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lma.monserand\Documents\GitHub\ThreeME\data\calibrations\Documents MTE\AME_run2\001_Transports\"/>
    </mc:Choice>
  </mc:AlternateContent>
  <xr:revisionPtr revIDLastSave="0" documentId="13_ncr:1_{A77D9203-858F-420D-8E48-A45A9794ABE9}" xr6:coauthVersionLast="47" xr6:coauthVersionMax="47" xr10:uidLastSave="{00000000-0000-0000-0000-000000000000}"/>
  <bookViews>
    <workbookView xWindow="-120" yWindow="-120" windowWidth="29040" windowHeight="15840" tabRatio="704" activeTab="3" xr2:uid="{00000000-000D-0000-FFFF-FFFF00000000}"/>
  </bookViews>
  <sheets>
    <sheet name="Bilan énergie" sheetId="18" r:id="rId1"/>
    <sheet name="FE_et_bio" sheetId="1" r:id="rId2"/>
    <sheet name="VP" sheetId="2" r:id="rId3"/>
    <sheet name="VUL" sheetId="3" r:id="rId4"/>
    <sheet name="PL" sheetId="4" r:id="rId5"/>
    <sheet name="B&amp;C" sheetId="14" r:id="rId6"/>
    <sheet name="2RM" sheetId="19" r:id="rId7"/>
    <sheet name="Autres_modes" sheetId="8" r:id="rId8"/>
    <sheet name="Aérien" sheetId="7" r:id="rId9"/>
    <sheet name="Trafic" sheetId="13" r:id="rId10"/>
    <sheet name="Feuil1" sheetId="2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3" i="4" l="1"/>
  <c r="J93" i="4"/>
  <c r="K93" i="4"/>
  <c r="L93" i="4"/>
  <c r="M93" i="4"/>
  <c r="N93" i="4"/>
  <c r="M27" i="20" l="1"/>
  <c r="N27" i="20"/>
  <c r="O27" i="20"/>
  <c r="P27" i="20"/>
  <c r="Q27" i="20"/>
  <c r="R27" i="20"/>
  <c r="W27" i="20"/>
  <c r="AB27" i="20"/>
  <c r="AG27" i="20"/>
  <c r="AL27" i="20"/>
  <c r="AV27" i="20"/>
  <c r="AW27" i="20" s="1"/>
  <c r="M28" i="20"/>
  <c r="N28" i="20"/>
  <c r="O28" i="20"/>
  <c r="P28" i="20"/>
  <c r="Q28" i="20"/>
  <c r="R28" i="20"/>
  <c r="W28" i="20"/>
  <c r="AB28" i="20"/>
  <c r="AG28" i="20"/>
  <c r="AL28" i="20"/>
  <c r="AV28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O36" i="20" s="1"/>
  <c r="P34" i="20"/>
  <c r="P36" i="20" s="1"/>
  <c r="Q34" i="20"/>
  <c r="Q36" i="20" s="1"/>
  <c r="R34" i="20"/>
  <c r="R36" i="20" s="1"/>
  <c r="S34" i="20"/>
  <c r="S36" i="20" s="1"/>
  <c r="T34" i="20"/>
  <c r="U34" i="20"/>
  <c r="V34" i="20"/>
  <c r="W34" i="20"/>
  <c r="W36" i="20" s="1"/>
  <c r="X34" i="20"/>
  <c r="Y34" i="20"/>
  <c r="Z34" i="20"/>
  <c r="AA34" i="20"/>
  <c r="AB34" i="20"/>
  <c r="AB36" i="20" s="1"/>
  <c r="AC34" i="20"/>
  <c r="AD34" i="20"/>
  <c r="AE34" i="20"/>
  <c r="AF34" i="20"/>
  <c r="AG34" i="20"/>
  <c r="AG36" i="20" s="1"/>
  <c r="AH34" i="20"/>
  <c r="AI34" i="20"/>
  <c r="AJ34" i="20"/>
  <c r="AK34" i="20"/>
  <c r="AL34" i="20"/>
  <c r="AL36" i="20" s="1"/>
  <c r="AM34" i="20"/>
  <c r="AN34" i="20"/>
  <c r="AO34" i="20"/>
  <c r="AP34" i="20"/>
  <c r="AQ34" i="20"/>
  <c r="AR34" i="20"/>
  <c r="AS34" i="20"/>
  <c r="AT34" i="20"/>
  <c r="AU34" i="20"/>
  <c r="AV34" i="20"/>
  <c r="AV36" i="20" s="1"/>
  <c r="M36" i="20"/>
  <c r="N36" i="20"/>
  <c r="U81" i="13"/>
  <c r="V81" i="13"/>
  <c r="W81" i="13"/>
  <c r="X81" i="13"/>
  <c r="Y81" i="13"/>
  <c r="Z81" i="13"/>
  <c r="AA81" i="13"/>
  <c r="AB81" i="13"/>
  <c r="AC81" i="13"/>
  <c r="AD81" i="13"/>
  <c r="AE81" i="13"/>
  <c r="T81" i="13"/>
  <c r="I75" i="13" l="1"/>
  <c r="S18" i="13"/>
  <c r="T18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T9" i="13"/>
  <c r="S9" i="13"/>
  <c r="S31" i="13"/>
  <c r="T31" i="13"/>
  <c r="S32" i="13"/>
  <c r="T32" i="13"/>
  <c r="S33" i="13"/>
  <c r="T33" i="13"/>
  <c r="S34" i="13"/>
  <c r="T34" i="13"/>
  <c r="S35" i="13"/>
  <c r="T35" i="13"/>
  <c r="S36" i="13"/>
  <c r="T36" i="13"/>
  <c r="T28" i="13"/>
  <c r="S28" i="13"/>
  <c r="D73" i="7" l="1"/>
  <c r="E73" i="7"/>
  <c r="F73" i="7"/>
  <c r="G73" i="7"/>
  <c r="H73" i="7"/>
  <c r="I73" i="7"/>
  <c r="J73" i="7"/>
  <c r="K73" i="7"/>
  <c r="C73" i="7"/>
  <c r="D66" i="7"/>
  <c r="E66" i="7"/>
  <c r="F66" i="7"/>
  <c r="G66" i="7"/>
  <c r="H66" i="7"/>
  <c r="I66" i="7"/>
  <c r="J66" i="7"/>
  <c r="K66" i="7"/>
  <c r="C66" i="7"/>
  <c r="D59" i="7"/>
  <c r="E59" i="7"/>
  <c r="F59" i="7"/>
  <c r="G59" i="7"/>
  <c r="H59" i="7"/>
  <c r="I59" i="7"/>
  <c r="J59" i="7"/>
  <c r="K59" i="7"/>
  <c r="C59" i="7"/>
  <c r="D52" i="7"/>
  <c r="E52" i="7"/>
  <c r="F52" i="7"/>
  <c r="G52" i="7"/>
  <c r="H52" i="7"/>
  <c r="I52" i="7"/>
  <c r="J52" i="7"/>
  <c r="K52" i="7"/>
  <c r="C52" i="7"/>
  <c r="D41" i="7"/>
  <c r="E41" i="7"/>
  <c r="E43" i="7" s="1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C42" i="7"/>
  <c r="C41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E22" i="7"/>
  <c r="F22" i="7"/>
  <c r="G22" i="7"/>
  <c r="H22" i="7"/>
  <c r="I22" i="7"/>
  <c r="J22" i="7"/>
  <c r="K22" i="7"/>
  <c r="D22" i="7"/>
  <c r="G43" i="7" l="1"/>
  <c r="F43" i="7"/>
  <c r="I43" i="7"/>
  <c r="K43" i="7"/>
  <c r="J43" i="7"/>
  <c r="C43" i="7"/>
  <c r="H43" i="7"/>
  <c r="O47" i="13"/>
  <c r="G56" i="13" l="1"/>
  <c r="H56" i="13"/>
  <c r="I56" i="13"/>
  <c r="J56" i="13"/>
  <c r="K56" i="13"/>
  <c r="L56" i="13"/>
  <c r="M56" i="13"/>
  <c r="B56" i="13"/>
  <c r="C56" i="13"/>
  <c r="D56" i="13"/>
  <c r="E56" i="13"/>
  <c r="F56" i="13"/>
  <c r="I84" i="13" l="1"/>
  <c r="J84" i="13"/>
  <c r="K84" i="13"/>
  <c r="L84" i="13"/>
  <c r="M84" i="13"/>
  <c r="H84" i="13"/>
  <c r="H75" i="13" l="1"/>
  <c r="I77" i="13"/>
  <c r="O50" i="13"/>
  <c r="G68" i="13"/>
  <c r="B68" i="13"/>
  <c r="C68" i="13"/>
  <c r="D68" i="13"/>
  <c r="E68" i="13"/>
  <c r="J68" i="13" s="1"/>
  <c r="F68" i="13"/>
  <c r="O14" i="13"/>
  <c r="H68" i="13" l="1"/>
  <c r="I68" i="13"/>
  <c r="I83" i="13" s="1"/>
  <c r="M68" i="13"/>
  <c r="P68" i="13" s="1"/>
  <c r="L68" i="13"/>
  <c r="K68" i="13"/>
  <c r="M75" i="13"/>
  <c r="M81" i="13" s="1"/>
  <c r="I81" i="13"/>
  <c r="O68" i="13" l="1"/>
  <c r="K75" i="13"/>
  <c r="L75" i="13"/>
  <c r="J75" i="13"/>
  <c r="F30" i="1"/>
  <c r="G30" i="1"/>
  <c r="H30" i="1"/>
  <c r="I30" i="1"/>
  <c r="J30" i="1"/>
  <c r="E30" i="1"/>
  <c r="F5" i="18"/>
  <c r="G5" i="18"/>
  <c r="H5" i="18"/>
  <c r="I5" i="18"/>
  <c r="J5" i="18"/>
  <c r="E5" i="18"/>
  <c r="C139" i="18"/>
  <c r="D139" i="18"/>
  <c r="E139" i="18"/>
  <c r="F139" i="18"/>
  <c r="G139" i="18"/>
  <c r="H139" i="18"/>
  <c r="I139" i="18"/>
  <c r="J139" i="18"/>
  <c r="C140" i="18"/>
  <c r="D140" i="18"/>
  <c r="E140" i="18"/>
  <c r="F140" i="18"/>
  <c r="G140" i="18"/>
  <c r="H140" i="18"/>
  <c r="I140" i="18"/>
  <c r="J140" i="18"/>
  <c r="C141" i="18"/>
  <c r="D141" i="18"/>
  <c r="E141" i="18"/>
  <c r="F141" i="18"/>
  <c r="G141" i="18"/>
  <c r="H141" i="18"/>
  <c r="I141" i="18"/>
  <c r="J141" i="18"/>
  <c r="C142" i="18"/>
  <c r="D142" i="18"/>
  <c r="E142" i="18"/>
  <c r="F142" i="18"/>
  <c r="G142" i="18"/>
  <c r="H142" i="18"/>
  <c r="I142" i="18"/>
  <c r="J142" i="18"/>
  <c r="B140" i="18"/>
  <c r="B141" i="18"/>
  <c r="B142" i="18"/>
  <c r="B139" i="18"/>
  <c r="C125" i="18"/>
  <c r="D125" i="18"/>
  <c r="E125" i="18"/>
  <c r="F125" i="18"/>
  <c r="G125" i="18"/>
  <c r="H125" i="18"/>
  <c r="I125" i="18"/>
  <c r="J125" i="18"/>
  <c r="C126" i="18"/>
  <c r="D126" i="18"/>
  <c r="E126" i="18"/>
  <c r="F126" i="18"/>
  <c r="G126" i="18"/>
  <c r="H126" i="18"/>
  <c r="I126" i="18"/>
  <c r="J126" i="18"/>
  <c r="C127" i="18"/>
  <c r="D127" i="18"/>
  <c r="E127" i="18"/>
  <c r="F127" i="18"/>
  <c r="G127" i="18"/>
  <c r="H127" i="18"/>
  <c r="I127" i="18"/>
  <c r="J127" i="18"/>
  <c r="C128" i="18"/>
  <c r="D128" i="18"/>
  <c r="E128" i="18"/>
  <c r="F128" i="18"/>
  <c r="G128" i="18"/>
  <c r="H128" i="18"/>
  <c r="I128" i="18"/>
  <c r="J128" i="18"/>
  <c r="B126" i="18"/>
  <c r="B127" i="18"/>
  <c r="B128" i="18"/>
  <c r="B125" i="18"/>
  <c r="C119" i="18"/>
  <c r="D119" i="18"/>
  <c r="E119" i="18"/>
  <c r="F119" i="18"/>
  <c r="G119" i="18"/>
  <c r="H119" i="18"/>
  <c r="I119" i="18"/>
  <c r="J119" i="18"/>
  <c r="C120" i="18"/>
  <c r="D120" i="18"/>
  <c r="E120" i="18"/>
  <c r="F120" i="18"/>
  <c r="G120" i="18"/>
  <c r="H120" i="18"/>
  <c r="I120" i="18"/>
  <c r="J120" i="18"/>
  <c r="C121" i="18"/>
  <c r="D121" i="18"/>
  <c r="E121" i="18"/>
  <c r="F121" i="18"/>
  <c r="G121" i="18"/>
  <c r="H121" i="18"/>
  <c r="I121" i="18"/>
  <c r="J121" i="18"/>
  <c r="C122" i="18"/>
  <c r="D122" i="18"/>
  <c r="E122" i="18"/>
  <c r="F122" i="18"/>
  <c r="G122" i="18"/>
  <c r="H122" i="18"/>
  <c r="I122" i="18"/>
  <c r="J122" i="18"/>
  <c r="B120" i="18"/>
  <c r="B121" i="18"/>
  <c r="B122" i="18"/>
  <c r="B119" i="18"/>
  <c r="C138" i="18" l="1"/>
  <c r="D138" i="18"/>
  <c r="E138" i="18"/>
  <c r="F138" i="18"/>
  <c r="G138" i="18"/>
  <c r="H138" i="18"/>
  <c r="I138" i="18"/>
  <c r="J138" i="18"/>
  <c r="B138" i="18"/>
  <c r="C124" i="18"/>
  <c r="D124" i="18"/>
  <c r="E124" i="18"/>
  <c r="F124" i="18"/>
  <c r="G124" i="18"/>
  <c r="H124" i="18"/>
  <c r="I124" i="18"/>
  <c r="J124" i="18"/>
  <c r="B124" i="18"/>
  <c r="C118" i="18"/>
  <c r="D118" i="18"/>
  <c r="E118" i="18"/>
  <c r="F118" i="18"/>
  <c r="G118" i="18"/>
  <c r="H118" i="18"/>
  <c r="I118" i="18"/>
  <c r="J118" i="18"/>
  <c r="B118" i="18"/>
  <c r="E42" i="18" l="1"/>
  <c r="F42" i="18"/>
  <c r="D42" i="18"/>
  <c r="G42" i="18"/>
  <c r="H42" i="18"/>
  <c r="I42" i="18"/>
  <c r="J42" i="18"/>
  <c r="B42" i="18"/>
  <c r="C42" i="18"/>
  <c r="O18" i="13" l="1"/>
  <c r="P18" i="13"/>
  <c r="D93" i="4" l="1"/>
  <c r="E93" i="4"/>
  <c r="F93" i="4"/>
  <c r="G93" i="4"/>
  <c r="H93" i="4"/>
  <c r="C93" i="4"/>
  <c r="H57" i="8"/>
  <c r="J57" i="8"/>
  <c r="H58" i="8"/>
  <c r="J58" i="8"/>
  <c r="C34" i="18" l="1"/>
  <c r="D34" i="18"/>
  <c r="B34" i="18"/>
  <c r="C31" i="18"/>
  <c r="D31" i="18"/>
  <c r="E31" i="18"/>
  <c r="F31" i="18"/>
  <c r="G31" i="18"/>
  <c r="H31" i="18"/>
  <c r="I31" i="18"/>
  <c r="J31" i="18"/>
  <c r="C32" i="18"/>
  <c r="D32" i="18"/>
  <c r="E32" i="18"/>
  <c r="F32" i="18"/>
  <c r="G32" i="18"/>
  <c r="H32" i="18"/>
  <c r="I32" i="18"/>
  <c r="J32" i="18"/>
  <c r="B31" i="18"/>
  <c r="B32" i="18"/>
  <c r="C29" i="18"/>
  <c r="D29" i="18"/>
  <c r="E29" i="18"/>
  <c r="F29" i="18"/>
  <c r="G29" i="18"/>
  <c r="H29" i="18"/>
  <c r="I29" i="18"/>
  <c r="J29" i="18"/>
  <c r="B29" i="18"/>
  <c r="C25" i="18"/>
  <c r="D25" i="18"/>
  <c r="E25" i="18"/>
  <c r="F25" i="18"/>
  <c r="G25" i="18"/>
  <c r="H25" i="18"/>
  <c r="I25" i="18"/>
  <c r="J25" i="18"/>
  <c r="B25" i="18"/>
  <c r="C24" i="18"/>
  <c r="D24" i="18"/>
  <c r="E24" i="18"/>
  <c r="F24" i="18"/>
  <c r="G24" i="18"/>
  <c r="H24" i="18"/>
  <c r="I24" i="18"/>
  <c r="J24" i="18"/>
  <c r="B24" i="18"/>
  <c r="C23" i="18"/>
  <c r="D23" i="18"/>
  <c r="E23" i="18"/>
  <c r="F23" i="18"/>
  <c r="G23" i="18"/>
  <c r="H23" i="18"/>
  <c r="I23" i="18"/>
  <c r="J23" i="18"/>
  <c r="B23" i="18"/>
  <c r="C22" i="18"/>
  <c r="D22" i="18"/>
  <c r="E22" i="18"/>
  <c r="F22" i="18"/>
  <c r="G22" i="18"/>
  <c r="H22" i="18"/>
  <c r="I22" i="18"/>
  <c r="J22" i="18"/>
  <c r="B22" i="18"/>
  <c r="J73" i="8" l="1"/>
  <c r="L73" i="8"/>
  <c r="M73" i="8"/>
  <c r="N73" i="8"/>
  <c r="I73" i="8"/>
  <c r="H73" i="8"/>
  <c r="L67" i="8"/>
  <c r="M67" i="8"/>
  <c r="N67" i="8"/>
  <c r="K67" i="8"/>
  <c r="K73" i="8" s="1"/>
  <c r="G68" i="8"/>
  <c r="F68" i="8"/>
  <c r="E68" i="8"/>
  <c r="D68" i="8"/>
  <c r="C68" i="8"/>
  <c r="H67" i="8"/>
  <c r="G67" i="8"/>
  <c r="F67" i="8"/>
  <c r="E67" i="8"/>
  <c r="D67" i="8"/>
  <c r="C67" i="8"/>
  <c r="O159" i="18" l="1"/>
  <c r="P159" i="18"/>
  <c r="Q159" i="18"/>
  <c r="R159" i="18"/>
  <c r="S159" i="18"/>
  <c r="T159" i="18"/>
  <c r="U159" i="18"/>
  <c r="V159" i="18"/>
  <c r="N159" i="18"/>
  <c r="H62" i="13"/>
  <c r="I62" i="13"/>
  <c r="J62" i="13"/>
  <c r="K62" i="13"/>
  <c r="L62" i="13"/>
  <c r="M62" i="13"/>
  <c r="H63" i="13"/>
  <c r="I63" i="13"/>
  <c r="J63" i="13"/>
  <c r="K63" i="13"/>
  <c r="L63" i="13"/>
  <c r="M63" i="13"/>
  <c r="H64" i="13"/>
  <c r="I64" i="13"/>
  <c r="J64" i="13"/>
  <c r="K64" i="13"/>
  <c r="L64" i="13"/>
  <c r="M64" i="13"/>
  <c r="I61" i="13"/>
  <c r="J61" i="13"/>
  <c r="K61" i="13"/>
  <c r="L61" i="13"/>
  <c r="M61" i="13"/>
  <c r="H61" i="13"/>
  <c r="D129" i="3" l="1"/>
  <c r="E129" i="3"/>
  <c r="F129" i="3"/>
  <c r="G129" i="3"/>
  <c r="H129" i="3"/>
  <c r="C129" i="3"/>
  <c r="D133" i="18" l="1"/>
  <c r="F133" i="18"/>
  <c r="D134" i="18"/>
  <c r="P134" i="18" s="1"/>
  <c r="F134" i="18"/>
  <c r="R134" i="18" s="1"/>
  <c r="F158" i="18" l="1"/>
  <c r="D158" i="18"/>
  <c r="M85" i="13"/>
  <c r="L85" i="13"/>
  <c r="M55" i="19" s="1"/>
  <c r="K85" i="13"/>
  <c r="L55" i="19" s="1"/>
  <c r="J85" i="13"/>
  <c r="K55" i="19" s="1"/>
  <c r="I85" i="13"/>
  <c r="H85" i="13"/>
  <c r="I55" i="19" s="1"/>
  <c r="G85" i="13"/>
  <c r="H55" i="19" s="1"/>
  <c r="F85" i="13"/>
  <c r="E85" i="13"/>
  <c r="F55" i="19" s="1"/>
  <c r="D85" i="13"/>
  <c r="E55" i="19" s="1"/>
  <c r="C85" i="13"/>
  <c r="D55" i="19" s="1"/>
  <c r="B85" i="13"/>
  <c r="C55" i="19" s="1"/>
  <c r="G55" i="19"/>
  <c r="J55" i="19" l="1"/>
  <c r="O85" i="13"/>
  <c r="N55" i="19"/>
  <c r="P85" i="13"/>
  <c r="D82" i="8" l="1"/>
  <c r="E82" i="8"/>
  <c r="F82" i="8"/>
  <c r="G82" i="8"/>
  <c r="H82" i="8"/>
  <c r="I82" i="8"/>
  <c r="J82" i="8"/>
  <c r="K82" i="8"/>
  <c r="L82" i="8"/>
  <c r="M82" i="8"/>
  <c r="N82" i="8"/>
  <c r="C82" i="8"/>
  <c r="C83" i="8" s="1"/>
  <c r="M80" i="8"/>
  <c r="N80" i="8"/>
  <c r="C80" i="8"/>
  <c r="I79" i="8"/>
  <c r="I80" i="8" s="1"/>
  <c r="J79" i="8"/>
  <c r="J80" i="8" s="1"/>
  <c r="K79" i="8"/>
  <c r="K80" i="8" s="1"/>
  <c r="L79" i="8"/>
  <c r="L80" i="8" s="1"/>
  <c r="M79" i="8"/>
  <c r="N79" i="8"/>
  <c r="H79" i="8"/>
  <c r="H80" i="8" s="1"/>
  <c r="K42" i="8"/>
  <c r="G38" i="8"/>
  <c r="H38" i="8"/>
  <c r="I38" i="8"/>
  <c r="J38" i="8"/>
  <c r="K38" i="8"/>
  <c r="L38" i="8"/>
  <c r="M38" i="8"/>
  <c r="N38" i="8"/>
  <c r="F38" i="8"/>
  <c r="L42" i="8" l="1"/>
  <c r="K58" i="8"/>
  <c r="I56" i="8"/>
  <c r="I55" i="8"/>
  <c r="E131" i="18" s="1"/>
  <c r="J55" i="8"/>
  <c r="F131" i="18" s="1"/>
  <c r="J56" i="8"/>
  <c r="F132" i="18" s="1"/>
  <c r="H55" i="8"/>
  <c r="D131" i="18" s="1"/>
  <c r="H56" i="8"/>
  <c r="D132" i="18" s="1"/>
  <c r="L55" i="8"/>
  <c r="C91" i="8"/>
  <c r="L90" i="8"/>
  <c r="H146" i="18" s="1"/>
  <c r="K90" i="8"/>
  <c r="G146" i="18" s="1"/>
  <c r="J90" i="8"/>
  <c r="F146" i="18" s="1"/>
  <c r="C90" i="8"/>
  <c r="N89" i="8"/>
  <c r="J145" i="18" s="1"/>
  <c r="L89" i="8"/>
  <c r="H145" i="18" s="1"/>
  <c r="D89" i="8"/>
  <c r="C89" i="8"/>
  <c r="M88" i="8"/>
  <c r="L88" i="8"/>
  <c r="K88" i="8"/>
  <c r="J88" i="8"/>
  <c r="G88" i="8"/>
  <c r="F88" i="8"/>
  <c r="E88" i="8"/>
  <c r="D88" i="8"/>
  <c r="C88" i="8"/>
  <c r="N84" i="8"/>
  <c r="K84" i="8"/>
  <c r="J84" i="8"/>
  <c r="I84" i="8"/>
  <c r="C84" i="8"/>
  <c r="L84" i="8"/>
  <c r="N81" i="8"/>
  <c r="M81" i="8"/>
  <c r="M83" i="8" s="1"/>
  <c r="K81" i="8"/>
  <c r="K83" i="8" s="1"/>
  <c r="J81" i="8"/>
  <c r="J83" i="8" s="1"/>
  <c r="I81" i="8"/>
  <c r="I83" i="8" s="1"/>
  <c r="D81" i="8"/>
  <c r="D83" i="8" s="1"/>
  <c r="D91" i="8" s="1"/>
  <c r="M90" i="8"/>
  <c r="I146" i="18" s="1"/>
  <c r="M84" i="8"/>
  <c r="D79" i="8"/>
  <c r="D84" i="8" s="1"/>
  <c r="L81" i="8"/>
  <c r="D78" i="8"/>
  <c r="D80" i="8" s="1"/>
  <c r="N90" i="8"/>
  <c r="J146" i="18" s="1"/>
  <c r="K91" i="8"/>
  <c r="G147" i="18" s="1"/>
  <c r="J91" i="8"/>
  <c r="F147" i="18" s="1"/>
  <c r="I90" i="8"/>
  <c r="E146" i="18" s="1"/>
  <c r="M50" i="8"/>
  <c r="L50" i="8"/>
  <c r="K50" i="8"/>
  <c r="I50" i="8"/>
  <c r="D50" i="8"/>
  <c r="E50" i="8" s="1"/>
  <c r="F50" i="8" s="1"/>
  <c r="M49" i="8"/>
  <c r="L49" i="8"/>
  <c r="K49" i="8"/>
  <c r="I49" i="8"/>
  <c r="D49" i="8"/>
  <c r="E49" i="8" s="1"/>
  <c r="F49" i="8" s="1"/>
  <c r="M48" i="8"/>
  <c r="L48" i="8"/>
  <c r="L56" i="8" s="1"/>
  <c r="K48" i="8"/>
  <c r="K56" i="8" s="1"/>
  <c r="I48" i="8"/>
  <c r="D48" i="8"/>
  <c r="E48" i="8" s="1"/>
  <c r="F48" i="8" s="1"/>
  <c r="F56" i="8" s="1"/>
  <c r="M47" i="8"/>
  <c r="L47" i="8"/>
  <c r="K47" i="8"/>
  <c r="K55" i="8" s="1"/>
  <c r="I47" i="8"/>
  <c r="D47" i="8"/>
  <c r="E47" i="8" s="1"/>
  <c r="F47" i="8" s="1"/>
  <c r="G42" i="8"/>
  <c r="F42" i="8"/>
  <c r="E42" i="8"/>
  <c r="D42" i="8"/>
  <c r="C42" i="8"/>
  <c r="D24" i="8"/>
  <c r="C24" i="8"/>
  <c r="G23" i="8"/>
  <c r="C115" i="18" s="1"/>
  <c r="F23" i="8"/>
  <c r="B115" i="18" s="1"/>
  <c r="E23" i="8"/>
  <c r="D23" i="8"/>
  <c r="C23" i="8"/>
  <c r="G22" i="8"/>
  <c r="C114" i="18" s="1"/>
  <c r="F22" i="8"/>
  <c r="B114" i="18" s="1"/>
  <c r="E22" i="8"/>
  <c r="D22" i="8"/>
  <c r="C22" i="8"/>
  <c r="G21" i="8"/>
  <c r="F21" i="8"/>
  <c r="E21" i="8"/>
  <c r="D21" i="8"/>
  <c r="C21" i="8"/>
  <c r="N20" i="8"/>
  <c r="M20" i="8"/>
  <c r="L20" i="8"/>
  <c r="K20" i="8"/>
  <c r="J20" i="8"/>
  <c r="I20" i="8"/>
  <c r="H20" i="8"/>
  <c r="I19" i="8"/>
  <c r="I24" i="8" s="1"/>
  <c r="E116" i="18" s="1"/>
  <c r="H19" i="8"/>
  <c r="H24" i="8" s="1"/>
  <c r="D116" i="18" s="1"/>
  <c r="G19" i="8"/>
  <c r="G24" i="8" s="1"/>
  <c r="C116" i="18" s="1"/>
  <c r="F19" i="8"/>
  <c r="F24" i="8" s="1"/>
  <c r="B116" i="18" s="1"/>
  <c r="E19" i="8"/>
  <c r="E24" i="8" s="1"/>
  <c r="D19" i="8"/>
  <c r="C19" i="8"/>
  <c r="I18" i="8"/>
  <c r="H18" i="8"/>
  <c r="K17" i="8"/>
  <c r="K22" i="8" s="1"/>
  <c r="G114" i="18" s="1"/>
  <c r="I17" i="8"/>
  <c r="I22" i="8" s="1"/>
  <c r="E114" i="18" s="1"/>
  <c r="H17" i="8"/>
  <c r="H22" i="8" s="1"/>
  <c r="D114" i="18" s="1"/>
  <c r="N16" i="8"/>
  <c r="N21" i="8" s="1"/>
  <c r="M16" i="8"/>
  <c r="M21" i="8" s="1"/>
  <c r="L16" i="8"/>
  <c r="L21" i="8" s="1"/>
  <c r="K16" i="8"/>
  <c r="K18" i="8" s="1"/>
  <c r="J16" i="8"/>
  <c r="J17" i="8" s="1"/>
  <c r="J22" i="8" s="1"/>
  <c r="F114" i="18" s="1"/>
  <c r="I16" i="8"/>
  <c r="H16" i="8"/>
  <c r="G47" i="8" l="1"/>
  <c r="G55" i="8" s="1"/>
  <c r="C131" i="18" s="1"/>
  <c r="F55" i="8"/>
  <c r="B131" i="18" s="1"/>
  <c r="I57" i="8"/>
  <c r="E133" i="18" s="1"/>
  <c r="L17" i="8"/>
  <c r="L22" i="8" s="1"/>
  <c r="H114" i="18" s="1"/>
  <c r="L83" i="8"/>
  <c r="L91" i="8" s="1"/>
  <c r="H147" i="18" s="1"/>
  <c r="H21" i="8"/>
  <c r="I58" i="8"/>
  <c r="E134" i="18" s="1"/>
  <c r="Q134" i="18" s="1"/>
  <c r="E79" i="8"/>
  <c r="E89" i="8" s="1"/>
  <c r="G58" i="8"/>
  <c r="G57" i="8"/>
  <c r="E78" i="8"/>
  <c r="H23" i="8"/>
  <c r="D115" i="18" s="1"/>
  <c r="B113" i="18"/>
  <c r="G134" i="18"/>
  <c r="S134" i="18" s="1"/>
  <c r="N19" i="8"/>
  <c r="N24" i="8" s="1"/>
  <c r="J116" i="18" s="1"/>
  <c r="N83" i="8"/>
  <c r="N91" i="8" s="1"/>
  <c r="J147" i="18" s="1"/>
  <c r="M42" i="8"/>
  <c r="L58" i="8"/>
  <c r="L57" i="8"/>
  <c r="H133" i="18" s="1"/>
  <c r="H158" i="18" s="1"/>
  <c r="I23" i="8"/>
  <c r="E115" i="18" s="1"/>
  <c r="I21" i="8"/>
  <c r="H134" i="18"/>
  <c r="T134" i="18" s="1"/>
  <c r="G56" i="8"/>
  <c r="E81" i="8"/>
  <c r="K57" i="8"/>
  <c r="G133" i="18" s="1"/>
  <c r="G158" i="18" s="1"/>
  <c r="K23" i="8"/>
  <c r="G115" i="18" s="1"/>
  <c r="F58" i="8"/>
  <c r="B134" i="18" s="1"/>
  <c r="N134" i="18" s="1"/>
  <c r="F57" i="8"/>
  <c r="B133" i="18" s="1"/>
  <c r="G132" i="18"/>
  <c r="E132" i="18"/>
  <c r="E157" i="18" s="1"/>
  <c r="G131" i="18"/>
  <c r="H131" i="18"/>
  <c r="H132" i="18"/>
  <c r="F157" i="18"/>
  <c r="D157" i="18"/>
  <c r="G48" i="8"/>
  <c r="B132" i="18"/>
  <c r="G49" i="8"/>
  <c r="G50" i="8"/>
  <c r="D90" i="8"/>
  <c r="M91" i="8"/>
  <c r="I147" i="18" s="1"/>
  <c r="L18" i="8"/>
  <c r="L23" i="8" s="1"/>
  <c r="H115" i="18" s="1"/>
  <c r="N17" i="8"/>
  <c r="N22" i="8" s="1"/>
  <c r="J114" i="18" s="1"/>
  <c r="M17" i="8"/>
  <c r="M22" i="8" s="1"/>
  <c r="I114" i="18" s="1"/>
  <c r="M19" i="8"/>
  <c r="M24" i="8" s="1"/>
  <c r="I116" i="18" s="1"/>
  <c r="I89" i="8"/>
  <c r="E145" i="18" s="1"/>
  <c r="I91" i="8"/>
  <c r="E147" i="18" s="1"/>
  <c r="L19" i="8"/>
  <c r="L24" i="8" s="1"/>
  <c r="H116" i="18" s="1"/>
  <c r="N88" i="8"/>
  <c r="J89" i="8"/>
  <c r="F145" i="18" s="1"/>
  <c r="K19" i="8"/>
  <c r="K24" i="8" s="1"/>
  <c r="G116" i="18" s="1"/>
  <c r="J21" i="8"/>
  <c r="K89" i="8"/>
  <c r="G145" i="18" s="1"/>
  <c r="J19" i="8"/>
  <c r="J24" i="8" s="1"/>
  <c r="F116" i="18" s="1"/>
  <c r="F113" i="18" s="1"/>
  <c r="J18" i="8"/>
  <c r="J23" i="8" s="1"/>
  <c r="F115" i="18" s="1"/>
  <c r="K21" i="8"/>
  <c r="H88" i="8"/>
  <c r="I88" i="8"/>
  <c r="M89" i="8"/>
  <c r="I145" i="18" s="1"/>
  <c r="C113" i="18"/>
  <c r="D113" i="18"/>
  <c r="E113" i="18"/>
  <c r="G113" i="18"/>
  <c r="H113" i="18"/>
  <c r="E158" i="18" l="1"/>
  <c r="J113" i="18"/>
  <c r="N42" i="8"/>
  <c r="M58" i="8"/>
  <c r="I134" i="18" s="1"/>
  <c r="U134" i="18" s="1"/>
  <c r="M57" i="8"/>
  <c r="I133" i="18" s="1"/>
  <c r="I158" i="18" s="1"/>
  <c r="M56" i="8"/>
  <c r="I132" i="18" s="1"/>
  <c r="M55" i="8"/>
  <c r="I131" i="18" s="1"/>
  <c r="F79" i="8"/>
  <c r="C134" i="18"/>
  <c r="O134" i="18" s="1"/>
  <c r="F81" i="8"/>
  <c r="E83" i="8"/>
  <c r="C133" i="18"/>
  <c r="C158" i="18" s="1"/>
  <c r="C132" i="18"/>
  <c r="C157" i="18" s="1"/>
  <c r="F78" i="8"/>
  <c r="E80" i="8"/>
  <c r="E90" i="8" s="1"/>
  <c r="G157" i="18"/>
  <c r="I157" i="18"/>
  <c r="H157" i="18"/>
  <c r="B158" i="18"/>
  <c r="B157" i="18"/>
  <c r="E84" i="8"/>
  <c r="M18" i="8"/>
  <c r="M23" i="8" s="1"/>
  <c r="I115" i="18" s="1"/>
  <c r="I113" i="18" s="1"/>
  <c r="N18" i="8"/>
  <c r="N23" i="8" s="1"/>
  <c r="J115" i="18" s="1"/>
  <c r="E91" i="8"/>
  <c r="G79" i="8"/>
  <c r="F84" i="8"/>
  <c r="F89" i="8"/>
  <c r="B145" i="18" s="1"/>
  <c r="N58" i="8" l="1"/>
  <c r="J134" i="18" s="1"/>
  <c r="V134" i="18" s="1"/>
  <c r="N57" i="8"/>
  <c r="J133" i="18" s="1"/>
  <c r="N55" i="8"/>
  <c r="J131" i="18" s="1"/>
  <c r="N56" i="8"/>
  <c r="J132" i="18" s="1"/>
  <c r="G81" i="8"/>
  <c r="F83" i="8"/>
  <c r="G78" i="8"/>
  <c r="G80" i="8" s="1"/>
  <c r="F80" i="8"/>
  <c r="F90" i="8" s="1"/>
  <c r="B146" i="18" s="1"/>
  <c r="G89" i="8"/>
  <c r="C145" i="18" s="1"/>
  <c r="G84" i="8"/>
  <c r="G90" i="8"/>
  <c r="C146" i="18" s="1"/>
  <c r="H90" i="8"/>
  <c r="D146" i="18" s="1"/>
  <c r="F91" i="8"/>
  <c r="B147" i="18" s="1"/>
  <c r="O200" i="18"/>
  <c r="P200" i="18"/>
  <c r="N200" i="18"/>
  <c r="P199" i="18"/>
  <c r="J157" i="18" l="1"/>
  <c r="H81" i="8"/>
  <c r="H83" i="8" s="1"/>
  <c r="G83" i="8"/>
  <c r="G91" i="8" s="1"/>
  <c r="C147" i="18" s="1"/>
  <c r="J158" i="18"/>
  <c r="P201" i="18"/>
  <c r="H91" i="8"/>
  <c r="D147" i="18" s="1"/>
  <c r="H84" i="8"/>
  <c r="H89" i="8"/>
  <c r="D145" i="18" s="1"/>
  <c r="D190" i="2" l="1"/>
  <c r="E190" i="2"/>
  <c r="F190" i="2"/>
  <c r="G190" i="2"/>
  <c r="H190" i="2"/>
  <c r="I190" i="2"/>
  <c r="J190" i="2"/>
  <c r="K190" i="2"/>
  <c r="L190" i="2"/>
  <c r="M190" i="2"/>
  <c r="N190" i="2"/>
  <c r="C190" i="2"/>
  <c r="K188" i="2" l="1"/>
  <c r="K189" i="2"/>
  <c r="K192" i="2" s="1"/>
  <c r="H188" i="2"/>
  <c r="H191" i="2" s="1"/>
  <c r="H189" i="2"/>
  <c r="N188" i="2"/>
  <c r="N189" i="2"/>
  <c r="N192" i="2" s="1"/>
  <c r="F188" i="2"/>
  <c r="F189" i="2"/>
  <c r="F192" i="2" s="1"/>
  <c r="I189" i="2"/>
  <c r="I188" i="2"/>
  <c r="I191" i="2" s="1"/>
  <c r="G188" i="2"/>
  <c r="G189" i="2"/>
  <c r="G192" i="2" s="1"/>
  <c r="M189" i="2"/>
  <c r="M192" i="2" s="1"/>
  <c r="M188" i="2"/>
  <c r="E189" i="2"/>
  <c r="E192" i="2" s="1"/>
  <c r="E188" i="2"/>
  <c r="J188" i="2"/>
  <c r="J191" i="2" s="1"/>
  <c r="J189" i="2"/>
  <c r="C189" i="2"/>
  <c r="C192" i="2" s="1"/>
  <c r="C188" i="2"/>
  <c r="L189" i="2"/>
  <c r="L192" i="2" s="1"/>
  <c r="L188" i="2"/>
  <c r="D189" i="2"/>
  <c r="D192" i="2" s="1"/>
  <c r="D188" i="2"/>
  <c r="D191" i="2" l="1"/>
  <c r="D193" i="2"/>
  <c r="E191" i="2"/>
  <c r="E193" i="2"/>
  <c r="L191" i="2"/>
  <c r="L193" i="2"/>
  <c r="M191" i="2"/>
  <c r="M193" i="2"/>
  <c r="N193" i="2"/>
  <c r="N191" i="2"/>
  <c r="H193" i="2"/>
  <c r="H192" i="2"/>
  <c r="F193" i="2"/>
  <c r="F191" i="2"/>
  <c r="G193" i="2"/>
  <c r="G191" i="2"/>
  <c r="J193" i="2"/>
  <c r="J192" i="2"/>
  <c r="C191" i="2"/>
  <c r="C193" i="2"/>
  <c r="I193" i="2"/>
  <c r="I192" i="2"/>
  <c r="K191" i="2"/>
  <c r="K193" i="2"/>
  <c r="I35" i="14"/>
  <c r="J35" i="14"/>
  <c r="K35" i="14"/>
  <c r="L35" i="14"/>
  <c r="M35" i="14"/>
  <c r="N35" i="14"/>
  <c r="M101" i="2" l="1"/>
  <c r="N101" i="2" l="1"/>
  <c r="C47" i="4" l="1"/>
  <c r="D47" i="4"/>
  <c r="E47" i="4"/>
  <c r="F47" i="4"/>
  <c r="G47" i="4"/>
  <c r="H47" i="4"/>
  <c r="N47" i="4"/>
  <c r="D31" i="1"/>
  <c r="C31" i="1"/>
  <c r="B31" i="1"/>
  <c r="D30" i="1"/>
  <c r="C30" i="1"/>
  <c r="B30" i="1"/>
  <c r="L187" i="18" l="1"/>
  <c r="Q196" i="18"/>
  <c r="R196" i="18" s="1"/>
  <c r="S196" i="18" s="1"/>
  <c r="T196" i="18" s="1"/>
  <c r="U196" i="18" s="1"/>
  <c r="V196" i="18" s="1"/>
  <c r="Q180" i="18"/>
  <c r="R180" i="18" s="1"/>
  <c r="S180" i="18" s="1"/>
  <c r="T180" i="18" s="1"/>
  <c r="U180" i="18" s="1"/>
  <c r="V180" i="18" s="1"/>
  <c r="D104" i="14"/>
  <c r="E104" i="14"/>
  <c r="F104" i="14"/>
  <c r="G104" i="14"/>
  <c r="H104" i="14"/>
  <c r="D143" i="4"/>
  <c r="E143" i="4"/>
  <c r="F143" i="4"/>
  <c r="G143" i="4"/>
  <c r="H143" i="4"/>
  <c r="D174" i="2"/>
  <c r="E174" i="2"/>
  <c r="F174" i="2"/>
  <c r="G174" i="2"/>
  <c r="H174" i="2"/>
  <c r="P176" i="18" l="1"/>
  <c r="O176" i="18"/>
  <c r="N176" i="18"/>
  <c r="B86" i="13"/>
  <c r="C86" i="13"/>
  <c r="D86" i="13"/>
  <c r="E86" i="13"/>
  <c r="F86" i="13"/>
  <c r="G86" i="13"/>
  <c r="C184" i="18" l="1"/>
  <c r="C183" i="18"/>
  <c r="J159" i="18"/>
  <c r="I159" i="18"/>
  <c r="H159" i="18"/>
  <c r="G159" i="18"/>
  <c r="F159" i="18"/>
  <c r="E159" i="18"/>
  <c r="D159" i="18"/>
  <c r="C159" i="18"/>
  <c r="B159" i="18"/>
  <c r="C45" i="1"/>
  <c r="C10" i="18" s="1"/>
  <c r="O133" i="18" s="1"/>
  <c r="O158" i="18" s="1"/>
  <c r="D45" i="1"/>
  <c r="D10" i="18" s="1"/>
  <c r="P133" i="18" s="1"/>
  <c r="P158" i="18" s="1"/>
  <c r="E45" i="1"/>
  <c r="E10" i="18" s="1"/>
  <c r="Q133" i="18" s="1"/>
  <c r="Q158" i="18" s="1"/>
  <c r="F45" i="1"/>
  <c r="F10" i="18" s="1"/>
  <c r="R133" i="18" s="1"/>
  <c r="R158" i="18" s="1"/>
  <c r="G45" i="1"/>
  <c r="G10" i="18" s="1"/>
  <c r="S133" i="18" s="1"/>
  <c r="S158" i="18" s="1"/>
  <c r="H45" i="1"/>
  <c r="H10" i="18" s="1"/>
  <c r="T133" i="18" s="1"/>
  <c r="T158" i="18" s="1"/>
  <c r="I45" i="1"/>
  <c r="I10" i="18" s="1"/>
  <c r="U133" i="18" s="1"/>
  <c r="U158" i="18" s="1"/>
  <c r="J45" i="1"/>
  <c r="J10" i="18" s="1"/>
  <c r="V133" i="18" s="1"/>
  <c r="V158" i="18" s="1"/>
  <c r="C46" i="1"/>
  <c r="C11" i="18" s="1"/>
  <c r="O131" i="18" s="1"/>
  <c r="D46" i="1"/>
  <c r="D11" i="18" s="1"/>
  <c r="P131" i="18" s="1"/>
  <c r="E46" i="1"/>
  <c r="E11" i="18" s="1"/>
  <c r="Q131" i="18" s="1"/>
  <c r="F46" i="1"/>
  <c r="F11" i="18" s="1"/>
  <c r="R131" i="18" s="1"/>
  <c r="G46" i="1"/>
  <c r="G11" i="18" s="1"/>
  <c r="S131" i="18" s="1"/>
  <c r="H46" i="1"/>
  <c r="H11" i="18" s="1"/>
  <c r="T131" i="18" s="1"/>
  <c r="I46" i="1"/>
  <c r="I11" i="18" s="1"/>
  <c r="U131" i="18" s="1"/>
  <c r="J46" i="1"/>
  <c r="J11" i="18" s="1"/>
  <c r="V131" i="18" s="1"/>
  <c r="C47" i="1"/>
  <c r="C12" i="18" s="1"/>
  <c r="D47" i="1"/>
  <c r="D12" i="18" s="1"/>
  <c r="E47" i="1"/>
  <c r="E12" i="18" s="1"/>
  <c r="F47" i="1"/>
  <c r="F12" i="18" s="1"/>
  <c r="G47" i="1"/>
  <c r="G12" i="18" s="1"/>
  <c r="H47" i="1"/>
  <c r="H12" i="18" s="1"/>
  <c r="I47" i="1"/>
  <c r="I12" i="18" s="1"/>
  <c r="J47" i="1"/>
  <c r="J12" i="18" s="1"/>
  <c r="C48" i="1"/>
  <c r="C13" i="18" s="1"/>
  <c r="O132" i="18" s="1"/>
  <c r="O157" i="18" s="1"/>
  <c r="D48" i="1"/>
  <c r="D13" i="18" s="1"/>
  <c r="P132" i="18" s="1"/>
  <c r="E48" i="1"/>
  <c r="E13" i="18" s="1"/>
  <c r="Q132" i="18" s="1"/>
  <c r="F48" i="1"/>
  <c r="F13" i="18" s="1"/>
  <c r="R132" i="18" s="1"/>
  <c r="G48" i="1"/>
  <c r="G13" i="18" s="1"/>
  <c r="S132" i="18" s="1"/>
  <c r="H48" i="1"/>
  <c r="H13" i="18" s="1"/>
  <c r="T132" i="18" s="1"/>
  <c r="I48" i="1"/>
  <c r="I13" i="18" s="1"/>
  <c r="U132" i="18" s="1"/>
  <c r="J48" i="1"/>
  <c r="J13" i="18" s="1"/>
  <c r="V132" i="18" s="1"/>
  <c r="B46" i="1"/>
  <c r="B11" i="18" s="1"/>
  <c r="N131" i="18" s="1"/>
  <c r="B47" i="1"/>
  <c r="B12" i="18" s="1"/>
  <c r="B48" i="1"/>
  <c r="B13" i="18" s="1"/>
  <c r="N132" i="18" s="1"/>
  <c r="B45" i="1"/>
  <c r="B10" i="18" s="1"/>
  <c r="Q157" i="18" l="1"/>
  <c r="V157" i="18"/>
  <c r="U157" i="18"/>
  <c r="T157" i="18"/>
  <c r="S157" i="18"/>
  <c r="R157" i="18"/>
  <c r="N157" i="18"/>
  <c r="P157" i="18"/>
  <c r="O45" i="18" l="1"/>
  <c r="P45" i="18"/>
  <c r="Q45" i="18"/>
  <c r="R45" i="18"/>
  <c r="S45" i="18"/>
  <c r="T45" i="18"/>
  <c r="U45" i="18"/>
  <c r="V45" i="18"/>
  <c r="N45" i="18"/>
  <c r="M51" i="2" l="1"/>
  <c r="M52" i="2"/>
  <c r="M53" i="2"/>
  <c r="M74" i="2"/>
  <c r="M75" i="2"/>
  <c r="C98" i="18"/>
  <c r="D98" i="18"/>
  <c r="B98" i="18"/>
  <c r="G44" i="19"/>
  <c r="G43" i="19"/>
  <c r="E43" i="19"/>
  <c r="F43" i="19"/>
  <c r="E44" i="19"/>
  <c r="F44" i="19"/>
  <c r="D44" i="19"/>
  <c r="D43" i="19"/>
  <c r="D62" i="19"/>
  <c r="D63" i="19" s="1"/>
  <c r="E62" i="19"/>
  <c r="E63" i="19" s="1"/>
  <c r="F62" i="19"/>
  <c r="F63" i="19" s="1"/>
  <c r="F64" i="19" s="1"/>
  <c r="G62" i="19"/>
  <c r="G63" i="19" s="1"/>
  <c r="G64" i="19" s="1"/>
  <c r="H62" i="19"/>
  <c r="H63" i="19" s="1"/>
  <c r="H64" i="19" s="1"/>
  <c r="C62" i="19"/>
  <c r="C63" i="19" s="1"/>
  <c r="B99" i="18" l="1"/>
  <c r="N99" i="18" s="1"/>
  <c r="D99" i="18"/>
  <c r="P99" i="18" s="1"/>
  <c r="C99" i="18"/>
  <c r="O99" i="18" s="1"/>
  <c r="M77" i="2"/>
  <c r="P98" i="18"/>
  <c r="N98" i="18"/>
  <c r="O98" i="18"/>
  <c r="M124" i="2"/>
  <c r="N97" i="18" l="1"/>
  <c r="N154" i="18" s="1"/>
  <c r="D97" i="18"/>
  <c r="D154" i="18" s="1"/>
  <c r="P97" i="18"/>
  <c r="P154" i="18" s="1"/>
  <c r="B97" i="18"/>
  <c r="B154" i="18" s="1"/>
  <c r="O97" i="18"/>
  <c r="O154" i="18" s="1"/>
  <c r="C97" i="18"/>
  <c r="C154" i="18" s="1"/>
  <c r="M79" i="2"/>
  <c r="C82" i="18"/>
  <c r="O82" i="18" s="1"/>
  <c r="D82" i="18"/>
  <c r="P82" i="18" s="1"/>
  <c r="E82" i="18"/>
  <c r="Q82" i="18" s="1"/>
  <c r="F82" i="18"/>
  <c r="R82" i="18" s="1"/>
  <c r="G82" i="18"/>
  <c r="S82" i="18" s="1"/>
  <c r="H82" i="18"/>
  <c r="T82" i="18" s="1"/>
  <c r="I82" i="18"/>
  <c r="U82" i="18" s="1"/>
  <c r="J82" i="18"/>
  <c r="V82" i="18" s="1"/>
  <c r="C84" i="18"/>
  <c r="O84" i="18" s="1"/>
  <c r="D84" i="18"/>
  <c r="P84" i="18" s="1"/>
  <c r="E84" i="18"/>
  <c r="Q84" i="18" s="1"/>
  <c r="F84" i="18"/>
  <c r="R84" i="18" s="1"/>
  <c r="G84" i="18"/>
  <c r="S84" i="18" s="1"/>
  <c r="H84" i="18"/>
  <c r="T84" i="18" s="1"/>
  <c r="I84" i="18"/>
  <c r="U84" i="18" s="1"/>
  <c r="J84" i="18"/>
  <c r="V84" i="18" s="1"/>
  <c r="B84" i="18"/>
  <c r="N84" i="18" s="1"/>
  <c r="B82" i="18"/>
  <c r="N82" i="18" s="1"/>
  <c r="C68" i="18"/>
  <c r="O68" i="18" s="1"/>
  <c r="D68" i="18"/>
  <c r="P68" i="18" s="1"/>
  <c r="E68" i="18"/>
  <c r="Q68" i="18" s="1"/>
  <c r="F68" i="18"/>
  <c r="R68" i="18" s="1"/>
  <c r="G68" i="18"/>
  <c r="S68" i="18" s="1"/>
  <c r="H68" i="18"/>
  <c r="T68" i="18" s="1"/>
  <c r="I68" i="18"/>
  <c r="U68" i="18" s="1"/>
  <c r="J68" i="18"/>
  <c r="V68" i="18" s="1"/>
  <c r="C69" i="18"/>
  <c r="O69" i="18" s="1"/>
  <c r="D69" i="18"/>
  <c r="P69" i="18" s="1"/>
  <c r="E69" i="18"/>
  <c r="Q69" i="18" s="1"/>
  <c r="F69" i="18"/>
  <c r="R69" i="18" s="1"/>
  <c r="G69" i="18"/>
  <c r="S69" i="18" s="1"/>
  <c r="H69" i="18"/>
  <c r="T69" i="18" s="1"/>
  <c r="I69" i="18"/>
  <c r="U69" i="18" s="1"/>
  <c r="J69" i="18"/>
  <c r="V69" i="18" s="1"/>
  <c r="B69" i="18"/>
  <c r="N69" i="18" s="1"/>
  <c r="B68" i="18"/>
  <c r="N68" i="18" s="1"/>
  <c r="F3" i="18"/>
  <c r="G3" i="18"/>
  <c r="H3" i="18"/>
  <c r="I3" i="18"/>
  <c r="F4" i="18"/>
  <c r="G4" i="18"/>
  <c r="H4" i="18"/>
  <c r="I4" i="18"/>
  <c r="F6" i="18"/>
  <c r="G6" i="18"/>
  <c r="H6" i="18"/>
  <c r="I6" i="18"/>
  <c r="J6" i="18"/>
  <c r="E6" i="18"/>
  <c r="C3" i="18"/>
  <c r="D3" i="18"/>
  <c r="C4" i="18"/>
  <c r="D4" i="18"/>
  <c r="B4" i="18"/>
  <c r="B3" i="18"/>
  <c r="B90" i="13" l="1"/>
  <c r="C90" i="13"/>
  <c r="D90" i="13"/>
  <c r="E90" i="13"/>
  <c r="F90" i="13"/>
  <c r="G90" i="13"/>
  <c r="B91" i="13"/>
  <c r="C91" i="13"/>
  <c r="D91" i="13"/>
  <c r="E91" i="13"/>
  <c r="F91" i="13"/>
  <c r="G91" i="13"/>
  <c r="B92" i="13"/>
  <c r="C92" i="13"/>
  <c r="D92" i="13"/>
  <c r="E92" i="13"/>
  <c r="F92" i="13"/>
  <c r="G92" i="13"/>
  <c r="C89" i="13"/>
  <c r="D89" i="13"/>
  <c r="E89" i="13"/>
  <c r="F89" i="13"/>
  <c r="G89" i="13"/>
  <c r="B89" i="13"/>
  <c r="O76" i="13" l="1"/>
  <c r="P76" i="13"/>
  <c r="O75" i="13"/>
  <c r="P75" i="13"/>
  <c r="M77" i="13"/>
  <c r="O64" i="13"/>
  <c r="P64" i="13"/>
  <c r="P61" i="13"/>
  <c r="P63" i="13"/>
  <c r="O63" i="13"/>
  <c r="P62" i="13"/>
  <c r="O62" i="13"/>
  <c r="O61" i="13"/>
  <c r="H83" i="13"/>
  <c r="I129" i="3" s="1"/>
  <c r="M83" i="13"/>
  <c r="N129" i="3" s="1"/>
  <c r="L83" i="13"/>
  <c r="M129" i="3" s="1"/>
  <c r="K83" i="13"/>
  <c r="L129" i="3" s="1"/>
  <c r="J83" i="13"/>
  <c r="K129" i="3" s="1"/>
  <c r="J129" i="3"/>
  <c r="L91" i="13" l="1"/>
  <c r="M91" i="13"/>
  <c r="P91" i="13" s="1"/>
  <c r="H91" i="13"/>
  <c r="K91" i="13"/>
  <c r="J91" i="13"/>
  <c r="P83" i="13"/>
  <c r="O32" i="13"/>
  <c r="P48" i="13"/>
  <c r="P50" i="13"/>
  <c r="I91" i="13"/>
  <c r="O91" i="13" s="1"/>
  <c r="O83" i="13"/>
  <c r="O33" i="13"/>
  <c r="P49" i="13"/>
  <c r="O34" i="13"/>
  <c r="L82" i="13"/>
  <c r="H82" i="13"/>
  <c r="K82" i="13" l="1"/>
  <c r="K90" i="13" s="1"/>
  <c r="J82" i="13"/>
  <c r="J90" i="13" s="1"/>
  <c r="O48" i="13"/>
  <c r="O49" i="13"/>
  <c r="O16" i="13"/>
  <c r="L90" i="13"/>
  <c r="M143" i="4"/>
  <c r="H90" i="13"/>
  <c r="I143" i="4"/>
  <c r="P31" i="13"/>
  <c r="P32" i="13"/>
  <c r="O31" i="13"/>
  <c r="P47" i="13"/>
  <c r="M82" i="13"/>
  <c r="P33" i="13"/>
  <c r="K143" i="4" l="1"/>
  <c r="L143" i="4"/>
  <c r="I82" i="13"/>
  <c r="O15" i="13"/>
  <c r="O13" i="13"/>
  <c r="J104" i="14"/>
  <c r="N143" i="4"/>
  <c r="P12" i="13"/>
  <c r="P13" i="13"/>
  <c r="P16" i="13"/>
  <c r="M90" i="13"/>
  <c r="P90" i="13" s="1"/>
  <c r="P82" i="13"/>
  <c r="O28" i="13"/>
  <c r="I92" i="13" l="1"/>
  <c r="O92" i="13" s="1"/>
  <c r="O84" i="13"/>
  <c r="O12" i="13"/>
  <c r="O82" i="13"/>
  <c r="I90" i="13"/>
  <c r="O90" i="13" s="1"/>
  <c r="J143" i="4"/>
  <c r="O17" i="13"/>
  <c r="L92" i="13"/>
  <c r="M104" i="14"/>
  <c r="K92" i="13"/>
  <c r="L104" i="14"/>
  <c r="J92" i="13"/>
  <c r="K104" i="14"/>
  <c r="H92" i="13"/>
  <c r="I104" i="14"/>
  <c r="P14" i="13"/>
  <c r="P28" i="13"/>
  <c r="P34" i="13"/>
  <c r="F34" i="18"/>
  <c r="O35" i="13" l="1"/>
  <c r="P84" i="13"/>
  <c r="N104" i="14"/>
  <c r="J34" i="18"/>
  <c r="H81" i="13"/>
  <c r="E34" i="18" s="1"/>
  <c r="P17" i="13"/>
  <c r="P15" i="13"/>
  <c r="M92" i="13"/>
  <c r="P92" i="13" s="1"/>
  <c r="O9" i="13"/>
  <c r="J81" i="13"/>
  <c r="G34" i="18" s="1"/>
  <c r="O36" i="13" l="1"/>
  <c r="P35" i="13"/>
  <c r="K81" i="13"/>
  <c r="H34" i="18" s="1"/>
  <c r="J174" i="2"/>
  <c r="I86" i="13"/>
  <c r="K174" i="2"/>
  <c r="J86" i="13"/>
  <c r="N174" i="2"/>
  <c r="M86" i="13"/>
  <c r="I174" i="2"/>
  <c r="H86" i="13"/>
  <c r="P9" i="13"/>
  <c r="J89" i="13"/>
  <c r="H89" i="13"/>
  <c r="I89" i="13"/>
  <c r="O89" i="13" s="1"/>
  <c r="O81" i="13"/>
  <c r="L81" i="13"/>
  <c r="I34" i="18" s="1"/>
  <c r="M89" i="13"/>
  <c r="P89" i="13" s="1"/>
  <c r="P81" i="13"/>
  <c r="P36" i="13" l="1"/>
  <c r="M174" i="2"/>
  <c r="L86" i="13"/>
  <c r="L174" i="2"/>
  <c r="K86" i="13"/>
  <c r="L89" i="13"/>
  <c r="K89" i="13"/>
  <c r="H35" i="19" l="1"/>
  <c r="C35" i="19"/>
  <c r="C34" i="19" s="1"/>
  <c r="C44" i="19"/>
  <c r="C43" i="19"/>
  <c r="D20" i="19"/>
  <c r="E20" i="19"/>
  <c r="F20" i="19"/>
  <c r="G20" i="19"/>
  <c r="H20" i="19"/>
  <c r="D21" i="19"/>
  <c r="E21" i="19"/>
  <c r="F21" i="19"/>
  <c r="G21" i="19"/>
  <c r="H21" i="19"/>
  <c r="C21" i="19"/>
  <c r="C20" i="19"/>
  <c r="D19" i="19"/>
  <c r="E19" i="19"/>
  <c r="F19" i="19"/>
  <c r="G19" i="19"/>
  <c r="H19" i="19"/>
  <c r="C19" i="19"/>
  <c r="C22" i="19" l="1"/>
  <c r="F35" i="19"/>
  <c r="G35" i="19"/>
  <c r="E35" i="19"/>
  <c r="D35" i="19"/>
  <c r="K34" i="19"/>
  <c r="N35" i="19"/>
  <c r="M34" i="19"/>
  <c r="I34" i="19"/>
  <c r="J34" i="19"/>
  <c r="L35" i="19"/>
  <c r="C51" i="19"/>
  <c r="C50" i="19"/>
  <c r="H34" i="19"/>
  <c r="L34" i="19"/>
  <c r="F22" i="19"/>
  <c r="D22" i="19"/>
  <c r="H22" i="19"/>
  <c r="E22" i="19"/>
  <c r="G22" i="19"/>
  <c r="D34" i="19" l="1"/>
  <c r="D50" i="19" s="1"/>
  <c r="D52" i="19" s="1"/>
  <c r="D51" i="19"/>
  <c r="E51" i="19"/>
  <c r="E34" i="19"/>
  <c r="E50" i="19" s="1"/>
  <c r="E52" i="19" s="1"/>
  <c r="F51" i="19"/>
  <c r="F34" i="19"/>
  <c r="F50" i="19" s="1"/>
  <c r="G51" i="19"/>
  <c r="G34" i="19"/>
  <c r="G50" i="19" s="1"/>
  <c r="G52" i="19" s="1"/>
  <c r="I61" i="19" s="1"/>
  <c r="M35" i="19"/>
  <c r="J35" i="19"/>
  <c r="K35" i="19"/>
  <c r="N34" i="19"/>
  <c r="I35" i="19"/>
  <c r="C52" i="19"/>
  <c r="F52" i="19" l="1"/>
  <c r="E98" i="18"/>
  <c r="K62" i="19"/>
  <c r="G99" i="18" s="1"/>
  <c r="S99" i="18" s="1"/>
  <c r="M61" i="19"/>
  <c r="M62" i="19"/>
  <c r="I99" i="18" s="1"/>
  <c r="U99" i="18" s="1"/>
  <c r="K61" i="19"/>
  <c r="L61" i="19"/>
  <c r="J61" i="19"/>
  <c r="I62" i="19"/>
  <c r="E99" i="18" s="1"/>
  <c r="Q99" i="18" s="1"/>
  <c r="N62" i="19"/>
  <c r="J99" i="18" s="1"/>
  <c r="V99" i="18" s="1"/>
  <c r="J62" i="19"/>
  <c r="F99" i="18" s="1"/>
  <c r="R99" i="18" s="1"/>
  <c r="N61" i="19"/>
  <c r="L62" i="19"/>
  <c r="H99" i="18" s="1"/>
  <c r="T99" i="18" s="1"/>
  <c r="C18" i="14"/>
  <c r="G98" i="18" l="1"/>
  <c r="K63" i="19"/>
  <c r="K64" i="19" s="1"/>
  <c r="I98" i="18"/>
  <c r="M63" i="19"/>
  <c r="M64" i="19" s="1"/>
  <c r="F98" i="18"/>
  <c r="J63" i="19"/>
  <c r="J64" i="19" s="1"/>
  <c r="I63" i="19"/>
  <c r="I64" i="19" s="1"/>
  <c r="J98" i="18"/>
  <c r="N63" i="19"/>
  <c r="N64" i="19" s="1"/>
  <c r="H98" i="18"/>
  <c r="L63" i="19"/>
  <c r="L64" i="19" s="1"/>
  <c r="Q98" i="18"/>
  <c r="Q97" i="18" s="1"/>
  <c r="Q154" i="18" s="1"/>
  <c r="Q175" i="18" s="1"/>
  <c r="Q191" i="18" s="1"/>
  <c r="E97" i="18"/>
  <c r="E154" i="18" s="1"/>
  <c r="E81" i="14"/>
  <c r="F81" i="14"/>
  <c r="D81" i="14"/>
  <c r="H81" i="14"/>
  <c r="G81" i="14"/>
  <c r="J97" i="18" l="1"/>
  <c r="J154" i="18" s="1"/>
  <c r="V98" i="18"/>
  <c r="V97" i="18" s="1"/>
  <c r="V154" i="18" s="1"/>
  <c r="V175" i="18" s="1"/>
  <c r="V191" i="18" s="1"/>
  <c r="F97" i="18"/>
  <c r="F154" i="18" s="1"/>
  <c r="R98" i="18"/>
  <c r="R97" i="18" s="1"/>
  <c r="R154" i="18" s="1"/>
  <c r="R175" i="18" s="1"/>
  <c r="R191" i="18" s="1"/>
  <c r="T98" i="18"/>
  <c r="T97" i="18" s="1"/>
  <c r="T154" i="18" s="1"/>
  <c r="T175" i="18" s="1"/>
  <c r="T191" i="18" s="1"/>
  <c r="H97" i="18"/>
  <c r="H154" i="18" s="1"/>
  <c r="U98" i="18"/>
  <c r="U97" i="18" s="1"/>
  <c r="U154" i="18" s="1"/>
  <c r="U175" i="18" s="1"/>
  <c r="U191" i="18" s="1"/>
  <c r="I97" i="18"/>
  <c r="I154" i="18" s="1"/>
  <c r="S98" i="18"/>
  <c r="S97" i="18" s="1"/>
  <c r="S154" i="18" s="1"/>
  <c r="S175" i="18" s="1"/>
  <c r="S191" i="18" s="1"/>
  <c r="G97" i="18"/>
  <c r="G154" i="18" s="1"/>
  <c r="J47" i="4"/>
  <c r="K47" i="4"/>
  <c r="L47" i="4"/>
  <c r="M47" i="4"/>
  <c r="I47" i="4"/>
  <c r="D114" i="2" l="1"/>
  <c r="E114" i="2"/>
  <c r="F114" i="2"/>
  <c r="G114" i="2"/>
  <c r="H114" i="2"/>
  <c r="C114" i="2"/>
  <c r="F123" i="3"/>
  <c r="G123" i="3"/>
  <c r="H123" i="3"/>
  <c r="I123" i="3"/>
  <c r="J123" i="3"/>
  <c r="K123" i="3"/>
  <c r="L123" i="3"/>
  <c r="M123" i="3"/>
  <c r="N123" i="3"/>
  <c r="I113" i="3"/>
  <c r="J113" i="3"/>
  <c r="K113" i="3"/>
  <c r="L113" i="3"/>
  <c r="M113" i="3"/>
  <c r="C113" i="3"/>
  <c r="I115" i="3"/>
  <c r="J115" i="3"/>
  <c r="J135" i="3" s="1"/>
  <c r="K115" i="3"/>
  <c r="L115" i="3"/>
  <c r="M115" i="3"/>
  <c r="N115" i="3"/>
  <c r="D113" i="3"/>
  <c r="E113" i="3"/>
  <c r="F113" i="3"/>
  <c r="G113" i="3"/>
  <c r="H113" i="3"/>
  <c r="N93" i="3"/>
  <c r="N113" i="3"/>
  <c r="K93" i="3"/>
  <c r="D93" i="3"/>
  <c r="E93" i="3"/>
  <c r="F93" i="3"/>
  <c r="G93" i="3"/>
  <c r="H93" i="3"/>
  <c r="I135" i="3" l="1"/>
  <c r="I93" i="3"/>
  <c r="D115" i="3"/>
  <c r="N135" i="3"/>
  <c r="L135" i="3"/>
  <c r="L93" i="3"/>
  <c r="K135" i="3"/>
  <c r="C115" i="3"/>
  <c r="M135" i="3"/>
  <c r="M93" i="3"/>
  <c r="E115" i="3" l="1"/>
  <c r="J93" i="3"/>
  <c r="F115" i="3" l="1"/>
  <c r="F135" i="3" s="1"/>
  <c r="H115" i="3" l="1"/>
  <c r="H135" i="3" s="1"/>
  <c r="G115" i="3"/>
  <c r="G135" i="3" s="1"/>
  <c r="C93" i="3" l="1"/>
  <c r="H71" i="3" l="1"/>
  <c r="D112" i="4"/>
  <c r="D123" i="4" s="1"/>
  <c r="E112" i="4"/>
  <c r="E123" i="4" s="1"/>
  <c r="F112" i="4"/>
  <c r="F123" i="4" s="1"/>
  <c r="F95" i="14" s="1"/>
  <c r="G112" i="4"/>
  <c r="G123" i="4" s="1"/>
  <c r="G95" i="14" s="1"/>
  <c r="H112" i="4"/>
  <c r="H123" i="4" s="1"/>
  <c r="H95" i="14" s="1"/>
  <c r="I112" i="4"/>
  <c r="I123" i="4" s="1"/>
  <c r="J112" i="4"/>
  <c r="J123" i="4" s="1"/>
  <c r="K112" i="4"/>
  <c r="K123" i="4" s="1"/>
  <c r="L112" i="4"/>
  <c r="L123" i="4" s="1"/>
  <c r="M112" i="4"/>
  <c r="M123" i="4" s="1"/>
  <c r="N112" i="4"/>
  <c r="N123" i="4" s="1"/>
  <c r="C112" i="4"/>
  <c r="C123" i="4" s="1"/>
  <c r="D115" i="4"/>
  <c r="D126" i="4" s="1"/>
  <c r="E115" i="4"/>
  <c r="E126" i="4" s="1"/>
  <c r="F115" i="4"/>
  <c r="F126" i="4" s="1"/>
  <c r="F98" i="14" s="1"/>
  <c r="G115" i="4"/>
  <c r="G126" i="4" s="1"/>
  <c r="G98" i="14" s="1"/>
  <c r="H115" i="4"/>
  <c r="H126" i="4" s="1"/>
  <c r="H98" i="14" s="1"/>
  <c r="I115" i="4"/>
  <c r="I126" i="4" s="1"/>
  <c r="I98" i="14" s="1"/>
  <c r="J115" i="4"/>
  <c r="J126" i="4" s="1"/>
  <c r="J98" i="14" s="1"/>
  <c r="K115" i="4"/>
  <c r="K126" i="4" s="1"/>
  <c r="K98" i="14" s="1"/>
  <c r="L115" i="4"/>
  <c r="L126" i="4" s="1"/>
  <c r="L98" i="14" s="1"/>
  <c r="M115" i="4"/>
  <c r="M126" i="4" s="1"/>
  <c r="M98" i="14" s="1"/>
  <c r="N115" i="4"/>
  <c r="N126" i="4" s="1"/>
  <c r="N98" i="14" s="1"/>
  <c r="D113" i="4"/>
  <c r="D124" i="4" s="1"/>
  <c r="E113" i="4"/>
  <c r="E124" i="4" s="1"/>
  <c r="F113" i="4"/>
  <c r="F124" i="4" s="1"/>
  <c r="F96" i="14" s="1"/>
  <c r="G113" i="4"/>
  <c r="G124" i="4" s="1"/>
  <c r="G96" i="14" s="1"/>
  <c r="H113" i="4"/>
  <c r="H124" i="4" s="1"/>
  <c r="H96" i="14" s="1"/>
  <c r="I113" i="4"/>
  <c r="I124" i="4" s="1"/>
  <c r="I96" i="14" s="1"/>
  <c r="J113" i="4"/>
  <c r="J124" i="4" s="1"/>
  <c r="J96" i="14" s="1"/>
  <c r="K113" i="4"/>
  <c r="K124" i="4" s="1"/>
  <c r="K96" i="14" s="1"/>
  <c r="L113" i="4"/>
  <c r="L124" i="4" s="1"/>
  <c r="L96" i="14" s="1"/>
  <c r="M113" i="4"/>
  <c r="M124" i="4" s="1"/>
  <c r="M96" i="14" s="1"/>
  <c r="N113" i="4"/>
  <c r="N124" i="4" s="1"/>
  <c r="N96" i="14" s="1"/>
  <c r="C113" i="4"/>
  <c r="C124" i="4" s="1"/>
  <c r="C115" i="4"/>
  <c r="C126" i="4" s="1"/>
  <c r="D30" i="3"/>
  <c r="E30" i="3"/>
  <c r="F30" i="3"/>
  <c r="G30" i="3"/>
  <c r="H30" i="3"/>
  <c r="C30" i="3"/>
  <c r="D66" i="3"/>
  <c r="E66" i="3"/>
  <c r="F66" i="3"/>
  <c r="G66" i="3"/>
  <c r="I66" i="3"/>
  <c r="J66" i="3"/>
  <c r="K66" i="3"/>
  <c r="L66" i="3"/>
  <c r="M66" i="3"/>
  <c r="N66" i="3"/>
  <c r="C66" i="3"/>
  <c r="C82" i="2"/>
  <c r="N146" i="4" l="1"/>
  <c r="N95" i="14"/>
  <c r="M146" i="4"/>
  <c r="M95" i="14"/>
  <c r="L146" i="4"/>
  <c r="L95" i="14"/>
  <c r="K146" i="4"/>
  <c r="K95" i="14"/>
  <c r="J146" i="4"/>
  <c r="J95" i="14"/>
  <c r="I146" i="4"/>
  <c r="I95" i="14"/>
  <c r="C71" i="3"/>
  <c r="D71" i="3"/>
  <c r="E71" i="3"/>
  <c r="D67" i="4"/>
  <c r="E67" i="4"/>
  <c r="F67" i="4"/>
  <c r="G67" i="4"/>
  <c r="H67" i="4"/>
  <c r="C67" i="4"/>
  <c r="I71" i="3" l="1"/>
  <c r="J71" i="3" l="1"/>
  <c r="K71" i="3" l="1"/>
  <c r="L71" i="3" l="1"/>
  <c r="M71" i="3" l="1"/>
  <c r="N71" i="3" l="1"/>
  <c r="O55" i="4"/>
  <c r="O54" i="4"/>
  <c r="J72" i="4" l="1"/>
  <c r="I72" i="4"/>
  <c r="C72" i="4"/>
  <c r="D66" i="4" l="1"/>
  <c r="I66" i="4"/>
  <c r="J66" i="4"/>
  <c r="K66" i="4"/>
  <c r="L66" i="4"/>
  <c r="M66" i="4"/>
  <c r="N66" i="4"/>
  <c r="C66" i="4"/>
  <c r="L65" i="4"/>
  <c r="C65" i="4"/>
  <c r="D64" i="4"/>
  <c r="I64" i="4"/>
  <c r="J64" i="4"/>
  <c r="K64" i="4"/>
  <c r="L64" i="4"/>
  <c r="M64" i="4"/>
  <c r="N64" i="4"/>
  <c r="C64" i="4"/>
  <c r="J65" i="4"/>
  <c r="N65" i="4"/>
  <c r="E65" i="4" l="1"/>
  <c r="E66" i="4"/>
  <c r="E64" i="4"/>
  <c r="C68" i="4"/>
  <c r="F65" i="4" l="1"/>
  <c r="F66" i="4"/>
  <c r="E68" i="4"/>
  <c r="G64" i="4"/>
  <c r="F64" i="4"/>
  <c r="G65" i="4" l="1"/>
  <c r="G66" i="4"/>
  <c r="H66" i="4"/>
  <c r="F68" i="4"/>
  <c r="J58" i="4" l="1"/>
  <c r="I58" i="4"/>
  <c r="G68" i="4"/>
  <c r="H65" i="4"/>
  <c r="H64" i="4"/>
  <c r="H68" i="4" l="1"/>
  <c r="H69" i="4" s="1"/>
  <c r="D48" i="4"/>
  <c r="E48" i="4"/>
  <c r="F48" i="4"/>
  <c r="G48" i="4"/>
  <c r="H48" i="4"/>
  <c r="I48" i="4"/>
  <c r="J48" i="4"/>
  <c r="L48" i="4"/>
  <c r="M48" i="4"/>
  <c r="N48" i="4"/>
  <c r="C48" i="4"/>
  <c r="L61" i="4"/>
  <c r="C61" i="4"/>
  <c r="M65" i="4" l="1"/>
  <c r="M61" i="4"/>
  <c r="J61" i="4"/>
  <c r="N61" i="4"/>
  <c r="K48" i="4"/>
  <c r="D61" i="4" l="1"/>
  <c r="D65" i="4"/>
  <c r="D68" i="4" s="1"/>
  <c r="E61" i="4"/>
  <c r="K124" i="2" l="1"/>
  <c r="J124" i="2"/>
  <c r="N124" i="2"/>
  <c r="L124" i="2"/>
  <c r="I124" i="2"/>
  <c r="F61" i="4"/>
  <c r="D30" i="4" l="1"/>
  <c r="E30" i="4"/>
  <c r="F30" i="4"/>
  <c r="G30" i="4"/>
  <c r="H30" i="4"/>
  <c r="C30" i="4"/>
  <c r="G61" i="4" l="1"/>
  <c r="I30" i="4"/>
  <c r="H61" i="4"/>
  <c r="F149" i="4"/>
  <c r="B86" i="18" s="1"/>
  <c r="N86" i="18" s="1"/>
  <c r="C16" i="14"/>
  <c r="D16" i="14"/>
  <c r="E16" i="14"/>
  <c r="F16" i="14"/>
  <c r="G16" i="14"/>
  <c r="H16" i="14"/>
  <c r="D45" i="14"/>
  <c r="E45" i="14"/>
  <c r="G45" i="14"/>
  <c r="H45" i="14"/>
  <c r="I45" i="14"/>
  <c r="J45" i="14"/>
  <c r="C45" i="14"/>
  <c r="D35" i="14"/>
  <c r="E35" i="14"/>
  <c r="F35" i="14"/>
  <c r="G35" i="14"/>
  <c r="H35" i="14"/>
  <c r="F133" i="3" l="1"/>
  <c r="I16" i="14"/>
  <c r="J30" i="4"/>
  <c r="N45" i="14"/>
  <c r="C35" i="14"/>
  <c r="F45" i="14"/>
  <c r="D72" i="4"/>
  <c r="D73" i="4"/>
  <c r="E73" i="4"/>
  <c r="E72" i="4"/>
  <c r="D114" i="4"/>
  <c r="D125" i="4" s="1"/>
  <c r="D127" i="4" s="1"/>
  <c r="E114" i="4"/>
  <c r="E125" i="4" s="1"/>
  <c r="E127" i="4" s="1"/>
  <c r="J81" i="14" l="1"/>
  <c r="I81" i="14"/>
  <c r="E78" i="4"/>
  <c r="D78" i="4"/>
  <c r="D76" i="4"/>
  <c r="E76" i="4"/>
  <c r="K30" i="4"/>
  <c r="J16" i="14"/>
  <c r="L81" i="14" l="1"/>
  <c r="K81" i="14"/>
  <c r="N81" i="14"/>
  <c r="M81" i="14"/>
  <c r="L30" i="4"/>
  <c r="H55" i="14"/>
  <c r="K16" i="14"/>
  <c r="D114" i="3"/>
  <c r="E114" i="3"/>
  <c r="F114" i="3"/>
  <c r="F134" i="3" s="1"/>
  <c r="H114" i="3"/>
  <c r="I114" i="3"/>
  <c r="J114" i="3"/>
  <c r="N114" i="3"/>
  <c r="F112" i="3"/>
  <c r="F132" i="3" s="1"/>
  <c r="G112" i="3"/>
  <c r="H112" i="3"/>
  <c r="I112" i="3"/>
  <c r="J112" i="3"/>
  <c r="K112" i="3"/>
  <c r="L112" i="3"/>
  <c r="M112" i="3"/>
  <c r="N112" i="3"/>
  <c r="D112" i="3"/>
  <c r="E112" i="3"/>
  <c r="D152" i="2"/>
  <c r="E152" i="2"/>
  <c r="D153" i="2"/>
  <c r="E153" i="2"/>
  <c r="D154" i="2"/>
  <c r="D156" i="2" s="1"/>
  <c r="E154" i="2"/>
  <c r="E156" i="2" s="1"/>
  <c r="D75" i="2"/>
  <c r="D74" i="2"/>
  <c r="D51" i="2"/>
  <c r="E51" i="2"/>
  <c r="D52" i="2"/>
  <c r="E52" i="2"/>
  <c r="D53" i="2"/>
  <c r="E53" i="2"/>
  <c r="I51" i="2"/>
  <c r="J51" i="2"/>
  <c r="K51" i="2"/>
  <c r="L51" i="2"/>
  <c r="N51" i="2"/>
  <c r="F51" i="2"/>
  <c r="G51" i="2"/>
  <c r="H51" i="2"/>
  <c r="F52" i="2"/>
  <c r="G52" i="2"/>
  <c r="H52" i="2"/>
  <c r="F53" i="2"/>
  <c r="G53" i="2"/>
  <c r="H53" i="2"/>
  <c r="E116" i="3" l="1"/>
  <c r="F136" i="3"/>
  <c r="H116" i="3"/>
  <c r="F116" i="3"/>
  <c r="F137" i="3" s="1"/>
  <c r="N30" i="4"/>
  <c r="M30" i="4"/>
  <c r="F55" i="14"/>
  <c r="G55" i="14"/>
  <c r="D55" i="14"/>
  <c r="L16" i="14"/>
  <c r="C55" i="14"/>
  <c r="N116" i="3"/>
  <c r="J116" i="3"/>
  <c r="I116" i="3"/>
  <c r="D116" i="3"/>
  <c r="E155" i="2"/>
  <c r="E157" i="2" s="1"/>
  <c r="N52" i="2"/>
  <c r="D155" i="2"/>
  <c r="D157" i="2" s="1"/>
  <c r="I53" i="2"/>
  <c r="E74" i="2"/>
  <c r="E77" i="2" s="1"/>
  <c r="E75" i="2"/>
  <c r="D77" i="2"/>
  <c r="D79" i="2" s="1"/>
  <c r="L52" i="2"/>
  <c r="K53" i="2"/>
  <c r="J52" i="2"/>
  <c r="C81" i="14" l="1"/>
  <c r="E55" i="14"/>
  <c r="M16" i="14"/>
  <c r="N55" i="14"/>
  <c r="N53" i="2"/>
  <c r="J53" i="2"/>
  <c r="I52" i="2"/>
  <c r="E79" i="2"/>
  <c r="K52" i="2"/>
  <c r="L53" i="2"/>
  <c r="N16" i="14" l="1"/>
  <c r="J55" i="14"/>
  <c r="I55" i="14"/>
  <c r="D128" i="2"/>
  <c r="C52" i="2"/>
  <c r="C83" i="2"/>
  <c r="C74" i="2"/>
  <c r="M89" i="2" l="1"/>
  <c r="M91" i="2"/>
  <c r="M88" i="2"/>
  <c r="M87" i="2"/>
  <c r="M92" i="2" s="1"/>
  <c r="M90" i="2"/>
  <c r="F89" i="2"/>
  <c r="D89" i="2"/>
  <c r="E89" i="2"/>
  <c r="D91" i="2"/>
  <c r="E91" i="2"/>
  <c r="D87" i="2"/>
  <c r="E88" i="2"/>
  <c r="E87" i="2"/>
  <c r="D88" i="2"/>
  <c r="D90" i="2"/>
  <c r="E90" i="2"/>
  <c r="C87" i="2"/>
  <c r="L89" i="2"/>
  <c r="J91" i="2"/>
  <c r="J89" i="2"/>
  <c r="K91" i="2"/>
  <c r="H91" i="2"/>
  <c r="I91" i="2"/>
  <c r="K89" i="2"/>
  <c r="C91" i="2"/>
  <c r="G91" i="2"/>
  <c r="I89" i="2"/>
  <c r="N91" i="2"/>
  <c r="F91" i="2"/>
  <c r="H89" i="2"/>
  <c r="C89" i="2"/>
  <c r="G89" i="2"/>
  <c r="L91" i="2"/>
  <c r="N89" i="2"/>
  <c r="E92" i="2" l="1"/>
  <c r="D92" i="2"/>
  <c r="C77" i="18"/>
  <c r="O77" i="18" s="1"/>
  <c r="D77" i="18"/>
  <c r="P77" i="18" s="1"/>
  <c r="E77" i="18"/>
  <c r="Q77" i="18" s="1"/>
  <c r="F77" i="18"/>
  <c r="R77" i="18" s="1"/>
  <c r="G77" i="18"/>
  <c r="S77" i="18" s="1"/>
  <c r="H77" i="18"/>
  <c r="T77" i="18" s="1"/>
  <c r="I77" i="18"/>
  <c r="U77" i="18" s="1"/>
  <c r="J77" i="18"/>
  <c r="V77" i="18" s="1"/>
  <c r="B77" i="18"/>
  <c r="N77" i="18" s="1"/>
  <c r="O114" i="18" l="1"/>
  <c r="O115" i="18"/>
  <c r="P115" i="18"/>
  <c r="Q115" i="18"/>
  <c r="R115" i="18"/>
  <c r="S115" i="18"/>
  <c r="T115" i="18"/>
  <c r="U115" i="18"/>
  <c r="V115" i="18"/>
  <c r="O116" i="18"/>
  <c r="C90" i="18"/>
  <c r="O90" i="18" s="1"/>
  <c r="D90" i="18"/>
  <c r="P90" i="18" s="1"/>
  <c r="E90" i="18"/>
  <c r="Q90" i="18" s="1"/>
  <c r="F90" i="18"/>
  <c r="R90" i="18" s="1"/>
  <c r="G90" i="18"/>
  <c r="S90" i="18" s="1"/>
  <c r="H90" i="18"/>
  <c r="T90" i="18" s="1"/>
  <c r="I90" i="18"/>
  <c r="U90" i="18" s="1"/>
  <c r="J90" i="18"/>
  <c r="V90" i="18" s="1"/>
  <c r="C92" i="18"/>
  <c r="O92" i="18" s="1"/>
  <c r="D92" i="18"/>
  <c r="P92" i="18" s="1"/>
  <c r="E92" i="18"/>
  <c r="Q92" i="18" s="1"/>
  <c r="F92" i="18"/>
  <c r="R92" i="18" s="1"/>
  <c r="G92" i="18"/>
  <c r="S92" i="18" s="1"/>
  <c r="H92" i="18"/>
  <c r="T92" i="18" s="1"/>
  <c r="I92" i="18"/>
  <c r="U92" i="18" s="1"/>
  <c r="J92" i="18"/>
  <c r="V92" i="18" s="1"/>
  <c r="C74" i="18"/>
  <c r="O74" i="18" s="1"/>
  <c r="D74" i="18"/>
  <c r="P74" i="18" s="1"/>
  <c r="E74" i="18"/>
  <c r="Q74" i="18" s="1"/>
  <c r="F74" i="18"/>
  <c r="R74" i="18" s="1"/>
  <c r="G74" i="18"/>
  <c r="S74" i="18" s="1"/>
  <c r="H74" i="18"/>
  <c r="T74" i="18" s="1"/>
  <c r="I74" i="18"/>
  <c r="U74" i="18" s="1"/>
  <c r="J74" i="18"/>
  <c r="V74" i="18" s="1"/>
  <c r="C76" i="18"/>
  <c r="O76" i="18" s="1"/>
  <c r="D76" i="18"/>
  <c r="P76" i="18" s="1"/>
  <c r="E76" i="18"/>
  <c r="Q76" i="18" s="1"/>
  <c r="F76" i="18"/>
  <c r="R76" i="18" s="1"/>
  <c r="G76" i="18"/>
  <c r="H76" i="18"/>
  <c r="T76" i="18" s="1"/>
  <c r="I76" i="18"/>
  <c r="U76" i="18" s="1"/>
  <c r="U104" i="18" s="1"/>
  <c r="J76" i="18"/>
  <c r="V76" i="18" s="1"/>
  <c r="V104" i="18" s="1"/>
  <c r="B74" i="18"/>
  <c r="N74" i="18" s="1"/>
  <c r="C104" i="14"/>
  <c r="M114" i="4"/>
  <c r="M125" i="4" s="1"/>
  <c r="C143" i="4"/>
  <c r="G134" i="4"/>
  <c r="G135" i="4" s="1"/>
  <c r="G72" i="4"/>
  <c r="R104" i="18" l="1"/>
  <c r="M127" i="4"/>
  <c r="M97" i="14"/>
  <c r="T104" i="18"/>
  <c r="Q104" i="18"/>
  <c r="P104" i="18"/>
  <c r="O104" i="18"/>
  <c r="C56" i="18"/>
  <c r="C156" i="18"/>
  <c r="O113" i="18"/>
  <c r="G104" i="18"/>
  <c r="G43" i="18" s="1"/>
  <c r="S76" i="18"/>
  <c r="S104" i="18" s="1"/>
  <c r="F110" i="14"/>
  <c r="F108" i="14"/>
  <c r="F107" i="14"/>
  <c r="G108" i="14"/>
  <c r="G107" i="14"/>
  <c r="G110" i="14"/>
  <c r="M109" i="14"/>
  <c r="M108" i="14"/>
  <c r="M107" i="14"/>
  <c r="M110" i="14"/>
  <c r="L107" i="14"/>
  <c r="L108" i="14"/>
  <c r="L110" i="14"/>
  <c r="N107" i="14"/>
  <c r="N108" i="14"/>
  <c r="N110" i="14"/>
  <c r="K107" i="14"/>
  <c r="K108" i="14"/>
  <c r="K110" i="14"/>
  <c r="J108" i="14"/>
  <c r="J107" i="14"/>
  <c r="J110" i="14"/>
  <c r="I107" i="14"/>
  <c r="I108" i="14"/>
  <c r="I110" i="14"/>
  <c r="H107" i="14"/>
  <c r="H108" i="14"/>
  <c r="H110" i="14"/>
  <c r="M45" i="14"/>
  <c r="F104" i="18"/>
  <c r="F43" i="18" s="1"/>
  <c r="J104" i="18"/>
  <c r="J43" i="18" s="1"/>
  <c r="I104" i="18"/>
  <c r="I43" i="18" s="1"/>
  <c r="H104" i="18"/>
  <c r="H43" i="18" s="1"/>
  <c r="E104" i="18"/>
  <c r="E43" i="18" s="1"/>
  <c r="C104" i="18"/>
  <c r="C43" i="18" s="1"/>
  <c r="D104" i="18"/>
  <c r="D43" i="18" s="1"/>
  <c r="G147" i="4"/>
  <c r="C85" i="18" s="1"/>
  <c r="O85" i="18" s="1"/>
  <c r="G146" i="4"/>
  <c r="C83" i="18" s="1"/>
  <c r="O83" i="18" s="1"/>
  <c r="M147" i="4"/>
  <c r="I85" i="18" s="1"/>
  <c r="U85" i="18" s="1"/>
  <c r="C130" i="18"/>
  <c r="C57" i="18" s="1"/>
  <c r="M134" i="4"/>
  <c r="M135" i="4" s="1"/>
  <c r="I83" i="18"/>
  <c r="U83" i="18" s="1"/>
  <c r="M149" i="4"/>
  <c r="I86" i="18" s="1"/>
  <c r="U86" i="18" s="1"/>
  <c r="O130" i="18" l="1"/>
  <c r="O57" i="18" s="1"/>
  <c r="O156" i="18"/>
  <c r="O56" i="18"/>
  <c r="C215" i="18"/>
  <c r="O43" i="18"/>
  <c r="J215" i="18"/>
  <c r="V43" i="18"/>
  <c r="G215" i="18"/>
  <c r="S43" i="18"/>
  <c r="F215" i="18"/>
  <c r="R43" i="18"/>
  <c r="D215" i="18"/>
  <c r="P43" i="18"/>
  <c r="H215" i="18"/>
  <c r="T43" i="18"/>
  <c r="E215" i="18"/>
  <c r="Q43" i="18"/>
  <c r="I215" i="18"/>
  <c r="U43" i="18"/>
  <c r="M111" i="14"/>
  <c r="G149" i="4"/>
  <c r="C86" i="18" s="1"/>
  <c r="O86" i="18" s="1"/>
  <c r="M148" i="4"/>
  <c r="I87" i="18" s="1"/>
  <c r="U87" i="18" s="1"/>
  <c r="U81" i="18" s="1"/>
  <c r="M150" i="4" l="1"/>
  <c r="M151" i="4" s="1"/>
  <c r="I81" i="18"/>
  <c r="M55" i="14" l="1"/>
  <c r="I78" i="18"/>
  <c r="U78" i="18" s="1"/>
  <c r="C78" i="18"/>
  <c r="O78" i="18" s="1"/>
  <c r="G122" i="3"/>
  <c r="G114" i="3"/>
  <c r="G116" i="3" s="1"/>
  <c r="F71" i="3"/>
  <c r="H133" i="3" l="1"/>
  <c r="H134" i="3"/>
  <c r="M133" i="3"/>
  <c r="K133" i="3"/>
  <c r="I133" i="3"/>
  <c r="I134" i="3"/>
  <c r="G133" i="3"/>
  <c r="G134" i="3"/>
  <c r="L133" i="3"/>
  <c r="J133" i="3"/>
  <c r="J134" i="3"/>
  <c r="N133" i="3"/>
  <c r="N134" i="3"/>
  <c r="G71" i="3"/>
  <c r="G73" i="3" s="1"/>
  <c r="M122" i="3"/>
  <c r="M114" i="3"/>
  <c r="M134" i="3" s="1"/>
  <c r="I79" i="18" s="1"/>
  <c r="U79" i="18" s="1"/>
  <c r="L114" i="3"/>
  <c r="L134" i="3" s="1"/>
  <c r="K114" i="3"/>
  <c r="K134" i="3" s="1"/>
  <c r="C174" i="2"/>
  <c r="M132" i="3" l="1"/>
  <c r="M136" i="3" s="1"/>
  <c r="M116" i="3"/>
  <c r="G152" i="2"/>
  <c r="G177" i="2" s="1"/>
  <c r="C66" i="18" s="1"/>
  <c r="O66" i="18" s="1"/>
  <c r="O102" i="18" s="1"/>
  <c r="G153" i="2"/>
  <c r="G178" i="2" s="1"/>
  <c r="C67" i="18" s="1"/>
  <c r="O67" i="18" s="1"/>
  <c r="G164" i="2"/>
  <c r="I75" i="18" l="1"/>
  <c r="M137" i="3"/>
  <c r="G154" i="2"/>
  <c r="G166" i="2"/>
  <c r="G179" i="2" l="1"/>
  <c r="C71" i="18" s="1"/>
  <c r="O71" i="18" s="1"/>
  <c r="G156" i="2"/>
  <c r="I73" i="18"/>
  <c r="I152" i="18" s="1"/>
  <c r="U75" i="18"/>
  <c r="U73" i="18" s="1"/>
  <c r="U152" i="18" s="1"/>
  <c r="G155" i="2"/>
  <c r="G180" i="2"/>
  <c r="C70" i="18" s="1"/>
  <c r="O70" i="18" l="1"/>
  <c r="C65" i="18"/>
  <c r="C151" i="18" s="1"/>
  <c r="G157" i="2"/>
  <c r="G181" i="2"/>
  <c r="O65" i="18" l="1"/>
  <c r="O151" i="18" s="1"/>
  <c r="G182" i="2"/>
  <c r="I242" i="18" l="1"/>
  <c r="U146" i="18"/>
  <c r="R116" i="18"/>
  <c r="S116" i="18"/>
  <c r="T116" i="18"/>
  <c r="V116" i="18"/>
  <c r="S114" i="18"/>
  <c r="T114" i="18"/>
  <c r="U114" i="18"/>
  <c r="C102" i="18"/>
  <c r="C40" i="18" s="1"/>
  <c r="U145" i="18" l="1"/>
  <c r="I244" i="18"/>
  <c r="I248" i="18"/>
  <c r="I262" i="18" s="1"/>
  <c r="H56" i="18"/>
  <c r="H156" i="18"/>
  <c r="G56" i="18"/>
  <c r="G156" i="18"/>
  <c r="J56" i="18"/>
  <c r="J156" i="18"/>
  <c r="S113" i="18"/>
  <c r="T113" i="18"/>
  <c r="C210" i="18"/>
  <c r="O40" i="18"/>
  <c r="U116" i="18"/>
  <c r="U113" i="18" s="1"/>
  <c r="R114" i="18"/>
  <c r="R113" i="18" s="1"/>
  <c r="V114" i="18"/>
  <c r="V113" i="18" s="1"/>
  <c r="F56" i="18" l="1"/>
  <c r="F156" i="18"/>
  <c r="I56" i="18"/>
  <c r="I156" i="18"/>
  <c r="U156" i="18"/>
  <c r="U177" i="18" s="1"/>
  <c r="U193" i="18" s="1"/>
  <c r="U56" i="18"/>
  <c r="R156" i="18"/>
  <c r="R177" i="18" s="1"/>
  <c r="R193" i="18" s="1"/>
  <c r="R56" i="18"/>
  <c r="T156" i="18"/>
  <c r="T177" i="18" s="1"/>
  <c r="T193" i="18" s="1"/>
  <c r="T56" i="18"/>
  <c r="V156" i="18"/>
  <c r="V177" i="18" s="1"/>
  <c r="V193" i="18" s="1"/>
  <c r="V56" i="18"/>
  <c r="S156" i="18"/>
  <c r="S177" i="18" s="1"/>
  <c r="S193" i="18" s="1"/>
  <c r="S56" i="18"/>
  <c r="P114" i="18" l="1"/>
  <c r="P116" i="18"/>
  <c r="B156" i="18"/>
  <c r="N116" i="18"/>
  <c r="N115" i="18"/>
  <c r="N114" i="18"/>
  <c r="N133" i="18" l="1"/>
  <c r="N158" i="18" s="1"/>
  <c r="D56" i="18"/>
  <c r="D156" i="18"/>
  <c r="N113" i="18"/>
  <c r="P113" i="18"/>
  <c r="B56" i="18"/>
  <c r="B130" i="18"/>
  <c r="B57" i="18" s="1"/>
  <c r="N130" i="18" l="1"/>
  <c r="N57" i="18" s="1"/>
  <c r="P156" i="18"/>
  <c r="P56" i="18"/>
  <c r="N156" i="18"/>
  <c r="N56" i="18"/>
  <c r="P145" i="18"/>
  <c r="R145" i="18" l="1"/>
  <c r="F248" i="18"/>
  <c r="F262" i="18" s="1"/>
  <c r="F244" i="18"/>
  <c r="Q145" i="18"/>
  <c r="E248" i="18"/>
  <c r="E262" i="18" s="1"/>
  <c r="E244" i="18"/>
  <c r="R178" i="18"/>
  <c r="R194" i="18" s="1"/>
  <c r="U178" i="18"/>
  <c r="U194" i="18" s="1"/>
  <c r="Q179" i="18"/>
  <c r="Q195" i="18" s="1"/>
  <c r="V178" i="18"/>
  <c r="V194" i="18" s="1"/>
  <c r="F242" i="18"/>
  <c r="R146" i="18"/>
  <c r="F241" i="18"/>
  <c r="R147" i="18"/>
  <c r="E242" i="18"/>
  <c r="Q146" i="18"/>
  <c r="E241" i="18"/>
  <c r="Q147" i="18"/>
  <c r="D241" i="18"/>
  <c r="P147" i="18"/>
  <c r="D242" i="18"/>
  <c r="P146" i="18"/>
  <c r="E144" i="18"/>
  <c r="E163" i="18" s="1"/>
  <c r="F144" i="18"/>
  <c r="F163" i="18" s="1"/>
  <c r="D144" i="18"/>
  <c r="D163" i="18" s="1"/>
  <c r="P144" i="18" l="1"/>
  <c r="P163" i="18" s="1"/>
  <c r="R144" i="18"/>
  <c r="R163" i="18" s="1"/>
  <c r="Q144" i="18"/>
  <c r="Q163" i="18" s="1"/>
  <c r="F130" i="18"/>
  <c r="F57" i="18" s="1"/>
  <c r="N145" i="18"/>
  <c r="U147" i="18"/>
  <c r="U144" i="18" s="1"/>
  <c r="U163" i="18" s="1"/>
  <c r="O145" i="18"/>
  <c r="Q116" i="18"/>
  <c r="E56" i="18" l="1"/>
  <c r="E156" i="18"/>
  <c r="S179" i="18"/>
  <c r="S195" i="18" s="1"/>
  <c r="R130" i="18"/>
  <c r="R57" i="18" s="1"/>
  <c r="R179" i="18"/>
  <c r="R195" i="18" s="1"/>
  <c r="C242" i="18"/>
  <c r="O146" i="18"/>
  <c r="B242" i="18"/>
  <c r="N146" i="18"/>
  <c r="Q114" i="18"/>
  <c r="Q113" i="18" s="1"/>
  <c r="I241" i="18"/>
  <c r="I144" i="18"/>
  <c r="I163" i="18" s="1"/>
  <c r="Q156" i="18" l="1"/>
  <c r="Q177" i="18" s="1"/>
  <c r="Q193" i="18" s="1"/>
  <c r="Q56" i="18"/>
  <c r="N147" i="18"/>
  <c r="N144" i="18" s="1"/>
  <c r="N163" i="18" s="1"/>
  <c r="T179" i="18" l="1"/>
  <c r="T195" i="18" s="1"/>
  <c r="O147" i="18"/>
  <c r="O144" i="18" s="1"/>
  <c r="O163" i="18" s="1"/>
  <c r="B144" i="18"/>
  <c r="B163" i="18" s="1"/>
  <c r="B241" i="18"/>
  <c r="J130" i="18" l="1"/>
  <c r="J57" i="18" s="1"/>
  <c r="I130" i="18"/>
  <c r="I57" i="18" s="1"/>
  <c r="C241" i="18"/>
  <c r="C144" i="18"/>
  <c r="C163" i="18" s="1"/>
  <c r="U130" i="18" l="1"/>
  <c r="U57" i="18" s="1"/>
  <c r="U179" i="18"/>
  <c r="U195" i="18" s="1"/>
  <c r="V130" i="18"/>
  <c r="V57" i="18" s="1"/>
  <c r="V179" i="18"/>
  <c r="V195" i="18" s="1"/>
  <c r="B92" i="18"/>
  <c r="N92" i="18" s="1"/>
  <c r="B90" i="18"/>
  <c r="N90" i="18" s="1"/>
  <c r="B76" i="18"/>
  <c r="N76" i="18" s="1"/>
  <c r="N104" i="18" l="1"/>
  <c r="B104" i="18"/>
  <c r="B43" i="18" s="1"/>
  <c r="N124" i="18"/>
  <c r="N138" i="18" l="1"/>
  <c r="N164" i="18" s="1"/>
  <c r="B164" i="18"/>
  <c r="B215" i="18"/>
  <c r="N43" i="18"/>
  <c r="O124" i="18"/>
  <c r="U124" i="18"/>
  <c r="V124" i="18"/>
  <c r="N167" i="18"/>
  <c r="N182" i="18" s="1"/>
  <c r="S124" i="18"/>
  <c r="P124" i="18"/>
  <c r="Q124" i="18"/>
  <c r="R124" i="18"/>
  <c r="R167" i="18" l="1"/>
  <c r="P167" i="18"/>
  <c r="Q167" i="18"/>
  <c r="O182" i="18"/>
  <c r="O167" i="18"/>
  <c r="S167" i="18"/>
  <c r="P182" i="18"/>
  <c r="P118" i="18"/>
  <c r="P58" i="18" s="1"/>
  <c r="D160" i="18"/>
  <c r="S118" i="18"/>
  <c r="S58" i="18" s="1"/>
  <c r="G160" i="18"/>
  <c r="N118" i="18"/>
  <c r="N160" i="18" s="1"/>
  <c r="B160" i="18"/>
  <c r="O138" i="18"/>
  <c r="O164" i="18" s="1"/>
  <c r="C164" i="18"/>
  <c r="R118" i="18"/>
  <c r="R160" i="18" s="1"/>
  <c r="F160" i="18"/>
  <c r="O118" i="18"/>
  <c r="O58" i="18" s="1"/>
  <c r="C160" i="18"/>
  <c r="Q118" i="18"/>
  <c r="Q160" i="18" s="1"/>
  <c r="E160" i="18"/>
  <c r="T118" i="18"/>
  <c r="F58" i="18"/>
  <c r="R42" i="18"/>
  <c r="C58" i="18"/>
  <c r="O42" i="18"/>
  <c r="G58" i="18"/>
  <c r="S42" i="18"/>
  <c r="E58" i="18"/>
  <c r="Q42" i="18"/>
  <c r="B58" i="18"/>
  <c r="N42" i="18"/>
  <c r="D58" i="18"/>
  <c r="P42" i="18"/>
  <c r="T124" i="18"/>
  <c r="P183" i="18" l="1"/>
  <c r="V167" i="18"/>
  <c r="U167" i="18"/>
  <c r="U42" i="18"/>
  <c r="T42" i="18"/>
  <c r="P160" i="18"/>
  <c r="S160" i="18"/>
  <c r="T167" i="18"/>
  <c r="G212" i="18"/>
  <c r="N58" i="18"/>
  <c r="Q58" i="18"/>
  <c r="R58" i="18"/>
  <c r="H160" i="18"/>
  <c r="T58" i="18"/>
  <c r="O160" i="18"/>
  <c r="Q181" i="18" s="1"/>
  <c r="Q197" i="18" s="1"/>
  <c r="U118" i="18"/>
  <c r="U58" i="18" s="1"/>
  <c r="I160" i="18"/>
  <c r="Q138" i="18"/>
  <c r="Q164" i="18" s="1"/>
  <c r="E164" i="18"/>
  <c r="U138" i="18"/>
  <c r="U164" i="18" s="1"/>
  <c r="I164" i="18"/>
  <c r="V138" i="18"/>
  <c r="V164" i="18" s="1"/>
  <c r="J164" i="18"/>
  <c r="V118" i="18"/>
  <c r="V160" i="18" s="1"/>
  <c r="J160" i="18"/>
  <c r="P138" i="18"/>
  <c r="P164" i="18" s="1"/>
  <c r="D164" i="18"/>
  <c r="R138" i="18"/>
  <c r="R164" i="18" s="1"/>
  <c r="F164" i="18"/>
  <c r="T160" i="18"/>
  <c r="H58" i="18"/>
  <c r="I58" i="18"/>
  <c r="J58" i="18"/>
  <c r="V42" i="18"/>
  <c r="I251" i="18"/>
  <c r="I240" i="18"/>
  <c r="D78" i="18"/>
  <c r="P78" i="18" s="1"/>
  <c r="E78" i="18"/>
  <c r="Q78" i="18" s="1"/>
  <c r="F78" i="18"/>
  <c r="R78" i="18" s="1"/>
  <c r="G78" i="18"/>
  <c r="S78" i="18" s="1"/>
  <c r="H78" i="18"/>
  <c r="T78" i="18" s="1"/>
  <c r="J78" i="18"/>
  <c r="V78" i="18" s="1"/>
  <c r="I263" i="18" l="1"/>
  <c r="I266" i="18"/>
  <c r="V181" i="18"/>
  <c r="V197" i="18" s="1"/>
  <c r="T181" i="18"/>
  <c r="T197" i="18" s="1"/>
  <c r="S181" i="18"/>
  <c r="S197" i="18" s="1"/>
  <c r="R181" i="18"/>
  <c r="R197" i="18" s="1"/>
  <c r="U160" i="18"/>
  <c r="U181" i="18" s="1"/>
  <c r="U197" i="18" s="1"/>
  <c r="V58" i="18"/>
  <c r="I212" i="18"/>
  <c r="T138" i="18"/>
  <c r="T164" i="18" s="1"/>
  <c r="H164" i="18"/>
  <c r="H212" i="18"/>
  <c r="I255" i="18"/>
  <c r="H240" i="18"/>
  <c r="H251" i="18"/>
  <c r="H263" i="18" l="1"/>
  <c r="S138" i="18"/>
  <c r="S164" i="18" s="1"/>
  <c r="G164" i="18"/>
  <c r="L45" i="14"/>
  <c r="K45" i="14"/>
  <c r="G240" i="18"/>
  <c r="G251" i="18"/>
  <c r="G263" i="18" l="1"/>
  <c r="M164" i="2"/>
  <c r="M166" i="2" s="1"/>
  <c r="M154" i="2"/>
  <c r="M156" i="2" s="1"/>
  <c r="M152" i="2"/>
  <c r="M153" i="2"/>
  <c r="M178" i="2" s="1"/>
  <c r="I67" i="18" s="1"/>
  <c r="U67" i="18" s="1"/>
  <c r="H132" i="3"/>
  <c r="D75" i="18" s="1"/>
  <c r="P75" i="18" s="1"/>
  <c r="I132" i="3"/>
  <c r="E75" i="18" s="1"/>
  <c r="Q75" i="18" s="1"/>
  <c r="J132" i="3"/>
  <c r="F75" i="18" s="1"/>
  <c r="R75" i="18" s="1"/>
  <c r="C112" i="3"/>
  <c r="H114" i="4"/>
  <c r="H125" i="4" s="1"/>
  <c r="I114" i="4"/>
  <c r="I125" i="4" s="1"/>
  <c r="J114" i="4"/>
  <c r="J125" i="4" s="1"/>
  <c r="N114" i="4"/>
  <c r="N125" i="4" s="1"/>
  <c r="C114" i="4"/>
  <c r="C125" i="4" s="1"/>
  <c r="C127" i="4" s="1"/>
  <c r="B78" i="18"/>
  <c r="N78" i="18" s="1"/>
  <c r="J127" i="4" l="1"/>
  <c r="J97" i="14"/>
  <c r="J109" i="14" s="1"/>
  <c r="J111" i="14" s="1"/>
  <c r="I127" i="4"/>
  <c r="I97" i="14"/>
  <c r="I109" i="14" s="1"/>
  <c r="I111" i="14" s="1"/>
  <c r="N127" i="4"/>
  <c r="N97" i="14"/>
  <c r="N109" i="14" s="1"/>
  <c r="N111" i="14" s="1"/>
  <c r="H127" i="4"/>
  <c r="H97" i="14"/>
  <c r="H109" i="14" s="1"/>
  <c r="H111" i="14" s="1"/>
  <c r="N132" i="3"/>
  <c r="J75" i="18" s="1"/>
  <c r="V75" i="18" s="1"/>
  <c r="B75" i="18"/>
  <c r="N75" i="18" s="1"/>
  <c r="G132" i="3"/>
  <c r="M180" i="2"/>
  <c r="I70" i="18" s="1"/>
  <c r="U70" i="18" s="1"/>
  <c r="M179" i="2"/>
  <c r="I71" i="18" s="1"/>
  <c r="U71" i="18" s="1"/>
  <c r="M155" i="2"/>
  <c r="M177" i="2"/>
  <c r="I66" i="18" s="1"/>
  <c r="U66" i="18" s="1"/>
  <c r="U102" i="18" s="1"/>
  <c r="E134" i="2"/>
  <c r="E131" i="2"/>
  <c r="E130" i="2"/>
  <c r="E129" i="2"/>
  <c r="E128" i="2"/>
  <c r="D134" i="2"/>
  <c r="D131" i="2"/>
  <c r="D130" i="2"/>
  <c r="D129" i="2"/>
  <c r="C131" i="2"/>
  <c r="C130" i="2"/>
  <c r="C129" i="2"/>
  <c r="C128" i="2"/>
  <c r="I65" i="18" l="1"/>
  <c r="I151" i="18" s="1"/>
  <c r="U65" i="18"/>
  <c r="U151" i="18" s="1"/>
  <c r="U172" i="18" s="1"/>
  <c r="U188" i="18" s="1"/>
  <c r="M157" i="2"/>
  <c r="C75" i="18"/>
  <c r="O75" i="18" s="1"/>
  <c r="M181" i="2"/>
  <c r="M182" i="2" l="1"/>
  <c r="C94" i="18"/>
  <c r="K55" i="14"/>
  <c r="L55" i="14"/>
  <c r="I102" i="18"/>
  <c r="I40" i="18" l="1"/>
  <c r="U40" i="18" s="1"/>
  <c r="C106" i="18"/>
  <c r="C46" i="18" s="1"/>
  <c r="O94" i="18"/>
  <c r="O106" i="18" s="1"/>
  <c r="O46" i="18" s="1"/>
  <c r="C91" i="18"/>
  <c r="O91" i="18" s="1"/>
  <c r="I210" i="18" l="1"/>
  <c r="C217" i="18"/>
  <c r="O103" i="18"/>
  <c r="C103" i="18"/>
  <c r="C41" i="18" l="1"/>
  <c r="O41" i="18" s="1"/>
  <c r="C93" i="18"/>
  <c r="O93" i="18" s="1"/>
  <c r="C211" i="18" l="1"/>
  <c r="H130" i="18"/>
  <c r="H57" i="18" s="1"/>
  <c r="T178" i="18"/>
  <c r="T194" i="18" s="1"/>
  <c r="G130" i="18"/>
  <c r="G57" i="18" s="1"/>
  <c r="S178" i="18"/>
  <c r="S194" i="18" s="1"/>
  <c r="D130" i="18"/>
  <c r="D57" i="18" s="1"/>
  <c r="E130" i="18"/>
  <c r="E57" i="18" s="1"/>
  <c r="O105" i="18"/>
  <c r="C105" i="18"/>
  <c r="C44" i="18" l="1"/>
  <c r="O44" i="18" s="1"/>
  <c r="Q178" i="18"/>
  <c r="Q194" i="18" s="1"/>
  <c r="Q130" i="18"/>
  <c r="Q57" i="18" s="1"/>
  <c r="P130" i="18"/>
  <c r="P57" i="18" s="1"/>
  <c r="S130" i="18"/>
  <c r="S57" i="18" s="1"/>
  <c r="T130" i="18"/>
  <c r="T57" i="18" s="1"/>
  <c r="C50" i="18" l="1"/>
  <c r="O48" i="18"/>
  <c r="O50" i="18"/>
  <c r="H122" i="3"/>
  <c r="I122" i="3"/>
  <c r="J122" i="3"/>
  <c r="K122" i="3"/>
  <c r="L122" i="3"/>
  <c r="N122" i="3"/>
  <c r="F122" i="3"/>
  <c r="E132" i="2"/>
  <c r="D132" i="2"/>
  <c r="C132" i="2"/>
  <c r="L116" i="3" l="1"/>
  <c r="K116" i="3"/>
  <c r="C127" i="2"/>
  <c r="C135" i="2" s="1"/>
  <c r="C126" i="2"/>
  <c r="H164" i="2"/>
  <c r="H166" i="2" s="1"/>
  <c r="I164" i="2"/>
  <c r="J164" i="2"/>
  <c r="N164" i="2"/>
  <c r="I166" i="2" l="1"/>
  <c r="N166" i="2"/>
  <c r="J166" i="2"/>
  <c r="E127" i="2"/>
  <c r="E135" i="2" s="1"/>
  <c r="D127" i="2"/>
  <c r="D135" i="2" s="1"/>
  <c r="H75" i="2"/>
  <c r="H88" i="2" s="1"/>
  <c r="I75" i="2"/>
  <c r="I88" i="2" s="1"/>
  <c r="J75" i="2"/>
  <c r="J88" i="2" s="1"/>
  <c r="N75" i="2"/>
  <c r="N88" i="2" s="1"/>
  <c r="C75" i="2"/>
  <c r="H74" i="2"/>
  <c r="H87" i="2" s="1"/>
  <c r="I74" i="2"/>
  <c r="I87" i="2" s="1"/>
  <c r="J74" i="2"/>
  <c r="J87" i="2" s="1"/>
  <c r="N74" i="2"/>
  <c r="N87" i="2" s="1"/>
  <c r="C88" i="2" l="1"/>
  <c r="I77" i="2"/>
  <c r="H77" i="2"/>
  <c r="N77" i="2"/>
  <c r="J77" i="2"/>
  <c r="C77" i="2"/>
  <c r="C90" i="2" s="1"/>
  <c r="C53" i="2"/>
  <c r="C79" i="2" l="1"/>
  <c r="I79" i="2"/>
  <c r="I90" i="2"/>
  <c r="I92" i="2" s="1"/>
  <c r="C92" i="2"/>
  <c r="J79" i="2"/>
  <c r="J90" i="2"/>
  <c r="J92" i="2" s="1"/>
  <c r="N79" i="2"/>
  <c r="N90" i="2"/>
  <c r="N92" i="2" s="1"/>
  <c r="H79" i="2"/>
  <c r="H90" i="2"/>
  <c r="H92" i="2" s="1"/>
  <c r="K132" i="3"/>
  <c r="G75" i="18" s="1"/>
  <c r="S75" i="18" s="1"/>
  <c r="L132" i="3"/>
  <c r="H75" i="18" s="1"/>
  <c r="T75" i="18" s="1"/>
  <c r="I80" i="2" l="1"/>
  <c r="J80" i="2"/>
  <c r="H134" i="4"/>
  <c r="H135" i="4" s="1"/>
  <c r="I134" i="4"/>
  <c r="I135" i="4" s="1"/>
  <c r="J134" i="4"/>
  <c r="J135" i="4" s="1"/>
  <c r="N134" i="4"/>
  <c r="N135" i="4" s="1"/>
  <c r="L147" i="4"/>
  <c r="H85" i="18" s="1"/>
  <c r="T85" i="18" s="1"/>
  <c r="L114" i="4"/>
  <c r="L125" i="4" s="1"/>
  <c r="K147" i="4"/>
  <c r="G85" i="18" s="1"/>
  <c r="S85" i="18" s="1"/>
  <c r="K114" i="4"/>
  <c r="K125" i="4" s="1"/>
  <c r="H147" i="4"/>
  <c r="D85" i="18" s="1"/>
  <c r="P85" i="18" s="1"/>
  <c r="I147" i="4"/>
  <c r="E85" i="18" s="1"/>
  <c r="Q85" i="18" s="1"/>
  <c r="J147" i="4"/>
  <c r="F85" i="18" s="1"/>
  <c r="R85" i="18" s="1"/>
  <c r="H146" i="4"/>
  <c r="D83" i="18" s="1"/>
  <c r="P83" i="18" s="1"/>
  <c r="E83" i="18"/>
  <c r="Q83" i="18" s="1"/>
  <c r="F83" i="18"/>
  <c r="R83" i="18" s="1"/>
  <c r="L127" i="4" l="1"/>
  <c r="L97" i="14"/>
  <c r="L109" i="14" s="1"/>
  <c r="L111" i="14" s="1"/>
  <c r="K127" i="4"/>
  <c r="K97" i="14"/>
  <c r="K109" i="14" s="1"/>
  <c r="K111" i="14" s="1"/>
  <c r="J149" i="4"/>
  <c r="F86" i="18" s="1"/>
  <c r="R86" i="18" s="1"/>
  <c r="J148" i="4"/>
  <c r="F87" i="18" s="1"/>
  <c r="R87" i="18" s="1"/>
  <c r="I149" i="4"/>
  <c r="E86" i="18" s="1"/>
  <c r="Q86" i="18" s="1"/>
  <c r="I148" i="4"/>
  <c r="E87" i="18" s="1"/>
  <c r="Q87" i="18" s="1"/>
  <c r="H149" i="4"/>
  <c r="D86" i="18" s="1"/>
  <c r="P86" i="18" s="1"/>
  <c r="H148" i="4"/>
  <c r="D87" i="18" s="1"/>
  <c r="P87" i="18" s="1"/>
  <c r="N149" i="4"/>
  <c r="J86" i="18" s="1"/>
  <c r="V86" i="18" s="1"/>
  <c r="J94" i="18"/>
  <c r="V94" i="18" s="1"/>
  <c r="F114" i="4"/>
  <c r="F125" i="4" s="1"/>
  <c r="H93" i="18"/>
  <c r="T93" i="18" s="1"/>
  <c r="T105" i="18" s="1"/>
  <c r="N148" i="4"/>
  <c r="J87" i="18" s="1"/>
  <c r="V87" i="18" s="1"/>
  <c r="J95" i="18"/>
  <c r="V95" i="18" s="1"/>
  <c r="N147" i="4"/>
  <c r="J85" i="18" s="1"/>
  <c r="V85" i="18" s="1"/>
  <c r="J93" i="18"/>
  <c r="V93" i="18" s="1"/>
  <c r="E95" i="18"/>
  <c r="Q95" i="18" s="1"/>
  <c r="G93" i="18"/>
  <c r="D95" i="18"/>
  <c r="P95" i="18" s="1"/>
  <c r="E93" i="18"/>
  <c r="Q93" i="18" s="1"/>
  <c r="Q105" i="18" s="1"/>
  <c r="J83" i="18"/>
  <c r="V83" i="18" s="1"/>
  <c r="D93" i="18"/>
  <c r="G83" i="18"/>
  <c r="S83" i="18" s="1"/>
  <c r="H83" i="18"/>
  <c r="T83" i="18" s="1"/>
  <c r="F146" i="4"/>
  <c r="B83" i="18" s="1"/>
  <c r="N83" i="18" s="1"/>
  <c r="F134" i="4"/>
  <c r="F135" i="4" s="1"/>
  <c r="L134" i="4"/>
  <c r="L135" i="4" s="1"/>
  <c r="K134" i="4"/>
  <c r="K135" i="4" s="1"/>
  <c r="F147" i="4"/>
  <c r="B85" i="18" s="1"/>
  <c r="N85" i="18" s="1"/>
  <c r="H73" i="4"/>
  <c r="M72" i="4"/>
  <c r="C73" i="4"/>
  <c r="C78" i="4" s="1"/>
  <c r="F72" i="4"/>
  <c r="H72" i="4"/>
  <c r="E1" i="4"/>
  <c r="F127" i="4" l="1"/>
  <c r="F97" i="14"/>
  <c r="F109" i="14" s="1"/>
  <c r="F111" i="14" s="1"/>
  <c r="P81" i="18"/>
  <c r="Q81" i="18"/>
  <c r="R81" i="18"/>
  <c r="V81" i="18"/>
  <c r="V105" i="18"/>
  <c r="G105" i="18"/>
  <c r="S93" i="18"/>
  <c r="S105" i="18" s="1"/>
  <c r="D105" i="18"/>
  <c r="P93" i="18"/>
  <c r="P105" i="18" s="1"/>
  <c r="H78" i="4"/>
  <c r="C76" i="4"/>
  <c r="H76" i="4"/>
  <c r="H77" i="4" s="1"/>
  <c r="I94" i="18"/>
  <c r="J81" i="18"/>
  <c r="I60" i="4"/>
  <c r="I93" i="18"/>
  <c r="D94" i="18"/>
  <c r="P94" i="18" s="1"/>
  <c r="E94" i="18"/>
  <c r="Q94" i="18" s="1"/>
  <c r="E81" i="18"/>
  <c r="F91" i="18"/>
  <c r="R91" i="18" s="1"/>
  <c r="K149" i="4"/>
  <c r="G86" i="18" s="1"/>
  <c r="S86" i="18" s="1"/>
  <c r="K148" i="4"/>
  <c r="G87" i="18" s="1"/>
  <c r="S87" i="18" s="1"/>
  <c r="L149" i="4"/>
  <c r="H86" i="18" s="1"/>
  <c r="T86" i="18" s="1"/>
  <c r="L148" i="4"/>
  <c r="H87" i="18" s="1"/>
  <c r="T87" i="18" s="1"/>
  <c r="D81" i="18"/>
  <c r="H105" i="18"/>
  <c r="H150" i="4"/>
  <c r="H151" i="4" s="1"/>
  <c r="J105" i="18"/>
  <c r="E105" i="18"/>
  <c r="F95" i="18"/>
  <c r="R95" i="18" s="1"/>
  <c r="I95" i="18"/>
  <c r="J150" i="4"/>
  <c r="J151" i="4" s="1"/>
  <c r="F81" i="18"/>
  <c r="I150" i="4"/>
  <c r="I151" i="4" s="1"/>
  <c r="G114" i="4"/>
  <c r="G125" i="4" s="1"/>
  <c r="G97" i="14" s="1"/>
  <c r="G109" i="14" s="1"/>
  <c r="G111" i="14" s="1"/>
  <c r="F73" i="4"/>
  <c r="G73" i="4"/>
  <c r="K72" i="4"/>
  <c r="F148" i="4"/>
  <c r="B87" i="18" s="1"/>
  <c r="N87" i="18" s="1"/>
  <c r="N81" i="18" s="1"/>
  <c r="F93" i="18"/>
  <c r="G95" i="18"/>
  <c r="S95" i="18" s="1"/>
  <c r="E91" i="18"/>
  <c r="Q91" i="18" s="1"/>
  <c r="D91" i="18"/>
  <c r="P91" i="18" s="1"/>
  <c r="N150" i="4"/>
  <c r="N151" i="4" s="1"/>
  <c r="J91" i="18"/>
  <c r="B93" i="18"/>
  <c r="N93" i="18" s="1"/>
  <c r="N105" i="18" s="1"/>
  <c r="J60" i="4"/>
  <c r="J59" i="4"/>
  <c r="L72" i="4"/>
  <c r="N72" i="4"/>
  <c r="J73" i="4"/>
  <c r="J79" i="18"/>
  <c r="H79" i="18"/>
  <c r="G79" i="18"/>
  <c r="F79" i="18"/>
  <c r="E79" i="18"/>
  <c r="D79" i="18"/>
  <c r="C114" i="3"/>
  <c r="C116" i="3" s="1"/>
  <c r="G1" i="3"/>
  <c r="F164" i="2"/>
  <c r="N154" i="2"/>
  <c r="N156" i="2" s="1"/>
  <c r="J154" i="2"/>
  <c r="J156" i="2" s="1"/>
  <c r="I154" i="2"/>
  <c r="I156" i="2" s="1"/>
  <c r="H154" i="2"/>
  <c r="H156" i="2" s="1"/>
  <c r="F154" i="2"/>
  <c r="F156" i="2" s="1"/>
  <c r="C154" i="2"/>
  <c r="C156" i="2" s="1"/>
  <c r="N153" i="2"/>
  <c r="J153" i="2"/>
  <c r="J178" i="2" s="1"/>
  <c r="F67" i="18" s="1"/>
  <c r="R67" i="18" s="1"/>
  <c r="I153" i="2"/>
  <c r="I178" i="2" s="1"/>
  <c r="E67" i="18" s="1"/>
  <c r="Q67" i="18" s="1"/>
  <c r="H153" i="2"/>
  <c r="H178" i="2" s="1"/>
  <c r="D67" i="18" s="1"/>
  <c r="P67" i="18" s="1"/>
  <c r="F153" i="2"/>
  <c r="F178" i="2" s="1"/>
  <c r="B67" i="18" s="1"/>
  <c r="N67" i="18" s="1"/>
  <c r="C153" i="2"/>
  <c r="N152" i="2"/>
  <c r="J152" i="2"/>
  <c r="J177" i="2" s="1"/>
  <c r="F66" i="18" s="1"/>
  <c r="R66" i="18" s="1"/>
  <c r="R102" i="18" s="1"/>
  <c r="I152" i="2"/>
  <c r="I177" i="2" s="1"/>
  <c r="E66" i="18" s="1"/>
  <c r="Q66" i="18" s="1"/>
  <c r="Q102" i="18" s="1"/>
  <c r="H152" i="2"/>
  <c r="H177" i="2" s="1"/>
  <c r="D66" i="18" s="1"/>
  <c r="P66" i="18" s="1"/>
  <c r="P102" i="18" s="1"/>
  <c r="F152" i="2"/>
  <c r="F177" i="2" s="1"/>
  <c r="B66" i="18" s="1"/>
  <c r="N66" i="18" s="1"/>
  <c r="N102" i="18" s="1"/>
  <c r="C152" i="2"/>
  <c r="L164" i="2"/>
  <c r="K75" i="2"/>
  <c r="K88" i="2" s="1"/>
  <c r="K74" i="2"/>
  <c r="K87" i="2" s="1"/>
  <c r="C51" i="2"/>
  <c r="E2" i="2"/>
  <c r="D6" i="18"/>
  <c r="C6" i="18"/>
  <c r="B6" i="18"/>
  <c r="B5" i="18"/>
  <c r="J4" i="18"/>
  <c r="E4" i="18"/>
  <c r="J3" i="18"/>
  <c r="E3" i="18"/>
  <c r="C10" i="1"/>
  <c r="B22" i="1" s="1"/>
  <c r="C9" i="1"/>
  <c r="B21" i="1" s="1"/>
  <c r="C8" i="1"/>
  <c r="B20" i="1" s="1"/>
  <c r="C7" i="1"/>
  <c r="B19" i="1" s="1"/>
  <c r="D1" i="1"/>
  <c r="G44" i="18" l="1"/>
  <c r="S44" i="18" s="1"/>
  <c r="H44" i="18"/>
  <c r="T44" i="18" s="1"/>
  <c r="J44" i="18"/>
  <c r="V44" i="18" s="1"/>
  <c r="D44" i="18"/>
  <c r="D216" i="18" s="1"/>
  <c r="E44" i="18"/>
  <c r="Q44" i="18" s="1"/>
  <c r="B95" i="18"/>
  <c r="N95" i="18" s="1"/>
  <c r="C248" i="18"/>
  <c r="C244" i="18"/>
  <c r="D248" i="18"/>
  <c r="D244" i="18"/>
  <c r="B244" i="18"/>
  <c r="B248" i="18"/>
  <c r="T81" i="18"/>
  <c r="S81" i="18"/>
  <c r="G216" i="18"/>
  <c r="I107" i="18"/>
  <c r="U95" i="18"/>
  <c r="U107" i="18" s="1"/>
  <c r="P89" i="18"/>
  <c r="P153" i="18" s="1"/>
  <c r="P103" i="18"/>
  <c r="I106" i="18"/>
  <c r="I46" i="18" s="1"/>
  <c r="U94" i="18"/>
  <c r="U106" i="18" s="1"/>
  <c r="U46" i="18" s="1"/>
  <c r="Q89" i="18"/>
  <c r="Q153" i="18" s="1"/>
  <c r="Q103" i="18"/>
  <c r="E73" i="18"/>
  <c r="E152" i="18" s="1"/>
  <c r="Q79" i="18"/>
  <c r="D73" i="18"/>
  <c r="D152" i="18" s="1"/>
  <c r="P79" i="18"/>
  <c r="F73" i="18"/>
  <c r="F152" i="18" s="1"/>
  <c r="R79" i="18"/>
  <c r="F105" i="18"/>
  <c r="R93" i="18"/>
  <c r="R105" i="18" s="1"/>
  <c r="G73" i="18"/>
  <c r="G152" i="18" s="1"/>
  <c r="S79" i="18"/>
  <c r="H73" i="18"/>
  <c r="H152" i="18" s="1"/>
  <c r="T79" i="18"/>
  <c r="I105" i="18"/>
  <c r="U93" i="18"/>
  <c r="U105" i="18" s="1"/>
  <c r="J73" i="18"/>
  <c r="J152" i="18" s="1"/>
  <c r="V79" i="18"/>
  <c r="J89" i="18"/>
  <c r="J153" i="18" s="1"/>
  <c r="V91" i="18"/>
  <c r="R103" i="18"/>
  <c r="B240" i="18"/>
  <c r="B251" i="18"/>
  <c r="B263" i="18" s="1"/>
  <c r="B212" i="18"/>
  <c r="C38" i="1"/>
  <c r="F38" i="1"/>
  <c r="D38" i="1"/>
  <c r="B38" i="1"/>
  <c r="D14" i="4" s="1"/>
  <c r="E38" i="1"/>
  <c r="G38" i="1"/>
  <c r="J38" i="1"/>
  <c r="H38" i="1"/>
  <c r="I38" i="1"/>
  <c r="C5" i="18"/>
  <c r="C39" i="1"/>
  <c r="J39" i="1"/>
  <c r="B39" i="1"/>
  <c r="D15" i="4" s="1"/>
  <c r="I39" i="1"/>
  <c r="D39" i="1"/>
  <c r="E39" i="1"/>
  <c r="F39" i="1"/>
  <c r="G39" i="1"/>
  <c r="H39" i="1"/>
  <c r="D5" i="18"/>
  <c r="B37" i="1"/>
  <c r="G37" i="1"/>
  <c r="C37" i="1"/>
  <c r="E37" i="1"/>
  <c r="J37" i="1"/>
  <c r="D37" i="1"/>
  <c r="F37" i="1"/>
  <c r="H37" i="1"/>
  <c r="I37" i="1"/>
  <c r="I40" i="1"/>
  <c r="C40" i="1"/>
  <c r="J40" i="1"/>
  <c r="D40" i="1"/>
  <c r="E40" i="1"/>
  <c r="B40" i="1"/>
  <c r="D16" i="4" s="1"/>
  <c r="F40" i="1"/>
  <c r="G40" i="1"/>
  <c r="H40" i="1"/>
  <c r="J212" i="18"/>
  <c r="J251" i="18"/>
  <c r="J240" i="18"/>
  <c r="C216" i="18"/>
  <c r="C228" i="18" s="1"/>
  <c r="C220" i="18"/>
  <c r="F150" i="4"/>
  <c r="F151" i="4" s="1"/>
  <c r="G127" i="4"/>
  <c r="G148" i="4"/>
  <c r="C87" i="18" s="1"/>
  <c r="O87" i="18" s="1"/>
  <c r="O81" i="18" s="1"/>
  <c r="H94" i="18"/>
  <c r="T94" i="18" s="1"/>
  <c r="H91" i="18"/>
  <c r="T91" i="18" s="1"/>
  <c r="J76" i="4"/>
  <c r="J77" i="4" s="1"/>
  <c r="J78" i="4"/>
  <c r="G76" i="4"/>
  <c r="G78" i="4"/>
  <c r="F76" i="4"/>
  <c r="F78" i="4"/>
  <c r="F94" i="18"/>
  <c r="D103" i="18"/>
  <c r="D41" i="18" s="1"/>
  <c r="E89" i="18"/>
  <c r="E153" i="18" s="1"/>
  <c r="F103" i="18"/>
  <c r="F41" i="18" s="1"/>
  <c r="E103" i="18"/>
  <c r="E41" i="18" s="1"/>
  <c r="H81" i="18"/>
  <c r="D89" i="18"/>
  <c r="D153" i="18" s="1"/>
  <c r="G94" i="18"/>
  <c r="S94" i="18" s="1"/>
  <c r="N128" i="4"/>
  <c r="B94" i="18"/>
  <c r="N94" i="18" s="1"/>
  <c r="J220" i="18"/>
  <c r="J216" i="18"/>
  <c r="L150" i="4"/>
  <c r="K150" i="4"/>
  <c r="G81" i="18"/>
  <c r="L75" i="2"/>
  <c r="L88" i="2" s="1"/>
  <c r="F74" i="2"/>
  <c r="F87" i="2" s="1"/>
  <c r="G74" i="2"/>
  <c r="G87" i="2" s="1"/>
  <c r="L74" i="2"/>
  <c r="N178" i="2"/>
  <c r="F75" i="2"/>
  <c r="F88" i="2" s="1"/>
  <c r="G75" i="2"/>
  <c r="G88" i="2" s="1"/>
  <c r="N177" i="2"/>
  <c r="E102" i="18"/>
  <c r="F102" i="18"/>
  <c r="D102" i="18"/>
  <c r="N73" i="4"/>
  <c r="M73" i="4"/>
  <c r="B105" i="18"/>
  <c r="N179" i="2"/>
  <c r="F179" i="2"/>
  <c r="B71" i="18" s="1"/>
  <c r="N71" i="18" s="1"/>
  <c r="F180" i="2"/>
  <c r="B70" i="18" s="1"/>
  <c r="J179" i="2"/>
  <c r="J180" i="2"/>
  <c r="F70" i="18" s="1"/>
  <c r="H179" i="2"/>
  <c r="H180" i="2"/>
  <c r="I179" i="2"/>
  <c r="I180" i="2"/>
  <c r="L136" i="3"/>
  <c r="N136" i="3"/>
  <c r="K136" i="3"/>
  <c r="H136" i="3"/>
  <c r="I136" i="3"/>
  <c r="J136" i="3"/>
  <c r="B102" i="18"/>
  <c r="B40" i="18" s="1"/>
  <c r="G91" i="18"/>
  <c r="S91" i="18" s="1"/>
  <c r="H95" i="18"/>
  <c r="T95" i="18" s="1"/>
  <c r="B81" i="18"/>
  <c r="N155" i="2"/>
  <c r="I155" i="2"/>
  <c r="J155" i="2"/>
  <c r="C155" i="2"/>
  <c r="C157" i="2" s="1"/>
  <c r="F155" i="2"/>
  <c r="K77" i="2"/>
  <c r="H155" i="2"/>
  <c r="L166" i="2"/>
  <c r="K152" i="2"/>
  <c r="K177" i="2" s="1"/>
  <c r="G66" i="18" s="1"/>
  <c r="S66" i="18" s="1"/>
  <c r="S102" i="18" s="1"/>
  <c r="K153" i="2"/>
  <c r="K178" i="2" s="1"/>
  <c r="G67" i="18" s="1"/>
  <c r="S67" i="18" s="1"/>
  <c r="K154" i="2"/>
  <c r="K156" i="2" s="1"/>
  <c r="K164" i="2"/>
  <c r="F166" i="2"/>
  <c r="L73" i="4"/>
  <c r="I73" i="3"/>
  <c r="L154" i="2"/>
  <c r="L156" i="2" s="1"/>
  <c r="L153" i="2"/>
  <c r="L178" i="2" s="1"/>
  <c r="H67" i="18" s="1"/>
  <c r="T67" i="18" s="1"/>
  <c r="L152" i="2"/>
  <c r="L177" i="2" s="1"/>
  <c r="H66" i="18" s="1"/>
  <c r="T66" i="18" s="1"/>
  <c r="T102" i="18" s="1"/>
  <c r="C73" i="3"/>
  <c r="H73" i="3"/>
  <c r="J73" i="3"/>
  <c r="H220" i="18" l="1"/>
  <c r="H216" i="18"/>
  <c r="G220" i="18"/>
  <c r="E220" i="18"/>
  <c r="E260" i="18" s="1"/>
  <c r="E216" i="18"/>
  <c r="P44" i="18"/>
  <c r="B44" i="18"/>
  <c r="N44" i="18" s="1"/>
  <c r="I45" i="18"/>
  <c r="I219" i="18" s="1"/>
  <c r="D220" i="18"/>
  <c r="D260" i="18" s="1"/>
  <c r="F44" i="18"/>
  <c r="F220" i="18" s="1"/>
  <c r="E40" i="18"/>
  <c r="Q40" i="18" s="1"/>
  <c r="D40" i="18"/>
  <c r="P40" i="18" s="1"/>
  <c r="F40" i="18"/>
  <c r="R40" i="18" s="1"/>
  <c r="I44" i="18"/>
  <c r="I220" i="18" s="1"/>
  <c r="I260" i="18" s="1"/>
  <c r="I217" i="18"/>
  <c r="G260" i="18"/>
  <c r="H260" i="18"/>
  <c r="J263" i="18"/>
  <c r="J260" i="18"/>
  <c r="C260" i="18"/>
  <c r="B262" i="18"/>
  <c r="B266" i="18"/>
  <c r="D262" i="18"/>
  <c r="C262" i="18"/>
  <c r="H13" i="3"/>
  <c r="F14" i="2"/>
  <c r="H162" i="2" s="1"/>
  <c r="H165" i="2" s="1"/>
  <c r="F13" i="4"/>
  <c r="E15" i="4"/>
  <c r="G15" i="3"/>
  <c r="E16" i="2"/>
  <c r="F17" i="2"/>
  <c r="H16" i="3"/>
  <c r="F16" i="4"/>
  <c r="H133" i="4" s="1"/>
  <c r="F14" i="4"/>
  <c r="H132" i="4" s="1"/>
  <c r="H14" i="3"/>
  <c r="H120" i="3" s="1"/>
  <c r="F15" i="2"/>
  <c r="H163" i="2" s="1"/>
  <c r="G13" i="3"/>
  <c r="E14" i="2"/>
  <c r="E13" i="4"/>
  <c r="G14" i="3"/>
  <c r="E15" i="2"/>
  <c r="E14" i="4"/>
  <c r="G132" i="4" s="1"/>
  <c r="E16" i="4"/>
  <c r="G16" i="3"/>
  <c r="G121" i="3" s="1"/>
  <c r="E17" i="2"/>
  <c r="F15" i="4"/>
  <c r="H15" i="3"/>
  <c r="F16" i="2"/>
  <c r="D71" i="18"/>
  <c r="P71" i="18" s="1"/>
  <c r="P107" i="18" s="1"/>
  <c r="J67" i="18"/>
  <c r="V67" i="18" s="1"/>
  <c r="V103" i="18" s="1"/>
  <c r="F71" i="18"/>
  <c r="R71" i="18" s="1"/>
  <c r="R107" i="18" s="1"/>
  <c r="J66" i="18"/>
  <c r="V66" i="18" s="1"/>
  <c r="V102" i="18" s="1"/>
  <c r="J71" i="18"/>
  <c r="V71" i="18" s="1"/>
  <c r="V107" i="18" s="1"/>
  <c r="E71" i="18"/>
  <c r="Q71" i="18" s="1"/>
  <c r="Q107" i="18" s="1"/>
  <c r="P73" i="18"/>
  <c r="P152" i="18" s="1"/>
  <c r="D211" i="18"/>
  <c r="P41" i="18"/>
  <c r="T89" i="18"/>
  <c r="T153" i="18" s="1"/>
  <c r="T103" i="18"/>
  <c r="F89" i="18"/>
  <c r="F153" i="18" s="1"/>
  <c r="R94" i="18"/>
  <c r="R89" i="18" s="1"/>
  <c r="R153" i="18" s="1"/>
  <c r="R73" i="18"/>
  <c r="R152" i="18" s="1"/>
  <c r="V89" i="18"/>
  <c r="V153" i="18" s="1"/>
  <c r="S89" i="18"/>
  <c r="S153" i="18" s="1"/>
  <c r="S103" i="18"/>
  <c r="E211" i="18"/>
  <c r="Q41" i="18"/>
  <c r="S73" i="18"/>
  <c r="S152" i="18" s="1"/>
  <c r="Q73" i="18"/>
  <c r="Q152" i="18" s="1"/>
  <c r="T73" i="18"/>
  <c r="T152" i="18" s="1"/>
  <c r="F211" i="18"/>
  <c r="R41" i="18"/>
  <c r="V73" i="18"/>
  <c r="V152" i="18" s="1"/>
  <c r="N70" i="18"/>
  <c r="B65" i="18"/>
  <c r="B151" i="18" s="1"/>
  <c r="E70" i="18"/>
  <c r="D70" i="18"/>
  <c r="R70" i="18"/>
  <c r="G16" i="4"/>
  <c r="I133" i="4" s="1"/>
  <c r="G17" i="2"/>
  <c r="I16" i="3"/>
  <c r="I121" i="3" s="1"/>
  <c r="N16" i="3"/>
  <c r="N121" i="3" s="1"/>
  <c r="L16" i="4"/>
  <c r="N133" i="4" s="1"/>
  <c r="L17" i="2"/>
  <c r="J16" i="4"/>
  <c r="J17" i="2"/>
  <c r="L16" i="3"/>
  <c r="L121" i="3" s="1"/>
  <c r="K16" i="4"/>
  <c r="M133" i="4" s="1"/>
  <c r="K17" i="2"/>
  <c r="M16" i="3"/>
  <c r="M121" i="3" s="1"/>
  <c r="I16" i="4"/>
  <c r="K133" i="4" s="1"/>
  <c r="I17" i="2"/>
  <c r="K16" i="3"/>
  <c r="K121" i="3" s="1"/>
  <c r="H16" i="4"/>
  <c r="J133" i="4" s="1"/>
  <c r="H17" i="2"/>
  <c r="J16" i="3"/>
  <c r="J121" i="3" s="1"/>
  <c r="H15" i="2"/>
  <c r="J163" i="2" s="1"/>
  <c r="J14" i="3"/>
  <c r="J120" i="3" s="1"/>
  <c r="H14" i="4"/>
  <c r="J132" i="4" s="1"/>
  <c r="M14" i="3"/>
  <c r="M120" i="3" s="1"/>
  <c r="K14" i="4"/>
  <c r="M132" i="4" s="1"/>
  <c r="K15" i="2"/>
  <c r="M163" i="2" s="1"/>
  <c r="J14" i="4"/>
  <c r="L132" i="4" s="1"/>
  <c r="J15" i="2"/>
  <c r="L163" i="2" s="1"/>
  <c r="L14" i="3"/>
  <c r="L120" i="3" s="1"/>
  <c r="L14" i="4"/>
  <c r="N132" i="4" s="1"/>
  <c r="N14" i="3"/>
  <c r="L15" i="2"/>
  <c r="N163" i="2" s="1"/>
  <c r="I15" i="2"/>
  <c r="K163" i="2" s="1"/>
  <c r="K14" i="3"/>
  <c r="K120" i="3" s="1"/>
  <c r="I14" i="4"/>
  <c r="K132" i="4" s="1"/>
  <c r="I14" i="3"/>
  <c r="I120" i="3" s="1"/>
  <c r="G15" i="2"/>
  <c r="I163" i="2" s="1"/>
  <c r="G14" i="4"/>
  <c r="I132" i="4" s="1"/>
  <c r="N13" i="3"/>
  <c r="L13" i="4"/>
  <c r="L14" i="2"/>
  <c r="G13" i="4"/>
  <c r="G14" i="2"/>
  <c r="I162" i="2" s="1"/>
  <c r="I13" i="3"/>
  <c r="K13" i="3"/>
  <c r="I14" i="2"/>
  <c r="K162" i="2" s="1"/>
  <c r="K165" i="2" s="1"/>
  <c r="I13" i="4"/>
  <c r="M13" i="3"/>
  <c r="K13" i="4"/>
  <c r="K14" i="2"/>
  <c r="M162" i="2" s="1"/>
  <c r="M165" i="2" s="1"/>
  <c r="M167" i="2" s="1"/>
  <c r="L13" i="3"/>
  <c r="J13" i="4"/>
  <c r="J14" i="2"/>
  <c r="L162" i="2" s="1"/>
  <c r="L165" i="2" s="1"/>
  <c r="H13" i="4"/>
  <c r="H14" i="2"/>
  <c r="J13" i="3"/>
  <c r="L15" i="3"/>
  <c r="J16" i="2"/>
  <c r="J15" i="4"/>
  <c r="K15" i="3"/>
  <c r="I16" i="2"/>
  <c r="I15" i="4"/>
  <c r="M15" i="3"/>
  <c r="K16" i="2"/>
  <c r="K15" i="4"/>
  <c r="H16" i="2"/>
  <c r="H15" i="4"/>
  <c r="J15" i="3"/>
  <c r="G15" i="4"/>
  <c r="I15" i="3"/>
  <c r="G16" i="2"/>
  <c r="L15" i="4"/>
  <c r="N15" i="3"/>
  <c r="L16" i="2"/>
  <c r="E212" i="18"/>
  <c r="E251" i="18"/>
  <c r="E240" i="18"/>
  <c r="J162" i="2"/>
  <c r="D17" i="2"/>
  <c r="F133" i="4"/>
  <c r="F16" i="3"/>
  <c r="F121" i="3" s="1"/>
  <c r="G133" i="4"/>
  <c r="G162" i="2"/>
  <c r="N120" i="3"/>
  <c r="G163" i="2"/>
  <c r="G120" i="3"/>
  <c r="L133" i="4"/>
  <c r="N162" i="2"/>
  <c r="D13" i="4"/>
  <c r="F13" i="3"/>
  <c r="D14" i="2"/>
  <c r="F162" i="2" s="1"/>
  <c r="F165" i="2" s="1"/>
  <c r="D212" i="18"/>
  <c r="D251" i="18"/>
  <c r="D263" i="18" s="1"/>
  <c r="D240" i="18"/>
  <c r="D16" i="2"/>
  <c r="F15" i="3"/>
  <c r="F212" i="18"/>
  <c r="F240" i="18"/>
  <c r="F251" i="18"/>
  <c r="F132" i="4"/>
  <c r="F14" i="3"/>
  <c r="F120" i="3" s="1"/>
  <c r="D15" i="2"/>
  <c r="F163" i="2" s="1"/>
  <c r="B255" i="18"/>
  <c r="H121" i="3"/>
  <c r="C212" i="18"/>
  <c r="C251" i="18"/>
  <c r="C263" i="18" s="1"/>
  <c r="C240" i="18"/>
  <c r="C223" i="18"/>
  <c r="C261" i="18" s="1"/>
  <c r="C81" i="18"/>
  <c r="G150" i="4"/>
  <c r="G151" i="4" s="1"/>
  <c r="H89" i="18"/>
  <c r="H153" i="18" s="1"/>
  <c r="K128" i="4"/>
  <c r="H103" i="18"/>
  <c r="H41" i="18" s="1"/>
  <c r="L128" i="4"/>
  <c r="L151" i="4"/>
  <c r="N76" i="4"/>
  <c r="N77" i="4" s="1"/>
  <c r="N78" i="4"/>
  <c r="M76" i="4"/>
  <c r="M77" i="4" s="1"/>
  <c r="M78" i="4"/>
  <c r="L76" i="4"/>
  <c r="L77" i="4" s="1"/>
  <c r="L78" i="4"/>
  <c r="K151" i="4"/>
  <c r="F106" i="18"/>
  <c r="F46" i="18" s="1"/>
  <c r="H128" i="4"/>
  <c r="M128" i="4"/>
  <c r="G128" i="4"/>
  <c r="J128" i="4"/>
  <c r="F128" i="4"/>
  <c r="G89" i="18"/>
  <c r="G153" i="18" s="1"/>
  <c r="B106" i="18"/>
  <c r="B46" i="18" s="1"/>
  <c r="I128" i="4"/>
  <c r="G103" i="18"/>
  <c r="G41" i="18" s="1"/>
  <c r="F157" i="2"/>
  <c r="F77" i="2"/>
  <c r="F90" i="2" s="1"/>
  <c r="F92" i="2" s="1"/>
  <c r="L77" i="2"/>
  <c r="L90" i="2" s="1"/>
  <c r="L87" i="2"/>
  <c r="K79" i="2"/>
  <c r="K90" i="2"/>
  <c r="K92" i="2" s="1"/>
  <c r="I91" i="18"/>
  <c r="U91" i="18" s="1"/>
  <c r="C79" i="18"/>
  <c r="O79" i="18" s="1"/>
  <c r="G136" i="3"/>
  <c r="G137" i="3" s="1"/>
  <c r="B79" i="18"/>
  <c r="G77" i="2"/>
  <c r="N180" i="2"/>
  <c r="H102" i="18"/>
  <c r="D50" i="18"/>
  <c r="D223" i="18"/>
  <c r="D261" i="18" s="1"/>
  <c r="D210" i="18"/>
  <c r="F223" i="18"/>
  <c r="F261" i="18" s="1"/>
  <c r="G102" i="18"/>
  <c r="H137" i="3"/>
  <c r="K137" i="3"/>
  <c r="J157" i="2"/>
  <c r="K179" i="2"/>
  <c r="K180" i="2"/>
  <c r="L179" i="2"/>
  <c r="L180" i="2"/>
  <c r="F181" i="2"/>
  <c r="J137" i="3"/>
  <c r="N137" i="3"/>
  <c r="I137" i="3"/>
  <c r="L137" i="3"/>
  <c r="N40" i="18"/>
  <c r="J181" i="2"/>
  <c r="H181" i="2"/>
  <c r="I181" i="2"/>
  <c r="B91" i="18"/>
  <c r="N91" i="18" s="1"/>
  <c r="F73" i="3"/>
  <c r="I74" i="3"/>
  <c r="N157" i="2"/>
  <c r="I157" i="2"/>
  <c r="H157" i="2"/>
  <c r="K155" i="2"/>
  <c r="L155" i="2"/>
  <c r="K166" i="2"/>
  <c r="C77" i="3"/>
  <c r="G79" i="3" s="1"/>
  <c r="J74" i="3"/>
  <c r="K73" i="3"/>
  <c r="B220" i="18" l="1"/>
  <c r="B216" i="18"/>
  <c r="U44" i="18"/>
  <c r="I216" i="18"/>
  <c r="E223" i="18"/>
  <c r="E261" i="18" s="1"/>
  <c r="F216" i="18"/>
  <c r="E50" i="18"/>
  <c r="E210" i="18"/>
  <c r="E228" i="18" s="1"/>
  <c r="R44" i="18"/>
  <c r="R50" i="18" s="1"/>
  <c r="F50" i="18"/>
  <c r="F210" i="18"/>
  <c r="Q50" i="18"/>
  <c r="F217" i="18"/>
  <c r="B217" i="18"/>
  <c r="H40" i="18"/>
  <c r="H50" i="18" s="1"/>
  <c r="G40" i="18"/>
  <c r="S40" i="18" s="1"/>
  <c r="P50" i="18"/>
  <c r="F124" i="3"/>
  <c r="I124" i="3"/>
  <c r="F167" i="2"/>
  <c r="F79" i="2"/>
  <c r="H138" i="4"/>
  <c r="B260" i="18"/>
  <c r="N124" i="3"/>
  <c r="D265" i="18"/>
  <c r="C264" i="18"/>
  <c r="E263" i="18"/>
  <c r="E266" i="18"/>
  <c r="D264" i="18"/>
  <c r="C265" i="18"/>
  <c r="F263" i="18"/>
  <c r="F266" i="18"/>
  <c r="D266" i="18"/>
  <c r="F260" i="18"/>
  <c r="F265" i="18"/>
  <c r="C266" i="18"/>
  <c r="L136" i="4"/>
  <c r="L167" i="2"/>
  <c r="G136" i="4"/>
  <c r="J138" i="4"/>
  <c r="D228" i="18"/>
  <c r="J102" i="18"/>
  <c r="J40" i="18" s="1"/>
  <c r="H71" i="18"/>
  <c r="T71" i="18" s="1"/>
  <c r="T107" i="18" s="1"/>
  <c r="F107" i="18"/>
  <c r="G71" i="18"/>
  <c r="S71" i="18" s="1"/>
  <c r="S107" i="18" s="1"/>
  <c r="E107" i="18"/>
  <c r="J103" i="18"/>
  <c r="J41" i="18" s="1"/>
  <c r="F65" i="18"/>
  <c r="J107" i="18"/>
  <c r="D107" i="18"/>
  <c r="N89" i="18"/>
  <c r="N153" i="18" s="1"/>
  <c r="N103" i="18"/>
  <c r="H211" i="18"/>
  <c r="T41" i="18"/>
  <c r="B73" i="18"/>
  <c r="B152" i="18" s="1"/>
  <c r="N79" i="18"/>
  <c r="D255" i="18"/>
  <c r="O73" i="18"/>
  <c r="O152" i="18" s="1"/>
  <c r="U173" i="18" s="1"/>
  <c r="U189" i="18" s="1"/>
  <c r="G211" i="18"/>
  <c r="S41" i="18"/>
  <c r="U89" i="18"/>
  <c r="U103" i="18"/>
  <c r="G70" i="18"/>
  <c r="R106" i="18"/>
  <c r="R46" i="18" s="1"/>
  <c r="R65" i="18"/>
  <c r="P70" i="18"/>
  <c r="D65" i="18"/>
  <c r="J70" i="18"/>
  <c r="J106" i="18" s="1"/>
  <c r="J46" i="18" s="1"/>
  <c r="D106" i="18"/>
  <c r="D46" i="18" s="1"/>
  <c r="Q70" i="18"/>
  <c r="E65" i="18"/>
  <c r="E106" i="18"/>
  <c r="E46" i="18" s="1"/>
  <c r="H70" i="18"/>
  <c r="N106" i="18"/>
  <c r="N46" i="18" s="1"/>
  <c r="N65" i="18"/>
  <c r="N151" i="18" s="1"/>
  <c r="K138" i="4"/>
  <c r="I138" i="4"/>
  <c r="I136" i="4"/>
  <c r="I165" i="2"/>
  <c r="I167" i="2" s="1"/>
  <c r="N136" i="4"/>
  <c r="M138" i="4"/>
  <c r="L124" i="3"/>
  <c r="M169" i="2"/>
  <c r="L138" i="4"/>
  <c r="G124" i="3"/>
  <c r="H136" i="4"/>
  <c r="G165" i="2"/>
  <c r="G167" i="2" s="1"/>
  <c r="K136" i="4"/>
  <c r="J165" i="2"/>
  <c r="J167" i="2" s="1"/>
  <c r="J169" i="2" s="1"/>
  <c r="C255" i="18"/>
  <c r="K124" i="3"/>
  <c r="E255" i="18"/>
  <c r="N165" i="2"/>
  <c r="N167" i="2" s="1"/>
  <c r="N169" i="2" s="1"/>
  <c r="F255" i="18"/>
  <c r="J124" i="3"/>
  <c r="M136" i="4"/>
  <c r="G138" i="4"/>
  <c r="H124" i="3"/>
  <c r="J136" i="4"/>
  <c r="F138" i="4"/>
  <c r="F136" i="4"/>
  <c r="H167" i="2"/>
  <c r="H169" i="2" s="1"/>
  <c r="N138" i="4"/>
  <c r="J183" i="2"/>
  <c r="C95" i="18"/>
  <c r="B107" i="18"/>
  <c r="N181" i="2"/>
  <c r="N182" i="2" s="1"/>
  <c r="L92" i="2"/>
  <c r="L79" i="2"/>
  <c r="G79" i="2"/>
  <c r="G90" i="2"/>
  <c r="G92" i="2" s="1"/>
  <c r="J182" i="2"/>
  <c r="I89" i="18"/>
  <c r="I103" i="18"/>
  <c r="C73" i="18"/>
  <c r="C152" i="18" s="1"/>
  <c r="I182" i="2"/>
  <c r="H182" i="2"/>
  <c r="B210" i="18"/>
  <c r="I79" i="3"/>
  <c r="F182" i="2"/>
  <c r="M183" i="2"/>
  <c r="I183" i="2"/>
  <c r="L181" i="2"/>
  <c r="K181" i="2"/>
  <c r="B89" i="18"/>
  <c r="B103" i="18"/>
  <c r="B41" i="18" s="1"/>
  <c r="B223" i="18" s="1"/>
  <c r="B261" i="18" s="1"/>
  <c r="L157" i="2"/>
  <c r="K157" i="2"/>
  <c r="K167" i="2"/>
  <c r="K169" i="2" s="1"/>
  <c r="K79" i="3"/>
  <c r="C79" i="3"/>
  <c r="H79" i="3"/>
  <c r="J79" i="3"/>
  <c r="F79" i="3"/>
  <c r="F228" i="18" l="1"/>
  <c r="R48" i="18"/>
  <c r="E265" i="18"/>
  <c r="E264" i="18"/>
  <c r="B265" i="18"/>
  <c r="H210" i="18"/>
  <c r="H228" i="18" s="1"/>
  <c r="H223" i="18"/>
  <c r="T40" i="18"/>
  <c r="T50" i="18" s="1"/>
  <c r="G210" i="18"/>
  <c r="G228" i="18" s="1"/>
  <c r="G223" i="18"/>
  <c r="G261" i="18" s="1"/>
  <c r="G50" i="18"/>
  <c r="F45" i="18"/>
  <c r="F219" i="18" s="1"/>
  <c r="F227" i="18" s="1"/>
  <c r="J45" i="18"/>
  <c r="J219" i="18" s="1"/>
  <c r="E45" i="18"/>
  <c r="E48" i="18" s="1"/>
  <c r="B45" i="18"/>
  <c r="B219" i="18" s="1"/>
  <c r="D45" i="18"/>
  <c r="D219" i="18" s="1"/>
  <c r="S50" i="18"/>
  <c r="I41" i="18"/>
  <c r="I211" i="18" s="1"/>
  <c r="I228" i="18" s="1"/>
  <c r="L169" i="2"/>
  <c r="I169" i="2"/>
  <c r="F264" i="18"/>
  <c r="T173" i="18"/>
  <c r="T189" i="18" s="1"/>
  <c r="V173" i="18"/>
  <c r="R173" i="18"/>
  <c r="R189" i="18" s="1"/>
  <c r="Q173" i="18"/>
  <c r="Q189" i="18" s="1"/>
  <c r="S173" i="18"/>
  <c r="S189" i="18" s="1"/>
  <c r="G107" i="18"/>
  <c r="F151" i="18"/>
  <c r="F155" i="18" s="1"/>
  <c r="F161" i="18" s="1"/>
  <c r="F101" i="18"/>
  <c r="F55" i="18" s="1"/>
  <c r="F60" i="18" s="1"/>
  <c r="N183" i="2"/>
  <c r="H107" i="18"/>
  <c r="J211" i="18"/>
  <c r="V41" i="18"/>
  <c r="V40" i="18"/>
  <c r="J223" i="18"/>
  <c r="J50" i="18"/>
  <c r="J210" i="18"/>
  <c r="E101" i="18"/>
  <c r="E55" i="18" s="1"/>
  <c r="E60" i="18" s="1"/>
  <c r="E151" i="18"/>
  <c r="E155" i="18" s="1"/>
  <c r="E161" i="18" s="1"/>
  <c r="I101" i="18"/>
  <c r="I55" i="18" s="1"/>
  <c r="I60" i="18" s="1"/>
  <c r="I153" i="18"/>
  <c r="I155" i="18" s="1"/>
  <c r="I161" i="18" s="1"/>
  <c r="D101" i="18"/>
  <c r="D55" i="18" s="1"/>
  <c r="D60" i="18" s="1"/>
  <c r="D151" i="18"/>
  <c r="D155" i="18" s="1"/>
  <c r="D161" i="18" s="1"/>
  <c r="B101" i="18"/>
  <c r="B153" i="18"/>
  <c r="B155" i="18" s="1"/>
  <c r="B161" i="18" s="1"/>
  <c r="U101" i="18"/>
  <c r="U55" i="18" s="1"/>
  <c r="U60" i="18" s="1"/>
  <c r="U153" i="18"/>
  <c r="R101" i="18"/>
  <c r="R55" i="18" s="1"/>
  <c r="R60" i="18" s="1"/>
  <c r="R151" i="18"/>
  <c r="R172" i="18" s="1"/>
  <c r="R188" i="18" s="1"/>
  <c r="C89" i="18"/>
  <c r="O95" i="18"/>
  <c r="B211" i="18"/>
  <c r="B228" i="18" s="1"/>
  <c r="N41" i="18"/>
  <c r="N50" i="18" s="1"/>
  <c r="N107" i="18"/>
  <c r="N73" i="18"/>
  <c r="E217" i="18"/>
  <c r="V70" i="18"/>
  <c r="J65" i="18"/>
  <c r="T70" i="18"/>
  <c r="H65" i="18"/>
  <c r="H106" i="18"/>
  <c r="H46" i="18" s="1"/>
  <c r="P106" i="18"/>
  <c r="P46" i="18" s="1"/>
  <c r="P48" i="18" s="1"/>
  <c r="P65" i="18"/>
  <c r="Q106" i="18"/>
  <c r="Q46" i="18" s="1"/>
  <c r="Q48" i="18" s="1"/>
  <c r="Q65" i="18"/>
  <c r="S70" i="18"/>
  <c r="G65" i="18"/>
  <c r="D217" i="18"/>
  <c r="G106" i="18"/>
  <c r="G46" i="18" s="1"/>
  <c r="C107" i="18"/>
  <c r="L73" i="3"/>
  <c r="L79" i="3" s="1"/>
  <c r="K182" i="2"/>
  <c r="B50" i="18"/>
  <c r="L183" i="2"/>
  <c r="L182" i="2"/>
  <c r="K183" i="2"/>
  <c r="B48" i="18" l="1"/>
  <c r="H265" i="18"/>
  <c r="H261" i="18"/>
  <c r="T51" i="18"/>
  <c r="G265" i="18"/>
  <c r="F48" i="18"/>
  <c r="F49" i="18" s="1"/>
  <c r="F230" i="18"/>
  <c r="D48" i="18"/>
  <c r="D49" i="18" s="1"/>
  <c r="J48" i="18"/>
  <c r="J49" i="18" s="1"/>
  <c r="G45" i="18"/>
  <c r="G219" i="18" s="1"/>
  <c r="U41" i="18"/>
  <c r="I48" i="18"/>
  <c r="I49" i="18" s="1"/>
  <c r="D227" i="18"/>
  <c r="D231" i="18" s="1"/>
  <c r="E219" i="18"/>
  <c r="E227" i="18" s="1"/>
  <c r="E230" i="18" s="1"/>
  <c r="J217" i="18"/>
  <c r="J227" i="18" s="1"/>
  <c r="J230" i="18" s="1"/>
  <c r="I50" i="18"/>
  <c r="I51" i="18" s="1"/>
  <c r="I223" i="18"/>
  <c r="H45" i="18"/>
  <c r="H219" i="18" s="1"/>
  <c r="C45" i="18"/>
  <c r="C48" i="18" s="1"/>
  <c r="C49" i="18" s="1"/>
  <c r="J261" i="18"/>
  <c r="J265" i="18"/>
  <c r="B264" i="18"/>
  <c r="V189" i="18"/>
  <c r="U155" i="18"/>
  <c r="U161" i="18" s="1"/>
  <c r="R155" i="18"/>
  <c r="R161" i="18" s="1"/>
  <c r="N48" i="18"/>
  <c r="R49" i="18" s="1"/>
  <c r="V50" i="18"/>
  <c r="V51" i="18" s="1"/>
  <c r="J228" i="18"/>
  <c r="E109" i="18"/>
  <c r="F109" i="18"/>
  <c r="D109" i="18"/>
  <c r="I109" i="18"/>
  <c r="B109" i="18"/>
  <c r="G101" i="18"/>
  <c r="G55" i="18" s="1"/>
  <c r="G60" i="18" s="1"/>
  <c r="G151" i="18"/>
  <c r="G155" i="18" s="1"/>
  <c r="G161" i="18" s="1"/>
  <c r="B55" i="18"/>
  <c r="B60" i="18" s="1"/>
  <c r="R61" i="18" s="1"/>
  <c r="C101" i="18"/>
  <c r="C55" i="18" s="1"/>
  <c r="C60" i="18" s="1"/>
  <c r="C153" i="18"/>
  <c r="C155" i="18" s="1"/>
  <c r="C161" i="18" s="1"/>
  <c r="J101" i="18"/>
  <c r="J55" i="18" s="1"/>
  <c r="J60" i="18" s="1"/>
  <c r="J151" i="18"/>
  <c r="J155" i="18" s="1"/>
  <c r="J161" i="18" s="1"/>
  <c r="H101" i="18"/>
  <c r="H55" i="18" s="1"/>
  <c r="H60" i="18" s="1"/>
  <c r="H151" i="18"/>
  <c r="H155" i="18" s="1"/>
  <c r="H161" i="18" s="1"/>
  <c r="N101" i="18"/>
  <c r="N55" i="18" s="1"/>
  <c r="N60" i="18" s="1"/>
  <c r="N152" i="18"/>
  <c r="N155" i="18" s="1"/>
  <c r="N161" i="18" s="1"/>
  <c r="Q101" i="18"/>
  <c r="Q151" i="18"/>
  <c r="Q172" i="18" s="1"/>
  <c r="Q188" i="18" s="1"/>
  <c r="P101" i="18"/>
  <c r="P151" i="18"/>
  <c r="P155" i="18" s="1"/>
  <c r="P161" i="18" s="1"/>
  <c r="O89" i="18"/>
  <c r="O107" i="18"/>
  <c r="S51" i="18"/>
  <c r="N51" i="18"/>
  <c r="O51" i="18"/>
  <c r="P51" i="18"/>
  <c r="Q51" i="18"/>
  <c r="R51" i="18"/>
  <c r="S106" i="18"/>
  <c r="S46" i="18" s="1"/>
  <c r="S48" i="18" s="1"/>
  <c r="S65" i="18"/>
  <c r="H217" i="18"/>
  <c r="V106" i="18"/>
  <c r="V46" i="18" s="1"/>
  <c r="V48" i="18" s="1"/>
  <c r="V65" i="18"/>
  <c r="T106" i="18"/>
  <c r="T46" i="18" s="1"/>
  <c r="T48" i="18" s="1"/>
  <c r="T65" i="18"/>
  <c r="G217" i="18"/>
  <c r="M73" i="3"/>
  <c r="M79" i="3" s="1"/>
  <c r="N73" i="3"/>
  <c r="N79" i="3" s="1"/>
  <c r="D51" i="18"/>
  <c r="J51" i="18"/>
  <c r="H51" i="18"/>
  <c r="C51" i="18"/>
  <c r="E51" i="18"/>
  <c r="G51" i="18"/>
  <c r="F51" i="18"/>
  <c r="E49" i="18"/>
  <c r="B49" i="18"/>
  <c r="B51" i="18"/>
  <c r="I261" i="18" l="1"/>
  <c r="I264" i="18" s="1"/>
  <c r="I227" i="18"/>
  <c r="I231" i="18" s="1"/>
  <c r="P203" i="18"/>
  <c r="I265" i="18"/>
  <c r="H48" i="18"/>
  <c r="H49" i="18" s="1"/>
  <c r="G48" i="18"/>
  <c r="G49" i="18" s="1"/>
  <c r="D230" i="18"/>
  <c r="C219" i="18"/>
  <c r="C227" i="18" s="1"/>
  <c r="O203" i="18" s="1"/>
  <c r="F231" i="18"/>
  <c r="G227" i="18"/>
  <c r="G230" i="18" s="1"/>
  <c r="U48" i="18"/>
  <c r="U49" i="18" s="1"/>
  <c r="U50" i="18"/>
  <c r="U51" i="18" s="1"/>
  <c r="E231" i="18"/>
  <c r="H227" i="18"/>
  <c r="H230" i="18" s="1"/>
  <c r="J231" i="18"/>
  <c r="V145" i="18"/>
  <c r="J248" i="18"/>
  <c r="J244" i="18"/>
  <c r="T145" i="18"/>
  <c r="H248" i="18"/>
  <c r="H244" i="18"/>
  <c r="U162" i="18"/>
  <c r="S49" i="18"/>
  <c r="T49" i="18"/>
  <c r="O49" i="18"/>
  <c r="V49" i="18"/>
  <c r="N49" i="18"/>
  <c r="Q109" i="18"/>
  <c r="C61" i="18"/>
  <c r="P49" i="18"/>
  <c r="Q49" i="18"/>
  <c r="C109" i="18"/>
  <c r="G109" i="18"/>
  <c r="P162" i="18"/>
  <c r="Q155" i="18"/>
  <c r="R162" i="18"/>
  <c r="H109" i="18"/>
  <c r="N61" i="18"/>
  <c r="G61" i="18"/>
  <c r="B61" i="18"/>
  <c r="U61" i="18"/>
  <c r="J61" i="18"/>
  <c r="E61" i="18"/>
  <c r="H61" i="18"/>
  <c r="Q55" i="18"/>
  <c r="Q60" i="18" s="1"/>
  <c r="Q61" i="18" s="1"/>
  <c r="R109" i="18"/>
  <c r="J109" i="18"/>
  <c r="U109" i="18"/>
  <c r="F61" i="18"/>
  <c r="D61" i="18"/>
  <c r="I61" i="18"/>
  <c r="P109" i="18"/>
  <c r="P55" i="18"/>
  <c r="P60" i="18" s="1"/>
  <c r="P61" i="18" s="1"/>
  <c r="N109" i="18"/>
  <c r="T101" i="18"/>
  <c r="T55" i="18" s="1"/>
  <c r="T60" i="18" s="1"/>
  <c r="T61" i="18" s="1"/>
  <c r="T151" i="18"/>
  <c r="T172" i="18" s="1"/>
  <c r="T188" i="18" s="1"/>
  <c r="S101" i="18"/>
  <c r="S109" i="18" s="1"/>
  <c r="S151" i="18"/>
  <c r="S172" i="18" s="1"/>
  <c r="S188" i="18" s="1"/>
  <c r="O101" i="18"/>
  <c r="O55" i="18" s="1"/>
  <c r="O60" i="18" s="1"/>
  <c r="O61" i="18" s="1"/>
  <c r="O153" i="18"/>
  <c r="V101" i="18"/>
  <c r="V55" i="18" s="1"/>
  <c r="V60" i="18" s="1"/>
  <c r="V61" i="18" s="1"/>
  <c r="V151" i="18"/>
  <c r="J241" i="18"/>
  <c r="V147" i="18"/>
  <c r="G241" i="18"/>
  <c r="S147" i="18"/>
  <c r="G242" i="18"/>
  <c r="S146" i="18"/>
  <c r="H242" i="18"/>
  <c r="T146" i="18"/>
  <c r="J242" i="18"/>
  <c r="V146" i="18"/>
  <c r="V144" i="18" s="1"/>
  <c r="V163" i="18" s="1"/>
  <c r="H241" i="18"/>
  <c r="T147" i="18"/>
  <c r="J144" i="18"/>
  <c r="J163" i="18" s="1"/>
  <c r="H144" i="18"/>
  <c r="H163" i="18" s="1"/>
  <c r="B227" i="18"/>
  <c r="N203" i="18" l="1"/>
  <c r="N204" i="18" s="1"/>
  <c r="B231" i="18"/>
  <c r="B230" i="18"/>
  <c r="I230" i="18"/>
  <c r="G231" i="18"/>
  <c r="C230" i="18"/>
  <c r="C231" i="18"/>
  <c r="H231" i="18"/>
  <c r="P204" i="18"/>
  <c r="H262" i="18"/>
  <c r="H264" i="18" s="1"/>
  <c r="H266" i="18"/>
  <c r="S145" i="18"/>
  <c r="G248" i="18"/>
  <c r="G244" i="18"/>
  <c r="G255" i="18" s="1"/>
  <c r="J262" i="18"/>
  <c r="J264" i="18" s="1"/>
  <c r="J266" i="18"/>
  <c r="V155" i="18"/>
  <c r="V161" i="18" s="1"/>
  <c r="V162" i="18" s="1"/>
  <c r="V172" i="18"/>
  <c r="Q174" i="18"/>
  <c r="Q190" i="18" s="1"/>
  <c r="Q192" i="18" s="1"/>
  <c r="Q198" i="18" s="1"/>
  <c r="Q200" i="18" s="1"/>
  <c r="Q201" i="18" s="1"/>
  <c r="R174" i="18"/>
  <c r="R190" i="18" s="1"/>
  <c r="R192" i="18" s="1"/>
  <c r="R198" i="18" s="1"/>
  <c r="S174" i="18"/>
  <c r="S190" i="18" s="1"/>
  <c r="S192" i="18" s="1"/>
  <c r="S198" i="18" s="1"/>
  <c r="S200" i="18" s="1"/>
  <c r="S201" i="18" s="1"/>
  <c r="T174" i="18"/>
  <c r="T190" i="18" s="1"/>
  <c r="T192" i="18" s="1"/>
  <c r="T198" i="18" s="1"/>
  <c r="T200" i="18" s="1"/>
  <c r="T201" i="18" s="1"/>
  <c r="V174" i="18"/>
  <c r="V190" i="18" s="1"/>
  <c r="U174" i="18"/>
  <c r="U190" i="18" s="1"/>
  <c r="U192" i="18" s="1"/>
  <c r="U198" i="18" s="1"/>
  <c r="U200" i="18" s="1"/>
  <c r="U201" i="18" s="1"/>
  <c r="T155" i="18"/>
  <c r="T161" i="18" s="1"/>
  <c r="T162" i="18" s="1"/>
  <c r="S155" i="18"/>
  <c r="S161" i="18" s="1"/>
  <c r="S162" i="18" s="1"/>
  <c r="O155" i="18"/>
  <c r="O161" i="18" s="1"/>
  <c r="O162" i="18" s="1"/>
  <c r="T144" i="18"/>
  <c r="T163" i="18" s="1"/>
  <c r="T109" i="18"/>
  <c r="Q161" i="18"/>
  <c r="Q162" i="18" s="1"/>
  <c r="H255" i="18"/>
  <c r="O109" i="18"/>
  <c r="S55" i="18"/>
  <c r="S60" i="18" s="1"/>
  <c r="S61" i="18" s="1"/>
  <c r="V109" i="18"/>
  <c r="J255" i="18"/>
  <c r="S144" i="18"/>
  <c r="S163" i="18" s="1"/>
  <c r="G144" i="18"/>
  <c r="G163" i="18" s="1"/>
  <c r="O204" i="18" l="1"/>
  <c r="R199" i="18"/>
  <c r="R200" i="18"/>
  <c r="R201" i="18" s="1"/>
  <c r="S203" i="18"/>
  <c r="S204" i="18" s="1"/>
  <c r="S199" i="18"/>
  <c r="Q203" i="18"/>
  <c r="Q204" i="18" s="1"/>
  <c r="Q199" i="18"/>
  <c r="U203" i="18"/>
  <c r="U204" i="18" s="1"/>
  <c r="U199" i="18"/>
  <c r="T203" i="18"/>
  <c r="T204" i="18" s="1"/>
  <c r="T199" i="18"/>
  <c r="R203" i="18"/>
  <c r="R204" i="18" s="1"/>
  <c r="G262" i="18"/>
  <c r="G264" i="18" s="1"/>
  <c r="G266" i="18"/>
  <c r="V188" i="18"/>
  <c r="V192" i="18" s="1"/>
  <c r="V198" i="18" s="1"/>
  <c r="V200" i="18" s="1"/>
  <c r="V201" i="18" s="1"/>
  <c r="V176" i="18"/>
  <c r="V182" i="18" s="1"/>
  <c r="V183" i="18" s="1"/>
  <c r="Q176" i="18"/>
  <c r="Q182" i="18" s="1"/>
  <c r="Q183" i="18" s="1"/>
  <c r="T176" i="18"/>
  <c r="T182" i="18" s="1"/>
  <c r="T183" i="18" s="1"/>
  <c r="U176" i="18"/>
  <c r="S176" i="18"/>
  <c r="R176" i="18"/>
  <c r="R182" i="18" s="1"/>
  <c r="R183" i="18" s="1"/>
  <c r="K61" i="4"/>
  <c r="I59" i="4"/>
  <c r="K73" i="4"/>
  <c r="K78" i="4" s="1"/>
  <c r="I73" i="4"/>
  <c r="I78" i="4" s="1"/>
  <c r="I65" i="4"/>
  <c r="K65" i="4"/>
  <c r="V203" i="18" l="1"/>
  <c r="V204" i="18" s="1"/>
  <c r="V199" i="18"/>
  <c r="U182" i="18"/>
  <c r="U183" i="18" s="1"/>
  <c r="S182" i="18"/>
  <c r="S183" i="18" s="1"/>
  <c r="I76" i="4"/>
  <c r="I77" i="4" s="1"/>
  <c r="K76" i="4"/>
  <c r="K77" i="4" s="1"/>
  <c r="I61" i="4"/>
  <c r="I67" i="4"/>
  <c r="I68" i="4" s="1"/>
  <c r="I69" i="4" s="1"/>
  <c r="J67" i="4"/>
  <c r="J68" i="4"/>
  <c r="J69" i="4" s="1"/>
  <c r="L67" i="4" l="1"/>
  <c r="L68" i="4" s="1"/>
  <c r="K67" i="4"/>
  <c r="K68" i="4" s="1"/>
  <c r="M67" i="4" l="1"/>
  <c r="M68" i="4" s="1"/>
  <c r="N67" i="4"/>
  <c r="N68" i="4" s="1"/>
</calcChain>
</file>

<file path=xl/sharedStrings.xml><?xml version="1.0" encoding="utf-8"?>
<sst xmlns="http://schemas.openxmlformats.org/spreadsheetml/2006/main" count="1281" uniqueCount="479">
  <si>
    <t>1 tep</t>
  </si>
  <si>
    <t>GJ</t>
  </si>
  <si>
    <t>MWh</t>
  </si>
  <si>
    <t>1/ Sur produits fossiles</t>
  </si>
  <si>
    <t>FE sur produits fossile</t>
  </si>
  <si>
    <t>FE (tCO2/tep)</t>
  </si>
  <si>
    <t>FE (kgCO2/kWh)</t>
  </si>
  <si>
    <t xml:space="preserve">Essence  </t>
  </si>
  <si>
    <t xml:space="preserve">Diesel  </t>
  </si>
  <si>
    <t>Kérosène</t>
  </si>
  <si>
    <t>GNV</t>
  </si>
  <si>
    <t>Energie par udp</t>
  </si>
  <si>
    <t>kWh/L</t>
  </si>
  <si>
    <t>Gazole</t>
  </si>
  <si>
    <t>kWh/kg</t>
  </si>
  <si>
    <t>FE du fossile</t>
  </si>
  <si>
    <t>FE par udp</t>
  </si>
  <si>
    <t>kgCO2/L</t>
  </si>
  <si>
    <t>kgCO2/kg</t>
  </si>
  <si>
    <t>2/ Part de bio-énergies</t>
  </si>
  <si>
    <t>Taux de bio (taux d'incorporation en énergie)</t>
  </si>
  <si>
    <t>Taux d’incorporation des biocarburants dans l’essence</t>
  </si>
  <si>
    <t>Taux d’incorporation des biocarburants dans le diesel</t>
  </si>
  <si>
    <t>Taux d’incorporation dans les carburants aviation</t>
  </si>
  <si>
    <t>Taux d’incorporation du gaz renouvelable dans le gaz</t>
  </si>
  <si>
    <t>Essence  (kgCO2/L)</t>
  </si>
  <si>
    <t>Gazole (kg CO2/L)</t>
  </si>
  <si>
    <t>Kérosène (kg CO2/L)</t>
  </si>
  <si>
    <t>GNV (kg CO2/kg)</t>
  </si>
  <si>
    <t>FE du fossile sans intégration des parts de bio et avec contenu élec à 0 (pour calcul de l'évolution des émissions des véh neufs)</t>
  </si>
  <si>
    <t>Electricité</t>
  </si>
  <si>
    <t>-</t>
  </si>
  <si>
    <t>VP</t>
  </si>
  <si>
    <t>I) Hypothèses sur les parts des énergies et consos des véh neufs</t>
  </si>
  <si>
    <t>A) Parcs roulants et immatriculations des VP</t>
  </si>
  <si>
    <t>Parcs et immatriculations VP</t>
  </si>
  <si>
    <t>observé</t>
  </si>
  <si>
    <t>Immatriculations VP</t>
  </si>
  <si>
    <t>B) Part de marché des énergies au sein des immatriculations</t>
  </si>
  <si>
    <t>Evolutions des parts de marché des énergies dans les immatriculations annuelles de véhicules particuliers, scénario AME</t>
  </si>
  <si>
    <t>observé (provisoire)</t>
  </si>
  <si>
    <t>projeté</t>
  </si>
  <si>
    <t>%</t>
  </si>
  <si>
    <t>Thermiques</t>
  </si>
  <si>
    <t>Essence</t>
  </si>
  <si>
    <t xml:space="preserve">  dont Essence</t>
  </si>
  <si>
    <t>Diesel</t>
  </si>
  <si>
    <t xml:space="preserve">  dont Diesel</t>
  </si>
  <si>
    <t>GPL</t>
  </si>
  <si>
    <t>Electrique</t>
  </si>
  <si>
    <t>Hybride rechargeable</t>
  </si>
  <si>
    <t>Hydrogène</t>
  </si>
  <si>
    <t>Gaz</t>
  </si>
  <si>
    <t>C) Consommations des VP (véhicules neufs)</t>
  </si>
  <si>
    <t>Essence (l/100 km)</t>
  </si>
  <si>
    <t>Diesel (l/100 km)</t>
  </si>
  <si>
    <t>GPL (kWh/100km)</t>
  </si>
  <si>
    <t>VE (kWh/100 km)</t>
  </si>
  <si>
    <t>hypothèse</t>
  </si>
  <si>
    <t>Tous les VHR sont des essences rechargeables</t>
  </si>
  <si>
    <t>% de circulation en mode électrique</t>
  </si>
  <si>
    <t>II) Parts des énergies et consommations du parc roulant</t>
  </si>
  <si>
    <t>Les chiffrages du parc roulant se déduisent des hypothèses qui précèdent</t>
  </si>
  <si>
    <t>B1) Parts de marché des énergies sur le parc roulant (sur nbr de véh du parc roulant puis sur les km parcourus par le parc roulant)</t>
  </si>
  <si>
    <t>Parts de marché des énergies au sein du parc roulant (en nb de véh)</t>
  </si>
  <si>
    <t>Ensemble</t>
  </si>
  <si>
    <t>Parts de marché des énergies au sein des VP-km</t>
  </si>
  <si>
    <t>B2) Les consommations du parc roulant</t>
  </si>
  <si>
    <t>Intensités énergétiques</t>
  </si>
  <si>
    <t>kWh/100km</t>
  </si>
  <si>
    <t>Intensités GES</t>
  </si>
  <si>
    <t>gCO2/km</t>
  </si>
  <si>
    <t>FE du fossile sans intégration des parts de bio et avec contenu élec à 0 (pour calcul de l'évolution des émissions théoriques des véh neufs)</t>
  </si>
  <si>
    <t>VUL-AME 2021</t>
  </si>
  <si>
    <t>I) Données sur les parts des énergies et consos des véh neufs</t>
  </si>
  <si>
    <t>A) Circulations, parcs roulants et immatriculations des VUL</t>
  </si>
  <si>
    <t>Parc et immatriculations</t>
  </si>
  <si>
    <t>VUL</t>
  </si>
  <si>
    <t>Parc VUL</t>
  </si>
  <si>
    <t>Immatriculations VUL</t>
  </si>
  <si>
    <t>B) Parts de marchés des énergies</t>
  </si>
  <si>
    <t>véhicules neufs</t>
  </si>
  <si>
    <t>Evolutions des parts de marché des énergies dans les immatriculations annuelles</t>
  </si>
  <si>
    <t>Total</t>
  </si>
  <si>
    <t>Thermique (très majoritairement diesel)</t>
  </si>
  <si>
    <t>H2</t>
  </si>
  <si>
    <t>C) Consommations des VUL</t>
  </si>
  <si>
    <t>Gaz (kg/100km)</t>
  </si>
  <si>
    <t>Electrique (kWh/100km)</t>
  </si>
  <si>
    <t>gCO2/véh-km</t>
  </si>
  <si>
    <t>NEDC</t>
  </si>
  <si>
    <t>Calcul émissions GES immat</t>
  </si>
  <si>
    <t>VUL moyen</t>
  </si>
  <si>
    <t>Théorique NEDC</t>
  </si>
  <si>
    <t>La traduction du roulant découle de ce qui précède</t>
  </si>
  <si>
    <t>B) Parts de marché des énergies sur le parc roulant</t>
  </si>
  <si>
    <t>C) Consommations du roulant</t>
  </si>
  <si>
    <t>du parc roulant</t>
  </si>
  <si>
    <t>Intensité énergétique</t>
  </si>
  <si>
    <t>Diesel (kWh/100km)</t>
  </si>
  <si>
    <t>Gaz (kWh/100km)</t>
  </si>
  <si>
    <t>Moyenne (kWh/100km)</t>
  </si>
  <si>
    <t>Intensité carbone</t>
  </si>
  <si>
    <t>Moyenne</t>
  </si>
  <si>
    <t>PL</t>
  </si>
  <si>
    <t>A) Circulations, parcs roulants et immatriculations des PL</t>
  </si>
  <si>
    <t>Parc et immatriculation des PL immatriculés en France (camions + tracteurs routiers)</t>
  </si>
  <si>
    <t>Parc de camions (milliers)</t>
  </si>
  <si>
    <t>Immatriculations (milliers par an)</t>
  </si>
  <si>
    <t>B) Part de marchés des énergies</t>
  </si>
  <si>
    <t>C) Consommations des PL</t>
  </si>
  <si>
    <t>Evolution des consommations unitaires des PL neufs</t>
  </si>
  <si>
    <t>Diesel (L/100km)</t>
  </si>
  <si>
    <t>Evolution du parc roulant de PL par type d’énergie</t>
  </si>
  <si>
    <t>parc roulant</t>
  </si>
  <si>
    <t>Bus et cars</t>
  </si>
  <si>
    <t>A) Parcs roulants et immatriculations des autobus et autocars</t>
  </si>
  <si>
    <t>Evolution du parc et des immatriculations d’autobus et de cars</t>
  </si>
  <si>
    <t>Parc (milliers)</t>
  </si>
  <si>
    <t>dont autobus</t>
  </si>
  <si>
    <t>Immatriculations (milliers)</t>
  </si>
  <si>
    <t>durée de vie</t>
  </si>
  <si>
    <t>Evolution du kilométrage moyen</t>
  </si>
  <si>
    <t>A1) Evolution des parts de marché des immatriculations</t>
  </si>
  <si>
    <t>Parts de marché des énergies dans les immatriculations annuelles d'autobus, scénario AME</t>
  </si>
  <si>
    <t>Parts de marché des énergies dans les immatriculations annuelles d’autocars, scénario AME</t>
  </si>
  <si>
    <t>autobus et autocars</t>
  </si>
  <si>
    <t>Parts de marché des énergies dans les immatriculations annuelles d'autobus et d’autocars, scénario AME</t>
  </si>
  <si>
    <t>(*) : on suppose que les autobus hybrides sont des hybrides électriques-diesel non rechargeables</t>
  </si>
  <si>
    <t>B) Consommations des bus et cars</t>
  </si>
  <si>
    <t>II) Parts de marché des énergies et consommations  sur le parc roulant</t>
  </si>
  <si>
    <t>A2) Evolution des parts de marché des énergies du parc roulant</t>
  </si>
  <si>
    <t>Parts de marché des énergies dans les parcs roulants d'autobus et d’autocars</t>
  </si>
  <si>
    <t xml:space="preserve">TOTAL   </t>
  </si>
  <si>
    <t>Trafics métropole</t>
  </si>
  <si>
    <t>Trafics Dom-Com</t>
  </si>
  <si>
    <t>Trafics international</t>
  </si>
  <si>
    <t>TCAM d’évolution des consos unitaires</t>
  </si>
  <si>
    <t>Conso unitaire</t>
  </si>
  <si>
    <t>Evolution des consos unitaires en base 100</t>
  </si>
  <si>
    <t>Evolution des consos totales en Mtep</t>
  </si>
  <si>
    <t>dont intérieur France</t>
  </si>
  <si>
    <t>dont trafics vers l’international</t>
  </si>
  <si>
    <t>soit total</t>
  </si>
  <si>
    <t>1) Deux roues motorisés</t>
  </si>
  <si>
    <t>3) Le fluvial et maritime domestique</t>
  </si>
  <si>
    <t>Fluvial</t>
  </si>
  <si>
    <t>Mix énergétique</t>
  </si>
  <si>
    <t>Mix avec ventilation bio / pas bio</t>
  </si>
  <si>
    <t>Gaz naturel liquéfié</t>
  </si>
  <si>
    <t>Trafics passagers (Mds voy-km)</t>
  </si>
  <si>
    <t>Aérien</t>
  </si>
  <si>
    <t>Poids lourds</t>
  </si>
  <si>
    <t>Ferroviaire</t>
  </si>
  <si>
    <t>Vélo</t>
  </si>
  <si>
    <t>1/ Voyageurs</t>
  </si>
  <si>
    <t>point clé</t>
  </si>
  <si>
    <t>projections</t>
  </si>
  <si>
    <t>TC</t>
  </si>
  <si>
    <t xml:space="preserve">  dont ferrés</t>
  </si>
  <si>
    <t xml:space="preserve">  dont bus et cars</t>
  </si>
  <si>
    <t>2RM</t>
  </si>
  <si>
    <t>Vélo (1)</t>
  </si>
  <si>
    <t>dont hors vélo (périmètre CCTN)</t>
  </si>
  <si>
    <t>Trafics passagers (%)</t>
  </si>
  <si>
    <t>(1) : le vélo n'étant pas estimé dans la CCTN, « l'observé » 2015-2018 correspond à l'estimation CGDD issue de la dernière ENTD et intégré dans la SNBC 2 et supposé fixe sur 2015-2018</t>
  </si>
  <si>
    <t>2/ Marchandises</t>
  </si>
  <si>
    <t>Total marchandises hors VUL (Mds t-km)</t>
  </si>
  <si>
    <t>Routier PL</t>
  </si>
  <si>
    <t>Fer</t>
  </si>
  <si>
    <t>Ensemble (hors VUL)</t>
  </si>
  <si>
    <t>Routier VUL</t>
  </si>
  <si>
    <t>Ensemble (avec VUL)</t>
  </si>
  <si>
    <t>Routier</t>
  </si>
  <si>
    <t>3/ Bilan de la circulation</t>
  </si>
  <si>
    <t>Voitures particulières</t>
  </si>
  <si>
    <t>Bilan de la circulation (Mds véh-km)</t>
  </si>
  <si>
    <t>Baisse par rapport à 2020</t>
  </si>
  <si>
    <t>Ratio</t>
  </si>
  <si>
    <t>En moyenne</t>
  </si>
  <si>
    <t>H2 (kg/100km)</t>
  </si>
  <si>
    <t>baisse / 2020 diesel</t>
  </si>
  <si>
    <t>baisse / 2020 gaz</t>
  </si>
  <si>
    <t>baisse / 2020 élec</t>
  </si>
  <si>
    <t>VE</t>
  </si>
  <si>
    <t>VHR</t>
  </si>
  <si>
    <t>H2 (kWh/100km)</t>
  </si>
  <si>
    <t>par rapport / 2018</t>
  </si>
  <si>
    <t>FE des carburants avec intégration des parts de bio et avec un contenu de l'élec nul</t>
  </si>
  <si>
    <t>FE des carburants avec intégration des parts de bio et avec facteur émissions de l'élec nul (pour calcul roulant)</t>
  </si>
  <si>
    <t>Ratio GNV/diesel</t>
  </si>
  <si>
    <t>Consos unitaires du parc roulant (en L)</t>
  </si>
  <si>
    <t>Mtep</t>
  </si>
  <si>
    <t>Essence (yc carb. subst.)</t>
  </si>
  <si>
    <t>Gazole (yc carb. subs)</t>
  </si>
  <si>
    <t>Carburéacteurs</t>
  </si>
  <si>
    <t>4.3 Demande d'énergie finale par infrastructure</t>
  </si>
  <si>
    <t>4.4 Transports routiers</t>
  </si>
  <si>
    <t>Bus et autocars</t>
  </si>
  <si>
    <t>2 roues</t>
  </si>
  <si>
    <t>Taux d'occupation des VP</t>
  </si>
  <si>
    <t>Taux d'occupation des PL</t>
  </si>
  <si>
    <t>Evolution du trafic total (base 2018)</t>
  </si>
  <si>
    <t>Evolution de la circulation</t>
  </si>
  <si>
    <t>Taux d'occupations</t>
  </si>
  <si>
    <t>Trafic</t>
  </si>
  <si>
    <t>Mtep VP</t>
  </si>
  <si>
    <t>check</t>
  </si>
  <si>
    <t>III) Agrégations énergie et GES</t>
  </si>
  <si>
    <t>A) Evolution des intensités énergétiques et des intensités d'émissions de gaz à effet de serre</t>
  </si>
  <si>
    <t>B) Evolution des consommations énergétiques en volume (en Mtep) par type d'énergie</t>
  </si>
  <si>
    <t>(intègrent les évolutions de parts des biocarburants)</t>
  </si>
  <si>
    <t>Emissions théoriques observées pour le neuf (NEDC)</t>
  </si>
  <si>
    <t>NB: GNV: la part observée est de 0,1% des immat; le GNV n'est pas pris en compte dans la modélisation</t>
  </si>
  <si>
    <t>NB: l'essence décolle (de 1,4% en 2015 à 3,7% en 2018 dans les immat) et pourrait poursuivre sa croissance; pour simplifier on assimile cependant les thermiques à des véhicules diesel</t>
  </si>
  <si>
    <t>Emissions théoriques projetées pour le neuf (NEDC)</t>
  </si>
  <si>
    <t>Evolution des parts de marché des énergie parc roulant</t>
  </si>
  <si>
    <t>Traduction dans le parc roulant</t>
  </si>
  <si>
    <t>Moyenne (gCO2/km)</t>
  </si>
  <si>
    <t xml:space="preserve">Diesel </t>
  </si>
  <si>
    <t xml:space="preserve">H2 </t>
  </si>
  <si>
    <t>4 - Demande d'énergie finale des transports</t>
  </si>
  <si>
    <t>4.1 Trafics</t>
  </si>
  <si>
    <t>Passagers (Gpkm)</t>
  </si>
  <si>
    <t xml:space="preserve">  Voitures</t>
  </si>
  <si>
    <t xml:space="preserve">  Bus et autocars</t>
  </si>
  <si>
    <t xml:space="preserve">  Ferroviaire</t>
  </si>
  <si>
    <t xml:space="preserve">  Aérien domestique</t>
  </si>
  <si>
    <t>Marchandises Gtkm)</t>
  </si>
  <si>
    <t xml:space="preserve">  Fluvial</t>
  </si>
  <si>
    <t xml:space="preserve">  Voitures   Gvkm</t>
  </si>
  <si>
    <t>Aérien domestique</t>
  </si>
  <si>
    <t>III) Consommations en volume énergie et GES</t>
  </si>
  <si>
    <t>Consos unitaires du parc roulant (en kWh/100km)</t>
  </si>
  <si>
    <t>Trafics métropole: modélisations Modev pour transports terrestres et DGAC pour aérien</t>
  </si>
  <si>
    <t>Trafics ajustés sur CCTN rebasage 2019</t>
  </si>
  <si>
    <t xml:space="preserve">  dont autobus</t>
  </si>
  <si>
    <t xml:space="preserve">  dont autocars</t>
  </si>
  <si>
    <t>parc : niveau de parc du modèle FIT utilisé pour la modélisation (ne coïncide pas exactement avec les parcs CCTN)</t>
  </si>
  <si>
    <t>III) Parts de marché des énergies et consommations  sur le parc roulant</t>
  </si>
  <si>
    <t>kWh/100 km</t>
  </si>
  <si>
    <t>Intérieur métropole</t>
  </si>
  <si>
    <t>TCAM moyen</t>
  </si>
  <si>
    <t>Evolution des trafics en base 100 en 2019</t>
  </si>
  <si>
    <t>Taux de croissance des trafics (scénario médian)</t>
  </si>
  <si>
    <t>4) Maritime (soutes internationales uniquement)</t>
  </si>
  <si>
    <t xml:space="preserve">  Poids lourds</t>
  </si>
  <si>
    <t xml:space="preserve">  VUL</t>
  </si>
  <si>
    <t>Total modes routiers</t>
  </si>
  <si>
    <t>Variation / 2018</t>
  </si>
  <si>
    <t>Transports ferrés (ferroviaire et transports urbains électriques)</t>
  </si>
  <si>
    <t>Navigation métropole</t>
  </si>
  <si>
    <t>consommation d'hydrogène en entrée de PAC : le double des consommations aval</t>
  </si>
  <si>
    <t>Aérien métropole (carburéacteurs)</t>
  </si>
  <si>
    <t>Aérien vols vers outre-mer et intra outre-mer  (carburéacteurs)</t>
  </si>
  <si>
    <t>4.5 Autres modes</t>
  </si>
  <si>
    <t xml:space="preserve">  Gazole</t>
  </si>
  <si>
    <t xml:space="preserve">  Electricité</t>
  </si>
  <si>
    <t>Transports urbains de voyageurs fonctionnant à l'électricité</t>
  </si>
  <si>
    <t>Transports ferroviaires SNCF</t>
  </si>
  <si>
    <t>Evolution trafic fluvial</t>
  </si>
  <si>
    <t>Trafic fluvial</t>
  </si>
  <si>
    <t>plaisance essence : stabilité des consommations (même trend de stabilité que sur la période récente)</t>
  </si>
  <si>
    <t>Réduction / 2018</t>
  </si>
  <si>
    <t xml:space="preserve">4.2 Demande d'énergie finale par énergie </t>
  </si>
  <si>
    <t>Fluvial et plaisance</t>
  </si>
  <si>
    <t>4.6 Soutes internationales</t>
  </si>
  <si>
    <t>Soutes aériennes (carburéacteurs)</t>
  </si>
  <si>
    <t>Soutes maritimes</t>
  </si>
  <si>
    <t>Consommation d'énergie dans le transport fluvial et la plaisance (Mtep)</t>
  </si>
  <si>
    <t>transport fluvial : évolution comme le trafic fluvial ; efficacité énergétique stable ; maintien du gazole comme carburant exclusif (ou quasi-exclusif)</t>
  </si>
  <si>
    <t>Consommation d'énergie dans les soutes maritimes (Mtep)</t>
  </si>
  <si>
    <t>Consommation d'énergie dans les soutes maritimes avec ventilation selon le mix (Mtep)</t>
  </si>
  <si>
    <t>% des immatriculations</t>
  </si>
  <si>
    <t>2RM - électricité</t>
  </si>
  <si>
    <t>2RM - essence</t>
  </si>
  <si>
    <t>efficacité énergétique électricité</t>
  </si>
  <si>
    <t>efficacité énergétique essence</t>
  </si>
  <si>
    <t>2RM - ensemble</t>
  </si>
  <si>
    <t>Fioul basse teneur en soufre</t>
  </si>
  <si>
    <t>GNL</t>
  </si>
  <si>
    <t xml:space="preserve">Fioul  </t>
  </si>
  <si>
    <t>Réduction / 2020</t>
  </si>
  <si>
    <t>Total hors élec et H2</t>
  </si>
  <si>
    <t>variation / 2018</t>
  </si>
  <si>
    <t>(moyennes motos, motocyclettes)</t>
  </si>
  <si>
    <t>Charbon</t>
  </si>
  <si>
    <t>Brut</t>
  </si>
  <si>
    <t>Fioul Lourd</t>
  </si>
  <si>
    <t>Fioul autres</t>
  </si>
  <si>
    <t>Gaz Naturel</t>
  </si>
  <si>
    <t>Nucléaire</t>
  </si>
  <si>
    <t>Gaz Renouvelable</t>
  </si>
  <si>
    <t>Biomasse Solide</t>
  </si>
  <si>
    <t>Déchets</t>
  </si>
  <si>
    <t>Biocarburants</t>
  </si>
  <si>
    <t>Chaleur issue de l'environnement</t>
  </si>
  <si>
    <t>Chaleur Vendue</t>
  </si>
  <si>
    <t>Energies renouvelables Electriques</t>
  </si>
  <si>
    <t>TOTAL</t>
  </si>
  <si>
    <t>Soutes</t>
  </si>
  <si>
    <t>essence</t>
  </si>
  <si>
    <t>gazole</t>
  </si>
  <si>
    <t>aviation</t>
  </si>
  <si>
    <t>Evolution des consommations unitaires des véhicules particuliers neufs</t>
  </si>
  <si>
    <t>SC</t>
  </si>
  <si>
    <t>gCO2 théorique NEDC</t>
  </si>
  <si>
    <t>Calcul gCO2/véh-km neufs (hors % bio et élec) en réel</t>
  </si>
  <si>
    <t>Ratio réel/WLTP</t>
  </si>
  <si>
    <t>Calcul gCO2/véh-km neufs (hors % bio et élec) en théorique WLTP</t>
  </si>
  <si>
    <t xml:space="preserve">  % diesel au sein des thermiques</t>
  </si>
  <si>
    <t>total VE+VHR</t>
  </si>
  <si>
    <t>Tableau : Structure du roulant</t>
  </si>
  <si>
    <t>Kilométrage moyen des véhicules immatriculés en France</t>
  </si>
  <si>
    <t>Voitures pavillon français</t>
  </si>
  <si>
    <t>Diesel (y compris hybrides)</t>
  </si>
  <si>
    <t>Essence et autres énergie</t>
  </si>
  <si>
    <t>Véhicules utilitaires légers pavillon français</t>
  </si>
  <si>
    <t>Essence et autres énergies</t>
  </si>
  <si>
    <t>Thermique (l/100km)</t>
  </si>
  <si>
    <t>Poids lourds pavillon français</t>
  </si>
  <si>
    <t>Autobus et autocars pavillon français</t>
  </si>
  <si>
    <t>Gazole (kWh/100km)</t>
  </si>
  <si>
    <t>GNV (kWh/100km)</t>
  </si>
  <si>
    <t>Ensemble VP</t>
  </si>
  <si>
    <t>Thermique</t>
  </si>
  <si>
    <t>ratio GNV/diesel</t>
  </si>
  <si>
    <t>total élec+H2</t>
  </si>
  <si>
    <t>kWh/véh-km</t>
  </si>
  <si>
    <t>Ratio WLTP/NEDC</t>
  </si>
  <si>
    <t>WLTP</t>
  </si>
  <si>
    <t>GNV (kg/100km)</t>
  </si>
  <si>
    <t>Majoration réel/WLTP</t>
  </si>
  <si>
    <t>consos VE sur LD</t>
  </si>
  <si>
    <t>consos sur CD</t>
  </si>
  <si>
    <t>moyenne</t>
  </si>
  <si>
    <t>ratio LD/CD</t>
  </si>
  <si>
    <t>%diesel</t>
  </si>
  <si>
    <t>% diesel</t>
  </si>
  <si>
    <t>% bus dans les immat</t>
  </si>
  <si>
    <t>Gains d'efficacité énergétique</t>
  </si>
  <si>
    <t>Efficacité essence</t>
  </si>
  <si>
    <t>Efficacité électricité</t>
  </si>
  <si>
    <t>Efficacité énergétique des deux roues motorisés (en indice)</t>
  </si>
  <si>
    <t>Cyclos</t>
  </si>
  <si>
    <t>Motos</t>
  </si>
  <si>
    <t>Essence (et gazole)</t>
  </si>
  <si>
    <t>cyclos + motos</t>
  </si>
  <si>
    <t>% essence</t>
  </si>
  <si>
    <t>% électricité</t>
  </si>
  <si>
    <t>% du parc roulant</t>
  </si>
  <si>
    <t>passage roulant - essence</t>
  </si>
  <si>
    <t>passage roulant - élec</t>
  </si>
  <si>
    <t>évol 2030/2019</t>
  </si>
  <si>
    <t>Total marchandises (% modales)</t>
  </si>
  <si>
    <t>évol 2050/2019</t>
  </si>
  <si>
    <t>majoration de parts par rapport à 2019</t>
  </si>
  <si>
    <t>Evolution circulation VUL</t>
  </si>
  <si>
    <t>Métropole</t>
  </si>
  <si>
    <t>Trafics 2RM</t>
  </si>
  <si>
    <t>Somme</t>
  </si>
  <si>
    <t>4 - GES</t>
  </si>
  <si>
    <t>Deux roues</t>
  </si>
  <si>
    <t>Secteur</t>
  </si>
  <si>
    <t>Transport ferroviaire</t>
  </si>
  <si>
    <t>Transport fluvial de marchandises</t>
  </si>
  <si>
    <t>Transport maritime domestique</t>
  </si>
  <si>
    <t>Transport autres navigations</t>
  </si>
  <si>
    <t>Transport aérien français</t>
  </si>
  <si>
    <t>4/ FE par udp en intégrant les bioénergies</t>
  </si>
  <si>
    <t>3/ FE par Mtep  en intégrant les bioénergies</t>
  </si>
  <si>
    <t>PL&amp;BC</t>
  </si>
  <si>
    <t>Maritime domestique dont pêche</t>
  </si>
  <si>
    <t>Plaisance, autres navigations</t>
  </si>
  <si>
    <t>Soutes aériennes</t>
  </si>
  <si>
    <t xml:space="preserve">  total routier</t>
  </si>
  <si>
    <t xml:space="preserve">  total</t>
  </si>
  <si>
    <t>Transport</t>
  </si>
  <si>
    <t>PL (y.c. bus et cars)</t>
  </si>
  <si>
    <t>Proxy 2020</t>
  </si>
  <si>
    <t>Aérien hors Dom-Com</t>
  </si>
  <si>
    <t>% var</t>
  </si>
  <si>
    <t>FE avec taux de bio (taux d'incorporation en énergie)</t>
  </si>
  <si>
    <t>aérien FR+1/2*soutes</t>
  </si>
  <si>
    <t>TEP : source CCTN - périmètre métropole hors aérien Dom-Com mais avec soutes maritimes internationales</t>
  </si>
  <si>
    <t>reprise de la feuille FE et bio</t>
  </si>
  <si>
    <t>Total bio-énergies</t>
  </si>
  <si>
    <t>Gaz renouvelable hors soutes internationales</t>
  </si>
  <si>
    <t>Biocarburants hors soutes internationales</t>
  </si>
  <si>
    <t>Gaz renouvelable soutes internationales</t>
  </si>
  <si>
    <t>Biocarburants - soutes internationales</t>
  </si>
  <si>
    <t>dont hors soutes internationales</t>
  </si>
  <si>
    <t>dont soutes internationales</t>
  </si>
  <si>
    <t>Evolution du parc roulant (PL)</t>
  </si>
  <si>
    <t>ratio CD/moyenne</t>
  </si>
  <si>
    <t>Hypothèses d'évolution différenciée des consos dans le roulant (LD/CD)</t>
  </si>
  <si>
    <t>Bilan énergie métropole hors soutes</t>
  </si>
  <si>
    <t>Total bio-énergies y compris soutes</t>
  </si>
  <si>
    <t>% biocarburants et biogaz incorporés</t>
  </si>
  <si>
    <t>% élec et bio énergies</t>
  </si>
  <si>
    <t>Contenu GES par Mtep</t>
  </si>
  <si>
    <t>Réduction du contenu GES par Mtep</t>
  </si>
  <si>
    <t>total hors aérien (inclut ETS)</t>
  </si>
  <si>
    <t>Mix fer</t>
  </si>
  <si>
    <t xml:space="preserve">  H2</t>
  </si>
  <si>
    <t>Le ferroviaire</t>
  </si>
  <si>
    <t>sncf 2050</t>
  </si>
  <si>
    <t>% énergie trains au gazole</t>
  </si>
  <si>
    <t>% énergie électricité</t>
  </si>
  <si>
    <t>% énergie H2</t>
  </si>
  <si>
    <t>Consommation d'énergie des transports ferrés (ferroviaire et transports urbains électriques) (Mtep)</t>
  </si>
  <si>
    <t>Ferroviaire après 2022 : retour aux consommations de 2017 (avant les deux années perturbées par les grèves) à partir de 2022, puis stabilité des consommations malgré hausse du trafic (gains d'efficacité énergétique, optimisation des taux de remplissage)</t>
  </si>
  <si>
    <t>TCU électrifiés (métros, tramways) : stabilité des consommations</t>
  </si>
  <si>
    <t>Indice d'efficacité énergétique</t>
  </si>
  <si>
    <t>GNR fluvial</t>
  </si>
  <si>
    <t>GNV fluvial</t>
  </si>
  <si>
    <t>Essence maritime plaisance</t>
  </si>
  <si>
    <t>Electricité maritime plaisance</t>
  </si>
  <si>
    <t>dont GNL bio</t>
  </si>
  <si>
    <t>dont GNL fossile</t>
  </si>
  <si>
    <t>Fioul (ou autres carburants liquides yc biocarb)</t>
  </si>
  <si>
    <t>dont bio</t>
  </si>
  <si>
    <t>dont fossile</t>
  </si>
  <si>
    <t>soit taux de bio en moyenne</t>
  </si>
  <si>
    <t xml:space="preserve">Soutes maritimes internationales   </t>
  </si>
  <si>
    <t>GNL bio</t>
  </si>
  <si>
    <t>GNL fossile</t>
  </si>
  <si>
    <t>Fioul fossile</t>
  </si>
  <si>
    <t xml:space="preserve">  dont LD</t>
  </si>
  <si>
    <t xml:space="preserve">  dont CD</t>
  </si>
  <si>
    <t>Gazole * (L/100km)</t>
  </si>
  <si>
    <t>Croissance du trafic</t>
  </si>
  <si>
    <t>Indicateur d'efficacité énergétique</t>
  </si>
  <si>
    <t>4.2 GES</t>
  </si>
  <si>
    <t>4.3 GES par infrastructure</t>
  </si>
  <si>
    <t>MtCO2eq</t>
  </si>
  <si>
    <t>AME - DGAC</t>
  </si>
  <si>
    <t>Trafics intérieur métropole (Mds PKT)</t>
  </si>
  <si>
    <t>dont Métropole-Corse</t>
  </si>
  <si>
    <t>Métropole-OM &amp; intra OM</t>
  </si>
  <si>
    <t>International France (1 sens)</t>
  </si>
  <si>
    <t>Total_France</t>
  </si>
  <si>
    <t>Format : tous les départs France (dans les 2 sens pour l'intérieur France et dans un seul sens pour l'international)</t>
  </si>
  <si>
    <t>"Total"</t>
  </si>
  <si>
    <t>en ktep</t>
  </si>
  <si>
    <t>PtL</t>
  </si>
  <si>
    <t>Kérosène fossile</t>
  </si>
  <si>
    <t>Consommations totales</t>
  </si>
  <si>
    <t>International France</t>
  </si>
  <si>
    <t>Biocarburants &amp;PtL</t>
  </si>
  <si>
    <t>Evolution:</t>
  </si>
  <si>
    <t>Parts modales :</t>
  </si>
  <si>
    <t>Evolution du trafic total (base 2019)</t>
  </si>
  <si>
    <t>total fossile</t>
  </si>
  <si>
    <t>KM/VP/AN</t>
  </si>
  <si>
    <t>AUTO_0</t>
  </si>
  <si>
    <t>NEWAUTO_0</t>
  </si>
  <si>
    <t>NEWAUTO_ELEC_H01_0</t>
  </si>
  <si>
    <t>Q_MTEP_H_AUTO_0</t>
  </si>
  <si>
    <t>Q_MTEP_H_AUTO_23_0</t>
  </si>
  <si>
    <t>AUTO_D</t>
  </si>
  <si>
    <t>TRAVPERAUTO_LD_H01</t>
  </si>
  <si>
    <t>TRAVPERAUTO_CD_H01</t>
  </si>
  <si>
    <t>KMPERAUTO_H01</t>
  </si>
  <si>
    <t>La réduction du nombre de km accroît le parc et les ventes</t>
  </si>
  <si>
    <t>la baisse de l'espérance de vie augmente les ventes et réduit légerement le parc</t>
  </si>
  <si>
    <t>Ecart à la cible parc</t>
  </si>
  <si>
    <t>Ecart à la cible immat</t>
  </si>
  <si>
    <t>Part des VP élec dans les ventes</t>
  </si>
  <si>
    <t>Ecart à la cible</t>
  </si>
  <si>
    <t>ES_BASS</t>
  </si>
  <si>
    <t>NU_DIFFUSION</t>
  </si>
  <si>
    <t>COEFFBASSIMIT_H01</t>
  </si>
  <si>
    <t>Quand on augmente Coeffbassimit, la courbe est plus convexe</t>
  </si>
  <si>
    <t>Quand on baisse nu_diffusion, la courbe est plus convexe</t>
  </si>
  <si>
    <t>Quand on baisse le coeff_UC_auto la courbe est plus convexe</t>
  </si>
  <si>
    <t>Quand on baisse ES_bass, la courbe est moins convexe</t>
  </si>
  <si>
    <t>COEFFBASSINNOV_H01_0</t>
  </si>
  <si>
    <t xml:space="preserve">Quand on augmente coeff_inVE, le seuil de 100% est atteint plus tard.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</si>
</sst>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7">
    <numFmt numFmtId="164" formatCode="0.000"/>
    <numFmt numFmtId="165" formatCode="0.0%"/>
    <numFmt numFmtId="166" formatCode="0.0"/>
    <numFmt numFmtId="167" formatCode="#,##0.0"/>
    <numFmt numFmtId="168" formatCode="#,##0.000"/>
    <numFmt numFmtId="169" formatCode="0&quot; &quot;%"/>
    <numFmt numFmtId="170" formatCode="#,##0.00&quot; &quot;;&quot;-&quot;#,##0.00&quot; &quot;;&quot;-&quot;#&quot; &quot;;@&quot; &quot;"/>
    <numFmt numFmtId="171" formatCode="mmmm&quot; &quot;d&quot;, &quot;yyyy"/>
    <numFmt numFmtId="172" formatCode="#,##0.00&quot; € &quot;;#,##0.00&quot; € &quot;;&quot;-&quot;#&quot; € &quot;;@&quot; &quot;"/>
    <numFmt numFmtId="173" formatCode="#,##0.00&quot; &quot;[$€-40C]&quot; &quot;;#,##0.00&quot; &quot;[$€-40C]&quot; &quot;;&quot;-&quot;#&quot; &quot;[$€-40C]&quot; &quot;;&quot; &quot;@&quot; &quot;"/>
    <numFmt numFmtId="174" formatCode="#,##0.00&quot; &quot;[$€-401]&quot; &quot;;#,##0.00&quot; &quot;[$€-401]&quot; &quot;;&quot;-&quot;#&quot; &quot;[$€-401]&quot; &quot;"/>
    <numFmt numFmtId="175" formatCode="#,##0.00&quot; &quot;[$€-40C];&quot;-&quot;#,##0.00&quot; &quot;[$€-40C]"/>
    <numFmt numFmtId="176" formatCode="#,##0.00&quot; &quot;[$€-40C]&quot; &quot;;#,##0.00&quot; &quot;[$€-40C]&quot; &quot;;&quot;-&quot;#&quot; &quot;[$€-40C]&quot; &quot;;@&quot; &quot;"/>
    <numFmt numFmtId="177" formatCode="&quot; &quot;#,##0.00&quot; &quot;;&quot;-&quot;#,##0.00&quot; &quot;;&quot; -&quot;00&quot; &quot;;&quot; &quot;@&quot; &quot;"/>
    <numFmt numFmtId="178" formatCode="#,##0.00&quot;    &quot;;#,##0.00&quot;    &quot;;&quot;-&quot;#&quot;    &quot;;&quot; &quot;@&quot; &quot;"/>
    <numFmt numFmtId="179" formatCode="#,##0.00&quot;    &quot;;#,##0.00&quot;    &quot;;&quot;-&quot;#&quot;    &quot;;@&quot; &quot;"/>
    <numFmt numFmtId="180" formatCode="#,##0&quot; F&quot;;&quot;-&quot;#,##0&quot; F&quot;"/>
    <numFmt numFmtId="181" formatCode="0.00&quot; &quot;"/>
    <numFmt numFmtId="182" formatCode="&quot;(&quot;#&quot;)&quot;;&quot;(&quot;#&quot;)&quot;"/>
    <numFmt numFmtId="183" formatCode="#,##0.00&quot; &quot;[$€-40C];[Red]&quot;-&quot;#,##0.00&quot; &quot;[$€-40C]"/>
    <numFmt numFmtId="184" formatCode="#,##0.0000"/>
    <numFmt numFmtId="185" formatCode="[$€-40C]&quot; &quot;#,##0.0"/>
    <numFmt numFmtId="186" formatCode="[$€-40C]&quot; &quot;#,##0.00"/>
    <numFmt numFmtId="187" formatCode="[$€-40C]&quot; &quot;#,##0"/>
    <numFmt numFmtId="188" formatCode="#,##0.0&quot; F&quot;"/>
    <numFmt numFmtId="189" formatCode="#,##0.00&quot; F&quot;"/>
    <numFmt numFmtId="190" formatCode="#,##0&quot; F&quot;"/>
    <numFmt numFmtId="191" formatCode="0.00&quot; &quot;%"/>
    <numFmt numFmtId="192" formatCode="#,##0&quot; F &quot;;#,##0&quot; F &quot;;&quot;- F &quot;;&quot; &quot;@&quot; &quot;"/>
    <numFmt numFmtId="193" formatCode="#,##0.00&quot; F &quot;;#,##0.00&quot; F &quot;;&quot;-&quot;#&quot; F &quot;;&quot; &quot;@&quot; &quot;"/>
    <numFmt numFmtId="194" formatCode="#,##0.00&quot; &quot;[$€]&quot; &quot;;#,##0.00&quot; &quot;[$€]&quot; &quot;;&quot;-&quot;#&quot; &quot;[$€]&quot; &quot;;&quot; &quot;@&quot; &quot;"/>
    <numFmt numFmtId="195" formatCode="#,##0.00&quot; &quot;[$€];&quot;-&quot;#,##0.00&quot; &quot;[$€]"/>
    <numFmt numFmtId="196" formatCode="#,##0.00&quot; &quot;[$€]&quot; &quot;;#,##0.00&quot; &quot;[$€]&quot; &quot;;&quot;-&quot;#&quot; &quot;[$€]&quot; &quot;;@&quot; &quot;"/>
    <numFmt numFmtId="197" formatCode="[$€]&quot; &quot;#,##0.0"/>
    <numFmt numFmtId="198" formatCode="[$€]&quot; &quot;#,##0.00"/>
    <numFmt numFmtId="199" formatCode="[$€]&quot; &quot;#,##0"/>
    <numFmt numFmtId="200" formatCode="&quot; &quot;#,##0.0&quot; &quot;;&quot;-&quot;#,##0.0&quot; &quot;;&quot; -&quot;00&quot; &quot;;&quot; &quot;@&quot; &quot;"/>
    <numFmt numFmtId="201" formatCode="&quot; &quot;#,##0&quot; &quot;;&quot;-&quot;#,##0&quot; &quot;;&quot; -&quot;00&quot; &quot;;&quot; &quot;@&quot; &quot;"/>
    <numFmt numFmtId="202" formatCode="&quot; &quot;#,##0.00&quot; &quot;;&quot;-&quot;#,##0.00&quot; &quot;;&quot; -&quot;00.0&quot; &quot;;&quot; &quot;@&quot; &quot;"/>
    <numFmt numFmtId="203" formatCode="&quot; &quot;#,##0.000&quot; &quot;;&quot;-&quot;#,##0.000&quot; &quot;;&quot; -&quot;00.0&quot; &quot;;&quot; &quot;@&quot; &quot;"/>
    <numFmt numFmtId="204" formatCode="\ General"/>
    <numFmt numFmtId="205" formatCode="#,##0_ ;\-#,##0\ "/>
    <numFmt numFmtId="206" formatCode="#,##0.00&quot; &quot;;#,##0.00&quot; &quot;;&quot;-&quot;#&quot; &quot;;&quot; &quot;@&quot; &quot;"/>
    <numFmt numFmtId="207" formatCode="&quot; &quot;#,##0.0000&quot; &quot;;&quot;-&quot;#,##0.0000&quot; &quot;;&quot; -&quot;00.00&quot; &quot;;&quot; &quot;@&quot; &quot;"/>
    <numFmt numFmtId="208" formatCode="_-* #,##0.00\ _F_-;\-* #,##0.00\ _F_-;_-* &quot;-&quot;??\ _F_-;_-@_-"/>
    <numFmt numFmtId="209" formatCode="[$-40C]mmm\-yy;@"/>
    <numFmt numFmtId="210" formatCode="_-* #,##0_-;\-* #,##0_-;_-* &quot;-&quot;??_-;_-@_-"/>
  </numFmts>
  <fonts count="256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Times New Roman"/>
      <family val="1"/>
    </font>
    <font>
      <sz val="11"/>
      <color rgb="FFFFFFFF"/>
      <name val="Calibri"/>
      <family val="2"/>
    </font>
    <font>
      <sz val="8"/>
      <color rgb="FF000000"/>
      <name val="Arial1"/>
    </font>
    <font>
      <sz val="12"/>
      <color rgb="FF000000"/>
      <name val="Calibri"/>
      <family val="2"/>
    </font>
    <font>
      <sz val="8"/>
      <color rgb="FFFFFFFF"/>
      <name val="Arial1"/>
    </font>
    <font>
      <sz val="12"/>
      <color rgb="FFFFFFFF"/>
      <name val="Calibri"/>
      <family val="2"/>
    </font>
    <font>
      <sz val="10"/>
      <color rgb="FF000000"/>
      <name val="Arial1"/>
    </font>
    <font>
      <sz val="10"/>
      <color rgb="FF000000"/>
      <name val="Times New Roman1"/>
      <family val="1"/>
    </font>
    <font>
      <sz val="8"/>
      <color rgb="FFFF0000"/>
      <name val="Arial1"/>
    </font>
    <font>
      <sz val="11"/>
      <color rgb="FF800080"/>
      <name val="Calibri"/>
      <family val="2"/>
    </font>
    <font>
      <b/>
      <sz val="9"/>
      <color rgb="FF000000"/>
      <name val="Times New Roman1"/>
      <family val="1"/>
    </font>
    <font>
      <sz val="12"/>
      <color rgb="FF008000"/>
      <name val="Calibri"/>
      <family val="2"/>
    </font>
    <font>
      <sz val="11"/>
      <color rgb="FF008000"/>
      <name val="Calibri"/>
      <family val="2"/>
    </font>
    <font>
      <b/>
      <sz val="11"/>
      <color rgb="FF993300"/>
      <name val="Calibri"/>
      <family val="2"/>
    </font>
    <font>
      <b/>
      <sz val="8"/>
      <color rgb="FFFF9900"/>
      <name val="Arial1"/>
    </font>
    <font>
      <b/>
      <sz val="11"/>
      <color rgb="FFFFFFFF"/>
      <name val="Calibri"/>
      <family val="2"/>
    </font>
    <font>
      <sz val="11"/>
      <color rgb="FF993300"/>
      <name val="Calibri"/>
      <family val="2"/>
    </font>
    <font>
      <sz val="8"/>
      <color rgb="FFFF9900"/>
      <name val="Arial1"/>
    </font>
    <font>
      <sz val="10"/>
      <color rgb="FF808080"/>
      <name val="Courier New"/>
      <family val="3"/>
    </font>
    <font>
      <sz val="10"/>
      <color rgb="FF000000"/>
      <name val="Courier New"/>
      <family val="3"/>
    </font>
    <font>
      <b/>
      <sz val="10"/>
      <color rgb="FFFFFFFF"/>
      <name val="Arial1"/>
    </font>
    <font>
      <b/>
      <sz val="10"/>
      <color rgb="FF000000"/>
      <name val="Courier New"/>
      <family val="3"/>
    </font>
    <font>
      <sz val="8"/>
      <color rgb="FF000000"/>
      <name val="Courier New"/>
      <family val="3"/>
    </font>
    <font>
      <b/>
      <i/>
      <sz val="10"/>
      <color rgb="FF333300"/>
      <name val="Courier New"/>
      <family val="3"/>
    </font>
    <font>
      <b/>
      <i/>
      <sz val="10"/>
      <color rgb="FF008080"/>
      <name val="Courier New"/>
      <family val="3"/>
    </font>
    <font>
      <b/>
      <i/>
      <sz val="10"/>
      <color rgb="FF993300"/>
      <name val="Courier New"/>
      <family val="3"/>
    </font>
    <font>
      <b/>
      <i/>
      <sz val="10"/>
      <color rgb="FF808000"/>
      <name val="Courier New"/>
      <family val="3"/>
    </font>
    <font>
      <i/>
      <sz val="10"/>
      <color rgb="FF0000FF"/>
      <name val="Courier New"/>
      <family val="3"/>
    </font>
    <font>
      <b/>
      <sz val="11"/>
      <color rgb="FF000000"/>
      <name val="Times New Roman1"/>
      <family val="1"/>
    </font>
    <font>
      <b/>
      <sz val="10"/>
      <color rgb="FF000000"/>
      <name val="Times New Roman1"/>
      <family val="1"/>
    </font>
    <font>
      <b/>
      <i/>
      <sz val="10"/>
      <color rgb="FF000000"/>
      <name val="Arial1"/>
    </font>
    <font>
      <sz val="10"/>
      <color rgb="FF3366FF"/>
      <name val="Arial1"/>
    </font>
    <font>
      <sz val="10"/>
      <color rgb="FF333399"/>
      <name val="Arial1"/>
    </font>
    <font>
      <b/>
      <sz val="10"/>
      <color rgb="FF333399"/>
      <name val="Arial1"/>
    </font>
    <font>
      <b/>
      <sz val="10"/>
      <color rgb="FF3366FF"/>
      <name val="Arial1"/>
    </font>
    <font>
      <b/>
      <sz val="11"/>
      <color rgb="FF3366FF"/>
      <name val="Calibri"/>
      <family val="2"/>
    </font>
    <font>
      <b/>
      <sz val="18"/>
      <color rgb="FF000000"/>
      <name val="Arial1"/>
    </font>
    <font>
      <b/>
      <sz val="12"/>
      <color rgb="FF000000"/>
      <name val="Arial1"/>
    </font>
    <font>
      <b/>
      <sz val="10"/>
      <color rgb="FF000000"/>
      <name val="Arial1"/>
    </font>
    <font>
      <i/>
      <sz val="8"/>
      <color rgb="FF666699"/>
      <name val="Arial1"/>
    </font>
    <font>
      <sz val="8"/>
      <color rgb="FF333399"/>
      <name val="Arial1"/>
    </font>
    <font>
      <sz val="11"/>
      <color rgb="FF333399"/>
      <name val="Calibri"/>
      <family val="2"/>
    </font>
    <font>
      <sz val="11"/>
      <color rgb="FF000000"/>
      <name val="Calibri1"/>
    </font>
    <font>
      <i/>
      <sz val="11"/>
      <color rgb="FF808080"/>
      <name val="Calibri"/>
      <family val="2"/>
    </font>
    <font>
      <b/>
      <i/>
      <sz val="16"/>
      <color rgb="FF000000"/>
      <name val="Calibri"/>
      <family val="2"/>
    </font>
    <font>
      <b/>
      <i/>
      <sz val="16"/>
      <color rgb="FF000000"/>
      <name val="Liberation Sans"/>
      <family val="2"/>
    </font>
    <font>
      <b/>
      <sz val="15"/>
      <color rgb="FF3366FF"/>
      <name val="Calibri"/>
      <family val="2"/>
    </font>
    <font>
      <b/>
      <sz val="13"/>
      <color rgb="FF3366FF"/>
      <name val="Calibri"/>
      <family val="2"/>
    </font>
    <font>
      <sz val="8"/>
      <color rgb="FF0066CC"/>
      <name val="Arial1"/>
    </font>
    <font>
      <u/>
      <sz val="10"/>
      <color rgb="FF0000FF"/>
      <name val="Arial1"/>
    </font>
    <font>
      <u/>
      <sz val="10"/>
      <color rgb="FF0066CC"/>
      <name val="Arial1"/>
    </font>
    <font>
      <u/>
      <sz val="10"/>
      <color rgb="FF0000FF"/>
      <name val="Times New Roman1"/>
      <family val="1"/>
    </font>
    <font>
      <b/>
      <sz val="12"/>
      <color rgb="FF000000"/>
      <name val="Times New Roman1"/>
      <family val="1"/>
    </font>
    <font>
      <b/>
      <sz val="8"/>
      <color rgb="FF000000"/>
      <name val="Arial1"/>
    </font>
    <font>
      <b/>
      <u/>
      <sz val="8"/>
      <color rgb="FF000000"/>
      <name val="Arial1"/>
    </font>
    <font>
      <i/>
      <u/>
      <sz val="8"/>
      <color rgb="FF000000"/>
      <name val="Arial1"/>
    </font>
    <font>
      <sz val="8"/>
      <color rgb="FF000000"/>
      <name val="Comic Sans MS"/>
      <family val="4"/>
    </font>
    <font>
      <sz val="10"/>
      <color rgb="FF000000"/>
      <name val="Arial"/>
      <family val="2"/>
    </font>
    <font>
      <sz val="10"/>
      <color rgb="FFFF0000"/>
      <name val="Arial1"/>
    </font>
    <font>
      <sz val="11"/>
      <color rgb="FF333300"/>
      <name val="Calibri"/>
      <family val="2"/>
    </font>
    <font>
      <sz val="8"/>
      <color rgb="FF008080"/>
      <name val="Arial1"/>
    </font>
    <font>
      <b/>
      <i/>
      <sz val="16"/>
      <color rgb="FF000000"/>
      <name val="Arial1"/>
    </font>
    <font>
      <sz val="11"/>
      <color rgb="FF000000"/>
      <name val="Liberation Sans"/>
      <family val="2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Times New Roman1"/>
      <family val="1"/>
    </font>
    <font>
      <sz val="10"/>
      <color rgb="FF666699"/>
      <name val="Arial1"/>
    </font>
    <font>
      <b/>
      <sz val="12"/>
      <color rgb="FF808080"/>
      <name val="Arial1"/>
    </font>
    <font>
      <b/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i/>
      <u/>
      <sz val="11"/>
      <color rgb="FF000000"/>
      <name val="Liberation Sans"/>
      <family val="2"/>
    </font>
    <font>
      <sz val="8"/>
      <color rgb="FF008000"/>
      <name val="Arial1"/>
    </font>
    <font>
      <b/>
      <sz val="8"/>
      <color rgb="FFFF6600"/>
      <name val="Arial1"/>
    </font>
    <font>
      <i/>
      <sz val="8"/>
      <color rgb="FF008080"/>
      <name val="Arial1"/>
    </font>
    <font>
      <b/>
      <sz val="18"/>
      <color rgb="FF3366FF"/>
      <name val="Cambria"/>
      <family val="1"/>
    </font>
    <font>
      <sz val="9"/>
      <color rgb="FF000000"/>
      <name val="Verdana"/>
      <family val="2"/>
    </font>
    <font>
      <sz val="10"/>
      <color rgb="FF008080"/>
      <name val="Courier New"/>
      <family val="3"/>
    </font>
    <font>
      <sz val="10"/>
      <color rgb="FF0066CC"/>
      <name val="Courier New"/>
      <family val="3"/>
    </font>
    <font>
      <sz val="10"/>
      <color rgb="FF008000"/>
      <name val="Courier New"/>
      <family val="3"/>
    </font>
    <font>
      <i/>
      <sz val="9"/>
      <color rgb="FF333300"/>
      <name val="Verdana"/>
      <family val="2"/>
    </font>
    <font>
      <i/>
      <sz val="9"/>
      <color rgb="FF008080"/>
      <name val="Verdana"/>
      <family val="2"/>
    </font>
    <font>
      <i/>
      <sz val="9"/>
      <color rgb="FF993300"/>
      <name val="Verdana"/>
      <family val="2"/>
    </font>
    <font>
      <i/>
      <sz val="9"/>
      <color rgb="FF808000"/>
      <name val="Verdana"/>
      <family val="2"/>
    </font>
    <font>
      <sz val="9"/>
      <color rgb="FF0000FF"/>
      <name val="Verdana"/>
      <family val="2"/>
    </font>
    <font>
      <sz val="9"/>
      <color rgb="FF000080"/>
      <name val="Verdana"/>
      <family val="2"/>
    </font>
    <font>
      <b/>
      <sz val="9"/>
      <color rgb="FF000000"/>
      <name val="Verdana"/>
      <family val="2"/>
    </font>
    <font>
      <b/>
      <sz val="10"/>
      <color rgb="FF008080"/>
      <name val="Courier New"/>
      <family val="3"/>
    </font>
    <font>
      <b/>
      <sz val="10"/>
      <color rgb="FF0066CC"/>
      <name val="Courier New"/>
      <family val="3"/>
    </font>
    <font>
      <b/>
      <sz val="10"/>
      <color rgb="FF008000"/>
      <name val="Courier New"/>
      <family val="3"/>
    </font>
    <font>
      <b/>
      <i/>
      <sz val="9"/>
      <color rgb="FF333300"/>
      <name val="Verdana"/>
      <family val="2"/>
    </font>
    <font>
      <b/>
      <i/>
      <sz val="9"/>
      <color rgb="FF008080"/>
      <name val="Verdana"/>
      <family val="2"/>
    </font>
    <font>
      <b/>
      <i/>
      <sz val="9"/>
      <color rgb="FF808000"/>
      <name val="Verdana"/>
      <family val="2"/>
    </font>
    <font>
      <b/>
      <i/>
      <sz val="9"/>
      <color rgb="FF993300"/>
      <name val="Verdana"/>
      <family val="2"/>
    </font>
    <font>
      <b/>
      <sz val="9"/>
      <color rgb="FF0000FF"/>
      <name val="Verdana"/>
      <family val="2"/>
    </font>
    <font>
      <b/>
      <sz val="9"/>
      <color rgb="FF000080"/>
      <name val="Verdana"/>
      <family val="2"/>
    </font>
    <font>
      <b/>
      <sz val="9"/>
      <color rgb="FF000000"/>
      <name val="Arial1"/>
    </font>
    <font>
      <sz val="10"/>
      <color rgb="FF003366"/>
      <name val="Arial1"/>
    </font>
    <font>
      <sz val="10"/>
      <color rgb="FFCCFFFF"/>
      <name val="Arial1"/>
    </font>
    <font>
      <sz val="10"/>
      <color rgb="FF99CCFF"/>
      <name val="Arial1"/>
    </font>
    <font>
      <i/>
      <sz val="10"/>
      <color rgb="FF000000"/>
      <name val="Arial1"/>
    </font>
    <font>
      <sz val="10"/>
      <color rgb="FFCCFFCC"/>
      <name val="Arial1"/>
    </font>
    <font>
      <sz val="11"/>
      <color rgb="FFFF0000"/>
      <name val="Calibri"/>
      <family val="2"/>
    </font>
    <font>
      <i/>
      <sz val="8"/>
      <color rgb="FF808080"/>
      <name val="Arial1"/>
    </font>
    <font>
      <b/>
      <sz val="18"/>
      <color rgb="FF333399"/>
      <name val="Cambria"/>
      <family val="1"/>
    </font>
    <font>
      <b/>
      <sz val="18"/>
      <color rgb="FF33CCCC"/>
      <name val="Cambria"/>
      <family val="1"/>
    </font>
    <font>
      <b/>
      <sz val="15"/>
      <color rgb="FF000080"/>
      <name val="Arial1"/>
    </font>
    <font>
      <b/>
      <sz val="13"/>
      <color rgb="FF000080"/>
      <name val="Arial1"/>
    </font>
    <font>
      <b/>
      <sz val="11"/>
      <color rgb="FF000080"/>
      <name val="Arial1"/>
    </font>
    <font>
      <b/>
      <sz val="15"/>
      <color rgb="FF333399"/>
      <name val="Calibri"/>
      <family val="2"/>
    </font>
    <font>
      <sz val="18"/>
      <color rgb="FF666699"/>
      <name val="Calibri Light"/>
      <family val="2"/>
    </font>
    <font>
      <b/>
      <sz val="13"/>
      <color rgb="FF333399"/>
      <name val="Calibri"/>
      <family val="2"/>
    </font>
    <font>
      <b/>
      <sz val="18"/>
      <color rgb="FF000080"/>
      <name val="Cambria"/>
      <family val="1"/>
    </font>
    <font>
      <b/>
      <sz val="13"/>
      <color rgb="FF33CCCC"/>
      <name val="Calibri"/>
      <family val="2"/>
    </font>
    <font>
      <b/>
      <sz val="11"/>
      <color rgb="FF333399"/>
      <name val="Calibri"/>
      <family val="2"/>
    </font>
    <font>
      <b/>
      <sz val="11"/>
      <color rgb="FF33CCCC"/>
      <name val="Calibri"/>
      <family val="2"/>
    </font>
    <font>
      <b/>
      <i/>
      <sz val="12"/>
      <color rgb="FF000000"/>
      <name val="Times New Roman1"/>
      <family val="1"/>
    </font>
    <font>
      <sz val="12"/>
      <color rgb="FF000000"/>
      <name val="Times New Roman1"/>
      <family val="1"/>
    </font>
    <font>
      <b/>
      <i/>
      <sz val="12"/>
      <color rgb="FF000000"/>
      <name val="Arial1"/>
    </font>
    <font>
      <b/>
      <sz val="11"/>
      <color rgb="FF000000"/>
      <name val="Calibri"/>
      <family val="2"/>
    </font>
    <font>
      <b/>
      <sz val="8"/>
      <color rgb="FFFFFFFF"/>
      <name val="Arial1"/>
    </font>
    <font>
      <b/>
      <sz val="12"/>
      <color rgb="FFFFFFFF"/>
      <name val="Calibri"/>
      <family val="2"/>
    </font>
    <font>
      <sz val="10"/>
      <color rgb="FF000000"/>
      <name val="Calibri"/>
      <family val="2"/>
    </font>
    <font>
      <b/>
      <u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1"/>
      <family val="2"/>
    </font>
    <font>
      <sz val="8"/>
      <color rgb="FF000000"/>
      <name val="Arial1"/>
      <family val="2"/>
    </font>
    <font>
      <sz val="8"/>
      <color rgb="FFFFFFFF"/>
      <name val="Arial1"/>
      <family val="2"/>
    </font>
    <font>
      <sz val="8"/>
      <color rgb="FFFF0000"/>
      <name val="Arial1"/>
      <family val="2"/>
    </font>
    <font>
      <b/>
      <sz val="8"/>
      <color rgb="FFFF9900"/>
      <name val="Arial1"/>
      <family val="2"/>
    </font>
    <font>
      <sz val="8"/>
      <color rgb="FFFF9900"/>
      <name val="Arial1"/>
      <family val="2"/>
    </font>
    <font>
      <b/>
      <sz val="10"/>
      <color rgb="FFFFFFFF"/>
      <name val="Arial1"/>
      <family val="2"/>
    </font>
    <font>
      <b/>
      <i/>
      <sz val="10"/>
      <color rgb="FF000000"/>
      <name val="Arial1"/>
      <family val="2"/>
    </font>
    <font>
      <sz val="10"/>
      <color rgb="FF3366FF"/>
      <name val="Arial1"/>
      <family val="2"/>
    </font>
    <font>
      <sz val="10"/>
      <color rgb="FF333399"/>
      <name val="Arial1"/>
      <family val="2"/>
    </font>
    <font>
      <b/>
      <sz val="10"/>
      <color rgb="FF333399"/>
      <name val="Arial1"/>
      <family val="2"/>
    </font>
    <font>
      <b/>
      <sz val="10"/>
      <color rgb="FF3366FF"/>
      <name val="Arial1"/>
      <family val="2"/>
    </font>
    <font>
      <b/>
      <sz val="10"/>
      <color rgb="FF000000"/>
      <name val="Arial1"/>
      <family val="2"/>
    </font>
    <font>
      <b/>
      <sz val="18"/>
      <color rgb="FF000000"/>
      <name val="Arial1"/>
      <family val="2"/>
    </font>
    <font>
      <b/>
      <sz val="12"/>
      <color rgb="FF000000"/>
      <name val="Arial1"/>
      <family val="2"/>
    </font>
    <font>
      <sz val="8"/>
      <color rgb="FF333399"/>
      <name val="Arial1"/>
      <family val="2"/>
    </font>
    <font>
      <sz val="8"/>
      <color rgb="FF0066CC"/>
      <name val="Arial1"/>
      <family val="2"/>
    </font>
    <font>
      <u/>
      <sz val="10"/>
      <color rgb="FF0000FF"/>
      <name val="Arial1"/>
      <family val="2"/>
    </font>
    <font>
      <u/>
      <sz val="10"/>
      <color rgb="FF0066CC"/>
      <name val="Arial1"/>
      <family val="2"/>
    </font>
    <font>
      <b/>
      <sz val="8"/>
      <color rgb="FF000000"/>
      <name val="Arial1"/>
      <family val="2"/>
    </font>
    <font>
      <b/>
      <u/>
      <sz val="8"/>
      <color rgb="FF000000"/>
      <name val="Arial1"/>
      <family val="2"/>
    </font>
    <font>
      <i/>
      <u/>
      <sz val="8"/>
      <color rgb="FF000000"/>
      <name val="Arial1"/>
      <family val="2"/>
    </font>
    <font>
      <sz val="8"/>
      <color rgb="FF008080"/>
      <name val="Arial1"/>
      <family val="2"/>
    </font>
    <font>
      <b/>
      <i/>
      <sz val="16"/>
      <color rgb="FF000000"/>
      <name val="Arial1"/>
      <family val="2"/>
    </font>
    <font>
      <sz val="10"/>
      <color rgb="FF666699"/>
      <name val="Arial1"/>
      <family val="2"/>
    </font>
    <font>
      <sz val="8"/>
      <color rgb="FF008000"/>
      <name val="Arial1"/>
      <family val="2"/>
    </font>
    <font>
      <b/>
      <sz val="8"/>
      <color rgb="FFFF6600"/>
      <name val="Arial1"/>
      <family val="2"/>
    </font>
    <font>
      <i/>
      <sz val="8"/>
      <color rgb="FF008080"/>
      <name val="Arial1"/>
      <family val="2"/>
    </font>
    <font>
      <b/>
      <sz val="9"/>
      <color rgb="FF000000"/>
      <name val="Arial1"/>
      <family val="2"/>
    </font>
    <font>
      <sz val="10"/>
      <color rgb="FF003366"/>
      <name val="Arial1"/>
      <family val="2"/>
    </font>
    <font>
      <sz val="10"/>
      <color rgb="FFCCFFFF"/>
      <name val="Arial1"/>
      <family val="2"/>
    </font>
    <font>
      <sz val="10"/>
      <color rgb="FF99CCFF"/>
      <name val="Arial1"/>
      <family val="2"/>
    </font>
    <font>
      <i/>
      <sz val="10"/>
      <color rgb="FF000000"/>
      <name val="Arial1"/>
      <family val="2"/>
    </font>
    <font>
      <sz val="10"/>
      <color rgb="FFCCFFCC"/>
      <name val="Arial1"/>
      <family val="2"/>
    </font>
    <font>
      <i/>
      <sz val="8"/>
      <color rgb="FF808080"/>
      <name val="Arial1"/>
      <family val="2"/>
    </font>
    <font>
      <b/>
      <i/>
      <sz val="12"/>
      <color rgb="FF000000"/>
      <name val="Arial1"/>
      <family val="2"/>
    </font>
    <font>
      <b/>
      <sz val="15"/>
      <color rgb="FF000080"/>
      <name val="Arial1"/>
      <family val="2"/>
    </font>
    <font>
      <b/>
      <sz val="13"/>
      <color rgb="FF000080"/>
      <name val="Arial1"/>
      <family val="2"/>
    </font>
    <font>
      <b/>
      <sz val="11"/>
      <color rgb="FF000080"/>
      <name val="Arial1"/>
      <family val="2"/>
    </font>
    <font>
      <b/>
      <sz val="8"/>
      <color rgb="FFFFFFFF"/>
      <name val="Arial1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B85C00"/>
      <name val="Calibri"/>
      <family val="2"/>
      <scheme val="minor"/>
    </font>
    <font>
      <sz val="11"/>
      <name val="Calibri"/>
      <family val="2"/>
      <scheme val="minor"/>
    </font>
    <font>
      <sz val="11"/>
      <color rgb="FF548235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6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6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33CC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8"/>
      <name val="Arial"/>
      <family val="2"/>
    </font>
    <font>
      <sz val="8"/>
      <color rgb="FF000000"/>
      <name val="Calibri"/>
      <family val="2"/>
      <scheme val="minor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i/>
      <sz val="16"/>
      <color rgb="FF000000"/>
      <name val="Liberation Sans1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1"/>
      <color rgb="FF000000"/>
      <name val="Liberation Sans1"/>
    </font>
    <font>
      <sz val="10"/>
      <color rgb="FF333333"/>
      <name val="Calibri"/>
      <family val="2"/>
    </font>
    <font>
      <b/>
      <i/>
      <u/>
      <sz val="11"/>
      <color rgb="FF000000"/>
      <name val="Liberation Sans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i/>
      <sz val="8"/>
      <color theme="5" tint="-0.249977111117893"/>
      <name val="Calibri"/>
      <family val="2"/>
      <scheme val="minor"/>
    </font>
    <font>
      <sz val="10"/>
      <color theme="1"/>
      <name val="Trebuchet MS"/>
      <family val="2"/>
    </font>
    <font>
      <sz val="8"/>
      <name val="Trebuchet MS"/>
      <family val="2"/>
    </font>
    <font>
      <b/>
      <sz val="9"/>
      <name val="Trebuchet MS"/>
      <family val="2"/>
    </font>
    <font>
      <u/>
      <sz val="11"/>
      <color theme="10"/>
      <name val="Calibri"/>
      <family val="2"/>
      <scheme val="minor"/>
    </font>
    <font>
      <b/>
      <sz val="8"/>
      <name val="Trebuchet MS"/>
      <family val="2"/>
    </font>
    <font>
      <b/>
      <sz val="8"/>
      <color theme="0"/>
      <name val="Trebuchet MS"/>
      <family val="2"/>
    </font>
    <font>
      <b/>
      <sz val="11"/>
      <color theme="0"/>
      <name val="Trebuchet MS"/>
      <family val="2"/>
    </font>
    <font>
      <sz val="9"/>
      <color rgb="FF000000"/>
      <name val="Calibri"/>
      <family val="2"/>
    </font>
    <font>
      <sz val="10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</font>
    <font>
      <i/>
      <sz val="10"/>
      <color theme="5" tint="-0.249977111117893"/>
      <name val="Calibri"/>
      <family val="2"/>
    </font>
    <font>
      <sz val="10"/>
      <color theme="5" tint="-0.249977111117893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  <font>
      <i/>
      <sz val="11"/>
      <color theme="1"/>
      <name val="Calibri"/>
      <family val="2"/>
      <scheme val="minor"/>
    </font>
  </fonts>
  <fills count="88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666699"/>
        <bgColor rgb="FF666699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8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003366"/>
        <bgColor rgb="FF003366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808000"/>
        <bgColor rgb="FF808000"/>
      </patternFill>
    </fill>
    <fill>
      <patternFill patternType="solid">
        <fgColor rgb="FF008080"/>
        <bgColor rgb="FF008080"/>
      </patternFill>
    </fill>
    <fill>
      <patternFill patternType="solid">
        <fgColor rgb="FFFF9900"/>
        <bgColor rgb="FFFF9900"/>
      </patternFill>
    </fill>
    <fill>
      <patternFill patternType="solid">
        <fgColor rgb="FF0066CC"/>
        <bgColor rgb="FF0066CC"/>
      </patternFill>
    </fill>
    <fill>
      <patternFill patternType="solid">
        <fgColor rgb="FF993300"/>
        <bgColor rgb="FF993300"/>
      </patternFill>
    </fill>
    <fill>
      <patternFill patternType="solid">
        <fgColor rgb="FF339966"/>
        <bgColor rgb="FF339966"/>
      </patternFill>
    </fill>
    <fill>
      <patternFill patternType="solid">
        <fgColor rgb="FF3366FF"/>
        <bgColor rgb="FF3366FF"/>
      </patternFill>
    </fill>
    <fill>
      <patternFill patternType="solid">
        <fgColor rgb="FF969696"/>
        <bgColor rgb="FF969696"/>
      </patternFill>
    </fill>
    <fill>
      <patternFill patternType="solid">
        <fgColor rgb="FFFF00FF"/>
        <bgColor rgb="FFFF00FF"/>
      </patternFill>
    </fill>
    <fill>
      <patternFill patternType="solid">
        <fgColor rgb="FFCFAA90"/>
        <bgColor rgb="FFCFAA90"/>
      </patternFill>
    </fill>
    <fill>
      <patternFill patternType="solid">
        <fgColor rgb="FF660066"/>
        <bgColor rgb="FF660066"/>
      </patternFill>
    </fill>
    <fill>
      <patternFill patternType="solid">
        <fgColor rgb="FFFFFFCC"/>
        <bgColor rgb="FFFFFFCC"/>
      </patternFill>
    </fill>
    <fill>
      <patternFill patternType="solid">
        <fgColor rgb="FF99CC00"/>
        <bgColor rgb="FF99CC00"/>
      </patternFill>
    </fill>
    <fill>
      <patternFill patternType="solid">
        <fgColor rgb="FF008000"/>
        <bgColor rgb="FF008000"/>
      </patternFill>
    </fill>
    <fill>
      <patternFill patternType="solid">
        <fgColor rgb="FF000080"/>
        <bgColor rgb="FF000080"/>
      </patternFill>
    </fill>
    <fill>
      <patternFill patternType="solid">
        <fgColor rgb="FF003300"/>
        <bgColor rgb="FF003300"/>
      </patternFill>
    </fill>
    <fill>
      <patternFill patternType="solid">
        <fgColor rgb="FF0000FF"/>
        <bgColor rgb="FF0000FF"/>
      </patternFill>
    </fill>
    <fill>
      <patternFill patternType="solid">
        <fgColor rgb="FF333333"/>
        <bgColor rgb="FF333333"/>
      </patternFill>
    </fill>
    <fill>
      <patternFill patternType="solid">
        <fgColor rgb="FF008020"/>
        <bgColor rgb="FF008020"/>
      </patternFill>
    </fill>
    <fill>
      <patternFill patternType="solid">
        <fgColor rgb="FF99BF25"/>
        <bgColor rgb="FF99BF25"/>
      </patternFill>
    </fill>
    <fill>
      <patternFill patternType="solid">
        <fgColor rgb="FF4CA640"/>
        <bgColor rgb="FF4CA640"/>
      </patternFill>
    </fill>
    <fill>
      <patternFill patternType="solid">
        <fgColor rgb="FF00FFFF"/>
        <bgColor rgb="FF00FFFF"/>
      </patternFill>
    </fill>
    <fill>
      <patternFill patternType="solid">
        <fgColor rgb="FF00CCFF"/>
        <bgColor rgb="FF00CCFF"/>
      </patternFill>
    </fill>
    <fill>
      <patternFill patternType="solid">
        <fgColor rgb="FF333300"/>
        <bgColor rgb="FF333300"/>
      </patternFill>
    </fill>
    <fill>
      <patternFill patternType="solid">
        <fgColor rgb="FF808020"/>
        <bgColor rgb="FF808020"/>
      </patternFill>
    </fill>
    <fill>
      <patternFill patternType="solid">
        <fgColor rgb="FFE6E6FF"/>
        <bgColor rgb="FFE6E6FF"/>
      </patternFill>
    </fill>
    <fill>
      <patternFill patternType="solid">
        <fgColor rgb="FFCCE6FF"/>
        <bgColor rgb="FFCCE6FF"/>
      </patternFill>
    </fill>
    <fill>
      <patternFill patternType="solid">
        <fgColor rgb="FFFFC0C0"/>
        <bgColor rgb="FFFFC0C0"/>
      </patternFill>
    </fill>
    <fill>
      <patternFill patternType="solid">
        <fgColor rgb="FFC6C6E0"/>
        <bgColor rgb="FFC6C6E0"/>
      </patternFill>
    </fill>
    <fill>
      <patternFill patternType="solid">
        <fgColor rgb="FF309090"/>
        <bgColor rgb="FF309090"/>
      </patternFill>
    </fill>
    <fill>
      <patternFill patternType="solid">
        <fgColor rgb="FFFFF2CC"/>
        <bgColor rgb="FFFFF2CC"/>
      </patternFill>
    </fill>
    <fill>
      <patternFill patternType="solid">
        <fgColor rgb="FFA9D08E"/>
        <bgColor rgb="FFA9D08E"/>
      </patternFill>
    </fill>
    <fill>
      <patternFill patternType="solid">
        <fgColor rgb="FF00758F"/>
        <bgColor rgb="FF00758F"/>
      </patternFill>
    </fill>
    <fill>
      <patternFill patternType="solid">
        <fgColor rgb="FF00B0F0"/>
        <bgColor rgb="FF00B0F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2B2B2"/>
        <bgColor rgb="FFB2B2B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FFFF9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2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28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</fills>
  <borders count="7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ashed">
        <color rgb="FFFF8080"/>
      </left>
      <right style="dashed">
        <color rgb="FFFF8080"/>
      </right>
      <top style="dashed">
        <color rgb="FFFF8080"/>
      </top>
      <bottom style="dashed">
        <color rgb="FFFF8080"/>
      </bottom>
      <diagonal/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FF8080"/>
      </diagonal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339966"/>
      </diagonal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008080"/>
      </diagonal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666699"/>
      </diagonal>
    </border>
    <border>
      <left style="dashed">
        <color rgb="FF339966"/>
      </left>
      <right style="dashed">
        <color rgb="FF339966"/>
      </right>
      <top style="dashed">
        <color rgb="FF339966"/>
      </top>
      <bottom style="dashed">
        <color rgb="FF339966"/>
      </bottom>
      <diagonal/>
    </border>
    <border>
      <left style="dashed">
        <color rgb="FF008080"/>
      </left>
      <right style="dashed">
        <color rgb="FF008080"/>
      </right>
      <top style="dashed">
        <color rgb="FF008080"/>
      </top>
      <bottom style="dashed">
        <color rgb="FF008080"/>
      </bottom>
      <diagonal/>
    </border>
    <border>
      <left style="dashed">
        <color rgb="FF666699"/>
      </left>
      <right style="dashed">
        <color rgb="FF666699"/>
      </right>
      <top style="dashed">
        <color rgb="FF666699"/>
      </top>
      <bottom style="dashed">
        <color rgb="FF666699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 style="medium">
        <color rgb="FF000000"/>
      </diagonal>
    </border>
    <border diagonalUp="1" diagonalDown="1">
      <left/>
      <right/>
      <top/>
      <bottom/>
      <diagonal style="medium">
        <color rgb="FF000000"/>
      </diagonal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 style="thin">
        <color rgb="FF0066CC"/>
      </bottom>
      <diagonal/>
    </border>
    <border>
      <left style="thin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FF66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9999FF"/>
      </left>
      <right style="thin">
        <color rgb="FF9999FF"/>
      </right>
      <top style="thin">
        <color rgb="FF9999FF"/>
      </top>
      <bottom style="thin">
        <color rgb="FF9999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8080"/>
      </bottom>
      <diagonal/>
    </border>
    <border>
      <left/>
      <right/>
      <top/>
      <bottom style="medium">
        <color rgb="FF33CCCC"/>
      </bottom>
      <diagonal/>
    </border>
    <border>
      <left/>
      <right/>
      <top/>
      <bottom style="thin">
        <color rgb="FF33CCCC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333399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758F"/>
      </top>
      <bottom style="thin">
        <color rgb="FF00758F"/>
      </bottom>
      <diagonal/>
    </border>
    <border>
      <left/>
      <right style="thin">
        <color rgb="FF00758F"/>
      </right>
      <top style="thin">
        <color rgb="FF00758F"/>
      </top>
      <bottom style="thin">
        <color rgb="FF00758F"/>
      </bottom>
      <diagonal/>
    </border>
    <border>
      <left style="thin">
        <color rgb="FF00758F"/>
      </left>
      <right/>
      <top style="thin">
        <color rgb="FF00758F"/>
      </top>
      <bottom style="thin">
        <color rgb="FF00758F"/>
      </bottom>
      <diagonal/>
    </border>
    <border>
      <left/>
      <right/>
      <top style="thin">
        <color rgb="FF00758F"/>
      </top>
      <bottom/>
      <diagonal/>
    </border>
    <border>
      <left/>
      <right style="thin">
        <color rgb="FF00758F"/>
      </right>
      <top style="thin">
        <color rgb="FF00758F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758F"/>
      </left>
      <right/>
      <top style="thin">
        <color rgb="FF00758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8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thin">
        <color rgb="FF000000"/>
      </top>
      <bottom style="thin">
        <color rgb="FF000000"/>
      </bottom>
      <diagonal/>
    </border>
    <border diagonalUp="1" diagonalDown="1"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 style="medium">
        <color rgb="FF000000"/>
      </diagonal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rgb="FF333399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75">
    <xf numFmtId="0" fontId="0" fillId="0" borderId="0"/>
    <xf numFmtId="17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 applyNumberFormat="0" applyBorder="0" applyProtection="0"/>
    <xf numFmtId="0" fontId="8" fillId="2" borderId="0" applyNumberFormat="0" applyBorder="0" applyProtection="0"/>
    <xf numFmtId="0" fontId="8" fillId="3" borderId="0" applyNumberFormat="0" applyBorder="0" applyProtection="0"/>
    <xf numFmtId="0" fontId="8" fillId="4" borderId="0" applyNumberFormat="0" applyBorder="0" applyProtection="0"/>
    <xf numFmtId="0" fontId="8" fillId="5" borderId="0" applyNumberFormat="0" applyBorder="0" applyProtection="0"/>
    <xf numFmtId="0" fontId="8" fillId="6" borderId="0" applyNumberFormat="0" applyBorder="0" applyProtection="0"/>
    <xf numFmtId="0" fontId="8" fillId="7" borderId="0" applyNumberFormat="0" applyBorder="0" applyProtection="0"/>
    <xf numFmtId="0" fontId="9" fillId="8" borderId="0" applyNumberFormat="0" applyBorder="0" applyProtection="0"/>
    <xf numFmtId="0" fontId="9" fillId="9" borderId="0" applyNumberFormat="0" applyBorder="0" applyProtection="0"/>
    <xf numFmtId="0" fontId="9" fillId="10" borderId="0" applyNumberFormat="0" applyBorder="0" applyProtection="0"/>
    <xf numFmtId="0" fontId="9" fillId="11" borderId="0" applyNumberFormat="0" applyBorder="0" applyProtection="0"/>
    <xf numFmtId="0" fontId="9" fillId="12" borderId="0" applyNumberFormat="0" applyBorder="0" applyProtection="0"/>
    <xf numFmtId="0" fontId="9" fillId="13" borderId="0" applyNumberFormat="0" applyBorder="0" applyProtection="0"/>
    <xf numFmtId="0" fontId="10" fillId="14" borderId="0" applyNumberFormat="0" applyBorder="0" applyProtection="0"/>
    <xf numFmtId="0" fontId="10" fillId="15" borderId="0" applyNumberFormat="0" applyBorder="0" applyProtection="0"/>
    <xf numFmtId="0" fontId="10" fillId="16" borderId="0" applyNumberFormat="0" applyBorder="0" applyProtection="0"/>
    <xf numFmtId="0" fontId="10" fillId="14" borderId="0" applyNumberFormat="0" applyBorder="0" applyProtection="0"/>
    <xf numFmtId="0" fontId="10" fillId="17" borderId="0" applyNumberFormat="0" applyBorder="0" applyProtection="0"/>
    <xf numFmtId="0" fontId="10" fillId="15" borderId="0" applyNumberFormat="0" applyBorder="0" applyProtection="0"/>
    <xf numFmtId="0" fontId="6" fillId="8" borderId="0" applyNumberFormat="0" applyFont="0" applyBorder="0" applyProtection="0"/>
    <xf numFmtId="0" fontId="6" fillId="18" borderId="0" applyNumberFormat="0" applyFont="0" applyBorder="0" applyProtection="0"/>
    <xf numFmtId="0" fontId="6" fillId="10" borderId="0" applyNumberFormat="0" applyFont="0" applyBorder="0" applyProtection="0"/>
    <xf numFmtId="0" fontId="6" fillId="11" borderId="0" applyNumberFormat="0" applyFont="0" applyBorder="0" applyProtection="0"/>
    <xf numFmtId="0" fontId="6" fillId="17" borderId="0" applyNumberFormat="0" applyFont="0" applyBorder="0" applyProtection="0"/>
    <xf numFmtId="0" fontId="6" fillId="15" borderId="0" applyNumberFormat="0" applyFont="0" applyBorder="0" applyProtection="0"/>
    <xf numFmtId="0" fontId="6" fillId="8" borderId="0" applyNumberFormat="0" applyFont="0" applyBorder="0" applyProtection="0"/>
    <xf numFmtId="0" fontId="6" fillId="18" borderId="0" applyNumberFormat="0" applyFont="0" applyBorder="0" applyProtection="0"/>
    <xf numFmtId="0" fontId="6" fillId="10" borderId="0" applyNumberFormat="0" applyFont="0" applyBorder="0" applyProtection="0"/>
    <xf numFmtId="0" fontId="6" fillId="11" borderId="0" applyNumberFormat="0" applyFont="0" applyBorder="0" applyProtection="0"/>
    <xf numFmtId="0" fontId="6" fillId="17" borderId="0" applyNumberFormat="0" applyFont="0" applyBorder="0" applyProtection="0"/>
    <xf numFmtId="0" fontId="6" fillId="15" borderId="0" applyNumberFormat="0" applyFont="0" applyBorder="0" applyProtection="0"/>
    <xf numFmtId="0" fontId="6" fillId="8" borderId="0" applyNumberFormat="0" applyFont="0" applyBorder="0" applyProtection="0"/>
    <xf numFmtId="0" fontId="6" fillId="18" borderId="0" applyNumberFormat="0" applyFont="0" applyBorder="0" applyProtection="0"/>
    <xf numFmtId="0" fontId="6" fillId="10" borderId="0" applyNumberFormat="0" applyFont="0" applyBorder="0" applyProtection="0"/>
    <xf numFmtId="0" fontId="6" fillId="11" borderId="0" applyNumberFormat="0" applyFont="0" applyBorder="0" applyProtection="0"/>
    <xf numFmtId="0" fontId="6" fillId="17" borderId="0" applyNumberFormat="0" applyFont="0" applyBorder="0" applyProtection="0"/>
    <xf numFmtId="0" fontId="6" fillId="15" borderId="0" applyNumberFormat="0" applyFont="0" applyBorder="0" applyProtection="0"/>
    <xf numFmtId="0" fontId="9" fillId="19" borderId="0" applyNumberFormat="0" applyBorder="0" applyProtection="0"/>
    <xf numFmtId="0" fontId="9" fillId="20" borderId="0" applyNumberFormat="0" applyBorder="0" applyProtection="0"/>
    <xf numFmtId="0" fontId="9" fillId="21" borderId="0" applyNumberFormat="0" applyBorder="0" applyProtection="0"/>
    <xf numFmtId="0" fontId="9" fillId="11" borderId="0" applyNumberFormat="0" applyBorder="0" applyProtection="0"/>
    <xf numFmtId="0" fontId="9" fillId="19" borderId="0" applyNumberFormat="0" applyBorder="0" applyProtection="0"/>
    <xf numFmtId="0" fontId="9" fillId="22" borderId="0" applyNumberFormat="0" applyBorder="0" applyProtection="0"/>
    <xf numFmtId="0" fontId="10" fillId="23" borderId="0" applyNumberFormat="0" applyBorder="0" applyProtection="0"/>
    <xf numFmtId="0" fontId="10" fillId="20" borderId="0" applyNumberFormat="0" applyBorder="0" applyProtection="0"/>
    <xf numFmtId="0" fontId="10" fillId="24" borderId="0" applyNumberFormat="0" applyBorder="0" applyProtection="0"/>
    <xf numFmtId="0" fontId="10" fillId="23" borderId="0" applyNumberFormat="0" applyBorder="0" applyProtection="0"/>
    <xf numFmtId="0" fontId="10" fillId="19" borderId="0" applyNumberFormat="0" applyBorder="0" applyProtection="0"/>
    <xf numFmtId="0" fontId="10" fillId="15" borderId="0" applyNumberFormat="0" applyBorder="0" applyProtection="0"/>
    <xf numFmtId="0" fontId="6" fillId="19" borderId="0" applyNumberFormat="0" applyFont="0" applyBorder="0" applyProtection="0"/>
    <xf numFmtId="0" fontId="6" fillId="20" borderId="0" applyNumberFormat="0" applyFont="0" applyBorder="0" applyProtection="0"/>
    <xf numFmtId="0" fontId="6" fillId="21" borderId="0" applyNumberFormat="0" applyFont="0" applyBorder="0" applyProtection="0"/>
    <xf numFmtId="0" fontId="6" fillId="11" borderId="0" applyNumberFormat="0" applyFont="0" applyBorder="0" applyProtection="0"/>
    <xf numFmtId="0" fontId="6" fillId="19" borderId="0" applyNumberFormat="0" applyFont="0" applyBorder="0" applyProtection="0"/>
    <xf numFmtId="0" fontId="6" fillId="25" borderId="0" applyNumberFormat="0" applyFont="0" applyBorder="0" applyProtection="0"/>
    <xf numFmtId="0" fontId="6" fillId="19" borderId="0" applyNumberFormat="0" applyFont="0" applyBorder="0" applyProtection="0"/>
    <xf numFmtId="0" fontId="6" fillId="20" borderId="0" applyNumberFormat="0" applyFont="0" applyBorder="0" applyProtection="0"/>
    <xf numFmtId="0" fontId="6" fillId="26" borderId="0" applyNumberFormat="0" applyFont="0" applyBorder="0" applyProtection="0"/>
    <xf numFmtId="0" fontId="6" fillId="11" borderId="0" applyNumberFormat="0" applyFont="0" applyBorder="0" applyProtection="0"/>
    <xf numFmtId="0" fontId="6" fillId="19" borderId="0" applyNumberFormat="0" applyFont="0" applyBorder="0" applyProtection="0"/>
    <xf numFmtId="0" fontId="6" fillId="25" borderId="0" applyNumberFormat="0" applyFont="0" applyBorder="0" applyProtection="0"/>
    <xf numFmtId="0" fontId="6" fillId="19" borderId="0" applyNumberFormat="0" applyFont="0" applyBorder="0" applyProtection="0"/>
    <xf numFmtId="0" fontId="6" fillId="20" borderId="0" applyNumberFormat="0" applyFont="0" applyBorder="0" applyProtection="0"/>
    <xf numFmtId="0" fontId="6" fillId="26" borderId="0" applyNumberFormat="0" applyFont="0" applyBorder="0" applyProtection="0"/>
    <xf numFmtId="0" fontId="6" fillId="11" borderId="0" applyNumberFormat="0" applyFont="0" applyBorder="0" applyProtection="0"/>
    <xf numFmtId="0" fontId="6" fillId="19" borderId="0" applyNumberFormat="0" applyFont="0" applyBorder="0" applyProtection="0"/>
    <xf numFmtId="0" fontId="6" fillId="25" borderId="0" applyNumberFormat="0" applyFont="0" applyBorder="0" applyProtection="0"/>
    <xf numFmtId="0" fontId="6" fillId="0" borderId="0" applyNumberFormat="0" applyFont="0" applyBorder="0" applyProtection="0">
      <alignment horizontal="left" vertical="center" indent="7"/>
    </xf>
    <xf numFmtId="0" fontId="11" fillId="26" borderId="0" applyNumberFormat="0" applyBorder="0" applyProtection="0"/>
    <xf numFmtId="0" fontId="11" fillId="20" borderId="0" applyNumberFormat="0" applyBorder="0" applyProtection="0"/>
    <xf numFmtId="0" fontId="11" fillId="21" borderId="0" applyNumberFormat="0" applyBorder="0" applyProtection="0"/>
    <xf numFmtId="0" fontId="11" fillId="5" borderId="0" applyNumberFormat="0" applyBorder="0" applyProtection="0"/>
    <xf numFmtId="0" fontId="11" fillId="6" borderId="0" applyNumberFormat="0" applyBorder="0" applyProtection="0"/>
    <xf numFmtId="0" fontId="11" fillId="27" borderId="0" applyNumberFormat="0" applyBorder="0" applyProtection="0"/>
    <xf numFmtId="0" fontId="12" fillId="6" borderId="0" applyNumberFormat="0" applyBorder="0" applyProtection="0"/>
    <xf numFmtId="0" fontId="12" fillId="20" borderId="0" applyNumberFormat="0" applyBorder="0" applyProtection="0"/>
    <xf numFmtId="0" fontId="12" fillId="24" borderId="0" applyNumberFormat="0" applyBorder="0" applyProtection="0"/>
    <xf numFmtId="0" fontId="12" fillId="23" borderId="0" applyNumberFormat="0" applyBorder="0" applyProtection="0"/>
    <xf numFmtId="0" fontId="12" fillId="6" borderId="0" applyNumberFormat="0" applyBorder="0" applyProtection="0"/>
    <xf numFmtId="0" fontId="12" fillId="15" borderId="0" applyNumberFormat="0" applyBorder="0" applyProtection="0"/>
    <xf numFmtId="0" fontId="8" fillId="28" borderId="0" applyNumberFormat="0" applyBorder="0" applyProtection="0"/>
    <xf numFmtId="0" fontId="8" fillId="20" borderId="0" applyNumberFormat="0" applyBorder="0" applyProtection="0"/>
    <xf numFmtId="0" fontId="8" fillId="21" borderId="0" applyNumberFormat="0" applyBorder="0" applyProtection="0"/>
    <xf numFmtId="0" fontId="8" fillId="5" borderId="0" applyNumberFormat="0" applyBorder="0" applyProtection="0"/>
    <xf numFmtId="0" fontId="8" fillId="6" borderId="0" applyNumberFormat="0" applyBorder="0" applyProtection="0"/>
    <xf numFmtId="0" fontId="8" fillId="29" borderId="0" applyNumberFormat="0" applyBorder="0" applyProtection="0"/>
    <xf numFmtId="0" fontId="8" fillId="28" borderId="0" applyNumberFormat="0" applyBorder="0" applyProtection="0"/>
    <xf numFmtId="0" fontId="8" fillId="20" borderId="0" applyNumberFormat="0" applyBorder="0" applyProtection="0"/>
    <xf numFmtId="0" fontId="8" fillId="26" borderId="0" applyNumberFormat="0" applyBorder="0" applyProtection="0"/>
    <xf numFmtId="0" fontId="8" fillId="5" borderId="0" applyNumberFormat="0" applyBorder="0" applyProtection="0"/>
    <xf numFmtId="0" fontId="8" fillId="6" borderId="0" applyNumberFormat="0" applyBorder="0" applyProtection="0"/>
    <xf numFmtId="0" fontId="8" fillId="29" borderId="0" applyNumberFormat="0" applyBorder="0" applyProtection="0"/>
    <xf numFmtId="0" fontId="8" fillId="28" borderId="0" applyNumberFormat="0" applyBorder="0" applyProtection="0"/>
    <xf numFmtId="0" fontId="8" fillId="20" borderId="0" applyNumberFormat="0" applyBorder="0" applyProtection="0"/>
    <xf numFmtId="0" fontId="8" fillId="26" borderId="0" applyNumberFormat="0" applyBorder="0" applyProtection="0"/>
    <xf numFmtId="0" fontId="8" fillId="5" borderId="0" applyNumberFormat="0" applyBorder="0" applyProtection="0"/>
    <xf numFmtId="0" fontId="8" fillId="6" borderId="0" applyNumberFormat="0" applyBorder="0" applyProtection="0"/>
    <xf numFmtId="0" fontId="8" fillId="29" borderId="0" applyNumberFormat="0" applyBorder="0" applyProtection="0"/>
    <xf numFmtId="0" fontId="13" fillId="10" borderId="0" applyNumberFormat="0" applyBorder="0" applyProtection="0"/>
    <xf numFmtId="0" fontId="13" fillId="10" borderId="0" applyNumberFormat="0" applyBorder="0" applyProtection="0"/>
    <xf numFmtId="0" fontId="13" fillId="10" borderId="0" applyNumberFormat="0" applyBorder="0" applyProtection="0"/>
    <xf numFmtId="0" fontId="13" fillId="10" borderId="0" applyNumberFormat="0" applyBorder="0" applyProtection="0"/>
    <xf numFmtId="0" fontId="13" fillId="21" borderId="0" applyNumberFormat="0" applyBorder="0" applyProtection="0"/>
    <xf numFmtId="0" fontId="13" fillId="21" borderId="0" applyNumberFormat="0" applyBorder="0" applyProtection="0"/>
    <xf numFmtId="0" fontId="13" fillId="3" borderId="0" applyNumberFormat="0" applyBorder="0" applyProtection="0"/>
    <xf numFmtId="0" fontId="13" fillId="3" borderId="0" applyNumberFormat="0" applyBorder="0" applyProtection="0"/>
    <xf numFmtId="0" fontId="13" fillId="3" borderId="0" applyNumberFormat="0" applyBorder="0" applyProtection="0"/>
    <xf numFmtId="0" fontId="13" fillId="3" borderId="0" applyNumberFormat="0" applyBorder="0" applyProtection="0"/>
    <xf numFmtId="0" fontId="13" fillId="23" borderId="0" applyNumberFormat="0" applyBorder="0" applyProtection="0"/>
    <xf numFmtId="0" fontId="13" fillId="13" borderId="0" applyNumberFormat="0" applyBorder="0" applyProtection="0"/>
    <xf numFmtId="0" fontId="13" fillId="15" borderId="0" applyNumberFormat="0" applyBorder="0" applyProtection="0"/>
    <xf numFmtId="0" fontId="14" fillId="8" borderId="0" applyNumberFormat="0" applyBorder="0" applyProtection="0"/>
    <xf numFmtId="0" fontId="11" fillId="2" borderId="0" applyNumberFormat="0" applyBorder="0" applyProtection="0"/>
    <xf numFmtId="0" fontId="11" fillId="3" borderId="0" applyNumberFormat="0" applyBorder="0" applyProtection="0"/>
    <xf numFmtId="0" fontId="11" fillId="30" borderId="0" applyNumberFormat="0" applyBorder="0" applyProtection="0"/>
    <xf numFmtId="0" fontId="11" fillId="5" borderId="0" applyNumberFormat="0" applyBorder="0" applyProtection="0"/>
    <xf numFmtId="0" fontId="11" fillId="6" borderId="0" applyNumberFormat="0" applyBorder="0" applyProtection="0"/>
    <xf numFmtId="0" fontId="11" fillId="31" borderId="0" applyNumberFormat="0" applyBorder="0" applyProtection="0"/>
    <xf numFmtId="0" fontId="15" fillId="0" borderId="0" applyNumberFormat="0" applyBorder="0" applyProtection="0"/>
    <xf numFmtId="0" fontId="16" fillId="18" borderId="0" applyNumberFormat="0" applyBorder="0" applyProtection="0"/>
    <xf numFmtId="4" fontId="17" fillId="0" borderId="0" applyBorder="0" applyProtection="0">
      <alignment horizontal="right" vertical="center"/>
    </xf>
    <xf numFmtId="0" fontId="18" fillId="10" borderId="0" applyNumberFormat="0" applyBorder="0" applyProtection="0"/>
    <xf numFmtId="0" fontId="19" fillId="10" borderId="0" applyNumberFormat="0" applyBorder="0" applyProtection="0"/>
    <xf numFmtId="0" fontId="20" fillId="23" borderId="1" applyNumberFormat="0" applyProtection="0"/>
    <xf numFmtId="0" fontId="20" fillId="23" borderId="1" applyNumberFormat="0" applyProtection="0"/>
    <xf numFmtId="0" fontId="21" fillId="23" borderId="1" applyNumberFormat="0" applyProtection="0"/>
    <xf numFmtId="0" fontId="20" fillId="23" borderId="1" applyNumberFormat="0" applyProtection="0"/>
    <xf numFmtId="0" fontId="22" fillId="32" borderId="2" applyNumberFormat="0" applyProtection="0"/>
    <xf numFmtId="0" fontId="23" fillId="0" borderId="3" applyNumberFormat="0" applyProtection="0"/>
    <xf numFmtId="0" fontId="23" fillId="0" borderId="3" applyNumberFormat="0" applyProtection="0"/>
    <xf numFmtId="0" fontId="22" fillId="32" borderId="2" applyNumberFormat="0" applyProtection="0"/>
    <xf numFmtId="0" fontId="24" fillId="0" borderId="3" applyNumberFormat="0" applyProtection="0"/>
    <xf numFmtId="0" fontId="22" fillId="32" borderId="2" applyNumberFormat="0" applyProtection="0"/>
    <xf numFmtId="0" fontId="25" fillId="23" borderId="1" applyNumberFormat="0" applyProtection="0">
      <alignment horizontal="center" vertical="center"/>
    </xf>
    <xf numFmtId="0" fontId="25" fillId="23" borderId="1" applyNumberFormat="0" applyProtection="0">
      <alignment horizontal="center" vertical="center"/>
    </xf>
    <xf numFmtId="0" fontId="25" fillId="23" borderId="1" applyNumberFormat="0" applyProtection="0">
      <alignment horizontal="center" vertical="center"/>
    </xf>
    <xf numFmtId="0" fontId="25" fillId="23" borderId="1" applyNumberFormat="0" applyProtection="0">
      <alignment horizontal="center" vertical="center"/>
    </xf>
    <xf numFmtId="0" fontId="25" fillId="23" borderId="1" applyNumberFormat="0" applyProtection="0">
      <alignment horizontal="center" vertical="center"/>
    </xf>
    <xf numFmtId="49" fontId="26" fillId="7" borderId="0" applyBorder="0" applyProtection="0">
      <alignment horizontal="center" vertical="center" wrapText="1"/>
    </xf>
    <xf numFmtId="49" fontId="26" fillId="33" borderId="4" applyProtection="0">
      <alignment horizontal="center" vertical="center" wrapText="1"/>
    </xf>
    <xf numFmtId="49" fontId="26" fillId="7" borderId="4" applyProtection="0">
      <alignment horizontal="center" vertical="center" wrapText="1"/>
    </xf>
    <xf numFmtId="49" fontId="26" fillId="11" borderId="4" applyProtection="0">
      <alignment horizontal="center" vertical="center" wrapText="1"/>
    </xf>
    <xf numFmtId="49" fontId="26" fillId="7" borderId="4" applyProtection="0">
      <alignment horizontal="center" vertical="center" wrapText="1"/>
    </xf>
    <xf numFmtId="49" fontId="26" fillId="30" borderId="0" applyBorder="0" applyProtection="0">
      <alignment horizontal="center" vertical="center" wrapText="1"/>
    </xf>
    <xf numFmtId="49" fontId="26" fillId="34" borderId="5" applyProtection="0">
      <alignment horizontal="center" vertical="center" wrapText="1"/>
    </xf>
    <xf numFmtId="49" fontId="26" fillId="18" borderId="5" applyProtection="0">
      <alignment horizontal="center" vertical="center" wrapText="1"/>
    </xf>
    <xf numFmtId="49" fontId="26" fillId="31" borderId="5" applyProtection="0">
      <alignment horizontal="center" vertical="center" wrapText="1"/>
    </xf>
    <xf numFmtId="49" fontId="26" fillId="11" borderId="5" applyProtection="0">
      <alignment horizontal="center" vertical="center" wrapText="1"/>
    </xf>
    <xf numFmtId="49" fontId="26" fillId="35" borderId="0" applyBorder="0" applyProtection="0">
      <alignment horizontal="center" vertical="center" wrapText="1"/>
    </xf>
    <xf numFmtId="49" fontId="26" fillId="29" borderId="5" applyProtection="0">
      <alignment horizontal="center" vertical="center" wrapText="1"/>
    </xf>
    <xf numFmtId="49" fontId="26" fillId="33" borderId="5" applyProtection="0">
      <alignment horizontal="center" vertical="center" wrapText="1"/>
    </xf>
    <xf numFmtId="49" fontId="26" fillId="33" borderId="5" applyProtection="0">
      <alignment horizontal="center" vertical="center" wrapText="1"/>
    </xf>
    <xf numFmtId="49" fontId="26" fillId="7" borderId="5" applyProtection="0">
      <alignment horizontal="center" vertical="center" wrapText="1"/>
    </xf>
    <xf numFmtId="49" fontId="26" fillId="33" borderId="5" applyProtection="0">
      <alignment horizontal="center" vertical="center" wrapText="1"/>
    </xf>
    <xf numFmtId="49" fontId="26" fillId="35" borderId="0" applyBorder="0" applyProtection="0">
      <alignment horizontal="center" vertical="center" wrapText="1"/>
    </xf>
    <xf numFmtId="49" fontId="26" fillId="29" borderId="6" applyProtection="0">
      <alignment horizontal="center" vertical="center" wrapText="1"/>
    </xf>
    <xf numFmtId="49" fontId="26" fillId="33" borderId="6" applyProtection="0">
      <alignment horizontal="center" vertical="center" wrapText="1"/>
    </xf>
    <xf numFmtId="49" fontId="26" fillId="33" borderId="7" applyProtection="0">
      <alignment horizontal="center" vertical="center" wrapText="1"/>
    </xf>
    <xf numFmtId="49" fontId="26" fillId="7" borderId="8" applyProtection="0">
      <alignment horizontal="center" vertical="center" wrapText="1"/>
    </xf>
    <xf numFmtId="49" fontId="26" fillId="33" borderId="6" applyProtection="0">
      <alignment horizontal="center" vertical="center" wrapText="1"/>
    </xf>
    <xf numFmtId="49" fontId="26" fillId="30" borderId="0" applyBorder="0" applyProtection="0">
      <alignment horizontal="center" vertical="center" wrapText="1"/>
    </xf>
    <xf numFmtId="49" fontId="26" fillId="34" borderId="6" applyProtection="0">
      <alignment horizontal="center" vertical="center" wrapText="1"/>
    </xf>
    <xf numFmtId="49" fontId="26" fillId="18" borderId="7" applyProtection="0">
      <alignment horizontal="center" vertical="center" wrapText="1"/>
    </xf>
    <xf numFmtId="49" fontId="26" fillId="31" borderId="8" applyProtection="0">
      <alignment horizontal="center" vertical="center" wrapText="1"/>
    </xf>
    <xf numFmtId="49" fontId="26" fillId="11" borderId="6" applyProtection="0">
      <alignment horizontal="center" vertical="center" wrapText="1"/>
    </xf>
    <xf numFmtId="49" fontId="26" fillId="7" borderId="0" applyBorder="0" applyProtection="0">
      <alignment horizontal="center" vertical="center" wrapText="1"/>
    </xf>
    <xf numFmtId="49" fontId="26" fillId="33" borderId="9" applyProtection="0">
      <alignment horizontal="center" vertical="center" wrapText="1"/>
    </xf>
    <xf numFmtId="49" fontId="26" fillId="7" borderId="9" applyProtection="0">
      <alignment horizontal="center" vertical="center" wrapText="1"/>
    </xf>
    <xf numFmtId="49" fontId="26" fillId="11" borderId="10" applyProtection="0">
      <alignment horizontal="center" vertical="center" wrapText="1"/>
    </xf>
    <xf numFmtId="49" fontId="26" fillId="11" borderId="11" applyProtection="0">
      <alignment horizontal="center" vertical="center" wrapText="1"/>
    </xf>
    <xf numFmtId="49" fontId="26" fillId="7" borderId="9" applyProtection="0">
      <alignment horizontal="center" vertical="center" wrapText="1"/>
    </xf>
    <xf numFmtId="0" fontId="27" fillId="2" borderId="2" applyNumberFormat="0" applyProtection="0">
      <alignment horizontal="left" vertical="center"/>
    </xf>
    <xf numFmtId="0" fontId="27" fillId="2" borderId="2" applyNumberFormat="0" applyProtection="0">
      <alignment horizontal="left" vertical="center"/>
    </xf>
    <xf numFmtId="0" fontId="27" fillId="2" borderId="2" applyNumberFormat="0" applyProtection="0">
      <alignment horizontal="left" vertical="center"/>
    </xf>
    <xf numFmtId="0" fontId="27" fillId="2" borderId="2" applyNumberFormat="0" applyProtection="0">
      <alignment horizontal="left" vertical="center"/>
    </xf>
    <xf numFmtId="0" fontId="27" fillId="2" borderId="2" applyNumberFormat="0" applyProtection="0">
      <alignment horizontal="left" vertical="center"/>
    </xf>
    <xf numFmtId="0" fontId="28" fillId="36" borderId="12" applyNumberFormat="0" applyProtection="0">
      <alignment horizontal="center" vertical="center"/>
    </xf>
    <xf numFmtId="0" fontId="28" fillId="36" borderId="12" applyNumberFormat="0" applyProtection="0">
      <alignment horizontal="center" vertical="center"/>
    </xf>
    <xf numFmtId="0" fontId="28" fillId="36" borderId="12" applyNumberFormat="0" applyProtection="0">
      <alignment horizontal="center" vertical="center"/>
    </xf>
    <xf numFmtId="0" fontId="28" fillId="36" borderId="12" applyNumberFormat="0" applyProtection="0">
      <alignment horizontal="center" vertical="center"/>
    </xf>
    <xf numFmtId="0" fontId="28" fillId="36" borderId="12" applyNumberFormat="0" applyProtection="0">
      <alignment horizontal="center" vertical="center"/>
    </xf>
    <xf numFmtId="0" fontId="29" fillId="24" borderId="13" applyNumberFormat="0" applyProtection="0">
      <alignment horizontal="left" vertical="top" wrapText="1"/>
    </xf>
    <xf numFmtId="0" fontId="29" fillId="24" borderId="13" applyNumberFormat="0" applyProtection="0">
      <alignment horizontal="left" vertical="top" wrapText="1"/>
    </xf>
    <xf numFmtId="0" fontId="29" fillId="24" borderId="13" applyNumberFormat="0" applyProtection="0">
      <alignment horizontal="left" vertical="top" wrapText="1"/>
    </xf>
    <xf numFmtId="49" fontId="26" fillId="37" borderId="2" applyProtection="0">
      <alignment vertical="center" wrapText="1"/>
    </xf>
    <xf numFmtId="49" fontId="26" fillId="37" borderId="14" applyProtection="0">
      <alignment vertical="center" wrapText="1"/>
    </xf>
    <xf numFmtId="49" fontId="26" fillId="37" borderId="14" applyProtection="0">
      <alignment vertical="center" wrapText="1"/>
    </xf>
    <xf numFmtId="49" fontId="26" fillId="37" borderId="14" applyProtection="0">
      <alignment vertical="center" wrapText="1"/>
    </xf>
    <xf numFmtId="49" fontId="26" fillId="32" borderId="14" applyProtection="0">
      <alignment vertical="center" wrapText="1"/>
    </xf>
    <xf numFmtId="49" fontId="26" fillId="38" borderId="2" applyProtection="0">
      <alignment wrapText="1"/>
    </xf>
    <xf numFmtId="49" fontId="26" fillId="38" borderId="14" applyProtection="0">
      <alignment wrapText="1"/>
    </xf>
    <xf numFmtId="49" fontId="26" fillId="38" borderId="14" applyProtection="0">
      <alignment wrapText="1"/>
    </xf>
    <xf numFmtId="49" fontId="26" fillId="39" borderId="2" applyProtection="0">
      <alignment wrapText="1"/>
    </xf>
    <xf numFmtId="49" fontId="26" fillId="39" borderId="2" applyProtection="0">
      <alignment wrapText="1"/>
    </xf>
    <xf numFmtId="49" fontId="26" fillId="40" borderId="2" applyProtection="0">
      <alignment wrapText="1"/>
    </xf>
    <xf numFmtId="49" fontId="26" fillId="35" borderId="2" applyProtection="0">
      <alignment wrapText="1"/>
    </xf>
    <xf numFmtId="49" fontId="26" fillId="40" borderId="2" applyProtection="0">
      <alignment vertical="center" wrapText="1"/>
    </xf>
    <xf numFmtId="49" fontId="26" fillId="41" borderId="14" applyProtection="0">
      <alignment vertical="center" wrapText="1"/>
    </xf>
    <xf numFmtId="49" fontId="26" fillId="35" borderId="14" applyProtection="0">
      <alignment vertical="center" wrapText="1"/>
    </xf>
    <xf numFmtId="49" fontId="26" fillId="35" borderId="14" applyProtection="0">
      <alignment vertical="center" wrapText="1"/>
    </xf>
    <xf numFmtId="49" fontId="26" fillId="42" borderId="14" applyProtection="0">
      <alignment vertical="center" wrapText="1"/>
    </xf>
    <xf numFmtId="49" fontId="26" fillId="5" borderId="14" applyProtection="0">
      <alignment vertical="center" wrapText="1"/>
    </xf>
    <xf numFmtId="49" fontId="26" fillId="39" borderId="2" applyProtection="0">
      <alignment wrapText="1"/>
    </xf>
    <xf numFmtId="49" fontId="26" fillId="15" borderId="14" applyProtection="0">
      <alignment wrapText="1"/>
    </xf>
    <xf numFmtId="49" fontId="26" fillId="41" borderId="14" applyProtection="0">
      <alignment wrapText="1"/>
    </xf>
    <xf numFmtId="49" fontId="26" fillId="15" borderId="14" applyProtection="0">
      <alignment wrapText="1"/>
    </xf>
    <xf numFmtId="49" fontId="26" fillId="17" borderId="14" applyProtection="0">
      <alignment wrapText="1"/>
    </xf>
    <xf numFmtId="49" fontId="26" fillId="43" borderId="2" applyProtection="0">
      <alignment vertical="center" wrapText="1"/>
    </xf>
    <xf numFmtId="49" fontId="26" fillId="44" borderId="14" applyProtection="0">
      <alignment vertical="center" wrapText="1"/>
    </xf>
    <xf numFmtId="49" fontId="26" fillId="30" borderId="14" applyProtection="0">
      <alignment vertical="center" wrapText="1"/>
    </xf>
    <xf numFmtId="49" fontId="26" fillId="37" borderId="14" applyProtection="0">
      <alignment vertical="center" wrapText="1"/>
    </xf>
    <xf numFmtId="49" fontId="26" fillId="37" borderId="2" applyProtection="0">
      <alignment vertical="center" wrapText="1"/>
    </xf>
    <xf numFmtId="49" fontId="26" fillId="42" borderId="14" applyProtection="0">
      <alignment vertical="center" wrapText="1"/>
    </xf>
    <xf numFmtId="49" fontId="26" fillId="26" borderId="14" applyProtection="0">
      <alignment vertical="center" wrapText="1"/>
    </xf>
    <xf numFmtId="49" fontId="26" fillId="22" borderId="14" applyProtection="0">
      <alignment vertical="center" wrapText="1"/>
    </xf>
    <xf numFmtId="49" fontId="26" fillId="45" borderId="14" applyProtection="0">
      <alignment vertical="center" wrapText="1"/>
    </xf>
    <xf numFmtId="49" fontId="26" fillId="26" borderId="14" applyProtection="0">
      <alignment vertical="center" wrapText="1"/>
    </xf>
    <xf numFmtId="49" fontId="26" fillId="12" borderId="0" applyBorder="0" applyProtection="0">
      <alignment vertical="center" wrapText="1"/>
    </xf>
    <xf numFmtId="49" fontId="26" fillId="41" borderId="15" applyProtection="0">
      <alignment vertical="center" wrapText="1"/>
    </xf>
    <xf numFmtId="49" fontId="26" fillId="12" borderId="15" applyProtection="0">
      <alignment vertical="center" wrapText="1"/>
    </xf>
    <xf numFmtId="49" fontId="26" fillId="12" borderId="15" applyProtection="0">
      <alignment vertical="center" wrapText="1"/>
    </xf>
    <xf numFmtId="49" fontId="26" fillId="12" borderId="15" applyProtection="0">
      <alignment vertical="center" wrapText="1"/>
    </xf>
    <xf numFmtId="49" fontId="26" fillId="12" borderId="15" applyProtection="0">
      <alignment vertical="center" wrapText="1"/>
    </xf>
    <xf numFmtId="49" fontId="30" fillId="9" borderId="0" applyBorder="0" applyProtection="0">
      <alignment vertical="center" wrapText="1"/>
    </xf>
    <xf numFmtId="49" fontId="31" fillId="9" borderId="0" applyBorder="0" applyProtection="0">
      <alignment vertical="center" wrapText="1" shrinkToFit="1"/>
    </xf>
    <xf numFmtId="49" fontId="32" fillId="9" borderId="0" applyBorder="0" applyProtection="0">
      <alignment vertical="center" wrapText="1" shrinkToFit="1"/>
    </xf>
    <xf numFmtId="49" fontId="30" fillId="9" borderId="0" applyBorder="0" applyProtection="0">
      <alignment vertical="center" wrapText="1" shrinkToFit="1"/>
    </xf>
    <xf numFmtId="49" fontId="33" fillId="9" borderId="0" applyBorder="0" applyProtection="0">
      <alignment vertical="center" wrapText="1" shrinkToFit="1"/>
    </xf>
    <xf numFmtId="49" fontId="32" fillId="9" borderId="0" applyBorder="0" applyProtection="0">
      <alignment vertical="center" wrapText="1" shrinkToFit="1"/>
    </xf>
    <xf numFmtId="49" fontId="34" fillId="9" borderId="0" applyBorder="0" applyProtection="0">
      <alignment vertical="center" wrapText="1"/>
    </xf>
    <xf numFmtId="49" fontId="34" fillId="9" borderId="0" applyBorder="0" applyProtection="0">
      <alignment vertical="center" wrapText="1"/>
    </xf>
    <xf numFmtId="49" fontId="34" fillId="9" borderId="0" applyBorder="0" applyProtection="0">
      <alignment vertical="center" wrapText="1"/>
    </xf>
    <xf numFmtId="49" fontId="34" fillId="9" borderId="0" applyBorder="0" applyProtection="0">
      <alignment vertical="center" wrapText="1"/>
    </xf>
    <xf numFmtId="49" fontId="26" fillId="13" borderId="0" applyBorder="0" applyProtection="0">
      <alignment vertical="center" wrapText="1"/>
    </xf>
    <xf numFmtId="49" fontId="26" fillId="13" borderId="0" applyBorder="0" applyProtection="0">
      <alignment vertical="center" wrapText="1"/>
    </xf>
    <xf numFmtId="49" fontId="26" fillId="33" borderId="0" applyBorder="0" applyProtection="0">
      <alignment vertical="center" wrapText="1"/>
    </xf>
    <xf numFmtId="49" fontId="26" fillId="13" borderId="0" applyBorder="0" applyProtection="0">
      <alignment vertical="center" wrapText="1"/>
    </xf>
    <xf numFmtId="49" fontId="26" fillId="13" borderId="0" applyBorder="0" applyProtection="0">
      <alignment vertical="center" wrapText="1"/>
    </xf>
    <xf numFmtId="49" fontId="26" fillId="7" borderId="0" applyBorder="0" applyProtection="0">
      <alignment vertical="center" wrapText="1"/>
    </xf>
    <xf numFmtId="49" fontId="34" fillId="46" borderId="0" applyBorder="0" applyProtection="0">
      <alignment vertical="center" wrapText="1"/>
    </xf>
    <xf numFmtId="49" fontId="34" fillId="46" borderId="0" applyBorder="0" applyProtection="0">
      <alignment vertical="center" wrapText="1" shrinkToFit="1"/>
    </xf>
    <xf numFmtId="49" fontId="34" fillId="47" borderId="0" applyBorder="0" applyProtection="0">
      <alignment vertical="center" wrapText="1" shrinkToFit="1"/>
    </xf>
    <xf numFmtId="49" fontId="34" fillId="46" borderId="0" applyBorder="0" applyProtection="0">
      <alignment vertical="center" wrapText="1" shrinkToFit="1"/>
    </xf>
    <xf numFmtId="49" fontId="26" fillId="47" borderId="0" applyBorder="0" applyProtection="0">
      <alignment vertical="center" wrapText="1"/>
    </xf>
    <xf numFmtId="49" fontId="26" fillId="28" borderId="0" applyBorder="0" applyProtection="0">
      <alignment vertical="center" wrapText="1"/>
    </xf>
    <xf numFmtId="49" fontId="26" fillId="5" borderId="0" applyBorder="0" applyProtection="0">
      <alignment vertical="center" wrapText="1"/>
    </xf>
    <xf numFmtId="49" fontId="26" fillId="28" borderId="0" applyBorder="0" applyProtection="0">
      <alignment vertical="center" wrapText="1"/>
    </xf>
    <xf numFmtId="49" fontId="26" fillId="21" borderId="0" applyBorder="0" applyProtection="0">
      <alignment vertical="center" wrapText="1"/>
    </xf>
    <xf numFmtId="49" fontId="35" fillId="5" borderId="16" applyProtection="0">
      <alignment vertical="center" wrapText="1"/>
    </xf>
    <xf numFmtId="49" fontId="35" fillId="42" borderId="16" applyProtection="0">
      <alignment vertical="center" wrapText="1"/>
    </xf>
    <xf numFmtId="49" fontId="35" fillId="42" borderId="16" applyProtection="0">
      <alignment vertical="center" wrapText="1"/>
    </xf>
    <xf numFmtId="49" fontId="35" fillId="18" borderId="16" applyProtection="0">
      <alignment vertical="center" wrapText="1"/>
    </xf>
    <xf numFmtId="49" fontId="35" fillId="25" borderId="16" applyProtection="0">
      <alignment vertical="center" wrapText="1"/>
    </xf>
    <xf numFmtId="0" fontId="36" fillId="15" borderId="17" applyNumberFormat="0" applyProtection="0">
      <alignment horizontal="left" vertical="center" wrapText="1"/>
    </xf>
    <xf numFmtId="0" fontId="36" fillId="5" borderId="17" applyNumberFormat="0" applyProtection="0">
      <alignment horizontal="left" vertical="center" wrapText="1"/>
    </xf>
    <xf numFmtId="0" fontId="36" fillId="48" borderId="17" applyNumberFormat="0" applyProtection="0">
      <alignment horizontal="left" vertical="center" wrapText="1"/>
    </xf>
    <xf numFmtId="0" fontId="36" fillId="5" borderId="17" applyNumberFormat="0" applyProtection="0">
      <alignment horizontal="left" vertical="center" wrapText="1"/>
    </xf>
    <xf numFmtId="0" fontId="36" fillId="48" borderId="17" applyNumberFormat="0" applyProtection="0">
      <alignment horizontal="left" vertical="center" wrapText="1"/>
    </xf>
    <xf numFmtId="49" fontId="26" fillId="29" borderId="18" applyProtection="0">
      <alignment vertical="center" wrapText="1"/>
    </xf>
    <xf numFmtId="49" fontId="26" fillId="27" borderId="18" applyProtection="0">
      <alignment vertical="center" wrapText="1"/>
    </xf>
    <xf numFmtId="49" fontId="26" fillId="7" borderId="18" applyProtection="0">
      <alignment vertical="center" wrapText="1"/>
    </xf>
    <xf numFmtId="49" fontId="26" fillId="49" borderId="18" applyProtection="0">
      <alignment vertical="center" wrapText="1"/>
    </xf>
    <xf numFmtId="49" fontId="26" fillId="27" borderId="18" applyProtection="0">
      <alignment vertical="center" wrapText="1"/>
    </xf>
    <xf numFmtId="49" fontId="26" fillId="27" borderId="18" applyProtection="0">
      <alignment vertical="center" wrapText="1"/>
    </xf>
    <xf numFmtId="49" fontId="26" fillId="5" borderId="18" applyProtection="0">
      <alignment vertical="center" wrapText="1"/>
    </xf>
    <xf numFmtId="49" fontId="26" fillId="29" borderId="18" applyProtection="0">
      <alignment vertical="center" wrapText="1"/>
    </xf>
    <xf numFmtId="49" fontId="26" fillId="13" borderId="18" applyProtection="0">
      <alignment vertical="center" wrapText="1"/>
    </xf>
    <xf numFmtId="49" fontId="26" fillId="25" borderId="18" applyProtection="0">
      <alignment vertical="center" wrapText="1"/>
    </xf>
    <xf numFmtId="49" fontId="26" fillId="22" borderId="18" applyProtection="0">
      <alignment vertical="center" wrapText="1"/>
    </xf>
    <xf numFmtId="49" fontId="26" fillId="32" borderId="18" applyProtection="0">
      <alignment vertical="center" wrapText="1"/>
    </xf>
    <xf numFmtId="49" fontId="26" fillId="22" borderId="18" applyProtection="0">
      <alignment vertical="center" wrapText="1"/>
    </xf>
    <xf numFmtId="49" fontId="26" fillId="16" borderId="18" applyProtection="0">
      <alignment vertical="center" wrapText="1"/>
    </xf>
    <xf numFmtId="49" fontId="26" fillId="27" borderId="18" applyProtection="0">
      <alignment vertical="center" wrapText="1"/>
    </xf>
    <xf numFmtId="49" fontId="26" fillId="22" borderId="18" applyProtection="0">
      <alignment vertical="center" wrapText="1"/>
    </xf>
    <xf numFmtId="49" fontId="26" fillId="16" borderId="18" applyProtection="0">
      <alignment vertical="center" wrapText="1"/>
    </xf>
    <xf numFmtId="49" fontId="26" fillId="16" borderId="18" applyProtection="0">
      <alignment vertical="center" wrapText="1"/>
    </xf>
    <xf numFmtId="49" fontId="26" fillId="16" borderId="18" applyProtection="0">
      <alignment vertical="center" wrapText="1"/>
    </xf>
    <xf numFmtId="49" fontId="26" fillId="16" borderId="18" applyProtection="0">
      <alignment vertical="center" wrapText="1"/>
    </xf>
    <xf numFmtId="49" fontId="13" fillId="17" borderId="19" applyProtection="0">
      <alignment vertical="top" wrapText="1"/>
    </xf>
    <xf numFmtId="49" fontId="13" fillId="19" borderId="19" applyProtection="0">
      <alignment vertical="top" wrapText="1"/>
    </xf>
    <xf numFmtId="49" fontId="13" fillId="19" borderId="20" applyProtection="0">
      <alignment vertical="top" wrapText="1"/>
    </xf>
    <xf numFmtId="0" fontId="8" fillId="2" borderId="0" applyNumberFormat="0" applyBorder="0" applyProtection="0"/>
    <xf numFmtId="0" fontId="8" fillId="3" borderId="0" applyNumberFormat="0" applyBorder="0" applyProtection="0"/>
    <xf numFmtId="0" fontId="8" fillId="4" borderId="0" applyNumberFormat="0" applyBorder="0" applyProtection="0"/>
    <xf numFmtId="0" fontId="8" fillId="5" borderId="0" applyNumberFormat="0" applyBorder="0" applyProtection="0"/>
    <xf numFmtId="0" fontId="8" fillId="6" borderId="0" applyNumberFormat="0" applyBorder="0" applyProtection="0"/>
    <xf numFmtId="0" fontId="8" fillId="7" borderId="0" applyNumberFormat="0" applyBorder="0" applyProtection="0"/>
    <xf numFmtId="170" fontId="13" fillId="0" borderId="0" applyBorder="0" applyProtection="0"/>
    <xf numFmtId="0" fontId="13" fillId="36" borderId="21" applyNumberFormat="0" applyProtection="0"/>
    <xf numFmtId="171" fontId="13" fillId="0" borderId="0" applyBorder="0" applyProtection="0"/>
    <xf numFmtId="171" fontId="13" fillId="0" borderId="0" applyBorder="0" applyProtection="0"/>
    <xf numFmtId="0" fontId="37" fillId="16" borderId="0" applyNumberFormat="0" applyBorder="0" applyProtection="0">
      <alignment wrapText="1"/>
    </xf>
    <xf numFmtId="0" fontId="37" fillId="18" borderId="0" applyNumberFormat="0" applyBorder="0" applyProtection="0"/>
    <xf numFmtId="3" fontId="38" fillId="0" borderId="19" applyProtection="0">
      <alignment horizontal="right" vertical="top"/>
    </xf>
    <xf numFmtId="167" fontId="39" fillId="0" borderId="22" applyProtection="0"/>
    <xf numFmtId="167" fontId="38" fillId="0" borderId="23" applyProtection="0"/>
    <xf numFmtId="167" fontId="40" fillId="0" borderId="22" applyProtection="0"/>
    <xf numFmtId="167" fontId="41" fillId="0" borderId="23" applyProtection="0"/>
    <xf numFmtId="0" fontId="42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45" fillId="6" borderId="18" applyNumberFormat="0" applyProtection="0">
      <alignment horizontal="center" vertical="top" wrapText="1"/>
    </xf>
    <xf numFmtId="0" fontId="46" fillId="0" borderId="0" applyNumberFormat="0" applyBorder="0" applyProtection="0">
      <alignment horizontal="left" vertical="top"/>
    </xf>
    <xf numFmtId="0" fontId="47" fillId="13" borderId="1" applyNumberFormat="0" applyProtection="0"/>
    <xf numFmtId="0" fontId="48" fillId="15" borderId="1" applyNumberFormat="0" applyProtection="0"/>
    <xf numFmtId="172" fontId="13" fillId="0" borderId="0" applyBorder="0" applyProtection="0"/>
    <xf numFmtId="173" fontId="6" fillId="0" borderId="0" applyFont="0" applyBorder="0" applyProtection="0"/>
    <xf numFmtId="172" fontId="13" fillId="0" borderId="0" applyBorder="0" applyProtection="0"/>
    <xf numFmtId="172" fontId="13" fillId="0" borderId="0" applyBorder="0" applyProtection="0"/>
    <xf numFmtId="174" fontId="13" fillId="0" borderId="0" applyBorder="0" applyProtection="0"/>
    <xf numFmtId="175" fontId="13" fillId="0" borderId="0" applyBorder="0" applyProtection="0"/>
    <xf numFmtId="172" fontId="13" fillId="0" borderId="0" applyBorder="0" applyProtection="0"/>
    <xf numFmtId="172" fontId="13" fillId="0" borderId="0" applyBorder="0" applyProtection="0"/>
    <xf numFmtId="175" fontId="13" fillId="0" borderId="0" applyBorder="0" applyProtection="0"/>
    <xf numFmtId="172" fontId="13" fillId="0" borderId="0" applyBorder="0" applyProtection="0"/>
    <xf numFmtId="172" fontId="13" fillId="0" borderId="0" applyBorder="0" applyProtection="0"/>
    <xf numFmtId="174" fontId="13" fillId="0" borderId="0" applyBorder="0" applyProtection="0"/>
    <xf numFmtId="172" fontId="13" fillId="0" borderId="0" applyBorder="0" applyProtection="0"/>
    <xf numFmtId="172" fontId="13" fillId="0" borderId="0" applyBorder="0" applyProtection="0"/>
    <xf numFmtId="176" fontId="13" fillId="0" borderId="0" applyBorder="0" applyProtection="0"/>
    <xf numFmtId="173" fontId="14" fillId="0" borderId="0" applyBorder="0" applyProtection="0"/>
    <xf numFmtId="173" fontId="6" fillId="0" borderId="0" applyFont="0" applyBorder="0" applyProtection="0"/>
    <xf numFmtId="173" fontId="6" fillId="0" borderId="0" applyFont="0" applyBorder="0" applyProtection="0"/>
    <xf numFmtId="176" fontId="13" fillId="0" borderId="0" applyBorder="0" applyProtection="0"/>
    <xf numFmtId="0" fontId="13" fillId="0" borderId="0" applyNumberFormat="0" applyBorder="0" applyProtection="0"/>
    <xf numFmtId="0" fontId="49" fillId="0" borderId="0" applyNumberFormat="0" applyBorder="0" applyProtection="0"/>
    <xf numFmtId="169" fontId="6" fillId="0" borderId="0" applyFont="0" applyBorder="0" applyProtection="0"/>
    <xf numFmtId="0" fontId="50" fillId="0" borderId="0" applyNumberFormat="0" applyBorder="0" applyProtection="0"/>
    <xf numFmtId="2" fontId="14" fillId="0" borderId="0" applyBorder="0" applyProtection="0"/>
    <xf numFmtId="167" fontId="13" fillId="0" borderId="0" applyBorder="0" applyProtection="0"/>
    <xf numFmtId="167" fontId="13" fillId="0" borderId="0" applyBorder="0" applyProtection="0"/>
    <xf numFmtId="3" fontId="13" fillId="0" borderId="0" applyBorder="0" applyProtection="0"/>
    <xf numFmtId="3" fontId="13" fillId="0" borderId="0" applyBorder="0" applyProtection="0"/>
    <xf numFmtId="0" fontId="19" fillId="10" borderId="0" applyNumberFormat="0" applyBorder="0" applyProtection="0"/>
    <xf numFmtId="0" fontId="51" fillId="0" borderId="0" applyNumberFormat="0" applyBorder="0" applyProtection="0">
      <alignment horizontal="center"/>
    </xf>
    <xf numFmtId="0" fontId="52" fillId="0" borderId="0" applyNumberFormat="0" applyBorder="0" applyProtection="0">
      <alignment horizontal="center"/>
    </xf>
    <xf numFmtId="0" fontId="53" fillId="0" borderId="24" applyNumberFormat="0" applyProtection="0"/>
    <xf numFmtId="0" fontId="54" fillId="0" borderId="25" applyNumberFormat="0" applyProtection="0"/>
    <xf numFmtId="0" fontId="42" fillId="0" borderId="26" applyNumberFormat="0" applyProtection="0"/>
    <xf numFmtId="0" fontId="42" fillId="0" borderId="0" applyNumberFormat="0" applyBorder="0" applyProtection="0"/>
    <xf numFmtId="0" fontId="51" fillId="0" borderId="0" applyNumberFormat="0" applyBorder="0" applyProtection="0">
      <alignment horizontal="center" textRotation="90"/>
    </xf>
    <xf numFmtId="0" fontId="52" fillId="0" borderId="0" applyNumberFormat="0" applyBorder="0" applyProtection="0">
      <alignment horizontal="center" textRotation="90"/>
    </xf>
    <xf numFmtId="0" fontId="16" fillId="18" borderId="0" applyNumberFormat="0" applyBorder="0" applyProtection="0"/>
    <xf numFmtId="0" fontId="48" fillId="15" borderId="1" applyNumberFormat="0" applyProtection="0"/>
    <xf numFmtId="0" fontId="55" fillId="9" borderId="0" applyNumberFormat="0" applyBorder="0" applyProtection="0"/>
    <xf numFmtId="0" fontId="56" fillId="0" borderId="0" applyNumberFormat="0" applyBorder="0" applyProtection="0"/>
    <xf numFmtId="0" fontId="57" fillId="0" borderId="0" applyNumberFormat="0" applyBorder="0" applyProtection="0"/>
    <xf numFmtId="0" fontId="56" fillId="0" borderId="0" applyNumberFormat="0" applyBorder="0" applyProtection="0"/>
    <xf numFmtId="0" fontId="58" fillId="0" borderId="0" applyNumberFormat="0" applyBorder="0" applyProtection="0"/>
    <xf numFmtId="0" fontId="14" fillId="14" borderId="0" applyNumberFormat="0" applyBorder="0">
      <alignment horizontal="right"/>
      <protection locked="0"/>
    </xf>
    <xf numFmtId="0" fontId="13" fillId="14" borderId="0" applyNumberFormat="0" applyBorder="0">
      <alignment horizontal="right"/>
      <protection locked="0"/>
    </xf>
    <xf numFmtId="0" fontId="13" fillId="14" borderId="0" applyNumberFormat="0" applyBorder="0">
      <alignment horizontal="right"/>
      <protection locked="0"/>
    </xf>
    <xf numFmtId="0" fontId="13" fillId="14" borderId="0" applyNumberFormat="0" applyBorder="0">
      <alignment horizontal="right"/>
      <protection locked="0"/>
    </xf>
    <xf numFmtId="0" fontId="59" fillId="0" borderId="0" applyNumberFormat="0" applyBorder="0" applyProtection="0"/>
    <xf numFmtId="0" fontId="23" fillId="0" borderId="3" applyNumberFormat="0" applyProtection="0"/>
    <xf numFmtId="0" fontId="60" fillId="14" borderId="0" applyNumberFormat="0" applyBorder="0">
      <alignment horizontal="right"/>
      <protection locked="0"/>
    </xf>
    <xf numFmtId="0" fontId="60" fillId="14" borderId="0" applyNumberFormat="0" applyBorder="0">
      <alignment horizontal="right"/>
      <protection locked="0"/>
    </xf>
    <xf numFmtId="0" fontId="60" fillId="14" borderId="0" applyNumberFormat="0" applyBorder="0">
      <alignment horizontal="right"/>
      <protection locked="0"/>
    </xf>
    <xf numFmtId="0" fontId="61" fillId="14" borderId="0" applyNumberFormat="0" applyBorder="0">
      <alignment horizontal="right"/>
      <protection locked="0"/>
    </xf>
    <xf numFmtId="0" fontId="61" fillId="14" borderId="0" applyNumberFormat="0" applyBorder="0">
      <alignment horizontal="right"/>
      <protection locked="0"/>
    </xf>
    <xf numFmtId="0" fontId="61" fillId="14" borderId="0" applyNumberFormat="0" applyBorder="0">
      <alignment horizontal="right"/>
      <protection locked="0"/>
    </xf>
    <xf numFmtId="0" fontId="62" fillId="14" borderId="0" applyNumberFormat="0" applyBorder="0">
      <alignment horizontal="right"/>
      <protection locked="0"/>
    </xf>
    <xf numFmtId="0" fontId="62" fillId="14" borderId="0" applyNumberFormat="0" applyBorder="0">
      <alignment horizontal="right"/>
      <protection locked="0"/>
    </xf>
    <xf numFmtId="0" fontId="62" fillId="14" borderId="0" applyNumberFormat="0" applyBorder="0">
      <alignment horizontal="right"/>
      <protection locked="0"/>
    </xf>
    <xf numFmtId="0" fontId="63" fillId="24" borderId="0" applyNumberFormat="0" applyBorder="0">
      <alignment horizontal="right" vertical="center"/>
      <protection locked="0"/>
    </xf>
    <xf numFmtId="0" fontId="63" fillId="14" borderId="0" applyNumberFormat="0" applyBorder="0">
      <alignment horizontal="right" vertical="center"/>
      <protection locked="0"/>
    </xf>
    <xf numFmtId="178" fontId="64" fillId="0" borderId="0" applyBorder="0" applyProtection="0"/>
    <xf numFmtId="179" fontId="13" fillId="0" borderId="0" applyBorder="0" applyProtection="0"/>
    <xf numFmtId="179" fontId="13" fillId="0" borderId="0" applyBorder="0" applyProtection="0"/>
    <xf numFmtId="179" fontId="13" fillId="0" borderId="0" applyBorder="0" applyProtection="0"/>
    <xf numFmtId="179" fontId="13" fillId="0" borderId="0" applyBorder="0" applyProtection="0"/>
    <xf numFmtId="179" fontId="13" fillId="0" borderId="0" applyBorder="0" applyProtection="0"/>
    <xf numFmtId="179" fontId="13" fillId="0" borderId="0" applyBorder="0" applyProtection="0"/>
    <xf numFmtId="179" fontId="13" fillId="0" borderId="0" applyBorder="0" applyProtection="0"/>
    <xf numFmtId="179" fontId="13" fillId="0" borderId="0" applyBorder="0" applyProtection="0"/>
    <xf numFmtId="178" fontId="64" fillId="0" borderId="0" applyBorder="0" applyProtection="0"/>
    <xf numFmtId="178" fontId="64" fillId="0" borderId="0" applyBorder="0" applyProtection="0"/>
    <xf numFmtId="178" fontId="64" fillId="0" borderId="0" applyBorder="0" applyProtection="0"/>
    <xf numFmtId="172" fontId="13" fillId="0" borderId="0" applyBorder="0" applyProtection="0"/>
    <xf numFmtId="172" fontId="13" fillId="0" borderId="0" applyBorder="0" applyProtection="0"/>
    <xf numFmtId="180" fontId="13" fillId="0" borderId="0" applyBorder="0" applyProtection="0"/>
    <xf numFmtId="180" fontId="13" fillId="0" borderId="0" applyBorder="0" applyProtection="0"/>
    <xf numFmtId="0" fontId="65" fillId="14" borderId="0" applyNumberFormat="0" applyBorder="0" applyProtection="0"/>
    <xf numFmtId="0" fontId="65" fillId="14" borderId="0" applyNumberFormat="0" applyBorder="0" applyProtection="0"/>
    <xf numFmtId="0" fontId="66" fillId="24" borderId="0" applyNumberFormat="0" applyBorder="0" applyProtection="0"/>
    <xf numFmtId="0" fontId="66" fillId="24" borderId="0" applyNumberFormat="0" applyBorder="0" applyProtection="0"/>
    <xf numFmtId="0" fontId="67" fillId="24" borderId="0" applyNumberFormat="0" applyBorder="0" applyProtection="0"/>
    <xf numFmtId="0" fontId="65" fillId="14" borderId="0" applyNumberFormat="0" applyBorder="0" applyProtection="0"/>
    <xf numFmtId="0" fontId="65" fillId="14" borderId="0" applyNumberFormat="0" applyBorder="0" applyProtection="0"/>
    <xf numFmtId="181" fontId="68" fillId="0" borderId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64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3" fillId="0" borderId="0" applyNumberFormat="0" applyBorder="0" applyProtection="0"/>
    <xf numFmtId="0" fontId="64" fillId="0" borderId="0" applyNumberFormat="0" applyBorder="0" applyProtection="0"/>
    <xf numFmtId="0" fontId="13" fillId="0" borderId="0" applyNumberFormat="0" applyBorder="0" applyProtection="0"/>
    <xf numFmtId="0" fontId="9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6" fillId="0" borderId="0" applyNumberFormat="0" applyFon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14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6" fillId="0" borderId="0" applyNumberFormat="0" applyFont="0" applyBorder="0" applyProtection="0"/>
    <xf numFmtId="0" fontId="13" fillId="0" borderId="0" applyNumberFormat="0" applyBorder="0" applyProtection="0">
      <alignment wrapText="1"/>
    </xf>
    <xf numFmtId="0" fontId="13" fillId="0" borderId="0" applyNumberFormat="0" applyBorder="0" applyProtection="0">
      <alignment wrapText="1"/>
    </xf>
    <xf numFmtId="0" fontId="70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3" fillId="0" borderId="0" applyNumberFormat="0" applyBorder="0" applyProtection="0">
      <alignment wrapText="1"/>
    </xf>
    <xf numFmtId="0" fontId="13" fillId="0" borderId="0" applyNumberFormat="0" applyBorder="0" applyProtection="0">
      <alignment wrapText="1"/>
    </xf>
    <xf numFmtId="0" fontId="13" fillId="0" borderId="0" applyNumberFormat="0" applyBorder="0" applyProtection="0"/>
    <xf numFmtId="0" fontId="13" fillId="0" borderId="0" applyNumberFormat="0" applyBorder="0" applyProtection="0">
      <alignment wrapText="1"/>
    </xf>
    <xf numFmtId="0" fontId="13" fillId="0" borderId="0" applyNumberFormat="0" applyBorder="0" applyProtection="0"/>
    <xf numFmtId="0" fontId="6" fillId="0" borderId="0" applyNumberFormat="0" applyFont="0" applyBorder="0" applyProtection="0"/>
    <xf numFmtId="0" fontId="13" fillId="0" borderId="0" applyNumberFormat="0" applyBorder="0" applyProtection="0">
      <alignment wrapText="1"/>
    </xf>
    <xf numFmtId="0" fontId="13" fillId="0" borderId="0" applyNumberFormat="0" applyBorder="0" applyProtection="0">
      <alignment wrapText="1"/>
    </xf>
    <xf numFmtId="0" fontId="13" fillId="0" borderId="0" applyNumberFormat="0" applyBorder="0" applyProtection="0">
      <alignment wrapText="1"/>
    </xf>
    <xf numFmtId="0" fontId="6" fillId="0" borderId="0" applyNumberFormat="0" applyFont="0" applyBorder="0" applyProtection="0"/>
    <xf numFmtId="0" fontId="13" fillId="0" borderId="0" applyNumberFormat="0" applyBorder="0" applyProtection="0"/>
    <xf numFmtId="0" fontId="13" fillId="0" borderId="0" applyNumberFormat="0" applyBorder="0" applyProtection="0">
      <alignment wrapText="1"/>
    </xf>
    <xf numFmtId="0" fontId="6" fillId="0" borderId="0" applyNumberFormat="0" applyFont="0" applyBorder="0" applyProtection="0"/>
    <xf numFmtId="0" fontId="7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6" fillId="0" borderId="0" applyNumberFormat="0" applyFont="0" applyBorder="0" applyProtection="0"/>
    <xf numFmtId="4" fontId="72" fillId="0" borderId="0" applyBorder="0" applyProtection="0">
      <alignment horizontal="right" vertical="center"/>
    </xf>
    <xf numFmtId="2" fontId="14" fillId="0" borderId="0" applyBorder="0" applyProtection="0"/>
    <xf numFmtId="0" fontId="13" fillId="16" borderId="21" applyNumberFormat="0" applyProtection="0"/>
    <xf numFmtId="0" fontId="13" fillId="16" borderId="21" applyNumberFormat="0" applyProtection="0"/>
    <xf numFmtId="0" fontId="73" fillId="0" borderId="0" applyNumberFormat="0" applyBorder="0" applyProtection="0">
      <alignment vertical="top"/>
    </xf>
    <xf numFmtId="0" fontId="13" fillId="16" borderId="21" applyNumberFormat="0" applyProtection="0"/>
    <xf numFmtId="0" fontId="73" fillId="0" borderId="0" applyNumberFormat="0" applyBorder="0" applyProtection="0">
      <alignment vertical="top"/>
    </xf>
    <xf numFmtId="182" fontId="74" fillId="0" borderId="0" applyBorder="0" applyProtection="0">
      <alignment horizontal="right"/>
    </xf>
    <xf numFmtId="0" fontId="75" fillId="23" borderId="27" applyNumberFormat="0" applyProtection="0"/>
    <xf numFmtId="169" fontId="14" fillId="0" borderId="0" applyBorder="0" applyProtection="0"/>
    <xf numFmtId="169" fontId="13" fillId="0" borderId="0" applyBorder="0" applyProtection="0"/>
    <xf numFmtId="169" fontId="6" fillId="0" borderId="0" applyFont="0" applyBorder="0" applyProtection="0"/>
    <xf numFmtId="169" fontId="13" fillId="0" borderId="0" applyBorder="0" applyProtection="0"/>
    <xf numFmtId="169" fontId="6" fillId="0" borderId="0" applyFont="0" applyBorder="0" applyProtection="0"/>
    <xf numFmtId="169" fontId="13" fillId="0" borderId="0" applyBorder="0" applyProtection="0"/>
    <xf numFmtId="169" fontId="13" fillId="0" borderId="0" applyBorder="0" applyProtection="0"/>
    <xf numFmtId="169" fontId="13" fillId="0" borderId="0" applyBorder="0" applyProtection="0"/>
    <xf numFmtId="169" fontId="13" fillId="0" borderId="0" applyBorder="0" applyProtection="0"/>
    <xf numFmtId="169" fontId="13" fillId="0" borderId="0" applyBorder="0" applyProtection="0"/>
    <xf numFmtId="169" fontId="13" fillId="0" borderId="0" applyBorder="0" applyProtection="0"/>
    <xf numFmtId="0" fontId="13" fillId="16" borderId="21" applyNumberFormat="0" applyProtection="0"/>
    <xf numFmtId="0" fontId="14" fillId="36" borderId="21" applyNumberFormat="0" applyProtection="0"/>
    <xf numFmtId="0" fontId="76" fillId="0" borderId="0" applyNumberFormat="0" applyBorder="0" applyProtection="0"/>
    <xf numFmtId="0" fontId="77" fillId="0" borderId="0" applyNumberFormat="0" applyBorder="0" applyProtection="0"/>
    <xf numFmtId="183" fontId="76" fillId="0" borderId="0" applyBorder="0" applyProtection="0"/>
    <xf numFmtId="183" fontId="77" fillId="0" borderId="0" applyBorder="0" applyProtection="0"/>
    <xf numFmtId="0" fontId="75" fillId="23" borderId="27" applyNumberFormat="0" applyProtection="0"/>
    <xf numFmtId="0" fontId="78" fillId="10" borderId="0" applyNumberFormat="0" applyBorder="0" applyProtection="0"/>
    <xf numFmtId="0" fontId="79" fillId="23" borderId="28" applyNumberFormat="0" applyProtection="0"/>
    <xf numFmtId="0" fontId="80" fillId="0" borderId="0" applyNumberFormat="0" applyBorder="0" applyProtection="0">
      <alignment vertical="top" wrapText="1"/>
    </xf>
    <xf numFmtId="0" fontId="81" fillId="0" borderId="0" applyNumberFormat="0" applyBorder="0" applyProtection="0"/>
    <xf numFmtId="0" fontId="53" fillId="0" borderId="24" applyNumberFormat="0" applyProtection="0"/>
    <xf numFmtId="0" fontId="54" fillId="0" borderId="25" applyNumberFormat="0" applyProtection="0"/>
    <xf numFmtId="0" fontId="42" fillId="0" borderId="26" applyNumberFormat="0" applyProtection="0"/>
    <xf numFmtId="0" fontId="13" fillId="0" borderId="0" applyNumberFormat="0" applyBorder="0" applyProtection="0">
      <alignment horizontal="left"/>
    </xf>
    <xf numFmtId="0" fontId="13" fillId="0" borderId="0" applyNumberFormat="0" applyBorder="0" applyProtection="0"/>
    <xf numFmtId="0" fontId="13" fillId="0" borderId="0" applyNumberFormat="0" applyBorder="0" applyProtection="0"/>
    <xf numFmtId="0" fontId="45" fillId="0" borderId="0" applyNumberFormat="0" applyBorder="0" applyProtection="0"/>
    <xf numFmtId="0" fontId="45" fillId="0" borderId="0" applyNumberFormat="0" applyBorder="0" applyProtection="0">
      <alignment horizontal="left"/>
    </xf>
    <xf numFmtId="0" fontId="13" fillId="0" borderId="0" applyNumberFormat="0" applyBorder="0" applyProtection="0"/>
    <xf numFmtId="167" fontId="82" fillId="33" borderId="29" applyProtection="0">
      <alignment vertical="center"/>
    </xf>
    <xf numFmtId="167" fontId="82" fillId="7" borderId="29" applyProtection="0">
      <alignment vertical="center"/>
    </xf>
    <xf numFmtId="167" fontId="82" fillId="5" borderId="29" applyProtection="0">
      <alignment vertical="center"/>
    </xf>
    <xf numFmtId="167" fontId="82" fillId="33" borderId="29" applyProtection="0">
      <alignment vertical="center"/>
    </xf>
    <xf numFmtId="167" fontId="82" fillId="33" borderId="29" applyProtection="0">
      <alignment vertical="center"/>
    </xf>
    <xf numFmtId="167" fontId="82" fillId="33" borderId="29" applyProtection="0">
      <alignment vertical="center"/>
    </xf>
    <xf numFmtId="4" fontId="82" fillId="33" borderId="29" applyProtection="0">
      <alignment vertical="center"/>
    </xf>
    <xf numFmtId="4" fontId="82" fillId="7" borderId="29" applyProtection="0">
      <alignment vertical="center"/>
    </xf>
    <xf numFmtId="4" fontId="82" fillId="5" borderId="29" applyProtection="0">
      <alignment vertical="center"/>
    </xf>
    <xf numFmtId="4" fontId="82" fillId="33" borderId="29" applyProtection="0">
      <alignment vertical="center"/>
    </xf>
    <xf numFmtId="4" fontId="82" fillId="33" borderId="29" applyProtection="0">
      <alignment vertical="center"/>
    </xf>
    <xf numFmtId="4" fontId="82" fillId="33" borderId="29" applyProtection="0">
      <alignment vertical="center"/>
    </xf>
    <xf numFmtId="168" fontId="82" fillId="33" borderId="29" applyProtection="0">
      <alignment vertical="center"/>
    </xf>
    <xf numFmtId="168" fontId="82" fillId="7" borderId="29" applyProtection="0">
      <alignment vertical="center"/>
    </xf>
    <xf numFmtId="168" fontId="82" fillId="5" borderId="29" applyProtection="0">
      <alignment vertical="center"/>
    </xf>
    <xf numFmtId="168" fontId="82" fillId="33" borderId="29" applyProtection="0">
      <alignment vertical="center"/>
    </xf>
    <xf numFmtId="168" fontId="82" fillId="33" borderId="29" applyProtection="0">
      <alignment vertical="center"/>
    </xf>
    <xf numFmtId="168" fontId="82" fillId="33" borderId="29" applyProtection="0">
      <alignment vertical="center"/>
    </xf>
    <xf numFmtId="184" fontId="82" fillId="33" borderId="29" applyProtection="0">
      <alignment vertical="center"/>
    </xf>
    <xf numFmtId="184" fontId="82" fillId="7" borderId="29" applyProtection="0">
      <alignment vertical="center"/>
    </xf>
    <xf numFmtId="184" fontId="82" fillId="5" borderId="29" applyProtection="0">
      <alignment vertical="center"/>
    </xf>
    <xf numFmtId="184" fontId="82" fillId="33" borderId="29" applyProtection="0">
      <alignment vertical="center"/>
    </xf>
    <xf numFmtId="184" fontId="82" fillId="33" borderId="29" applyProtection="0">
      <alignment vertical="center"/>
    </xf>
    <xf numFmtId="184" fontId="82" fillId="33" borderId="29" applyProtection="0">
      <alignment vertical="center"/>
    </xf>
    <xf numFmtId="3" fontId="82" fillId="33" borderId="29" applyProtection="0">
      <alignment vertical="center"/>
    </xf>
    <xf numFmtId="3" fontId="82" fillId="7" borderId="29" applyProtection="0">
      <alignment vertical="center"/>
    </xf>
    <xf numFmtId="3" fontId="82" fillId="5" borderId="29" applyProtection="0">
      <alignment vertical="center"/>
    </xf>
    <xf numFmtId="3" fontId="82" fillId="33" borderId="29" applyProtection="0">
      <alignment vertical="center"/>
    </xf>
    <xf numFmtId="3" fontId="82" fillId="33" borderId="29" applyProtection="0">
      <alignment vertical="center"/>
    </xf>
    <xf numFmtId="3" fontId="82" fillId="33" borderId="29" applyProtection="0">
      <alignment vertical="center"/>
    </xf>
    <xf numFmtId="0" fontId="83" fillId="33" borderId="29" applyNumberFormat="0" applyProtection="0">
      <alignment vertical="center"/>
    </xf>
    <xf numFmtId="185" fontId="83" fillId="7" borderId="29" applyProtection="0">
      <alignment vertical="center"/>
    </xf>
    <xf numFmtId="185" fontId="84" fillId="5" borderId="29" applyProtection="0">
      <alignment vertical="center"/>
    </xf>
    <xf numFmtId="185" fontId="83" fillId="33" borderId="29" applyProtection="0">
      <alignment vertical="center"/>
    </xf>
    <xf numFmtId="185" fontId="83" fillId="33" borderId="29" applyProtection="0">
      <alignment vertical="center"/>
    </xf>
    <xf numFmtId="185" fontId="84" fillId="33" borderId="29" applyProtection="0">
      <alignment vertical="center"/>
    </xf>
    <xf numFmtId="0" fontId="83" fillId="33" borderId="29" applyNumberFormat="0" applyProtection="0">
      <alignment vertical="center"/>
    </xf>
    <xf numFmtId="186" fontId="83" fillId="7" borderId="29" applyProtection="0">
      <alignment vertical="center"/>
    </xf>
    <xf numFmtId="186" fontId="84" fillId="5" borderId="29" applyProtection="0">
      <alignment vertical="center"/>
    </xf>
    <xf numFmtId="186" fontId="83" fillId="33" borderId="29" applyProtection="0">
      <alignment vertical="center"/>
    </xf>
    <xf numFmtId="186" fontId="83" fillId="33" borderId="29" applyProtection="0">
      <alignment vertical="center"/>
    </xf>
    <xf numFmtId="186" fontId="84" fillId="33" borderId="29" applyProtection="0">
      <alignment vertical="center"/>
    </xf>
    <xf numFmtId="0" fontId="83" fillId="33" borderId="29" applyNumberFormat="0" applyProtection="0">
      <alignment vertical="center"/>
    </xf>
    <xf numFmtId="187" fontId="83" fillId="7" borderId="29" applyProtection="0">
      <alignment vertical="center"/>
    </xf>
    <xf numFmtId="187" fontId="84" fillId="5" borderId="29" applyProtection="0">
      <alignment vertical="center"/>
    </xf>
    <xf numFmtId="187" fontId="83" fillId="33" borderId="29" applyProtection="0">
      <alignment vertical="center"/>
    </xf>
    <xf numFmtId="187" fontId="83" fillId="33" borderId="29" applyProtection="0">
      <alignment vertical="center"/>
    </xf>
    <xf numFmtId="187" fontId="84" fillId="33" borderId="29" applyProtection="0">
      <alignment vertical="center"/>
    </xf>
    <xf numFmtId="188" fontId="85" fillId="33" borderId="29" applyProtection="0">
      <alignment vertical="center"/>
    </xf>
    <xf numFmtId="188" fontId="85" fillId="7" borderId="29" applyProtection="0">
      <alignment vertical="center"/>
    </xf>
    <xf numFmtId="188" fontId="85" fillId="5" borderId="29" applyProtection="0">
      <alignment vertical="center"/>
    </xf>
    <xf numFmtId="188" fontId="85" fillId="33" borderId="29" applyProtection="0">
      <alignment vertical="center"/>
    </xf>
    <xf numFmtId="188" fontId="85" fillId="33" borderId="29" applyProtection="0">
      <alignment vertical="center"/>
    </xf>
    <xf numFmtId="188" fontId="85" fillId="33" borderId="29" applyProtection="0">
      <alignment vertical="center"/>
    </xf>
    <xf numFmtId="189" fontId="85" fillId="33" borderId="29" applyProtection="0">
      <alignment vertical="center"/>
    </xf>
    <xf numFmtId="189" fontId="85" fillId="7" borderId="29" applyProtection="0">
      <alignment vertical="center"/>
    </xf>
    <xf numFmtId="189" fontId="85" fillId="5" borderId="29" applyProtection="0">
      <alignment vertical="center"/>
    </xf>
    <xf numFmtId="189" fontId="85" fillId="33" borderId="29" applyProtection="0">
      <alignment vertical="center"/>
    </xf>
    <xf numFmtId="189" fontId="85" fillId="33" borderId="29" applyProtection="0">
      <alignment vertical="center"/>
    </xf>
    <xf numFmtId="189" fontId="85" fillId="33" borderId="29" applyProtection="0">
      <alignment vertical="center"/>
    </xf>
    <xf numFmtId="190" fontId="85" fillId="33" borderId="29" applyProtection="0">
      <alignment vertical="center"/>
    </xf>
    <xf numFmtId="190" fontId="85" fillId="7" borderId="29" applyProtection="0">
      <alignment vertical="center"/>
    </xf>
    <xf numFmtId="190" fontId="85" fillId="5" borderId="29" applyProtection="0">
      <alignment vertical="center"/>
    </xf>
    <xf numFmtId="190" fontId="85" fillId="33" borderId="29" applyProtection="0">
      <alignment vertical="center"/>
    </xf>
    <xf numFmtId="190" fontId="85" fillId="33" borderId="29" applyProtection="0">
      <alignment vertical="center"/>
    </xf>
    <xf numFmtId="190" fontId="85" fillId="33" borderId="29" applyProtection="0">
      <alignment vertical="center"/>
    </xf>
    <xf numFmtId="165" fontId="86" fillId="33" borderId="29" applyProtection="0">
      <alignment vertical="center"/>
    </xf>
    <xf numFmtId="165" fontId="87" fillId="7" borderId="29" applyProtection="0">
      <alignment vertical="center"/>
    </xf>
    <xf numFmtId="165" fontId="88" fillId="5" borderId="29" applyProtection="0">
      <alignment vertical="center"/>
    </xf>
    <xf numFmtId="165" fontId="86" fillId="33" borderId="29" applyProtection="0">
      <alignment vertical="center"/>
    </xf>
    <xf numFmtId="165" fontId="89" fillId="33" borderId="29" applyProtection="0">
      <alignment vertical="center"/>
    </xf>
    <xf numFmtId="165" fontId="88" fillId="33" borderId="29" applyProtection="0">
      <alignment vertical="center"/>
    </xf>
    <xf numFmtId="191" fontId="86" fillId="33" borderId="29" applyProtection="0">
      <alignment vertical="center"/>
    </xf>
    <xf numFmtId="191" fontId="87" fillId="7" borderId="29" applyProtection="0">
      <alignment vertical="center"/>
    </xf>
    <xf numFmtId="191" fontId="88" fillId="5" borderId="29" applyProtection="0">
      <alignment vertical="center"/>
    </xf>
    <xf numFmtId="191" fontId="86" fillId="33" borderId="29" applyProtection="0">
      <alignment vertical="center"/>
    </xf>
    <xf numFmtId="191" fontId="89" fillId="33" borderId="29" applyProtection="0">
      <alignment vertical="center"/>
    </xf>
    <xf numFmtId="191" fontId="88" fillId="33" borderId="29" applyProtection="0">
      <alignment vertical="center"/>
    </xf>
    <xf numFmtId="169" fontId="86" fillId="33" borderId="29" applyProtection="0">
      <alignment vertical="center"/>
    </xf>
    <xf numFmtId="169" fontId="87" fillId="7" borderId="29" applyProtection="0">
      <alignment vertical="center"/>
    </xf>
    <xf numFmtId="169" fontId="88" fillId="5" borderId="29" applyProtection="0">
      <alignment vertical="center"/>
    </xf>
    <xf numFmtId="169" fontId="86" fillId="33" borderId="29" applyProtection="0">
      <alignment vertical="center"/>
    </xf>
    <xf numFmtId="169" fontId="89" fillId="33" borderId="29" applyProtection="0">
      <alignment vertical="center"/>
    </xf>
    <xf numFmtId="169" fontId="88" fillId="33" borderId="29" applyProtection="0">
      <alignment vertical="center"/>
    </xf>
    <xf numFmtId="0" fontId="90" fillId="33" borderId="29" applyNumberFormat="0" applyProtection="0">
      <alignment vertical="center"/>
    </xf>
    <xf numFmtId="0" fontId="91" fillId="7" borderId="29" applyNumberFormat="0" applyProtection="0">
      <alignment vertical="center"/>
    </xf>
    <xf numFmtId="0" fontId="91" fillId="5" borderId="29" applyNumberFormat="0" applyProtection="0">
      <alignment vertical="center"/>
    </xf>
    <xf numFmtId="0" fontId="91" fillId="33" borderId="29" applyNumberFormat="0" applyProtection="0">
      <alignment vertical="center"/>
    </xf>
    <xf numFmtId="0" fontId="91" fillId="33" borderId="29" applyNumberFormat="0" applyProtection="0">
      <alignment vertical="center"/>
    </xf>
    <xf numFmtId="0" fontId="91" fillId="33" borderId="29" applyNumberFormat="0" applyProtection="0">
      <alignment vertical="center"/>
    </xf>
    <xf numFmtId="0" fontId="90" fillId="33" borderId="29" applyNumberFormat="0" applyProtection="0">
      <alignment horizontal="left" vertical="center"/>
    </xf>
    <xf numFmtId="0" fontId="90" fillId="7" borderId="29" applyNumberFormat="0" applyProtection="0">
      <alignment horizontal="left" vertical="center"/>
    </xf>
    <xf numFmtId="0" fontId="90" fillId="5" borderId="29" applyNumberFormat="0" applyProtection="0">
      <alignment horizontal="left" vertical="center"/>
    </xf>
    <xf numFmtId="0" fontId="90" fillId="33" borderId="29" applyNumberFormat="0" applyProtection="0">
      <alignment horizontal="left" vertical="center"/>
    </xf>
    <xf numFmtId="0" fontId="90" fillId="33" borderId="29" applyNumberFormat="0" applyProtection="0">
      <alignment horizontal="left" vertical="center"/>
    </xf>
    <xf numFmtId="0" fontId="90" fillId="33" borderId="29" applyNumberFormat="0" applyProtection="0">
      <alignment horizontal="left" vertical="center"/>
    </xf>
    <xf numFmtId="167" fontId="92" fillId="46" borderId="29" applyProtection="0">
      <alignment vertical="center"/>
    </xf>
    <xf numFmtId="167" fontId="92" fillId="17" borderId="29" applyProtection="0">
      <alignment vertical="center"/>
    </xf>
    <xf numFmtId="167" fontId="92" fillId="40" borderId="29" applyProtection="0">
      <alignment vertical="center"/>
    </xf>
    <xf numFmtId="167" fontId="92" fillId="47" borderId="29" applyProtection="0">
      <alignment vertical="center"/>
    </xf>
    <xf numFmtId="167" fontId="92" fillId="46" borderId="29" applyProtection="0">
      <alignment vertical="center"/>
    </xf>
    <xf numFmtId="4" fontId="92" fillId="46" borderId="29" applyProtection="0">
      <alignment vertical="center"/>
    </xf>
    <xf numFmtId="4" fontId="92" fillId="17" borderId="29" applyProtection="0">
      <alignment vertical="center"/>
    </xf>
    <xf numFmtId="4" fontId="92" fillId="40" borderId="29" applyProtection="0">
      <alignment vertical="center"/>
    </xf>
    <xf numFmtId="4" fontId="92" fillId="47" borderId="29" applyProtection="0">
      <alignment vertical="center"/>
    </xf>
    <xf numFmtId="4" fontId="92" fillId="46" borderId="29" applyProtection="0">
      <alignment vertical="center"/>
    </xf>
    <xf numFmtId="168" fontId="92" fillId="46" borderId="29" applyProtection="0">
      <alignment vertical="center"/>
    </xf>
    <xf numFmtId="168" fontId="92" fillId="17" borderId="29" applyProtection="0">
      <alignment vertical="center"/>
    </xf>
    <xf numFmtId="168" fontId="92" fillId="40" borderId="29" applyProtection="0">
      <alignment vertical="center"/>
    </xf>
    <xf numFmtId="168" fontId="92" fillId="47" borderId="29" applyProtection="0">
      <alignment vertical="center"/>
    </xf>
    <xf numFmtId="168" fontId="92" fillId="46" borderId="29" applyProtection="0">
      <alignment vertical="center"/>
    </xf>
    <xf numFmtId="184" fontId="92" fillId="46" borderId="29" applyProtection="0">
      <alignment vertical="center"/>
    </xf>
    <xf numFmtId="184" fontId="92" fillId="17" borderId="29" applyProtection="0">
      <alignment vertical="center"/>
    </xf>
    <xf numFmtId="184" fontId="92" fillId="40" borderId="29" applyProtection="0">
      <alignment vertical="center"/>
    </xf>
    <xf numFmtId="184" fontId="92" fillId="47" borderId="29" applyProtection="0">
      <alignment vertical="center"/>
    </xf>
    <xf numFmtId="184" fontId="92" fillId="46" borderId="29" applyProtection="0">
      <alignment vertical="center"/>
    </xf>
    <xf numFmtId="3" fontId="92" fillId="46" borderId="29" applyProtection="0">
      <alignment vertical="center"/>
    </xf>
    <xf numFmtId="3" fontId="92" fillId="17" borderId="29" applyProtection="0">
      <alignment vertical="center"/>
    </xf>
    <xf numFmtId="3" fontId="92" fillId="40" borderId="29" applyProtection="0">
      <alignment vertical="center"/>
    </xf>
    <xf numFmtId="3" fontId="92" fillId="47" borderId="29" applyProtection="0">
      <alignment vertical="center"/>
    </xf>
    <xf numFmtId="3" fontId="92" fillId="46" borderId="29" applyProtection="0">
      <alignment vertical="center"/>
    </xf>
    <xf numFmtId="0" fontId="93" fillId="46" borderId="29" applyNumberFormat="0" applyProtection="0">
      <alignment vertical="center"/>
    </xf>
    <xf numFmtId="185" fontId="93" fillId="17" borderId="29" applyProtection="0">
      <alignment vertical="center"/>
    </xf>
    <xf numFmtId="185" fontId="93" fillId="40" borderId="29" applyProtection="0">
      <alignment vertical="center"/>
    </xf>
    <xf numFmtId="185" fontId="93" fillId="47" borderId="29" applyProtection="0">
      <alignment vertical="center"/>
    </xf>
    <xf numFmtId="185" fontId="94" fillId="46" borderId="29" applyProtection="0">
      <alignment vertical="center"/>
    </xf>
    <xf numFmtId="0" fontId="93" fillId="46" borderId="29" applyNumberFormat="0" applyProtection="0">
      <alignment vertical="center"/>
    </xf>
    <xf numFmtId="186" fontId="93" fillId="17" borderId="29" applyProtection="0">
      <alignment vertical="center"/>
    </xf>
    <xf numFmtId="186" fontId="93" fillId="40" borderId="29" applyProtection="0">
      <alignment vertical="center"/>
    </xf>
    <xf numFmtId="186" fontId="93" fillId="47" borderId="29" applyProtection="0">
      <alignment vertical="center"/>
    </xf>
    <xf numFmtId="186" fontId="94" fillId="46" borderId="29" applyProtection="0">
      <alignment vertical="center"/>
    </xf>
    <xf numFmtId="0" fontId="93" fillId="46" borderId="29" applyNumberFormat="0" applyProtection="0">
      <alignment vertical="center"/>
    </xf>
    <xf numFmtId="187" fontId="93" fillId="17" borderId="29" applyProtection="0">
      <alignment vertical="center"/>
    </xf>
    <xf numFmtId="187" fontId="93" fillId="40" borderId="29" applyProtection="0">
      <alignment vertical="center"/>
    </xf>
    <xf numFmtId="187" fontId="93" fillId="47" borderId="29" applyProtection="0">
      <alignment vertical="center"/>
    </xf>
    <xf numFmtId="187" fontId="94" fillId="46" borderId="29" applyProtection="0">
      <alignment vertical="center"/>
    </xf>
    <xf numFmtId="188" fontId="95" fillId="46" borderId="29" applyProtection="0">
      <alignment vertical="center"/>
    </xf>
    <xf numFmtId="188" fontId="95" fillId="17" borderId="29" applyProtection="0">
      <alignment vertical="center"/>
    </xf>
    <xf numFmtId="188" fontId="95" fillId="40" borderId="29" applyProtection="0">
      <alignment vertical="center"/>
    </xf>
    <xf numFmtId="188" fontId="95" fillId="47" borderId="29" applyProtection="0">
      <alignment vertical="center"/>
    </xf>
    <xf numFmtId="188" fontId="95" fillId="46" borderId="29" applyProtection="0">
      <alignment vertical="center"/>
    </xf>
    <xf numFmtId="189" fontId="95" fillId="46" borderId="29" applyProtection="0">
      <alignment vertical="center"/>
    </xf>
    <xf numFmtId="189" fontId="95" fillId="17" borderId="29" applyProtection="0">
      <alignment vertical="center"/>
    </xf>
    <xf numFmtId="189" fontId="95" fillId="40" borderId="29" applyProtection="0">
      <alignment vertical="center"/>
    </xf>
    <xf numFmtId="189" fontId="95" fillId="47" borderId="29" applyProtection="0">
      <alignment vertical="center"/>
    </xf>
    <xf numFmtId="189" fontId="95" fillId="46" borderId="29" applyProtection="0">
      <alignment vertical="center"/>
    </xf>
    <xf numFmtId="190" fontId="95" fillId="46" borderId="29" applyProtection="0">
      <alignment vertical="center"/>
    </xf>
    <xf numFmtId="190" fontId="95" fillId="17" borderId="29" applyProtection="0">
      <alignment vertical="center"/>
    </xf>
    <xf numFmtId="190" fontId="95" fillId="40" borderId="29" applyProtection="0">
      <alignment vertical="center"/>
    </xf>
    <xf numFmtId="190" fontId="95" fillId="47" borderId="29" applyProtection="0">
      <alignment vertical="center"/>
    </xf>
    <xf numFmtId="190" fontId="95" fillId="46" borderId="29" applyProtection="0">
      <alignment vertical="center"/>
    </xf>
    <xf numFmtId="165" fontId="96" fillId="46" borderId="29" applyProtection="0">
      <alignment vertical="center"/>
    </xf>
    <xf numFmtId="165" fontId="97" fillId="17" borderId="29" applyProtection="0">
      <alignment vertical="center"/>
    </xf>
    <xf numFmtId="165" fontId="96" fillId="40" borderId="29" applyProtection="0">
      <alignment vertical="center"/>
    </xf>
    <xf numFmtId="165" fontId="98" fillId="47" borderId="29" applyProtection="0">
      <alignment vertical="center"/>
    </xf>
    <xf numFmtId="165" fontId="99" fillId="46" borderId="29" applyProtection="0">
      <alignment vertical="center"/>
    </xf>
    <xf numFmtId="191" fontId="96" fillId="46" borderId="29" applyProtection="0">
      <alignment vertical="center"/>
    </xf>
    <xf numFmtId="191" fontId="97" fillId="17" borderId="29" applyProtection="0">
      <alignment vertical="center"/>
    </xf>
    <xf numFmtId="191" fontId="96" fillId="40" borderId="29" applyProtection="0">
      <alignment vertical="center"/>
    </xf>
    <xf numFmtId="191" fontId="98" fillId="47" borderId="29" applyProtection="0">
      <alignment vertical="center"/>
    </xf>
    <xf numFmtId="191" fontId="99" fillId="46" borderId="29" applyProtection="0">
      <alignment vertical="center"/>
    </xf>
    <xf numFmtId="169" fontId="96" fillId="46" borderId="29" applyProtection="0">
      <alignment vertical="center"/>
    </xf>
    <xf numFmtId="169" fontId="97" fillId="17" borderId="29" applyProtection="0">
      <alignment vertical="center"/>
    </xf>
    <xf numFmtId="169" fontId="96" fillId="40" borderId="29" applyProtection="0">
      <alignment vertical="center"/>
    </xf>
    <xf numFmtId="169" fontId="98" fillId="47" borderId="29" applyProtection="0">
      <alignment vertical="center"/>
    </xf>
    <xf numFmtId="169" fontId="99" fillId="46" borderId="29" applyProtection="0">
      <alignment vertical="center"/>
    </xf>
    <xf numFmtId="0" fontId="100" fillId="46" borderId="29" applyNumberFormat="0" applyProtection="0">
      <alignment vertical="center"/>
    </xf>
    <xf numFmtId="0" fontId="101" fillId="17" borderId="29" applyNumberFormat="0" applyProtection="0">
      <alignment vertical="center"/>
    </xf>
    <xf numFmtId="0" fontId="101" fillId="40" borderId="29" applyNumberFormat="0" applyProtection="0">
      <alignment vertical="center"/>
    </xf>
    <xf numFmtId="0" fontId="101" fillId="47" borderId="29" applyNumberFormat="0" applyProtection="0">
      <alignment vertical="center"/>
    </xf>
    <xf numFmtId="0" fontId="101" fillId="46" borderId="29" applyNumberFormat="0" applyProtection="0">
      <alignment vertical="center"/>
    </xf>
    <xf numFmtId="0" fontId="100" fillId="46" borderId="29" applyNumberFormat="0" applyProtection="0">
      <alignment horizontal="left" vertical="center"/>
    </xf>
    <xf numFmtId="0" fontId="100" fillId="17" borderId="29" applyNumberFormat="0" applyProtection="0">
      <alignment horizontal="left" vertical="center"/>
    </xf>
    <xf numFmtId="0" fontId="100" fillId="40" borderId="29" applyNumberFormat="0" applyProtection="0">
      <alignment horizontal="left" vertical="center"/>
    </xf>
    <xf numFmtId="0" fontId="100" fillId="47" borderId="29" applyNumberFormat="0" applyProtection="0">
      <alignment horizontal="left" vertical="center"/>
    </xf>
    <xf numFmtId="0" fontId="100" fillId="46" borderId="29" applyNumberFormat="0" applyProtection="0">
      <alignment horizontal="left" vertical="center"/>
    </xf>
    <xf numFmtId="167" fontId="82" fillId="50" borderId="30" applyProtection="0">
      <alignment vertical="center"/>
    </xf>
    <xf numFmtId="167" fontId="82" fillId="41" borderId="30" applyProtection="0">
      <alignment vertical="center"/>
    </xf>
    <xf numFmtId="167" fontId="82" fillId="35" borderId="30" applyProtection="0">
      <alignment vertical="center"/>
    </xf>
    <xf numFmtId="167" fontId="82" fillId="5" borderId="30" applyProtection="0">
      <alignment vertical="center"/>
    </xf>
    <xf numFmtId="167" fontId="82" fillId="15" borderId="30" applyProtection="0">
      <alignment vertical="center"/>
    </xf>
    <xf numFmtId="167" fontId="82" fillId="50" borderId="30" applyProtection="0">
      <alignment vertical="center"/>
    </xf>
    <xf numFmtId="167" fontId="82" fillId="35" borderId="30" applyProtection="0">
      <alignment vertical="center"/>
    </xf>
    <xf numFmtId="167" fontId="82" fillId="5" borderId="30" applyProtection="0">
      <alignment vertical="center"/>
    </xf>
    <xf numFmtId="4" fontId="82" fillId="41" borderId="30" applyProtection="0">
      <alignment vertical="center"/>
    </xf>
    <xf numFmtId="4" fontId="82" fillId="35" borderId="30" applyProtection="0">
      <alignment vertical="center"/>
    </xf>
    <xf numFmtId="4" fontId="82" fillId="5" borderId="30" applyProtection="0">
      <alignment vertical="center"/>
    </xf>
    <xf numFmtId="4" fontId="82" fillId="15" borderId="30" applyProtection="0">
      <alignment vertical="center"/>
    </xf>
    <xf numFmtId="4" fontId="82" fillId="35" borderId="30" applyProtection="0">
      <alignment vertical="center"/>
    </xf>
    <xf numFmtId="4" fontId="82" fillId="5" borderId="30" applyProtection="0">
      <alignment vertical="center"/>
    </xf>
    <xf numFmtId="168" fontId="82" fillId="41" borderId="30" applyProtection="0">
      <alignment vertical="center"/>
    </xf>
    <xf numFmtId="168" fontId="82" fillId="35" borderId="30" applyProtection="0">
      <alignment vertical="center"/>
    </xf>
    <xf numFmtId="168" fontId="82" fillId="5" borderId="30" applyProtection="0">
      <alignment vertical="center"/>
    </xf>
    <xf numFmtId="168" fontId="82" fillId="15" borderId="30" applyProtection="0">
      <alignment vertical="center"/>
    </xf>
    <xf numFmtId="168" fontId="82" fillId="35" borderId="30" applyProtection="0">
      <alignment vertical="center"/>
    </xf>
    <xf numFmtId="168" fontId="82" fillId="5" borderId="30" applyProtection="0">
      <alignment vertical="center"/>
    </xf>
    <xf numFmtId="184" fontId="82" fillId="41" borderId="30" applyProtection="0">
      <alignment vertical="center"/>
    </xf>
    <xf numFmtId="184" fontId="82" fillId="35" borderId="30" applyProtection="0">
      <alignment vertical="center"/>
    </xf>
    <xf numFmtId="184" fontId="82" fillId="5" borderId="30" applyProtection="0">
      <alignment vertical="center"/>
    </xf>
    <xf numFmtId="184" fontId="82" fillId="15" borderId="30" applyProtection="0">
      <alignment vertical="center"/>
    </xf>
    <xf numFmtId="184" fontId="82" fillId="35" borderId="30" applyProtection="0">
      <alignment vertical="center"/>
    </xf>
    <xf numFmtId="184" fontId="82" fillId="5" borderId="30" applyProtection="0">
      <alignment vertical="center"/>
    </xf>
    <xf numFmtId="3" fontId="82" fillId="41" borderId="30" applyProtection="0">
      <alignment vertical="center"/>
    </xf>
    <xf numFmtId="3" fontId="82" fillId="35" borderId="30" applyProtection="0">
      <alignment vertical="center"/>
    </xf>
    <xf numFmtId="3" fontId="82" fillId="5" borderId="30" applyProtection="0">
      <alignment vertical="center"/>
    </xf>
    <xf numFmtId="3" fontId="82" fillId="15" borderId="30" applyProtection="0">
      <alignment vertical="center"/>
    </xf>
    <xf numFmtId="3" fontId="82" fillId="35" borderId="30" applyProtection="0">
      <alignment vertical="center"/>
    </xf>
    <xf numFmtId="3" fontId="82" fillId="5" borderId="30" applyProtection="0">
      <alignment vertical="center"/>
    </xf>
    <xf numFmtId="0" fontId="83" fillId="41" borderId="30" applyNumberFormat="0" applyProtection="0">
      <alignment vertical="center"/>
    </xf>
    <xf numFmtId="185" fontId="83" fillId="35" borderId="30" applyProtection="0">
      <alignment vertical="center"/>
    </xf>
    <xf numFmtId="185" fontId="84" fillId="5" borderId="30" applyProtection="0">
      <alignment vertical="center"/>
    </xf>
    <xf numFmtId="185" fontId="83" fillId="15" borderId="30" applyProtection="0">
      <alignment vertical="center"/>
    </xf>
    <xf numFmtId="185" fontId="83" fillId="35" borderId="30" applyProtection="0">
      <alignment vertical="center"/>
    </xf>
    <xf numFmtId="185" fontId="84" fillId="5" borderId="30" applyProtection="0">
      <alignment vertical="center"/>
    </xf>
    <xf numFmtId="0" fontId="83" fillId="41" borderId="30" applyNumberFormat="0" applyProtection="0">
      <alignment vertical="center"/>
    </xf>
    <xf numFmtId="186" fontId="83" fillId="35" borderId="30" applyProtection="0">
      <alignment vertical="center"/>
    </xf>
    <xf numFmtId="186" fontId="84" fillId="5" borderId="30" applyProtection="0">
      <alignment vertical="center"/>
    </xf>
    <xf numFmtId="186" fontId="83" fillId="15" borderId="30" applyProtection="0">
      <alignment vertical="center"/>
    </xf>
    <xf numFmtId="186" fontId="83" fillId="35" borderId="30" applyProtection="0">
      <alignment vertical="center"/>
    </xf>
    <xf numFmtId="186" fontId="84" fillId="5" borderId="30" applyProtection="0">
      <alignment vertical="center"/>
    </xf>
    <xf numFmtId="0" fontId="83" fillId="41" borderId="30" applyNumberFormat="0" applyProtection="0">
      <alignment vertical="center"/>
    </xf>
    <xf numFmtId="187" fontId="83" fillId="35" borderId="30" applyProtection="0">
      <alignment vertical="center"/>
    </xf>
    <xf numFmtId="187" fontId="84" fillId="5" borderId="30" applyProtection="0">
      <alignment vertical="center"/>
    </xf>
    <xf numFmtId="187" fontId="83" fillId="15" borderId="30" applyProtection="0">
      <alignment vertical="center"/>
    </xf>
    <xf numFmtId="187" fontId="83" fillId="35" borderId="30" applyProtection="0">
      <alignment vertical="center"/>
    </xf>
    <xf numFmtId="187" fontId="84" fillId="5" borderId="30" applyProtection="0">
      <alignment vertical="center"/>
    </xf>
    <xf numFmtId="188" fontId="85" fillId="41" borderId="30" applyProtection="0">
      <alignment vertical="center"/>
    </xf>
    <xf numFmtId="188" fontId="85" fillId="35" borderId="30" applyProtection="0">
      <alignment vertical="center"/>
    </xf>
    <xf numFmtId="188" fontId="85" fillId="5" borderId="30" applyProtection="0">
      <alignment vertical="center"/>
    </xf>
    <xf numFmtId="188" fontId="85" fillId="15" borderId="30" applyProtection="0">
      <alignment vertical="center"/>
    </xf>
    <xf numFmtId="188" fontId="85" fillId="35" borderId="30" applyProtection="0">
      <alignment vertical="center"/>
    </xf>
    <xf numFmtId="188" fontId="85" fillId="5" borderId="30" applyProtection="0">
      <alignment vertical="center"/>
    </xf>
    <xf numFmtId="189" fontId="85" fillId="41" borderId="30" applyProtection="0">
      <alignment vertical="center"/>
    </xf>
    <xf numFmtId="189" fontId="85" fillId="35" borderId="30" applyProtection="0">
      <alignment vertical="center"/>
    </xf>
    <xf numFmtId="189" fontId="85" fillId="5" borderId="30" applyProtection="0">
      <alignment vertical="center"/>
    </xf>
    <xf numFmtId="189" fontId="85" fillId="15" borderId="30" applyProtection="0">
      <alignment vertical="center"/>
    </xf>
    <xf numFmtId="189" fontId="85" fillId="35" borderId="30" applyProtection="0">
      <alignment vertical="center"/>
    </xf>
    <xf numFmtId="189" fontId="85" fillId="5" borderId="30" applyProtection="0">
      <alignment vertical="center"/>
    </xf>
    <xf numFmtId="190" fontId="85" fillId="41" borderId="30" applyProtection="0">
      <alignment vertical="center"/>
    </xf>
    <xf numFmtId="190" fontId="85" fillId="35" borderId="30" applyProtection="0">
      <alignment vertical="center"/>
    </xf>
    <xf numFmtId="190" fontId="85" fillId="5" borderId="30" applyProtection="0">
      <alignment vertical="center"/>
    </xf>
    <xf numFmtId="190" fontId="85" fillId="15" borderId="30" applyProtection="0">
      <alignment vertical="center"/>
    </xf>
    <xf numFmtId="190" fontId="85" fillId="35" borderId="30" applyProtection="0">
      <alignment vertical="center"/>
    </xf>
    <xf numFmtId="190" fontId="85" fillId="5" borderId="30" applyProtection="0">
      <alignment vertical="center"/>
    </xf>
    <xf numFmtId="165" fontId="86" fillId="41" borderId="30" applyProtection="0">
      <alignment vertical="center"/>
    </xf>
    <xf numFmtId="165" fontId="87" fillId="35" borderId="30" applyProtection="0">
      <alignment vertical="center"/>
    </xf>
    <xf numFmtId="165" fontId="88" fillId="5" borderId="30" applyProtection="0">
      <alignment vertical="center"/>
    </xf>
    <xf numFmtId="165" fontId="86" fillId="15" borderId="30" applyProtection="0">
      <alignment vertical="center"/>
    </xf>
    <xf numFmtId="165" fontId="89" fillId="35" borderId="30" applyProtection="0">
      <alignment vertical="center"/>
    </xf>
    <xf numFmtId="165" fontId="88" fillId="5" borderId="30" applyProtection="0">
      <alignment vertical="center"/>
    </xf>
    <xf numFmtId="191" fontId="86" fillId="41" borderId="30" applyProtection="0">
      <alignment vertical="center"/>
    </xf>
    <xf numFmtId="191" fontId="87" fillId="35" borderId="30" applyProtection="0">
      <alignment vertical="center"/>
    </xf>
    <xf numFmtId="191" fontId="88" fillId="5" borderId="30" applyProtection="0">
      <alignment vertical="center"/>
    </xf>
    <xf numFmtId="191" fontId="86" fillId="15" borderId="30" applyProtection="0">
      <alignment vertical="center"/>
    </xf>
    <xf numFmtId="191" fontId="89" fillId="35" borderId="30" applyProtection="0">
      <alignment vertical="center"/>
    </xf>
    <xf numFmtId="191" fontId="88" fillId="5" borderId="30" applyProtection="0">
      <alignment vertical="center"/>
    </xf>
    <xf numFmtId="169" fontId="86" fillId="41" borderId="30" applyProtection="0">
      <alignment vertical="center"/>
    </xf>
    <xf numFmtId="169" fontId="87" fillId="35" borderId="30" applyProtection="0">
      <alignment vertical="center"/>
    </xf>
    <xf numFmtId="169" fontId="88" fillId="5" borderId="30" applyProtection="0">
      <alignment vertical="center"/>
    </xf>
    <xf numFmtId="169" fontId="86" fillId="15" borderId="30" applyProtection="0">
      <alignment vertical="center"/>
    </xf>
    <xf numFmtId="169" fontId="89" fillId="35" borderId="30" applyProtection="0">
      <alignment vertical="center"/>
    </xf>
    <xf numFmtId="169" fontId="88" fillId="5" borderId="30" applyProtection="0">
      <alignment vertical="center"/>
    </xf>
    <xf numFmtId="0" fontId="90" fillId="41" borderId="30" applyNumberFormat="0" applyProtection="0">
      <alignment vertical="center"/>
    </xf>
    <xf numFmtId="0" fontId="91" fillId="35" borderId="30" applyNumberFormat="0" applyProtection="0">
      <alignment vertical="center"/>
    </xf>
    <xf numFmtId="0" fontId="91" fillId="5" borderId="30" applyNumberFormat="0" applyProtection="0">
      <alignment vertical="center"/>
    </xf>
    <xf numFmtId="0" fontId="91" fillId="15" borderId="30" applyNumberFormat="0" applyProtection="0">
      <alignment vertical="center"/>
    </xf>
    <xf numFmtId="0" fontId="91" fillId="35" borderId="30" applyNumberFormat="0" applyProtection="0">
      <alignment vertical="center"/>
    </xf>
    <xf numFmtId="0" fontId="91" fillId="5" borderId="30" applyNumberFormat="0" applyProtection="0">
      <alignment vertical="center"/>
    </xf>
    <xf numFmtId="0" fontId="90" fillId="41" borderId="30" applyNumberFormat="0" applyProtection="0">
      <alignment horizontal="left" vertical="center"/>
    </xf>
    <xf numFmtId="0" fontId="90" fillId="35" borderId="30" applyNumberFormat="0" applyProtection="0">
      <alignment horizontal="left" vertical="center"/>
    </xf>
    <xf numFmtId="0" fontId="90" fillId="5" borderId="30" applyNumberFormat="0" applyProtection="0">
      <alignment horizontal="left" vertical="center"/>
    </xf>
    <xf numFmtId="0" fontId="90" fillId="15" borderId="30" applyNumberFormat="0" applyProtection="0">
      <alignment horizontal="left" vertical="center"/>
    </xf>
    <xf numFmtId="0" fontId="90" fillId="35" borderId="30" applyNumberFormat="0" applyProtection="0">
      <alignment horizontal="left" vertical="center"/>
    </xf>
    <xf numFmtId="0" fontId="90" fillId="5" borderId="30" applyNumberFormat="0" applyProtection="0">
      <alignment horizontal="left" vertical="center"/>
    </xf>
    <xf numFmtId="167" fontId="92" fillId="51" borderId="30" applyProtection="0">
      <alignment vertical="center"/>
    </xf>
    <xf numFmtId="167" fontId="92" fillId="12" borderId="30" applyProtection="0">
      <alignment vertical="center"/>
    </xf>
    <xf numFmtId="167" fontId="92" fillId="12" borderId="30" applyProtection="0">
      <alignment vertical="center"/>
    </xf>
    <xf numFmtId="167" fontId="92" fillId="26" borderId="30" applyProtection="0">
      <alignment vertical="center"/>
    </xf>
    <xf numFmtId="167" fontId="92" fillId="12" borderId="30" applyProtection="0">
      <alignment vertical="center"/>
    </xf>
    <xf numFmtId="167" fontId="92" fillId="51" borderId="30" applyProtection="0">
      <alignment vertical="center"/>
    </xf>
    <xf numFmtId="167" fontId="92" fillId="40" borderId="30" applyProtection="0">
      <alignment vertical="center"/>
    </xf>
    <xf numFmtId="167" fontId="92" fillId="26" borderId="30" applyProtection="0">
      <alignment vertical="center"/>
    </xf>
    <xf numFmtId="4" fontId="92" fillId="12" borderId="30" applyProtection="0">
      <alignment vertical="center"/>
    </xf>
    <xf numFmtId="4" fontId="92" fillId="12" borderId="30" applyProtection="0">
      <alignment vertical="center"/>
    </xf>
    <xf numFmtId="4" fontId="92" fillId="26" borderId="30" applyProtection="0">
      <alignment vertical="center"/>
    </xf>
    <xf numFmtId="4" fontId="92" fillId="12" borderId="30" applyProtection="0">
      <alignment vertical="center"/>
    </xf>
    <xf numFmtId="4" fontId="92" fillId="40" borderId="30" applyProtection="0">
      <alignment vertical="center"/>
    </xf>
    <xf numFmtId="4" fontId="92" fillId="26" borderId="30" applyProtection="0">
      <alignment vertical="center"/>
    </xf>
    <xf numFmtId="168" fontId="92" fillId="12" borderId="30" applyProtection="0">
      <alignment vertical="center"/>
    </xf>
    <xf numFmtId="168" fontId="92" fillId="12" borderId="30" applyProtection="0">
      <alignment vertical="center"/>
    </xf>
    <xf numFmtId="168" fontId="92" fillId="26" borderId="30" applyProtection="0">
      <alignment vertical="center"/>
    </xf>
    <xf numFmtId="168" fontId="92" fillId="12" borderId="30" applyProtection="0">
      <alignment vertical="center"/>
    </xf>
    <xf numFmtId="168" fontId="92" fillId="40" borderId="30" applyProtection="0">
      <alignment vertical="center"/>
    </xf>
    <xf numFmtId="168" fontId="92" fillId="26" borderId="30" applyProtection="0">
      <alignment vertical="center"/>
    </xf>
    <xf numFmtId="184" fontId="92" fillId="12" borderId="30" applyProtection="0">
      <alignment vertical="center"/>
    </xf>
    <xf numFmtId="184" fontId="92" fillId="12" borderId="30" applyProtection="0">
      <alignment vertical="center"/>
    </xf>
    <xf numFmtId="184" fontId="92" fillId="26" borderId="30" applyProtection="0">
      <alignment vertical="center"/>
    </xf>
    <xf numFmtId="184" fontId="92" fillId="12" borderId="30" applyProtection="0">
      <alignment vertical="center"/>
    </xf>
    <xf numFmtId="184" fontId="92" fillId="40" borderId="30" applyProtection="0">
      <alignment vertical="center"/>
    </xf>
    <xf numFmtId="184" fontId="92" fillId="26" borderId="30" applyProtection="0">
      <alignment vertical="center"/>
    </xf>
    <xf numFmtId="3" fontId="92" fillId="12" borderId="30" applyProtection="0">
      <alignment vertical="center"/>
    </xf>
    <xf numFmtId="3" fontId="92" fillId="12" borderId="30" applyProtection="0">
      <alignment vertical="center"/>
    </xf>
    <xf numFmtId="3" fontId="92" fillId="26" borderId="30" applyProtection="0">
      <alignment vertical="center"/>
    </xf>
    <xf numFmtId="3" fontId="92" fillId="12" borderId="30" applyProtection="0">
      <alignment vertical="center"/>
    </xf>
    <xf numFmtId="3" fontId="92" fillId="40" borderId="30" applyProtection="0">
      <alignment vertical="center"/>
    </xf>
    <xf numFmtId="3" fontId="92" fillId="26" borderId="30" applyProtection="0">
      <alignment vertical="center"/>
    </xf>
    <xf numFmtId="0" fontId="93" fillId="12" borderId="30" applyNumberFormat="0" applyProtection="0">
      <alignment vertical="center"/>
    </xf>
    <xf numFmtId="185" fontId="93" fillId="12" borderId="30" applyProtection="0">
      <alignment vertical="center"/>
    </xf>
    <xf numFmtId="185" fontId="94" fillId="26" borderId="30" applyProtection="0">
      <alignment vertical="center"/>
    </xf>
    <xf numFmtId="185" fontId="93" fillId="12" borderId="30" applyProtection="0">
      <alignment vertical="center"/>
    </xf>
    <xf numFmtId="185" fontId="93" fillId="40" borderId="30" applyProtection="0">
      <alignment vertical="center"/>
    </xf>
    <xf numFmtId="185" fontId="94" fillId="26" borderId="30" applyProtection="0">
      <alignment vertical="center"/>
    </xf>
    <xf numFmtId="0" fontId="93" fillId="12" borderId="30" applyNumberFormat="0" applyProtection="0">
      <alignment vertical="center"/>
    </xf>
    <xf numFmtId="186" fontId="93" fillId="12" borderId="30" applyProtection="0">
      <alignment vertical="center"/>
    </xf>
    <xf numFmtId="186" fontId="94" fillId="26" borderId="30" applyProtection="0">
      <alignment vertical="center"/>
    </xf>
    <xf numFmtId="186" fontId="93" fillId="12" borderId="30" applyProtection="0">
      <alignment vertical="center"/>
    </xf>
    <xf numFmtId="186" fontId="93" fillId="40" borderId="30" applyProtection="0">
      <alignment vertical="center"/>
    </xf>
    <xf numFmtId="186" fontId="94" fillId="26" borderId="30" applyProtection="0">
      <alignment vertical="center"/>
    </xf>
    <xf numFmtId="0" fontId="93" fillId="12" borderId="30" applyNumberFormat="0" applyProtection="0">
      <alignment vertical="center"/>
    </xf>
    <xf numFmtId="187" fontId="93" fillId="12" borderId="30" applyProtection="0">
      <alignment vertical="center"/>
    </xf>
    <xf numFmtId="187" fontId="94" fillId="26" borderId="30" applyProtection="0">
      <alignment vertical="center"/>
    </xf>
    <xf numFmtId="187" fontId="93" fillId="12" borderId="30" applyProtection="0">
      <alignment vertical="center"/>
    </xf>
    <xf numFmtId="187" fontId="93" fillId="40" borderId="30" applyProtection="0">
      <alignment vertical="center"/>
    </xf>
    <xf numFmtId="187" fontId="94" fillId="26" borderId="30" applyProtection="0">
      <alignment vertical="center"/>
    </xf>
    <xf numFmtId="188" fontId="95" fillId="12" borderId="30" applyProtection="0">
      <alignment vertical="center"/>
    </xf>
    <xf numFmtId="188" fontId="95" fillId="12" borderId="30" applyProtection="0">
      <alignment vertical="center"/>
    </xf>
    <xf numFmtId="188" fontId="95" fillId="26" borderId="30" applyProtection="0">
      <alignment vertical="center"/>
    </xf>
    <xf numFmtId="188" fontId="95" fillId="12" borderId="30" applyProtection="0">
      <alignment vertical="center"/>
    </xf>
    <xf numFmtId="188" fontId="95" fillId="40" borderId="30" applyProtection="0">
      <alignment vertical="center"/>
    </xf>
    <xf numFmtId="188" fontId="95" fillId="26" borderId="30" applyProtection="0">
      <alignment vertical="center"/>
    </xf>
    <xf numFmtId="189" fontId="95" fillId="12" borderId="30" applyProtection="0">
      <alignment vertical="center"/>
    </xf>
    <xf numFmtId="189" fontId="95" fillId="12" borderId="30" applyProtection="0">
      <alignment vertical="center"/>
    </xf>
    <xf numFmtId="189" fontId="95" fillId="26" borderId="30" applyProtection="0">
      <alignment vertical="center"/>
    </xf>
    <xf numFmtId="189" fontId="95" fillId="12" borderId="30" applyProtection="0">
      <alignment vertical="center"/>
    </xf>
    <xf numFmtId="189" fontId="95" fillId="40" borderId="30" applyProtection="0">
      <alignment vertical="center"/>
    </xf>
    <xf numFmtId="189" fontId="95" fillId="26" borderId="30" applyProtection="0">
      <alignment vertical="center"/>
    </xf>
    <xf numFmtId="190" fontId="95" fillId="12" borderId="30" applyProtection="0">
      <alignment vertical="center"/>
    </xf>
    <xf numFmtId="190" fontId="95" fillId="12" borderId="30" applyProtection="0">
      <alignment vertical="center"/>
    </xf>
    <xf numFmtId="190" fontId="95" fillId="26" borderId="30" applyProtection="0">
      <alignment vertical="center"/>
    </xf>
    <xf numFmtId="190" fontId="95" fillId="12" borderId="30" applyProtection="0">
      <alignment vertical="center"/>
    </xf>
    <xf numFmtId="190" fontId="95" fillId="40" borderId="30" applyProtection="0">
      <alignment vertical="center"/>
    </xf>
    <xf numFmtId="190" fontId="95" fillId="26" borderId="30" applyProtection="0">
      <alignment vertical="center"/>
    </xf>
    <xf numFmtId="165" fontId="96" fillId="12" borderId="30" applyProtection="0">
      <alignment vertical="center"/>
    </xf>
    <xf numFmtId="165" fontId="97" fillId="12" borderId="30" applyProtection="0">
      <alignment vertical="center"/>
    </xf>
    <xf numFmtId="165" fontId="99" fillId="26" borderId="30" applyProtection="0">
      <alignment vertical="center"/>
    </xf>
    <xf numFmtId="165" fontId="96" fillId="12" borderId="30" applyProtection="0">
      <alignment vertical="center"/>
    </xf>
    <xf numFmtId="165" fontId="98" fillId="40" borderId="30" applyProtection="0">
      <alignment vertical="center"/>
    </xf>
    <xf numFmtId="165" fontId="99" fillId="26" borderId="30" applyProtection="0">
      <alignment vertical="center"/>
    </xf>
    <xf numFmtId="191" fontId="96" fillId="12" borderId="30" applyProtection="0">
      <alignment vertical="center"/>
    </xf>
    <xf numFmtId="191" fontId="97" fillId="12" borderId="30" applyProtection="0">
      <alignment vertical="center"/>
    </xf>
    <xf numFmtId="191" fontId="99" fillId="26" borderId="30" applyProtection="0">
      <alignment vertical="center"/>
    </xf>
    <xf numFmtId="191" fontId="96" fillId="12" borderId="30" applyProtection="0">
      <alignment vertical="center"/>
    </xf>
    <xf numFmtId="191" fontId="98" fillId="40" borderId="30" applyProtection="0">
      <alignment vertical="center"/>
    </xf>
    <xf numFmtId="191" fontId="99" fillId="26" borderId="30" applyProtection="0">
      <alignment vertical="center"/>
    </xf>
    <xf numFmtId="169" fontId="96" fillId="12" borderId="30" applyProtection="0">
      <alignment vertical="center"/>
    </xf>
    <xf numFmtId="169" fontId="97" fillId="12" borderId="30" applyProtection="0">
      <alignment vertical="center"/>
    </xf>
    <xf numFmtId="169" fontId="99" fillId="26" borderId="30" applyProtection="0">
      <alignment vertical="center"/>
    </xf>
    <xf numFmtId="169" fontId="96" fillId="12" borderId="30" applyProtection="0">
      <alignment vertical="center"/>
    </xf>
    <xf numFmtId="169" fontId="98" fillId="40" borderId="30" applyProtection="0">
      <alignment vertical="center"/>
    </xf>
    <xf numFmtId="169" fontId="99" fillId="26" borderId="30" applyProtection="0">
      <alignment vertical="center"/>
    </xf>
    <xf numFmtId="0" fontId="100" fillId="12" borderId="30" applyNumberFormat="0" applyProtection="0">
      <alignment vertical="center"/>
    </xf>
    <xf numFmtId="0" fontId="101" fillId="12" borderId="30" applyNumberFormat="0" applyProtection="0">
      <alignment vertical="center"/>
    </xf>
    <xf numFmtId="0" fontId="101" fillId="26" borderId="30" applyNumberFormat="0" applyProtection="0">
      <alignment vertical="center"/>
    </xf>
    <xf numFmtId="0" fontId="101" fillId="12" borderId="30" applyNumberFormat="0" applyProtection="0">
      <alignment vertical="center"/>
    </xf>
    <xf numFmtId="0" fontId="101" fillId="40" borderId="30" applyNumberFormat="0" applyProtection="0">
      <alignment vertical="center"/>
    </xf>
    <xf numFmtId="0" fontId="101" fillId="26" borderId="30" applyNumberFormat="0" applyProtection="0">
      <alignment vertical="center"/>
    </xf>
    <xf numFmtId="0" fontId="100" fillId="12" borderId="30" applyNumberFormat="0" applyProtection="0">
      <alignment horizontal="left" vertical="center"/>
    </xf>
    <xf numFmtId="0" fontId="100" fillId="12" borderId="30" applyNumberFormat="0" applyProtection="0">
      <alignment horizontal="left" vertical="center"/>
    </xf>
    <xf numFmtId="0" fontId="100" fillId="26" borderId="30" applyNumberFormat="0" applyProtection="0">
      <alignment horizontal="left" vertical="center"/>
    </xf>
    <xf numFmtId="0" fontId="100" fillId="12" borderId="30" applyNumberFormat="0" applyProtection="0">
      <alignment horizontal="left" vertical="center"/>
    </xf>
    <xf numFmtId="0" fontId="100" fillId="40" borderId="30" applyNumberFormat="0" applyProtection="0">
      <alignment horizontal="left" vertical="center"/>
    </xf>
    <xf numFmtId="0" fontId="100" fillId="26" borderId="30" applyNumberFormat="0" applyProtection="0">
      <alignment horizontal="left" vertical="center"/>
    </xf>
    <xf numFmtId="0" fontId="13" fillId="4" borderId="0" applyNumberFormat="0" applyBorder="0" applyProtection="0">
      <alignment horizontal="left" vertical="center"/>
    </xf>
    <xf numFmtId="0" fontId="13" fillId="30" borderId="0" applyNumberFormat="0" applyBorder="0" applyProtection="0">
      <alignment horizontal="left" vertical="center"/>
    </xf>
    <xf numFmtId="0" fontId="13" fillId="26" borderId="0" applyNumberFormat="0" applyBorder="0" applyProtection="0">
      <alignment horizontal="left" vertical="center"/>
    </xf>
    <xf numFmtId="0" fontId="13" fillId="4" borderId="0" applyNumberFormat="0" applyBorder="0" applyProtection="0">
      <alignment horizontal="left" vertical="center"/>
    </xf>
    <xf numFmtId="0" fontId="13" fillId="30" borderId="0" applyNumberFormat="0" applyBorder="0" applyProtection="0">
      <alignment horizontal="left" vertical="center"/>
    </xf>
    <xf numFmtId="49" fontId="13" fillId="52" borderId="18" applyProtection="0">
      <alignment vertical="center" wrapText="1"/>
    </xf>
    <xf numFmtId="49" fontId="13" fillId="13" borderId="18" applyProtection="0">
      <alignment vertical="center" wrapText="1"/>
    </xf>
    <xf numFmtId="49" fontId="13" fillId="13" borderId="18" applyProtection="0">
      <alignment vertical="center" wrapText="1"/>
    </xf>
    <xf numFmtId="49" fontId="13" fillId="33" borderId="18" applyProtection="0">
      <alignment vertical="center" wrapText="1"/>
    </xf>
    <xf numFmtId="49" fontId="13" fillId="13" borderId="18" applyProtection="0">
      <alignment vertical="center" wrapText="1"/>
    </xf>
    <xf numFmtId="49" fontId="13" fillId="52" borderId="18" applyProtection="0">
      <alignment vertical="center" wrapText="1"/>
    </xf>
    <xf numFmtId="49" fontId="13" fillId="13" borderId="18" applyProtection="0">
      <alignment vertical="center" wrapText="1"/>
    </xf>
    <xf numFmtId="49" fontId="13" fillId="7" borderId="18" applyProtection="0">
      <alignment vertical="center" wrapText="1"/>
    </xf>
    <xf numFmtId="0" fontId="13" fillId="6" borderId="18" applyNumberFormat="0" applyProtection="0">
      <alignment horizontal="left" vertical="center" wrapText="1"/>
    </xf>
    <xf numFmtId="0" fontId="13" fillId="6" borderId="18" applyNumberFormat="0" applyProtection="0">
      <alignment horizontal="left" vertical="center" wrapText="1"/>
    </xf>
    <xf numFmtId="0" fontId="13" fillId="6" borderId="18" applyNumberFormat="0" applyProtection="0">
      <alignment horizontal="left" vertical="center" wrapText="1"/>
    </xf>
    <xf numFmtId="0" fontId="13" fillId="6" borderId="18" applyNumberFormat="0" applyProtection="0">
      <alignment horizontal="left" vertical="center" wrapText="1"/>
    </xf>
    <xf numFmtId="0" fontId="45" fillId="6" borderId="18" applyNumberFormat="0" applyProtection="0">
      <alignment horizontal="left" vertical="center" wrapText="1"/>
    </xf>
    <xf numFmtId="0" fontId="45" fillId="6" borderId="18" applyNumberFormat="0" applyProtection="0">
      <alignment horizontal="left" vertical="center" wrapText="1"/>
    </xf>
    <xf numFmtId="0" fontId="45" fillId="6" borderId="18" applyNumberFormat="0" applyProtection="0">
      <alignment horizontal="left" vertical="center" wrapText="1"/>
    </xf>
    <xf numFmtId="0" fontId="45" fillId="6" borderId="18" applyNumberFormat="0" applyProtection="0">
      <alignment horizontal="left" vertical="center" wrapText="1"/>
    </xf>
    <xf numFmtId="0" fontId="13" fillId="33" borderId="31" applyNumberFormat="0" applyProtection="0">
      <alignment horizontal="left" vertical="center" wrapText="1"/>
    </xf>
    <xf numFmtId="0" fontId="13" fillId="53" borderId="18" applyNumberFormat="0" applyProtection="0">
      <alignment horizontal="left" vertical="center" wrapText="1"/>
    </xf>
    <xf numFmtId="0" fontId="13" fillId="7" borderId="18" applyNumberFormat="0" applyProtection="0">
      <alignment horizontal="left" vertical="center" wrapText="1"/>
    </xf>
    <xf numFmtId="0" fontId="13" fillId="53" borderId="18" applyNumberFormat="0" applyProtection="0">
      <alignment horizontal="left" vertical="center" wrapText="1"/>
    </xf>
    <xf numFmtId="0" fontId="13" fillId="31" borderId="18" applyNumberFormat="0" applyProtection="0">
      <alignment horizontal="left" vertical="center" wrapText="1"/>
    </xf>
    <xf numFmtId="0" fontId="102" fillId="26" borderId="18" applyNumberFormat="0" applyProtection="0">
      <alignment horizontal="left" vertical="center" wrapText="1"/>
    </xf>
    <xf numFmtId="0" fontId="102" fillId="26" borderId="18" applyNumberFormat="0" applyProtection="0">
      <alignment horizontal="left" vertical="center" wrapText="1"/>
    </xf>
    <xf numFmtId="0" fontId="102" fillId="25" borderId="18" applyNumberFormat="0" applyProtection="0">
      <alignment horizontal="left" vertical="center" wrapText="1"/>
    </xf>
    <xf numFmtId="0" fontId="102" fillId="54" borderId="18" applyNumberFormat="0" applyProtection="0">
      <alignment horizontal="left" vertical="center" wrapText="1"/>
    </xf>
    <xf numFmtId="0" fontId="102" fillId="19" borderId="18" applyNumberFormat="0" applyProtection="0">
      <alignment horizontal="left" vertical="center" wrapText="1"/>
    </xf>
    <xf numFmtId="49" fontId="103" fillId="46" borderId="32" applyProtection="0">
      <alignment vertical="center"/>
    </xf>
    <xf numFmtId="49" fontId="104" fillId="46" borderId="15" applyProtection="0">
      <alignment vertical="center"/>
    </xf>
    <xf numFmtId="49" fontId="105" fillId="46" borderId="15" applyProtection="0">
      <alignment vertical="center"/>
    </xf>
    <xf numFmtId="49" fontId="105" fillId="46" borderId="15" applyProtection="0">
      <alignment vertical="center"/>
    </xf>
    <xf numFmtId="49" fontId="104" fillId="46" borderId="15" applyProtection="0">
      <alignment vertical="center"/>
    </xf>
    <xf numFmtId="0" fontId="106" fillId="46" borderId="33" applyNumberFormat="0" applyProtection="0">
      <alignment horizontal="left" vertical="center" wrapText="1"/>
    </xf>
    <xf numFmtId="0" fontId="106" fillId="46" borderId="0" applyNumberFormat="0" applyBorder="0" applyProtection="0">
      <alignment horizontal="left" vertical="center" wrapText="1"/>
    </xf>
    <xf numFmtId="0" fontId="106" fillId="46" borderId="0" applyNumberFormat="0" applyBorder="0" applyProtection="0">
      <alignment horizontal="left" vertical="center" wrapText="1"/>
    </xf>
    <xf numFmtId="0" fontId="106" fillId="46" borderId="0" applyNumberFormat="0" applyBorder="0" applyProtection="0">
      <alignment horizontal="left" vertical="center" wrapText="1"/>
    </xf>
    <xf numFmtId="0" fontId="106" fillId="46" borderId="0" applyNumberFormat="0" applyBorder="0" applyProtection="0">
      <alignment horizontal="left" vertical="center" wrapText="1"/>
    </xf>
    <xf numFmtId="49" fontId="13" fillId="15" borderId="0" applyBorder="0" applyProtection="0">
      <alignment vertical="center" wrapText="1"/>
    </xf>
    <xf numFmtId="49" fontId="13" fillId="5" borderId="15" applyProtection="0">
      <alignment vertical="center" wrapText="1"/>
    </xf>
    <xf numFmtId="49" fontId="13" fillId="48" borderId="15" applyProtection="0">
      <alignment vertical="center" wrapText="1"/>
    </xf>
    <xf numFmtId="49" fontId="13" fillId="5" borderId="15" applyProtection="0">
      <alignment vertical="center" wrapText="1"/>
    </xf>
    <xf numFmtId="49" fontId="13" fillId="48" borderId="15" applyProtection="0">
      <alignment vertical="center" wrapText="1"/>
    </xf>
    <xf numFmtId="0" fontId="13" fillId="29" borderId="18" applyNumberFormat="0" applyProtection="0">
      <alignment horizontal="left" vertical="center" wrapText="1"/>
    </xf>
    <xf numFmtId="0" fontId="13" fillId="27" borderId="18" applyNumberFormat="0" applyProtection="0">
      <alignment horizontal="left" vertical="center" wrapText="1"/>
    </xf>
    <xf numFmtId="0" fontId="13" fillId="7" borderId="18" applyNumberFormat="0" applyProtection="0">
      <alignment horizontal="left" vertical="center" wrapText="1"/>
    </xf>
    <xf numFmtId="0" fontId="13" fillId="49" borderId="18" applyNumberFormat="0" applyProtection="0">
      <alignment horizontal="left" vertical="center" wrapText="1"/>
    </xf>
    <xf numFmtId="0" fontId="13" fillId="27" borderId="18" applyNumberFormat="0" applyProtection="0">
      <alignment horizontal="left" vertical="center" wrapText="1"/>
    </xf>
    <xf numFmtId="0" fontId="13" fillId="27" borderId="18" applyNumberFormat="0" applyProtection="0">
      <alignment horizontal="left" vertical="center" wrapText="1"/>
    </xf>
    <xf numFmtId="0" fontId="13" fillId="5" borderId="18" applyNumberFormat="0" applyProtection="0">
      <alignment horizontal="left" vertical="center" wrapText="1"/>
    </xf>
    <xf numFmtId="0" fontId="13" fillId="29" borderId="18" applyNumberFormat="0" applyProtection="0">
      <alignment horizontal="left" vertical="center" wrapText="1"/>
    </xf>
    <xf numFmtId="0" fontId="13" fillId="13" borderId="18" applyNumberFormat="0" applyProtection="0">
      <alignment horizontal="left" vertical="center" wrapText="1"/>
    </xf>
    <xf numFmtId="0" fontId="13" fillId="25" borderId="18" applyNumberFormat="0" applyProtection="0">
      <alignment horizontal="left" vertical="center" wrapText="1"/>
    </xf>
    <xf numFmtId="0" fontId="13" fillId="22" borderId="18" applyNumberFormat="0" applyProtection="0">
      <alignment horizontal="left" vertical="center" wrapText="1"/>
    </xf>
    <xf numFmtId="0" fontId="13" fillId="32" borderId="18" applyNumberFormat="0" applyProtection="0">
      <alignment horizontal="left" vertical="center" wrapText="1"/>
    </xf>
    <xf numFmtId="0" fontId="13" fillId="22" borderId="18" applyNumberFormat="0" applyProtection="0">
      <alignment horizontal="left" vertical="center" wrapText="1"/>
    </xf>
    <xf numFmtId="0" fontId="13" fillId="16" borderId="18" applyNumberFormat="0" applyProtection="0">
      <alignment horizontal="left" vertical="center" wrapText="1"/>
    </xf>
    <xf numFmtId="0" fontId="13" fillId="27" borderId="18" applyNumberFormat="0" applyProtection="0">
      <alignment horizontal="left" vertical="center" wrapText="1"/>
    </xf>
    <xf numFmtId="0" fontId="13" fillId="22" borderId="18" applyNumberFormat="0" applyProtection="0">
      <alignment horizontal="left" vertical="center" wrapText="1"/>
    </xf>
    <xf numFmtId="0" fontId="13" fillId="16" borderId="18" applyNumberFormat="0" applyProtection="0">
      <alignment horizontal="left" vertical="center" wrapText="1"/>
    </xf>
    <xf numFmtId="0" fontId="13" fillId="16" borderId="18" applyNumberFormat="0" applyProtection="0">
      <alignment horizontal="left" vertical="center" wrapText="1"/>
    </xf>
    <xf numFmtId="0" fontId="13" fillId="16" borderId="18" applyNumberFormat="0" applyProtection="0">
      <alignment horizontal="left" vertical="center" wrapText="1"/>
    </xf>
    <xf numFmtId="0" fontId="13" fillId="16" borderId="18" applyNumberFormat="0" applyProtection="0">
      <alignment horizontal="left" vertical="center" wrapText="1"/>
    </xf>
    <xf numFmtId="49" fontId="104" fillId="10" borderId="32" applyProtection="0">
      <alignment vertical="center"/>
    </xf>
    <xf numFmtId="49" fontId="107" fillId="10" borderId="15" applyProtection="0">
      <alignment vertical="center"/>
    </xf>
    <xf numFmtId="49" fontId="107" fillId="10" borderId="15" applyProtection="0">
      <alignment vertical="center"/>
    </xf>
    <xf numFmtId="49" fontId="107" fillId="10" borderId="15" applyProtection="0">
      <alignment vertical="center"/>
    </xf>
    <xf numFmtId="49" fontId="107" fillId="10" borderId="15" applyProtection="0">
      <alignment vertical="center"/>
    </xf>
    <xf numFmtId="0" fontId="106" fillId="10" borderId="33" applyNumberFormat="0" applyProtection="0">
      <alignment horizontal="left" vertical="center" wrapText="1"/>
    </xf>
    <xf numFmtId="0" fontId="106" fillId="10" borderId="0" applyNumberFormat="0" applyBorder="0" applyProtection="0">
      <alignment horizontal="left" vertical="center" wrapText="1"/>
    </xf>
    <xf numFmtId="0" fontId="106" fillId="10" borderId="0" applyNumberFormat="0" applyBorder="0" applyProtection="0">
      <alignment horizontal="left" vertical="center" wrapText="1"/>
    </xf>
    <xf numFmtId="0" fontId="106" fillId="10" borderId="0" applyNumberFormat="0" applyBorder="0" applyProtection="0">
      <alignment horizontal="left" vertical="center" wrapText="1"/>
    </xf>
    <xf numFmtId="0" fontId="106" fillId="10" borderId="0" applyNumberFormat="0" applyBorder="0" applyProtection="0">
      <alignment horizontal="left" vertical="center" wrapText="1"/>
    </xf>
    <xf numFmtId="49" fontId="103" fillId="17" borderId="32" applyProtection="0">
      <alignment vertical="center"/>
    </xf>
    <xf numFmtId="49" fontId="104" fillId="12" borderId="15" applyProtection="0">
      <alignment vertical="center"/>
    </xf>
    <xf numFmtId="49" fontId="105" fillId="19" borderId="15" applyProtection="0">
      <alignment vertical="center"/>
    </xf>
    <xf numFmtId="49" fontId="105" fillId="19" borderId="15" applyProtection="0">
      <alignment vertical="center"/>
    </xf>
    <xf numFmtId="49" fontId="104" fillId="12" borderId="15" applyProtection="0">
      <alignment vertical="center"/>
    </xf>
    <xf numFmtId="0" fontId="106" fillId="17" borderId="33" applyNumberFormat="0" applyProtection="0">
      <alignment horizontal="left" vertical="center" wrapText="1"/>
    </xf>
    <xf numFmtId="0" fontId="106" fillId="12" borderId="0" applyNumberFormat="0" applyBorder="0" applyProtection="0">
      <alignment horizontal="left" vertical="center" wrapText="1"/>
    </xf>
    <xf numFmtId="0" fontId="106" fillId="19" borderId="0" applyNumberFormat="0" applyBorder="0" applyProtection="0">
      <alignment horizontal="left" vertical="center" wrapText="1"/>
    </xf>
    <xf numFmtId="0" fontId="106" fillId="19" borderId="0" applyNumberFormat="0" applyBorder="0" applyProtection="0">
      <alignment horizontal="left" vertical="center" wrapText="1"/>
    </xf>
    <xf numFmtId="0" fontId="106" fillId="12" borderId="0" applyNumberFormat="0" applyBorder="0" applyProtection="0">
      <alignment horizontal="left" vertical="center" wrapText="1"/>
    </xf>
    <xf numFmtId="0" fontId="13" fillId="24" borderId="0" applyNumberFormat="0" applyBorder="0" applyProtection="0"/>
    <xf numFmtId="0" fontId="108" fillId="0" borderId="0" applyNumberFormat="0" applyBorder="0" applyProtection="0"/>
    <xf numFmtId="0" fontId="50" fillId="0" borderId="0" applyNumberFormat="0" applyBorder="0" applyProtection="0"/>
    <xf numFmtId="0" fontId="109" fillId="0" borderId="0" applyNumberFormat="0" applyBorder="0" applyProtection="0"/>
    <xf numFmtId="0" fontId="108" fillId="0" borderId="0" applyNumberFormat="0" applyBorder="0" applyProtection="0"/>
    <xf numFmtId="0" fontId="50" fillId="0" borderId="0" applyNumberFormat="0" applyBorder="0" applyProtection="0"/>
    <xf numFmtId="0" fontId="81" fillId="0" borderId="0" applyNumberFormat="0" applyBorder="0" applyProtection="0"/>
    <xf numFmtId="0" fontId="81" fillId="0" borderId="0" applyNumberFormat="0" applyBorder="0" applyProtection="0"/>
    <xf numFmtId="0" fontId="53" fillId="0" borderId="24" applyNumberFormat="0" applyProtection="0"/>
    <xf numFmtId="0" fontId="54" fillId="0" borderId="25" applyNumberFormat="0" applyProtection="0"/>
    <xf numFmtId="0" fontId="42" fillId="0" borderId="26" applyNumberFormat="0" applyProtection="0"/>
    <xf numFmtId="0" fontId="42" fillId="0" borderId="0" applyNumberFormat="0" applyBorder="0" applyProtection="0"/>
    <xf numFmtId="0" fontId="81" fillId="0" borderId="0" applyNumberFormat="0" applyBorder="0" applyProtection="0"/>
    <xf numFmtId="0" fontId="110" fillId="0" borderId="0" applyNumberFormat="0" applyBorder="0" applyProtection="0"/>
    <xf numFmtId="0" fontId="111" fillId="0" borderId="0" applyNumberFormat="0" applyBorder="0" applyProtection="0"/>
    <xf numFmtId="0" fontId="112" fillId="0" borderId="24" applyNumberFormat="0" applyProtection="0"/>
    <xf numFmtId="0" fontId="113" fillId="0" borderId="25" applyNumberFormat="0" applyProtection="0"/>
    <xf numFmtId="0" fontId="114" fillId="0" borderId="34" applyNumberFormat="0" applyProtection="0"/>
    <xf numFmtId="0" fontId="114" fillId="0" borderId="0" applyNumberFormat="0" applyBorder="0" applyProtection="0"/>
    <xf numFmtId="0" fontId="115" fillId="0" borderId="35" applyNumberFormat="0" applyProtection="0"/>
    <xf numFmtId="0" fontId="110" fillId="0" borderId="0" applyNumberFormat="0" applyBorder="0" applyProtection="0"/>
    <xf numFmtId="0" fontId="116" fillId="0" borderId="0" applyNumberFormat="0" applyBorder="0" applyProtection="0"/>
    <xf numFmtId="0" fontId="117" fillId="0" borderId="25" applyNumberFormat="0" applyProtection="0"/>
    <xf numFmtId="0" fontId="118" fillId="0" borderId="0" applyNumberFormat="0" applyBorder="0" applyProtection="0"/>
    <xf numFmtId="0" fontId="119" fillId="0" borderId="25" applyNumberFormat="0" applyProtection="0"/>
    <xf numFmtId="0" fontId="120" fillId="0" borderId="36" applyNumberFormat="0" applyProtection="0"/>
    <xf numFmtId="0" fontId="121" fillId="0" borderId="36" applyNumberFormat="0" applyProtection="0"/>
    <xf numFmtId="0" fontId="120" fillId="0" borderId="0" applyNumberFormat="0" applyBorder="0" applyProtection="0"/>
    <xf numFmtId="0" fontId="121" fillId="0" borderId="0" applyNumberFormat="0" applyBorder="0" applyProtection="0"/>
    <xf numFmtId="0" fontId="81" fillId="0" borderId="0" applyNumberFormat="0" applyBorder="0" applyProtection="0"/>
    <xf numFmtId="0" fontId="110" fillId="0" borderId="0" applyNumberFormat="0" applyBorder="0" applyProtection="0"/>
    <xf numFmtId="0" fontId="122" fillId="17" borderId="0" applyNumberFormat="0" applyBorder="0">
      <alignment horizontal="left" vertical="center"/>
      <protection locked="0"/>
    </xf>
    <xf numFmtId="0" fontId="13" fillId="14" borderId="0" applyNumberFormat="0" applyBorder="0">
      <alignment horizontal="center"/>
      <protection locked="0"/>
    </xf>
    <xf numFmtId="0" fontId="13" fillId="14" borderId="0" applyNumberFormat="0" applyBorder="0">
      <alignment horizontal="center"/>
      <protection locked="0"/>
    </xf>
    <xf numFmtId="0" fontId="13" fillId="14" borderId="0" applyNumberFormat="0" applyBorder="0">
      <alignment horizontal="center"/>
      <protection locked="0"/>
    </xf>
    <xf numFmtId="0" fontId="44" fillId="14" borderId="0" applyNumberFormat="0" applyBorder="0">
      <alignment horizontal="center"/>
      <protection locked="0"/>
    </xf>
    <xf numFmtId="0" fontId="44" fillId="14" borderId="0" applyNumberFormat="0" applyBorder="0">
      <alignment horizontal="center"/>
      <protection locked="0"/>
    </xf>
    <xf numFmtId="0" fontId="44" fillId="14" borderId="0" applyNumberFormat="0" applyBorder="0">
      <alignment horizontal="center"/>
      <protection locked="0"/>
    </xf>
    <xf numFmtId="0" fontId="123" fillId="14" borderId="0" applyNumberFormat="0" applyBorder="0">
      <alignment horizontal="left"/>
      <protection locked="0"/>
    </xf>
    <xf numFmtId="0" fontId="13" fillId="14" borderId="0" applyNumberFormat="0" applyBorder="0">
      <alignment horizontal="left"/>
      <protection locked="0"/>
    </xf>
    <xf numFmtId="0" fontId="13" fillId="14" borderId="0" applyNumberFormat="0" applyBorder="0">
      <alignment horizontal="left"/>
      <protection locked="0"/>
    </xf>
    <xf numFmtId="0" fontId="13" fillId="14" borderId="0" applyNumberFormat="0" applyBorder="0">
      <alignment horizontal="left"/>
      <protection locked="0"/>
    </xf>
    <xf numFmtId="0" fontId="13" fillId="14" borderId="0" applyNumberFormat="0" applyBorder="0">
      <alignment horizontal="left"/>
      <protection locked="0"/>
    </xf>
    <xf numFmtId="0" fontId="13" fillId="14" borderId="0" applyNumberFormat="0" applyBorder="0">
      <alignment horizontal="left"/>
      <protection locked="0"/>
    </xf>
    <xf numFmtId="0" fontId="124" fillId="14" borderId="0" applyNumberFormat="0" applyBorder="0">
      <alignment horizontal="left"/>
      <protection locked="0"/>
    </xf>
    <xf numFmtId="0" fontId="124" fillId="14" borderId="0" applyNumberFormat="0" applyBorder="0">
      <alignment horizontal="left"/>
      <protection locked="0"/>
    </xf>
    <xf numFmtId="0" fontId="124" fillId="14" borderId="0" applyNumberFormat="0" applyBorder="0">
      <alignment horizontal="left"/>
      <protection locked="0"/>
    </xf>
    <xf numFmtId="0" fontId="45" fillId="14" borderId="0" applyNumberFormat="0" applyBorder="0">
      <protection locked="0"/>
    </xf>
    <xf numFmtId="0" fontId="13" fillId="0" borderId="37" applyNumberFormat="0" applyProtection="0"/>
    <xf numFmtId="0" fontId="125" fillId="0" borderId="38" applyNumberFormat="0" applyProtection="0"/>
    <xf numFmtId="0" fontId="126" fillId="37" borderId="2" applyNumberFormat="0" applyProtection="0"/>
    <xf numFmtId="0" fontId="127" fillId="32" borderId="2" applyNumberFormat="0" applyProtection="0"/>
    <xf numFmtId="0" fontId="127" fillId="32" borderId="2" applyNumberFormat="0" applyProtection="0"/>
    <xf numFmtId="0" fontId="16" fillId="18" borderId="0" applyNumberFormat="0" applyBorder="0" applyProtection="0"/>
    <xf numFmtId="0" fontId="19" fillId="10" borderId="0" applyNumberFormat="0" applyBorder="0" applyProtection="0"/>
    <xf numFmtId="2" fontId="13" fillId="0" borderId="0" applyBorder="0" applyProtection="0"/>
    <xf numFmtId="2" fontId="13" fillId="0" borderId="0" applyBorder="0" applyProtection="0"/>
    <xf numFmtId="192" fontId="13" fillId="0" borderId="0" applyBorder="0" applyProtection="0"/>
    <xf numFmtId="193" fontId="13" fillId="0" borderId="0" applyBorder="0" applyProtection="0"/>
    <xf numFmtId="0" fontId="108" fillId="0" borderId="0" applyNumberFormat="0" applyBorder="0" applyProtection="0"/>
    <xf numFmtId="0" fontId="131" fillId="10" borderId="0"/>
    <xf numFmtId="0" fontId="131" fillId="10" borderId="0"/>
    <xf numFmtId="0" fontId="131" fillId="10" borderId="0"/>
    <xf numFmtId="0" fontId="131" fillId="10" borderId="0"/>
    <xf numFmtId="0" fontId="131" fillId="21" borderId="0"/>
    <xf numFmtId="0" fontId="131" fillId="21" borderId="0"/>
    <xf numFmtId="0" fontId="131" fillId="3" borderId="0"/>
    <xf numFmtId="0" fontId="131" fillId="3" borderId="0"/>
    <xf numFmtId="0" fontId="131" fillId="3" borderId="0"/>
    <xf numFmtId="0" fontId="131" fillId="3" borderId="0"/>
    <xf numFmtId="0" fontId="131" fillId="23" borderId="0"/>
    <xf numFmtId="0" fontId="131" fillId="13" borderId="0"/>
    <xf numFmtId="0" fontId="131" fillId="15" borderId="0"/>
    <xf numFmtId="0" fontId="14" fillId="8" borderId="0"/>
    <xf numFmtId="0" fontId="10" fillId="14" borderId="0"/>
    <xf numFmtId="0" fontId="10" fillId="15" borderId="0"/>
    <xf numFmtId="0" fontId="10" fillId="16" borderId="0"/>
    <xf numFmtId="0" fontId="10" fillId="14" borderId="0"/>
    <xf numFmtId="0" fontId="10" fillId="17" borderId="0"/>
    <xf numFmtId="0" fontId="10" fillId="15" borderId="0"/>
    <xf numFmtId="0" fontId="6" fillId="8" borderId="0"/>
    <xf numFmtId="0" fontId="6" fillId="18" borderId="0"/>
    <xf numFmtId="0" fontId="6" fillId="10" borderId="0"/>
    <xf numFmtId="0" fontId="6" fillId="11" borderId="0"/>
    <xf numFmtId="0" fontId="6" fillId="17" borderId="0"/>
    <xf numFmtId="0" fontId="6" fillId="15" borderId="0"/>
    <xf numFmtId="0" fontId="6" fillId="8" borderId="0"/>
    <xf numFmtId="0" fontId="6" fillId="18" borderId="0"/>
    <xf numFmtId="0" fontId="6" fillId="10" borderId="0"/>
    <xf numFmtId="0" fontId="6" fillId="11" borderId="0"/>
    <xf numFmtId="0" fontId="6" fillId="17" borderId="0"/>
    <xf numFmtId="0" fontId="6" fillId="15" borderId="0"/>
    <xf numFmtId="0" fontId="6" fillId="8" borderId="0"/>
    <xf numFmtId="0" fontId="6" fillId="18" borderId="0"/>
    <xf numFmtId="0" fontId="6" fillId="10" borderId="0"/>
    <xf numFmtId="0" fontId="6" fillId="11" borderId="0"/>
    <xf numFmtId="0" fontId="6" fillId="17" borderId="0"/>
    <xf numFmtId="0" fontId="6" fillId="15" borderId="0"/>
    <xf numFmtId="0" fontId="132" fillId="8" borderId="0"/>
    <xf numFmtId="0" fontId="132" fillId="9" borderId="0"/>
    <xf numFmtId="0" fontId="132" fillId="10" borderId="0"/>
    <xf numFmtId="0" fontId="132" fillId="11" borderId="0"/>
    <xf numFmtId="0" fontId="132" fillId="12" borderId="0"/>
    <xf numFmtId="0" fontId="132" fillId="13" borderId="0"/>
    <xf numFmtId="0" fontId="10" fillId="23" borderId="0"/>
    <xf numFmtId="0" fontId="10" fillId="20" borderId="0"/>
    <xf numFmtId="0" fontId="10" fillId="24" borderId="0"/>
    <xf numFmtId="0" fontId="10" fillId="23" borderId="0"/>
    <xf numFmtId="0" fontId="10" fillId="19" borderId="0"/>
    <xf numFmtId="0" fontId="10" fillId="15" borderId="0"/>
    <xf numFmtId="0" fontId="6" fillId="19" borderId="0"/>
    <xf numFmtId="0" fontId="6" fillId="20" borderId="0"/>
    <xf numFmtId="0" fontId="6" fillId="26" borderId="0"/>
    <xf numFmtId="0" fontId="6" fillId="11" borderId="0"/>
    <xf numFmtId="0" fontId="6" fillId="19" borderId="0"/>
    <xf numFmtId="0" fontId="6" fillId="25" borderId="0"/>
    <xf numFmtId="0" fontId="6" fillId="19" borderId="0"/>
    <xf numFmtId="0" fontId="6" fillId="20" borderId="0"/>
    <xf numFmtId="0" fontId="6" fillId="26" borderId="0"/>
    <xf numFmtId="0" fontId="6" fillId="11" borderId="0"/>
    <xf numFmtId="0" fontId="6" fillId="19" borderId="0"/>
    <xf numFmtId="0" fontId="6" fillId="25" borderId="0"/>
    <xf numFmtId="0" fontId="6" fillId="19" borderId="0"/>
    <xf numFmtId="0" fontId="6" fillId="20" borderId="0"/>
    <xf numFmtId="0" fontId="6" fillId="21" borderId="0"/>
    <xf numFmtId="0" fontId="6" fillId="11" borderId="0"/>
    <xf numFmtId="0" fontId="6" fillId="19" borderId="0"/>
    <xf numFmtId="0" fontId="6" fillId="25" borderId="0"/>
    <xf numFmtId="0" fontId="132" fillId="19" borderId="0"/>
    <xf numFmtId="0" fontId="132" fillId="20" borderId="0"/>
    <xf numFmtId="0" fontId="132" fillId="21" borderId="0"/>
    <xf numFmtId="0" fontId="132" fillId="11" borderId="0"/>
    <xf numFmtId="0" fontId="132" fillId="19" borderId="0"/>
    <xf numFmtId="0" fontId="132" fillId="22" borderId="0"/>
    <xf numFmtId="0" fontId="6" fillId="0" borderId="0">
      <alignment horizontal="left" vertical="center" indent="7"/>
    </xf>
    <xf numFmtId="0" fontId="12" fillId="6" borderId="0"/>
    <xf numFmtId="0" fontId="12" fillId="20" borderId="0"/>
    <xf numFmtId="0" fontId="12" fillId="24" borderId="0"/>
    <xf numFmtId="0" fontId="12" fillId="23" borderId="0"/>
    <xf numFmtId="0" fontId="12" fillId="6" borderId="0"/>
    <xf numFmtId="0" fontId="12" fillId="15" borderId="0"/>
    <xf numFmtId="0" fontId="8" fillId="28" borderId="0"/>
    <xf numFmtId="0" fontId="8" fillId="20" borderId="0"/>
    <xf numFmtId="0" fontId="8" fillId="26" borderId="0"/>
    <xf numFmtId="0" fontId="8" fillId="5" borderId="0"/>
    <xf numFmtId="0" fontId="8" fillId="6" borderId="0"/>
    <xf numFmtId="0" fontId="8" fillId="29" borderId="0"/>
    <xf numFmtId="0" fontId="8" fillId="28" borderId="0"/>
    <xf numFmtId="0" fontId="8" fillId="20" borderId="0"/>
    <xf numFmtId="0" fontId="8" fillId="26" borderId="0"/>
    <xf numFmtId="0" fontId="8" fillId="5" borderId="0"/>
    <xf numFmtId="0" fontId="8" fillId="6" borderId="0"/>
    <xf numFmtId="0" fontId="8" fillId="29" borderId="0"/>
    <xf numFmtId="0" fontId="8" fillId="28" borderId="0"/>
    <xf numFmtId="0" fontId="8" fillId="20" borderId="0"/>
    <xf numFmtId="0" fontId="8" fillId="21" borderId="0"/>
    <xf numFmtId="0" fontId="8" fillId="5" borderId="0"/>
    <xf numFmtId="0" fontId="8" fillId="6" borderId="0"/>
    <xf numFmtId="0" fontId="8" fillId="29" borderId="0"/>
    <xf numFmtId="0" fontId="133" fillId="26" borderId="0"/>
    <xf numFmtId="0" fontId="133" fillId="20" borderId="0"/>
    <xf numFmtId="0" fontId="133" fillId="21" borderId="0"/>
    <xf numFmtId="0" fontId="133" fillId="5" borderId="0"/>
    <xf numFmtId="0" fontId="133" fillId="6" borderId="0"/>
    <xf numFmtId="0" fontId="133" fillId="27" borderId="0"/>
    <xf numFmtId="0" fontId="133" fillId="2" borderId="0"/>
    <xf numFmtId="0" fontId="133" fillId="3" borderId="0"/>
    <xf numFmtId="0" fontId="133" fillId="30" borderId="0"/>
    <xf numFmtId="0" fontId="133" fillId="5" borderId="0"/>
    <xf numFmtId="0" fontId="133" fillId="6" borderId="0"/>
    <xf numFmtId="0" fontId="133" fillId="31" borderId="0"/>
    <xf numFmtId="0" fontId="134" fillId="0" borderId="0"/>
    <xf numFmtId="0" fontId="16" fillId="18" borderId="0"/>
    <xf numFmtId="4" fontId="17" fillId="0" borderId="0">
      <alignment horizontal="right" vertical="center"/>
    </xf>
    <xf numFmtId="0" fontId="18" fillId="10" borderId="0"/>
    <xf numFmtId="0" fontId="19" fillId="10" borderId="0"/>
    <xf numFmtId="0" fontId="20" fillId="23" borderId="1"/>
    <xf numFmtId="0" fontId="135" fillId="23" borderId="1"/>
    <xf numFmtId="0" fontId="20" fillId="23" borderId="1"/>
    <xf numFmtId="0" fontId="20" fillId="23" borderId="1"/>
    <xf numFmtId="0" fontId="22" fillId="32" borderId="51"/>
    <xf numFmtId="0" fontId="23" fillId="0" borderId="52"/>
    <xf numFmtId="0" fontId="23" fillId="0" borderId="52"/>
    <xf numFmtId="0" fontId="22" fillId="32" borderId="51"/>
    <xf numFmtId="0" fontId="136" fillId="0" borderId="52"/>
    <xf numFmtId="0" fontId="22" fillId="32" borderId="51"/>
    <xf numFmtId="0" fontId="25" fillId="23" borderId="1">
      <alignment horizontal="center" vertical="center"/>
    </xf>
    <xf numFmtId="0" fontId="25" fillId="23" borderId="1">
      <alignment horizontal="center" vertical="center"/>
    </xf>
    <xf numFmtId="0" fontId="25" fillId="23" borderId="1">
      <alignment horizontal="center" vertical="center"/>
    </xf>
    <xf numFmtId="0" fontId="25" fillId="23" borderId="1">
      <alignment horizontal="center" vertical="center"/>
    </xf>
    <xf numFmtId="0" fontId="25" fillId="23" borderId="1">
      <alignment horizontal="center" vertical="center"/>
    </xf>
    <xf numFmtId="49" fontId="26" fillId="7" borderId="0">
      <alignment horizontal="center" vertical="center" wrapText="1"/>
    </xf>
    <xf numFmtId="49" fontId="26" fillId="33" borderId="4">
      <alignment horizontal="center" vertical="center" wrapText="1"/>
    </xf>
    <xf numFmtId="49" fontId="26" fillId="7" borderId="4">
      <alignment horizontal="center" vertical="center" wrapText="1"/>
    </xf>
    <xf numFmtId="49" fontId="26" fillId="11" borderId="4">
      <alignment horizontal="center" vertical="center" wrapText="1"/>
    </xf>
    <xf numFmtId="49" fontId="26" fillId="7" borderId="4">
      <alignment horizontal="center" vertical="center" wrapText="1"/>
    </xf>
    <xf numFmtId="49" fontId="26" fillId="30" borderId="0">
      <alignment horizontal="center" vertical="center" wrapText="1"/>
    </xf>
    <xf numFmtId="49" fontId="26" fillId="34" borderId="5">
      <alignment horizontal="center" vertical="center" wrapText="1"/>
    </xf>
    <xf numFmtId="49" fontId="26" fillId="18" borderId="5">
      <alignment horizontal="center" vertical="center" wrapText="1"/>
    </xf>
    <xf numFmtId="49" fontId="26" fillId="31" borderId="5">
      <alignment horizontal="center" vertical="center" wrapText="1"/>
    </xf>
    <xf numFmtId="49" fontId="26" fillId="11" borderId="5">
      <alignment horizontal="center" vertical="center" wrapText="1"/>
    </xf>
    <xf numFmtId="49" fontId="26" fillId="35" borderId="0">
      <alignment horizontal="center" vertical="center" wrapText="1"/>
    </xf>
    <xf numFmtId="49" fontId="26" fillId="29" borderId="5">
      <alignment horizontal="center" vertical="center" wrapText="1"/>
    </xf>
    <xf numFmtId="49" fontId="26" fillId="33" borderId="5">
      <alignment horizontal="center" vertical="center" wrapText="1"/>
    </xf>
    <xf numFmtId="49" fontId="26" fillId="33" borderId="5">
      <alignment horizontal="center" vertical="center" wrapText="1"/>
    </xf>
    <xf numFmtId="49" fontId="26" fillId="7" borderId="5">
      <alignment horizontal="center" vertical="center" wrapText="1"/>
    </xf>
    <xf numFmtId="49" fontId="26" fillId="33" borderId="5">
      <alignment horizontal="center" vertical="center" wrapText="1"/>
    </xf>
    <xf numFmtId="49" fontId="26" fillId="35" borderId="0">
      <alignment horizontal="center" vertical="center" wrapText="1"/>
    </xf>
    <xf numFmtId="49" fontId="26" fillId="29" borderId="6">
      <alignment horizontal="center" vertical="center" wrapText="1"/>
    </xf>
    <xf numFmtId="49" fontId="26" fillId="33" borderId="6">
      <alignment horizontal="center" vertical="center" wrapText="1"/>
    </xf>
    <xf numFmtId="49" fontId="26" fillId="33" borderId="7">
      <alignment horizontal="center" vertical="center" wrapText="1"/>
    </xf>
    <xf numFmtId="49" fontId="26" fillId="7" borderId="8">
      <alignment horizontal="center" vertical="center" wrapText="1"/>
    </xf>
    <xf numFmtId="49" fontId="26" fillId="33" borderId="6">
      <alignment horizontal="center" vertical="center" wrapText="1"/>
    </xf>
    <xf numFmtId="49" fontId="26" fillId="30" borderId="0">
      <alignment horizontal="center" vertical="center" wrapText="1"/>
    </xf>
    <xf numFmtId="49" fontId="26" fillId="34" borderId="6">
      <alignment horizontal="center" vertical="center" wrapText="1"/>
    </xf>
    <xf numFmtId="49" fontId="26" fillId="18" borderId="7">
      <alignment horizontal="center" vertical="center" wrapText="1"/>
    </xf>
    <xf numFmtId="49" fontId="26" fillId="31" borderId="8">
      <alignment horizontal="center" vertical="center" wrapText="1"/>
    </xf>
    <xf numFmtId="49" fontId="26" fillId="11" borderId="6">
      <alignment horizontal="center" vertical="center" wrapText="1"/>
    </xf>
    <xf numFmtId="49" fontId="26" fillId="7" borderId="0">
      <alignment horizontal="center" vertical="center" wrapText="1"/>
    </xf>
    <xf numFmtId="49" fontId="26" fillId="33" borderId="9">
      <alignment horizontal="center" vertical="center" wrapText="1"/>
    </xf>
    <xf numFmtId="49" fontId="26" fillId="7" borderId="9">
      <alignment horizontal="center" vertical="center" wrapText="1"/>
    </xf>
    <xf numFmtId="49" fontId="26" fillId="11" borderId="10">
      <alignment horizontal="center" vertical="center" wrapText="1"/>
    </xf>
    <xf numFmtId="49" fontId="26" fillId="11" borderId="11">
      <alignment horizontal="center" vertical="center" wrapText="1"/>
    </xf>
    <xf numFmtId="49" fontId="26" fillId="7" borderId="9">
      <alignment horizontal="center" vertical="center" wrapText="1"/>
    </xf>
    <xf numFmtId="0" fontId="137" fillId="2" borderId="51">
      <alignment horizontal="left" vertical="center"/>
    </xf>
    <xf numFmtId="0" fontId="137" fillId="2" borderId="51">
      <alignment horizontal="left" vertical="center"/>
    </xf>
    <xf numFmtId="0" fontId="137" fillId="2" borderId="51">
      <alignment horizontal="left" vertical="center"/>
    </xf>
    <xf numFmtId="0" fontId="137" fillId="2" borderId="51">
      <alignment horizontal="left" vertical="center"/>
    </xf>
    <xf numFmtId="0" fontId="137" fillId="2" borderId="51">
      <alignment horizontal="left" vertical="center"/>
    </xf>
    <xf numFmtId="0" fontId="28" fillId="36" borderId="12">
      <alignment horizontal="center" vertical="center"/>
    </xf>
    <xf numFmtId="0" fontId="28" fillId="36" borderId="12">
      <alignment horizontal="center" vertical="center"/>
    </xf>
    <xf numFmtId="0" fontId="28" fillId="36" borderId="12">
      <alignment horizontal="center" vertical="center"/>
    </xf>
    <xf numFmtId="0" fontId="28" fillId="36" borderId="12">
      <alignment horizontal="center" vertical="center"/>
    </xf>
    <xf numFmtId="0" fontId="28" fillId="36" borderId="12">
      <alignment horizontal="center" vertical="center"/>
    </xf>
    <xf numFmtId="0" fontId="29" fillId="24" borderId="53">
      <alignment horizontal="left" vertical="top" wrapText="1"/>
    </xf>
    <xf numFmtId="0" fontId="29" fillId="24" borderId="53">
      <alignment horizontal="left" vertical="top" wrapText="1"/>
    </xf>
    <xf numFmtId="0" fontId="29" fillId="24" borderId="53">
      <alignment horizontal="left" vertical="top" wrapText="1"/>
    </xf>
    <xf numFmtId="49" fontId="26" fillId="37" borderId="51">
      <alignment vertical="center" wrapText="1"/>
    </xf>
    <xf numFmtId="49" fontId="26" fillId="37" borderId="54">
      <alignment vertical="center" wrapText="1"/>
    </xf>
    <xf numFmtId="49" fontId="26" fillId="37" borderId="54">
      <alignment vertical="center" wrapText="1"/>
    </xf>
    <xf numFmtId="49" fontId="26" fillId="37" borderId="54">
      <alignment vertical="center" wrapText="1"/>
    </xf>
    <xf numFmtId="49" fontId="26" fillId="32" borderId="54">
      <alignment vertical="center" wrapText="1"/>
    </xf>
    <xf numFmtId="49" fontId="26" fillId="38" borderId="51">
      <alignment wrapText="1"/>
    </xf>
    <xf numFmtId="49" fontId="26" fillId="38" borderId="54">
      <alignment wrapText="1"/>
    </xf>
    <xf numFmtId="49" fontId="26" fillId="38" borderId="54">
      <alignment wrapText="1"/>
    </xf>
    <xf numFmtId="49" fontId="26" fillId="39" borderId="51">
      <alignment wrapText="1"/>
    </xf>
    <xf numFmtId="49" fontId="26" fillId="39" borderId="51">
      <alignment wrapText="1"/>
    </xf>
    <xf numFmtId="49" fontId="26" fillId="40" borderId="51">
      <alignment wrapText="1"/>
    </xf>
    <xf numFmtId="49" fontId="26" fillId="35" borderId="51">
      <alignment wrapText="1"/>
    </xf>
    <xf numFmtId="49" fontId="26" fillId="40" borderId="51">
      <alignment vertical="center" wrapText="1"/>
    </xf>
    <xf numFmtId="49" fontId="26" fillId="41" borderId="54">
      <alignment vertical="center" wrapText="1"/>
    </xf>
    <xf numFmtId="49" fontId="26" fillId="35" borderId="54">
      <alignment vertical="center" wrapText="1"/>
    </xf>
    <xf numFmtId="49" fontId="26" fillId="35" borderId="54">
      <alignment vertical="center" wrapText="1"/>
    </xf>
    <xf numFmtId="49" fontId="26" fillId="42" borderId="54">
      <alignment vertical="center" wrapText="1"/>
    </xf>
    <xf numFmtId="49" fontId="26" fillId="5" borderId="54">
      <alignment vertical="center" wrapText="1"/>
    </xf>
    <xf numFmtId="49" fontId="26" fillId="39" borderId="51">
      <alignment wrapText="1"/>
    </xf>
    <xf numFmtId="49" fontId="26" fillId="15" borderId="54">
      <alignment wrapText="1"/>
    </xf>
    <xf numFmtId="49" fontId="26" fillId="41" borderId="54">
      <alignment wrapText="1"/>
    </xf>
    <xf numFmtId="49" fontId="26" fillId="15" borderId="54">
      <alignment wrapText="1"/>
    </xf>
    <xf numFmtId="49" fontId="26" fillId="17" borderId="54">
      <alignment wrapText="1"/>
    </xf>
    <xf numFmtId="49" fontId="26" fillId="43" borderId="51">
      <alignment vertical="center" wrapText="1"/>
    </xf>
    <xf numFmtId="49" fontId="26" fillId="44" borderId="54">
      <alignment vertical="center" wrapText="1"/>
    </xf>
    <xf numFmtId="49" fontId="26" fillId="30" borderId="54">
      <alignment vertical="center" wrapText="1"/>
    </xf>
    <xf numFmtId="49" fontId="26" fillId="37" borderId="54">
      <alignment vertical="center" wrapText="1"/>
    </xf>
    <xf numFmtId="49" fontId="26" fillId="37" borderId="51">
      <alignment vertical="center" wrapText="1"/>
    </xf>
    <xf numFmtId="49" fontId="26" fillId="42" borderId="54">
      <alignment vertical="center" wrapText="1"/>
    </xf>
    <xf numFmtId="49" fontId="26" fillId="26" borderId="54">
      <alignment vertical="center" wrapText="1"/>
    </xf>
    <xf numFmtId="49" fontId="26" fillId="22" borderId="54">
      <alignment vertical="center" wrapText="1"/>
    </xf>
    <xf numFmtId="49" fontId="26" fillId="45" borderId="54">
      <alignment vertical="center" wrapText="1"/>
    </xf>
    <xf numFmtId="49" fontId="26" fillId="26" borderId="54">
      <alignment vertical="center" wrapText="1"/>
    </xf>
    <xf numFmtId="49" fontId="26" fillId="12" borderId="0">
      <alignment vertical="center" wrapText="1"/>
    </xf>
    <xf numFmtId="49" fontId="26" fillId="41" borderId="15">
      <alignment vertical="center" wrapText="1"/>
    </xf>
    <xf numFmtId="49" fontId="26" fillId="12" borderId="15">
      <alignment vertical="center" wrapText="1"/>
    </xf>
    <xf numFmtId="49" fontId="26" fillId="12" borderId="15">
      <alignment vertical="center" wrapText="1"/>
    </xf>
    <xf numFmtId="49" fontId="26" fillId="12" borderId="15">
      <alignment vertical="center" wrapText="1"/>
    </xf>
    <xf numFmtId="49" fontId="26" fillId="12" borderId="15">
      <alignment vertical="center" wrapText="1"/>
    </xf>
    <xf numFmtId="49" fontId="30" fillId="9" borderId="0">
      <alignment vertical="center" wrapText="1"/>
    </xf>
    <xf numFmtId="49" fontId="31" fillId="9" borderId="0">
      <alignment vertical="center" wrapText="1" shrinkToFit="1"/>
    </xf>
    <xf numFmtId="49" fontId="32" fillId="9" borderId="0">
      <alignment vertical="center" wrapText="1" shrinkToFit="1"/>
    </xf>
    <xf numFmtId="49" fontId="30" fillId="9" borderId="0">
      <alignment vertical="center" wrapText="1" shrinkToFit="1"/>
    </xf>
    <xf numFmtId="49" fontId="33" fillId="9" borderId="0">
      <alignment vertical="center" wrapText="1" shrinkToFit="1"/>
    </xf>
    <xf numFmtId="49" fontId="32" fillId="9" borderId="0">
      <alignment vertical="center" wrapText="1" shrinkToFit="1"/>
    </xf>
    <xf numFmtId="49" fontId="34" fillId="9" borderId="0">
      <alignment vertical="center" wrapText="1"/>
    </xf>
    <xf numFmtId="49" fontId="34" fillId="9" borderId="0">
      <alignment vertical="center" wrapText="1"/>
    </xf>
    <xf numFmtId="49" fontId="34" fillId="9" borderId="0">
      <alignment vertical="center" wrapText="1"/>
    </xf>
    <xf numFmtId="49" fontId="34" fillId="9" borderId="0">
      <alignment vertical="center" wrapText="1"/>
    </xf>
    <xf numFmtId="49" fontId="26" fillId="13" borderId="0">
      <alignment vertical="center" wrapText="1"/>
    </xf>
    <xf numFmtId="49" fontId="26" fillId="13" borderId="0">
      <alignment vertical="center" wrapText="1"/>
    </xf>
    <xf numFmtId="49" fontId="26" fillId="33" borderId="0">
      <alignment vertical="center" wrapText="1"/>
    </xf>
    <xf numFmtId="49" fontId="26" fillId="13" borderId="0">
      <alignment vertical="center" wrapText="1"/>
    </xf>
    <xf numFmtId="49" fontId="26" fillId="13" borderId="0">
      <alignment vertical="center" wrapText="1"/>
    </xf>
    <xf numFmtId="49" fontId="26" fillId="7" borderId="0">
      <alignment vertical="center" wrapText="1"/>
    </xf>
    <xf numFmtId="49" fontId="34" fillId="46" borderId="0">
      <alignment vertical="center" wrapText="1"/>
    </xf>
    <xf numFmtId="49" fontId="34" fillId="46" borderId="0">
      <alignment vertical="center" wrapText="1" shrinkToFit="1"/>
    </xf>
    <xf numFmtId="49" fontId="34" fillId="47" borderId="0">
      <alignment vertical="center" wrapText="1" shrinkToFit="1"/>
    </xf>
    <xf numFmtId="49" fontId="34" fillId="46" borderId="0">
      <alignment vertical="center" wrapText="1" shrinkToFit="1"/>
    </xf>
    <xf numFmtId="49" fontId="26" fillId="47" borderId="0">
      <alignment vertical="center" wrapText="1"/>
    </xf>
    <xf numFmtId="49" fontId="26" fillId="28" borderId="0">
      <alignment vertical="center" wrapText="1"/>
    </xf>
    <xf numFmtId="49" fontId="26" fillId="5" borderId="0">
      <alignment vertical="center" wrapText="1"/>
    </xf>
    <xf numFmtId="49" fontId="26" fillId="28" borderId="0">
      <alignment vertical="center" wrapText="1"/>
    </xf>
    <xf numFmtId="49" fontId="26" fillId="21" borderId="0">
      <alignment vertical="center" wrapText="1"/>
    </xf>
    <xf numFmtId="49" fontId="35" fillId="5" borderId="55">
      <alignment vertical="center" wrapText="1"/>
    </xf>
    <xf numFmtId="49" fontId="35" fillId="42" borderId="55">
      <alignment vertical="center" wrapText="1"/>
    </xf>
    <xf numFmtId="49" fontId="35" fillId="42" borderId="55">
      <alignment vertical="center" wrapText="1"/>
    </xf>
    <xf numFmtId="49" fontId="35" fillId="18" borderId="55">
      <alignment vertical="center" wrapText="1"/>
    </xf>
    <xf numFmtId="49" fontId="35" fillId="25" borderId="55">
      <alignment vertical="center" wrapText="1"/>
    </xf>
    <xf numFmtId="0" fontId="36" fillId="15" borderId="56">
      <alignment horizontal="left" vertical="center" wrapText="1"/>
    </xf>
    <xf numFmtId="0" fontId="36" fillId="5" borderId="56">
      <alignment horizontal="left" vertical="center" wrapText="1"/>
    </xf>
    <xf numFmtId="0" fontId="36" fillId="48" borderId="56">
      <alignment horizontal="left" vertical="center" wrapText="1"/>
    </xf>
    <xf numFmtId="0" fontId="36" fillId="5" borderId="56">
      <alignment horizontal="left" vertical="center" wrapText="1"/>
    </xf>
    <xf numFmtId="0" fontId="36" fillId="48" borderId="56">
      <alignment horizontal="left" vertical="center" wrapText="1"/>
    </xf>
    <xf numFmtId="49" fontId="26" fillId="29" borderId="18">
      <alignment vertical="center" wrapText="1"/>
    </xf>
    <xf numFmtId="49" fontId="26" fillId="27" borderId="18">
      <alignment vertical="center" wrapText="1"/>
    </xf>
    <xf numFmtId="49" fontId="26" fillId="7" borderId="18">
      <alignment vertical="center" wrapText="1"/>
    </xf>
    <xf numFmtId="49" fontId="26" fillId="49" borderId="18">
      <alignment vertical="center" wrapText="1"/>
    </xf>
    <xf numFmtId="49" fontId="26" fillId="27" borderId="18">
      <alignment vertical="center" wrapText="1"/>
    </xf>
    <xf numFmtId="49" fontId="26" fillId="27" borderId="18">
      <alignment vertical="center" wrapText="1"/>
    </xf>
    <xf numFmtId="49" fontId="26" fillId="5" borderId="18">
      <alignment vertical="center" wrapText="1"/>
    </xf>
    <xf numFmtId="49" fontId="26" fillId="29" borderId="18">
      <alignment vertical="center" wrapText="1"/>
    </xf>
    <xf numFmtId="49" fontId="26" fillId="13" borderId="18">
      <alignment vertical="center" wrapText="1"/>
    </xf>
    <xf numFmtId="49" fontId="26" fillId="25" borderId="18">
      <alignment vertical="center" wrapText="1"/>
    </xf>
    <xf numFmtId="49" fontId="26" fillId="22" borderId="18">
      <alignment vertical="center" wrapText="1"/>
    </xf>
    <xf numFmtId="49" fontId="26" fillId="32" borderId="18">
      <alignment vertical="center" wrapText="1"/>
    </xf>
    <xf numFmtId="49" fontId="26" fillId="22" borderId="18">
      <alignment vertical="center" wrapText="1"/>
    </xf>
    <xf numFmtId="49" fontId="26" fillId="16" borderId="18">
      <alignment vertical="center" wrapText="1"/>
    </xf>
    <xf numFmtId="49" fontId="26" fillId="27" borderId="18">
      <alignment vertical="center" wrapText="1"/>
    </xf>
    <xf numFmtId="49" fontId="26" fillId="22" borderId="18">
      <alignment vertical="center" wrapText="1"/>
    </xf>
    <xf numFmtId="49" fontId="26" fillId="16" borderId="18">
      <alignment vertical="center" wrapText="1"/>
    </xf>
    <xf numFmtId="49" fontId="26" fillId="16" borderId="18">
      <alignment vertical="center" wrapText="1"/>
    </xf>
    <xf numFmtId="49" fontId="26" fillId="16" borderId="18">
      <alignment vertical="center" wrapText="1"/>
    </xf>
    <xf numFmtId="49" fontId="26" fillId="16" borderId="18">
      <alignment vertical="center" wrapText="1"/>
    </xf>
    <xf numFmtId="49" fontId="131" fillId="17" borderId="19">
      <alignment vertical="top" wrapText="1"/>
    </xf>
    <xf numFmtId="49" fontId="131" fillId="19" borderId="19">
      <alignment vertical="top" wrapText="1"/>
    </xf>
    <xf numFmtId="49" fontId="131" fillId="19" borderId="20">
      <alignment vertical="top" wrapText="1"/>
    </xf>
    <xf numFmtId="0" fontId="8" fillId="2" borderId="0"/>
    <xf numFmtId="0" fontId="8" fillId="3" borderId="0"/>
    <xf numFmtId="0" fontId="8" fillId="4" borderId="0"/>
    <xf numFmtId="0" fontId="8" fillId="5" borderId="0"/>
    <xf numFmtId="0" fontId="8" fillId="6" borderId="0"/>
    <xf numFmtId="0" fontId="8" fillId="7" borderId="0"/>
    <xf numFmtId="170" fontId="131" fillId="0" borderId="0"/>
    <xf numFmtId="0" fontId="131" fillId="36" borderId="21"/>
    <xf numFmtId="171" fontId="131" fillId="0" borderId="0"/>
    <xf numFmtId="171" fontId="131" fillId="0" borderId="0"/>
    <xf numFmtId="0" fontId="138" fillId="16" borderId="0">
      <alignment wrapText="1"/>
    </xf>
    <xf numFmtId="0" fontId="138" fillId="18" borderId="0"/>
    <xf numFmtId="167" fontId="140" fillId="0" borderId="22"/>
    <xf numFmtId="167" fontId="139" fillId="0" borderId="23"/>
    <xf numFmtId="167" fontId="141" fillId="0" borderId="22"/>
    <xf numFmtId="167" fontId="142" fillId="0" borderId="23"/>
    <xf numFmtId="0" fontId="42" fillId="0" borderId="0"/>
    <xf numFmtId="0" fontId="8" fillId="2" borderId="0"/>
    <xf numFmtId="0" fontId="8" fillId="3" borderId="0"/>
    <xf numFmtId="0" fontId="8" fillId="4" borderId="0"/>
    <xf numFmtId="0" fontId="8" fillId="5" borderId="0"/>
    <xf numFmtId="0" fontId="8" fillId="6" borderId="0"/>
    <xf numFmtId="0" fontId="8" fillId="7" borderId="0"/>
    <xf numFmtId="0" fontId="144" fillId="0" borderId="0"/>
    <xf numFmtId="0" fontId="144" fillId="0" borderId="0"/>
    <xf numFmtId="0" fontId="145" fillId="0" borderId="0"/>
    <xf numFmtId="0" fontId="145" fillId="0" borderId="0"/>
    <xf numFmtId="0" fontId="48" fillId="15" borderId="1"/>
    <xf numFmtId="0" fontId="146" fillId="13" borderId="1"/>
    <xf numFmtId="172" fontId="131" fillId="0" borderId="0"/>
    <xf numFmtId="194" fontId="6" fillId="0" borderId="0"/>
    <xf numFmtId="172" fontId="131" fillId="0" borderId="0"/>
    <xf numFmtId="172" fontId="131" fillId="0" borderId="0"/>
    <xf numFmtId="174" fontId="131" fillId="0" borderId="0"/>
    <xf numFmtId="195" fontId="131" fillId="0" borderId="0"/>
    <xf numFmtId="172" fontId="131" fillId="0" borderId="0"/>
    <xf numFmtId="195" fontId="131" fillId="0" borderId="0"/>
    <xf numFmtId="172" fontId="131" fillId="0" borderId="0"/>
    <xf numFmtId="172" fontId="131" fillId="0" borderId="0"/>
    <xf numFmtId="174" fontId="131" fillId="0" borderId="0"/>
    <xf numFmtId="172" fontId="131" fillId="0" borderId="0"/>
    <xf numFmtId="196" fontId="131" fillId="0" borderId="0"/>
    <xf numFmtId="194" fontId="14" fillId="0" borderId="0"/>
    <xf numFmtId="194" fontId="6" fillId="0" borderId="0"/>
    <xf numFmtId="194" fontId="6" fillId="0" borderId="0"/>
    <xf numFmtId="0" fontId="131" fillId="0" borderId="0"/>
    <xf numFmtId="0" fontId="49" fillId="0" borderId="0"/>
    <xf numFmtId="0" fontId="50" fillId="0" borderId="0"/>
    <xf numFmtId="2" fontId="14" fillId="0" borderId="0"/>
    <xf numFmtId="167" fontId="131" fillId="0" borderId="0"/>
    <xf numFmtId="167" fontId="131" fillId="0" borderId="0"/>
    <xf numFmtId="3" fontId="131" fillId="0" borderId="0"/>
    <xf numFmtId="3" fontId="131" fillId="0" borderId="0"/>
    <xf numFmtId="0" fontId="19" fillId="10" borderId="0"/>
    <xf numFmtId="0" fontId="51" fillId="0" borderId="0">
      <alignment horizontal="center"/>
    </xf>
    <xf numFmtId="0" fontId="52" fillId="0" borderId="0">
      <alignment horizontal="center"/>
    </xf>
    <xf numFmtId="0" fontId="53" fillId="0" borderId="24"/>
    <xf numFmtId="0" fontId="54" fillId="0" borderId="25"/>
    <xf numFmtId="0" fontId="42" fillId="0" borderId="26"/>
    <xf numFmtId="0" fontId="42" fillId="0" borderId="0"/>
    <xf numFmtId="0" fontId="51" fillId="0" borderId="0">
      <alignment horizontal="center" textRotation="90"/>
    </xf>
    <xf numFmtId="0" fontId="52" fillId="0" borderId="0">
      <alignment horizontal="center" textRotation="90"/>
    </xf>
    <xf numFmtId="0" fontId="16" fillId="18" borderId="0"/>
    <xf numFmtId="0" fontId="48" fillId="15" borderId="1"/>
    <xf numFmtId="0" fontId="147" fillId="9" borderId="0"/>
    <xf numFmtId="0" fontId="148" fillId="0" borderId="0"/>
    <xf numFmtId="0" fontId="149" fillId="0" borderId="0"/>
    <xf numFmtId="0" fontId="148" fillId="0" borderId="0"/>
    <xf numFmtId="0" fontId="58" fillId="0" borderId="0"/>
    <xf numFmtId="0" fontId="14" fillId="14" borderId="0">
      <alignment horizontal="right"/>
      <protection locked="0"/>
    </xf>
    <xf numFmtId="0" fontId="131" fillId="14" borderId="0">
      <alignment horizontal="right"/>
      <protection locked="0"/>
    </xf>
    <xf numFmtId="0" fontId="131" fillId="14" borderId="0">
      <alignment horizontal="right"/>
      <protection locked="0"/>
    </xf>
    <xf numFmtId="0" fontId="131" fillId="14" borderId="0">
      <alignment horizontal="right"/>
      <protection locked="0"/>
    </xf>
    <xf numFmtId="0" fontId="23" fillId="0" borderId="52"/>
    <xf numFmtId="0" fontId="150" fillId="14" borderId="0">
      <alignment horizontal="right"/>
      <protection locked="0"/>
    </xf>
    <xf numFmtId="0" fontId="150" fillId="14" borderId="0">
      <alignment horizontal="right"/>
      <protection locked="0"/>
    </xf>
    <xf numFmtId="0" fontId="150" fillId="14" borderId="0">
      <alignment horizontal="right"/>
      <protection locked="0"/>
    </xf>
    <xf numFmtId="0" fontId="151" fillId="14" borderId="0">
      <alignment horizontal="right"/>
      <protection locked="0"/>
    </xf>
    <xf numFmtId="0" fontId="151" fillId="14" borderId="0">
      <alignment horizontal="right"/>
      <protection locked="0"/>
    </xf>
    <xf numFmtId="0" fontId="151" fillId="14" borderId="0">
      <alignment horizontal="right"/>
      <protection locked="0"/>
    </xf>
    <xf numFmtId="0" fontId="152" fillId="14" borderId="0">
      <alignment horizontal="right"/>
      <protection locked="0"/>
    </xf>
    <xf numFmtId="0" fontId="152" fillId="14" borderId="0">
      <alignment horizontal="right"/>
      <protection locked="0"/>
    </xf>
    <xf numFmtId="0" fontId="152" fillId="14" borderId="0">
      <alignment horizontal="right"/>
      <protection locked="0"/>
    </xf>
    <xf numFmtId="0" fontId="63" fillId="24" borderId="0">
      <alignment horizontal="right" vertical="center"/>
      <protection locked="0"/>
    </xf>
    <xf numFmtId="0" fontId="63" fillId="14" borderId="0">
      <alignment horizontal="right" vertical="center"/>
      <protection locked="0"/>
    </xf>
    <xf numFmtId="178" fontId="64" fillId="0" borderId="0"/>
    <xf numFmtId="179" fontId="131" fillId="0" borderId="0"/>
    <xf numFmtId="179" fontId="131" fillId="0" borderId="0"/>
    <xf numFmtId="179" fontId="131" fillId="0" borderId="0"/>
    <xf numFmtId="179" fontId="131" fillId="0" borderId="0"/>
    <xf numFmtId="179" fontId="131" fillId="0" borderId="0"/>
    <xf numFmtId="179" fontId="131" fillId="0" borderId="0"/>
    <xf numFmtId="179" fontId="131" fillId="0" borderId="0"/>
    <xf numFmtId="178" fontId="64" fillId="0" borderId="0"/>
    <xf numFmtId="178" fontId="64" fillId="0" borderId="0"/>
    <xf numFmtId="178" fontId="64" fillId="0" borderId="0"/>
    <xf numFmtId="172" fontId="131" fillId="0" borderId="0"/>
    <xf numFmtId="172" fontId="131" fillId="0" borderId="0"/>
    <xf numFmtId="180" fontId="131" fillId="0" borderId="0"/>
    <xf numFmtId="180" fontId="131" fillId="0" borderId="0"/>
    <xf numFmtId="0" fontId="66" fillId="24" borderId="0"/>
    <xf numFmtId="0" fontId="66" fillId="24" borderId="0"/>
    <xf numFmtId="0" fontId="153" fillId="24" borderId="0"/>
    <xf numFmtId="181" fontId="154" fillId="0" borderId="0"/>
    <xf numFmtId="0" fontId="131" fillId="0" borderId="0"/>
    <xf numFmtId="0" fontId="131" fillId="0" borderId="0"/>
    <xf numFmtId="0" fontId="64" fillId="0" borderId="0"/>
    <xf numFmtId="0" fontId="131" fillId="0" borderId="0"/>
    <xf numFmtId="0" fontId="1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1" fillId="0" borderId="0"/>
    <xf numFmtId="0" fontId="64" fillId="0" borderId="0"/>
    <xf numFmtId="0" fontId="131" fillId="0" borderId="0"/>
    <xf numFmtId="0" fontId="132" fillId="0" borderId="0"/>
    <xf numFmtId="0" fontId="131" fillId="0" borderId="0"/>
    <xf numFmtId="0" fontId="131" fillId="0" borderId="0"/>
    <xf numFmtId="0" fontId="6" fillId="0" borderId="0"/>
    <xf numFmtId="0" fontId="131" fillId="0" borderId="0"/>
    <xf numFmtId="0" fontId="69" fillId="0" borderId="0"/>
    <xf numFmtId="0" fontId="69" fillId="0" borderId="0"/>
    <xf numFmtId="0" fontId="14" fillId="0" borderId="0"/>
    <xf numFmtId="0" fontId="131" fillId="0" borderId="0"/>
    <xf numFmtId="0" fontId="131" fillId="0" borderId="0"/>
    <xf numFmtId="0" fontId="131" fillId="0" borderId="0"/>
    <xf numFmtId="0" fontId="131" fillId="0" borderId="0"/>
    <xf numFmtId="0" fontId="131" fillId="0" borderId="0"/>
    <xf numFmtId="0" fontId="131" fillId="0" borderId="0">
      <alignment wrapText="1"/>
    </xf>
    <xf numFmtId="0" fontId="131" fillId="0" borderId="0">
      <alignment wrapText="1"/>
    </xf>
    <xf numFmtId="0" fontId="70" fillId="0" borderId="0"/>
    <xf numFmtId="0" fontId="131" fillId="0" borderId="0"/>
    <xf numFmtId="0" fontId="14" fillId="0" borderId="0"/>
    <xf numFmtId="0" fontId="131" fillId="0" borderId="0">
      <alignment wrapText="1"/>
    </xf>
    <xf numFmtId="0" fontId="131" fillId="0" borderId="0"/>
    <xf numFmtId="0" fontId="131" fillId="0" borderId="0">
      <alignment wrapText="1"/>
    </xf>
    <xf numFmtId="0" fontId="131" fillId="0" borderId="0"/>
    <xf numFmtId="0" fontId="6" fillId="0" borderId="0"/>
    <xf numFmtId="0" fontId="131" fillId="0" borderId="0">
      <alignment wrapText="1"/>
    </xf>
    <xf numFmtId="0" fontId="131" fillId="0" borderId="0">
      <alignment wrapText="1"/>
    </xf>
    <xf numFmtId="0" fontId="6" fillId="0" borderId="0"/>
    <xf numFmtId="0" fontId="131" fillId="0" borderId="0"/>
    <xf numFmtId="0" fontId="6" fillId="0" borderId="0"/>
    <xf numFmtId="0" fontId="71" fillId="0" borderId="0"/>
    <xf numFmtId="0" fontId="6" fillId="0" borderId="0"/>
    <xf numFmtId="0" fontId="6" fillId="0" borderId="0"/>
    <xf numFmtId="0" fontId="131" fillId="0" borderId="0"/>
    <xf numFmtId="0" fontId="131" fillId="0" borderId="0"/>
    <xf numFmtId="0" fontId="6" fillId="0" borderId="0"/>
    <xf numFmtId="4" fontId="72" fillId="0" borderId="0">
      <alignment horizontal="right" vertical="center"/>
    </xf>
    <xf numFmtId="2" fontId="14" fillId="0" borderId="0"/>
    <xf numFmtId="0" fontId="131" fillId="16" borderId="21"/>
    <xf numFmtId="0" fontId="131" fillId="16" borderId="21"/>
    <xf numFmtId="0" fontId="155" fillId="0" borderId="0">
      <alignment vertical="top"/>
    </xf>
    <xf numFmtId="0" fontId="131" fillId="16" borderId="21"/>
    <xf numFmtId="0" fontId="155" fillId="0" borderId="0">
      <alignment vertical="top"/>
    </xf>
    <xf numFmtId="0" fontId="75" fillId="23" borderId="27"/>
    <xf numFmtId="169" fontId="14" fillId="0" borderId="0"/>
    <xf numFmtId="169" fontId="131" fillId="0" borderId="0"/>
    <xf numFmtId="169" fontId="6" fillId="0" borderId="0"/>
    <xf numFmtId="169" fontId="131" fillId="0" borderId="0"/>
    <xf numFmtId="169" fontId="6" fillId="0" borderId="0"/>
    <xf numFmtId="169" fontId="131" fillId="0" borderId="0"/>
    <xf numFmtId="169" fontId="131" fillId="0" borderId="0"/>
    <xf numFmtId="169" fontId="131" fillId="0" borderId="0"/>
    <xf numFmtId="169" fontId="131" fillId="0" borderId="0"/>
    <xf numFmtId="169" fontId="131" fillId="0" borderId="0"/>
    <xf numFmtId="169" fontId="131" fillId="0" borderId="0"/>
    <xf numFmtId="0" fontId="131" fillId="16" borderId="21"/>
    <xf numFmtId="0" fontId="14" fillId="36" borderId="21"/>
    <xf numFmtId="0" fontId="76" fillId="0" borderId="0"/>
    <xf numFmtId="0" fontId="77" fillId="0" borderId="0"/>
    <xf numFmtId="183" fontId="76" fillId="0" borderId="0"/>
    <xf numFmtId="183" fontId="77" fillId="0" borderId="0"/>
    <xf numFmtId="0" fontId="75" fillId="23" borderId="27"/>
    <xf numFmtId="0" fontId="156" fillId="10" borderId="0"/>
    <xf numFmtId="0" fontId="157" fillId="23" borderId="28"/>
    <xf numFmtId="0" fontId="158" fillId="0" borderId="0">
      <alignment vertical="top" wrapText="1"/>
    </xf>
    <xf numFmtId="0" fontId="131" fillId="0" borderId="0">
      <alignment horizontal="left"/>
    </xf>
    <xf numFmtId="0" fontId="131" fillId="0" borderId="0"/>
    <xf numFmtId="0" fontId="131" fillId="0" borderId="0"/>
    <xf numFmtId="0" fontId="143" fillId="0" borderId="0"/>
    <xf numFmtId="0" fontId="143" fillId="0" borderId="0">
      <alignment horizontal="left"/>
    </xf>
    <xf numFmtId="0" fontId="131" fillId="0" borderId="0"/>
    <xf numFmtId="167" fontId="82" fillId="33" borderId="29">
      <alignment vertical="center"/>
    </xf>
    <xf numFmtId="167" fontId="82" fillId="7" borderId="29">
      <alignment vertical="center"/>
    </xf>
    <xf numFmtId="167" fontId="82" fillId="5" borderId="29">
      <alignment vertical="center"/>
    </xf>
    <xf numFmtId="167" fontId="82" fillId="33" borderId="29">
      <alignment vertical="center"/>
    </xf>
    <xf numFmtId="167" fontId="82" fillId="33" borderId="29">
      <alignment vertical="center"/>
    </xf>
    <xf numFmtId="167" fontId="82" fillId="33" borderId="29">
      <alignment vertical="center"/>
    </xf>
    <xf numFmtId="4" fontId="82" fillId="33" borderId="29">
      <alignment vertical="center"/>
    </xf>
    <xf numFmtId="4" fontId="82" fillId="7" borderId="29">
      <alignment vertical="center"/>
    </xf>
    <xf numFmtId="4" fontId="82" fillId="5" borderId="29">
      <alignment vertical="center"/>
    </xf>
    <xf numFmtId="4" fontId="82" fillId="33" borderId="29">
      <alignment vertical="center"/>
    </xf>
    <xf numFmtId="4" fontId="82" fillId="33" borderId="29">
      <alignment vertical="center"/>
    </xf>
    <xf numFmtId="4" fontId="82" fillId="33" borderId="29">
      <alignment vertical="center"/>
    </xf>
    <xf numFmtId="168" fontId="82" fillId="33" borderId="29">
      <alignment vertical="center"/>
    </xf>
    <xf numFmtId="168" fontId="82" fillId="7" borderId="29">
      <alignment vertical="center"/>
    </xf>
    <xf numFmtId="168" fontId="82" fillId="5" borderId="29">
      <alignment vertical="center"/>
    </xf>
    <xf numFmtId="168" fontId="82" fillId="33" borderId="29">
      <alignment vertical="center"/>
    </xf>
    <xf numFmtId="168" fontId="82" fillId="33" borderId="29">
      <alignment vertical="center"/>
    </xf>
    <xf numFmtId="168" fontId="82" fillId="33" borderId="29">
      <alignment vertical="center"/>
    </xf>
    <xf numFmtId="184" fontId="82" fillId="33" borderId="29">
      <alignment vertical="center"/>
    </xf>
    <xf numFmtId="184" fontId="82" fillId="7" borderId="29">
      <alignment vertical="center"/>
    </xf>
    <xf numFmtId="184" fontId="82" fillId="5" borderId="29">
      <alignment vertical="center"/>
    </xf>
    <xf numFmtId="184" fontId="82" fillId="33" borderId="29">
      <alignment vertical="center"/>
    </xf>
    <xf numFmtId="184" fontId="82" fillId="33" borderId="29">
      <alignment vertical="center"/>
    </xf>
    <xf numFmtId="184" fontId="82" fillId="33" borderId="29">
      <alignment vertical="center"/>
    </xf>
    <xf numFmtId="3" fontId="82" fillId="33" borderId="29">
      <alignment vertical="center"/>
    </xf>
    <xf numFmtId="3" fontId="82" fillId="7" borderId="29">
      <alignment vertical="center"/>
    </xf>
    <xf numFmtId="3" fontId="82" fillId="5" borderId="29">
      <alignment vertical="center"/>
    </xf>
    <xf numFmtId="3" fontId="82" fillId="33" borderId="29">
      <alignment vertical="center"/>
    </xf>
    <xf numFmtId="3" fontId="82" fillId="33" borderId="29">
      <alignment vertical="center"/>
    </xf>
    <xf numFmtId="3" fontId="82" fillId="33" borderId="29">
      <alignment vertical="center"/>
    </xf>
    <xf numFmtId="0" fontId="83" fillId="33" borderId="29">
      <alignment vertical="center"/>
    </xf>
    <xf numFmtId="197" fontId="83" fillId="7" borderId="29">
      <alignment vertical="center"/>
    </xf>
    <xf numFmtId="197" fontId="84" fillId="5" borderId="29">
      <alignment vertical="center"/>
    </xf>
    <xf numFmtId="197" fontId="83" fillId="33" borderId="29">
      <alignment vertical="center"/>
    </xf>
    <xf numFmtId="197" fontId="83" fillId="33" borderId="29">
      <alignment vertical="center"/>
    </xf>
    <xf numFmtId="197" fontId="84" fillId="33" borderId="29">
      <alignment vertical="center"/>
    </xf>
    <xf numFmtId="0" fontId="83" fillId="33" borderId="29">
      <alignment vertical="center"/>
    </xf>
    <xf numFmtId="198" fontId="83" fillId="7" borderId="29">
      <alignment vertical="center"/>
    </xf>
    <xf numFmtId="198" fontId="84" fillId="5" borderId="29">
      <alignment vertical="center"/>
    </xf>
    <xf numFmtId="198" fontId="83" fillId="33" borderId="29">
      <alignment vertical="center"/>
    </xf>
    <xf numFmtId="198" fontId="83" fillId="33" borderId="29">
      <alignment vertical="center"/>
    </xf>
    <xf numFmtId="198" fontId="84" fillId="33" borderId="29">
      <alignment vertical="center"/>
    </xf>
    <xf numFmtId="0" fontId="83" fillId="33" borderId="29">
      <alignment vertical="center"/>
    </xf>
    <xf numFmtId="199" fontId="83" fillId="7" borderId="29">
      <alignment vertical="center"/>
    </xf>
    <xf numFmtId="199" fontId="84" fillId="5" borderId="29">
      <alignment vertical="center"/>
    </xf>
    <xf numFmtId="199" fontId="83" fillId="33" borderId="29">
      <alignment vertical="center"/>
    </xf>
    <xf numFmtId="199" fontId="83" fillId="33" borderId="29">
      <alignment vertical="center"/>
    </xf>
    <xf numFmtId="199" fontId="84" fillId="33" borderId="29">
      <alignment vertical="center"/>
    </xf>
    <xf numFmtId="188" fontId="85" fillId="33" borderId="29">
      <alignment vertical="center"/>
    </xf>
    <xf numFmtId="188" fontId="85" fillId="7" borderId="29">
      <alignment vertical="center"/>
    </xf>
    <xf numFmtId="188" fontId="85" fillId="5" borderId="29">
      <alignment vertical="center"/>
    </xf>
    <xf numFmtId="188" fontId="85" fillId="33" borderId="29">
      <alignment vertical="center"/>
    </xf>
    <xf numFmtId="188" fontId="85" fillId="33" borderId="29">
      <alignment vertical="center"/>
    </xf>
    <xf numFmtId="188" fontId="85" fillId="33" borderId="29">
      <alignment vertical="center"/>
    </xf>
    <xf numFmtId="189" fontId="85" fillId="33" borderId="29">
      <alignment vertical="center"/>
    </xf>
    <xf numFmtId="189" fontId="85" fillId="7" borderId="29">
      <alignment vertical="center"/>
    </xf>
    <xf numFmtId="189" fontId="85" fillId="5" borderId="29">
      <alignment vertical="center"/>
    </xf>
    <xf numFmtId="189" fontId="85" fillId="33" borderId="29">
      <alignment vertical="center"/>
    </xf>
    <xf numFmtId="189" fontId="85" fillId="33" borderId="29">
      <alignment vertical="center"/>
    </xf>
    <xf numFmtId="189" fontId="85" fillId="33" borderId="29">
      <alignment vertical="center"/>
    </xf>
    <xf numFmtId="190" fontId="85" fillId="33" borderId="29">
      <alignment vertical="center"/>
    </xf>
    <xf numFmtId="190" fontId="85" fillId="7" borderId="29">
      <alignment vertical="center"/>
    </xf>
    <xf numFmtId="190" fontId="85" fillId="5" borderId="29">
      <alignment vertical="center"/>
    </xf>
    <xf numFmtId="190" fontId="85" fillId="33" borderId="29">
      <alignment vertical="center"/>
    </xf>
    <xf numFmtId="190" fontId="85" fillId="33" borderId="29">
      <alignment vertical="center"/>
    </xf>
    <xf numFmtId="190" fontId="85" fillId="33" borderId="29">
      <alignment vertical="center"/>
    </xf>
    <xf numFmtId="165" fontId="86" fillId="33" borderId="29">
      <alignment vertical="center"/>
    </xf>
    <xf numFmtId="165" fontId="87" fillId="7" borderId="29">
      <alignment vertical="center"/>
    </xf>
    <xf numFmtId="165" fontId="88" fillId="5" borderId="29">
      <alignment vertical="center"/>
    </xf>
    <xf numFmtId="165" fontId="86" fillId="33" borderId="29">
      <alignment vertical="center"/>
    </xf>
    <xf numFmtId="165" fontId="89" fillId="33" borderId="29">
      <alignment vertical="center"/>
    </xf>
    <xf numFmtId="165" fontId="88" fillId="33" borderId="29">
      <alignment vertical="center"/>
    </xf>
    <xf numFmtId="191" fontId="86" fillId="33" borderId="29">
      <alignment vertical="center"/>
    </xf>
    <xf numFmtId="191" fontId="87" fillId="7" borderId="29">
      <alignment vertical="center"/>
    </xf>
    <xf numFmtId="191" fontId="88" fillId="5" borderId="29">
      <alignment vertical="center"/>
    </xf>
    <xf numFmtId="191" fontId="86" fillId="33" borderId="29">
      <alignment vertical="center"/>
    </xf>
    <xf numFmtId="191" fontId="89" fillId="33" borderId="29">
      <alignment vertical="center"/>
    </xf>
    <xf numFmtId="191" fontId="88" fillId="33" borderId="29">
      <alignment vertical="center"/>
    </xf>
    <xf numFmtId="169" fontId="86" fillId="33" borderId="29">
      <alignment vertical="center"/>
    </xf>
    <xf numFmtId="169" fontId="87" fillId="7" borderId="29">
      <alignment vertical="center"/>
    </xf>
    <xf numFmtId="169" fontId="88" fillId="5" borderId="29">
      <alignment vertical="center"/>
    </xf>
    <xf numFmtId="169" fontId="86" fillId="33" borderId="29">
      <alignment vertical="center"/>
    </xf>
    <xf numFmtId="169" fontId="89" fillId="33" borderId="29">
      <alignment vertical="center"/>
    </xf>
    <xf numFmtId="169" fontId="88" fillId="33" borderId="29">
      <alignment vertical="center"/>
    </xf>
    <xf numFmtId="0" fontId="90" fillId="33" borderId="29">
      <alignment vertical="center"/>
    </xf>
    <xf numFmtId="0" fontId="91" fillId="7" borderId="29">
      <alignment vertical="center"/>
    </xf>
    <xf numFmtId="0" fontId="91" fillId="5" borderId="29">
      <alignment vertical="center"/>
    </xf>
    <xf numFmtId="0" fontId="91" fillId="33" borderId="29">
      <alignment vertical="center"/>
    </xf>
    <xf numFmtId="0" fontId="91" fillId="33" borderId="29">
      <alignment vertical="center"/>
    </xf>
    <xf numFmtId="0" fontId="91" fillId="33" borderId="29">
      <alignment vertical="center"/>
    </xf>
    <xf numFmtId="0" fontId="90" fillId="33" borderId="29">
      <alignment horizontal="left" vertical="center"/>
    </xf>
    <xf numFmtId="0" fontId="90" fillId="7" borderId="29">
      <alignment horizontal="left" vertical="center"/>
    </xf>
    <xf numFmtId="0" fontId="90" fillId="5" borderId="29">
      <alignment horizontal="left" vertical="center"/>
    </xf>
    <xf numFmtId="0" fontId="90" fillId="33" borderId="29">
      <alignment horizontal="left" vertical="center"/>
    </xf>
    <xf numFmtId="0" fontId="90" fillId="33" borderId="29">
      <alignment horizontal="left" vertical="center"/>
    </xf>
    <xf numFmtId="0" fontId="90" fillId="33" borderId="29">
      <alignment horizontal="left" vertical="center"/>
    </xf>
    <xf numFmtId="167" fontId="92" fillId="46" borderId="29">
      <alignment vertical="center"/>
    </xf>
    <xf numFmtId="167" fontId="92" fillId="17" borderId="29">
      <alignment vertical="center"/>
    </xf>
    <xf numFmtId="167" fontId="92" fillId="40" borderId="29">
      <alignment vertical="center"/>
    </xf>
    <xf numFmtId="167" fontId="92" fillId="47" borderId="29">
      <alignment vertical="center"/>
    </xf>
    <xf numFmtId="167" fontId="92" fillId="46" borderId="29">
      <alignment vertical="center"/>
    </xf>
    <xf numFmtId="4" fontId="92" fillId="46" borderId="29">
      <alignment vertical="center"/>
    </xf>
    <xf numFmtId="4" fontId="92" fillId="17" borderId="29">
      <alignment vertical="center"/>
    </xf>
    <xf numFmtId="4" fontId="92" fillId="40" borderId="29">
      <alignment vertical="center"/>
    </xf>
    <xf numFmtId="4" fontId="92" fillId="47" borderId="29">
      <alignment vertical="center"/>
    </xf>
    <xf numFmtId="4" fontId="92" fillId="46" borderId="29">
      <alignment vertical="center"/>
    </xf>
    <xf numFmtId="168" fontId="92" fillId="46" borderId="29">
      <alignment vertical="center"/>
    </xf>
    <xf numFmtId="168" fontId="92" fillId="17" borderId="29">
      <alignment vertical="center"/>
    </xf>
    <xf numFmtId="168" fontId="92" fillId="40" borderId="29">
      <alignment vertical="center"/>
    </xf>
    <xf numFmtId="168" fontId="92" fillId="47" borderId="29">
      <alignment vertical="center"/>
    </xf>
    <xf numFmtId="168" fontId="92" fillId="46" borderId="29">
      <alignment vertical="center"/>
    </xf>
    <xf numFmtId="184" fontId="92" fillId="46" borderId="29">
      <alignment vertical="center"/>
    </xf>
    <xf numFmtId="184" fontId="92" fillId="17" borderId="29">
      <alignment vertical="center"/>
    </xf>
    <xf numFmtId="184" fontId="92" fillId="40" borderId="29">
      <alignment vertical="center"/>
    </xf>
    <xf numFmtId="184" fontId="92" fillId="47" borderId="29">
      <alignment vertical="center"/>
    </xf>
    <xf numFmtId="184" fontId="92" fillId="46" borderId="29">
      <alignment vertical="center"/>
    </xf>
    <xf numFmtId="3" fontId="92" fillId="46" borderId="29">
      <alignment vertical="center"/>
    </xf>
    <xf numFmtId="3" fontId="92" fillId="17" borderId="29">
      <alignment vertical="center"/>
    </xf>
    <xf numFmtId="3" fontId="92" fillId="40" borderId="29">
      <alignment vertical="center"/>
    </xf>
    <xf numFmtId="3" fontId="92" fillId="47" borderId="29">
      <alignment vertical="center"/>
    </xf>
    <xf numFmtId="3" fontId="92" fillId="46" borderId="29">
      <alignment vertical="center"/>
    </xf>
    <xf numFmtId="0" fontId="93" fillId="46" borderId="29">
      <alignment vertical="center"/>
    </xf>
    <xf numFmtId="197" fontId="93" fillId="17" borderId="29">
      <alignment vertical="center"/>
    </xf>
    <xf numFmtId="197" fontId="93" fillId="40" borderId="29">
      <alignment vertical="center"/>
    </xf>
    <xf numFmtId="197" fontId="93" fillId="47" borderId="29">
      <alignment vertical="center"/>
    </xf>
    <xf numFmtId="197" fontId="94" fillId="46" borderId="29">
      <alignment vertical="center"/>
    </xf>
    <xf numFmtId="0" fontId="93" fillId="46" borderId="29">
      <alignment vertical="center"/>
    </xf>
    <xf numFmtId="198" fontId="93" fillId="17" borderId="29">
      <alignment vertical="center"/>
    </xf>
    <xf numFmtId="198" fontId="93" fillId="40" borderId="29">
      <alignment vertical="center"/>
    </xf>
    <xf numFmtId="198" fontId="93" fillId="47" borderId="29">
      <alignment vertical="center"/>
    </xf>
    <xf numFmtId="198" fontId="94" fillId="46" borderId="29">
      <alignment vertical="center"/>
    </xf>
    <xf numFmtId="0" fontId="93" fillId="46" borderId="29">
      <alignment vertical="center"/>
    </xf>
    <xf numFmtId="199" fontId="93" fillId="17" borderId="29">
      <alignment vertical="center"/>
    </xf>
    <xf numFmtId="199" fontId="93" fillId="40" borderId="29">
      <alignment vertical="center"/>
    </xf>
    <xf numFmtId="199" fontId="93" fillId="47" borderId="29">
      <alignment vertical="center"/>
    </xf>
    <xf numFmtId="199" fontId="94" fillId="46" borderId="29">
      <alignment vertical="center"/>
    </xf>
    <xf numFmtId="188" fontId="95" fillId="46" borderId="29">
      <alignment vertical="center"/>
    </xf>
    <xf numFmtId="188" fontId="95" fillId="17" borderId="29">
      <alignment vertical="center"/>
    </xf>
    <xf numFmtId="188" fontId="95" fillId="40" borderId="29">
      <alignment vertical="center"/>
    </xf>
    <xf numFmtId="188" fontId="95" fillId="47" borderId="29">
      <alignment vertical="center"/>
    </xf>
    <xf numFmtId="188" fontId="95" fillId="46" borderId="29">
      <alignment vertical="center"/>
    </xf>
    <xf numFmtId="189" fontId="95" fillId="46" borderId="29">
      <alignment vertical="center"/>
    </xf>
    <xf numFmtId="189" fontId="95" fillId="17" borderId="29">
      <alignment vertical="center"/>
    </xf>
    <xf numFmtId="189" fontId="95" fillId="40" borderId="29">
      <alignment vertical="center"/>
    </xf>
    <xf numFmtId="189" fontId="95" fillId="47" borderId="29">
      <alignment vertical="center"/>
    </xf>
    <xf numFmtId="189" fontId="95" fillId="46" borderId="29">
      <alignment vertical="center"/>
    </xf>
    <xf numFmtId="190" fontId="95" fillId="46" borderId="29">
      <alignment vertical="center"/>
    </xf>
    <xf numFmtId="190" fontId="95" fillId="17" borderId="29">
      <alignment vertical="center"/>
    </xf>
    <xf numFmtId="190" fontId="95" fillId="40" borderId="29">
      <alignment vertical="center"/>
    </xf>
    <xf numFmtId="190" fontId="95" fillId="47" borderId="29">
      <alignment vertical="center"/>
    </xf>
    <xf numFmtId="190" fontId="95" fillId="46" borderId="29">
      <alignment vertical="center"/>
    </xf>
    <xf numFmtId="165" fontId="96" fillId="46" borderId="29">
      <alignment vertical="center"/>
    </xf>
    <xf numFmtId="165" fontId="97" fillId="17" borderId="29">
      <alignment vertical="center"/>
    </xf>
    <xf numFmtId="165" fontId="96" fillId="40" borderId="29">
      <alignment vertical="center"/>
    </xf>
    <xf numFmtId="165" fontId="98" fillId="47" borderId="29">
      <alignment vertical="center"/>
    </xf>
    <xf numFmtId="165" fontId="99" fillId="46" borderId="29">
      <alignment vertical="center"/>
    </xf>
    <xf numFmtId="191" fontId="96" fillId="46" borderId="29">
      <alignment vertical="center"/>
    </xf>
    <xf numFmtId="191" fontId="97" fillId="17" borderId="29">
      <alignment vertical="center"/>
    </xf>
    <xf numFmtId="191" fontId="96" fillId="40" borderId="29">
      <alignment vertical="center"/>
    </xf>
    <xf numFmtId="191" fontId="98" fillId="47" borderId="29">
      <alignment vertical="center"/>
    </xf>
    <xf numFmtId="191" fontId="99" fillId="46" borderId="29">
      <alignment vertical="center"/>
    </xf>
    <xf numFmtId="169" fontId="96" fillId="46" borderId="29">
      <alignment vertical="center"/>
    </xf>
    <xf numFmtId="169" fontId="97" fillId="17" borderId="29">
      <alignment vertical="center"/>
    </xf>
    <xf numFmtId="169" fontId="96" fillId="40" borderId="29">
      <alignment vertical="center"/>
    </xf>
    <xf numFmtId="169" fontId="98" fillId="47" borderId="29">
      <alignment vertical="center"/>
    </xf>
    <xf numFmtId="169" fontId="99" fillId="46" borderId="29">
      <alignment vertical="center"/>
    </xf>
    <xf numFmtId="0" fontId="100" fillId="46" borderId="29">
      <alignment vertical="center"/>
    </xf>
    <xf numFmtId="0" fontId="101" fillId="17" borderId="29">
      <alignment vertical="center"/>
    </xf>
    <xf numFmtId="0" fontId="101" fillId="40" borderId="29">
      <alignment vertical="center"/>
    </xf>
    <xf numFmtId="0" fontId="101" fillId="47" borderId="29">
      <alignment vertical="center"/>
    </xf>
    <xf numFmtId="0" fontId="101" fillId="46" borderId="29">
      <alignment vertical="center"/>
    </xf>
    <xf numFmtId="0" fontId="100" fillId="46" borderId="29">
      <alignment horizontal="left" vertical="center"/>
    </xf>
    <xf numFmtId="0" fontId="100" fillId="17" borderId="29">
      <alignment horizontal="left" vertical="center"/>
    </xf>
    <xf numFmtId="0" fontId="100" fillId="40" borderId="29">
      <alignment horizontal="left" vertical="center"/>
    </xf>
    <xf numFmtId="0" fontId="100" fillId="47" borderId="29">
      <alignment horizontal="left" vertical="center"/>
    </xf>
    <xf numFmtId="0" fontId="100" fillId="46" borderId="29">
      <alignment horizontal="left" vertical="center"/>
    </xf>
    <xf numFmtId="167" fontId="82" fillId="50" borderId="30">
      <alignment vertical="center"/>
    </xf>
    <xf numFmtId="167" fontId="82" fillId="41" borderId="30">
      <alignment vertical="center"/>
    </xf>
    <xf numFmtId="167" fontId="82" fillId="35" borderId="30">
      <alignment vertical="center"/>
    </xf>
    <xf numFmtId="167" fontId="82" fillId="5" borderId="30">
      <alignment vertical="center"/>
    </xf>
    <xf numFmtId="167" fontId="82" fillId="15" borderId="30">
      <alignment vertical="center"/>
    </xf>
    <xf numFmtId="167" fontId="82" fillId="50" borderId="30">
      <alignment vertical="center"/>
    </xf>
    <xf numFmtId="167" fontId="82" fillId="35" borderId="30">
      <alignment vertical="center"/>
    </xf>
    <xf numFmtId="167" fontId="82" fillId="5" borderId="30">
      <alignment vertical="center"/>
    </xf>
    <xf numFmtId="4" fontId="82" fillId="41" borderId="30">
      <alignment vertical="center"/>
    </xf>
    <xf numFmtId="4" fontId="82" fillId="35" borderId="30">
      <alignment vertical="center"/>
    </xf>
    <xf numFmtId="4" fontId="82" fillId="5" borderId="30">
      <alignment vertical="center"/>
    </xf>
    <xf numFmtId="4" fontId="82" fillId="15" borderId="30">
      <alignment vertical="center"/>
    </xf>
    <xf numFmtId="4" fontId="82" fillId="35" borderId="30">
      <alignment vertical="center"/>
    </xf>
    <xf numFmtId="4" fontId="82" fillId="5" borderId="30">
      <alignment vertical="center"/>
    </xf>
    <xf numFmtId="168" fontId="82" fillId="41" borderId="30">
      <alignment vertical="center"/>
    </xf>
    <xf numFmtId="168" fontId="82" fillId="35" borderId="30">
      <alignment vertical="center"/>
    </xf>
    <xf numFmtId="168" fontId="82" fillId="5" borderId="30">
      <alignment vertical="center"/>
    </xf>
    <xf numFmtId="168" fontId="82" fillId="15" borderId="30">
      <alignment vertical="center"/>
    </xf>
    <xf numFmtId="168" fontId="82" fillId="35" borderId="30">
      <alignment vertical="center"/>
    </xf>
    <xf numFmtId="168" fontId="82" fillId="5" borderId="30">
      <alignment vertical="center"/>
    </xf>
    <xf numFmtId="184" fontId="82" fillId="41" borderId="30">
      <alignment vertical="center"/>
    </xf>
    <xf numFmtId="184" fontId="82" fillId="35" borderId="30">
      <alignment vertical="center"/>
    </xf>
    <xf numFmtId="184" fontId="82" fillId="5" borderId="30">
      <alignment vertical="center"/>
    </xf>
    <xf numFmtId="184" fontId="82" fillId="15" borderId="30">
      <alignment vertical="center"/>
    </xf>
    <xf numFmtId="184" fontId="82" fillId="35" borderId="30">
      <alignment vertical="center"/>
    </xf>
    <xf numFmtId="184" fontId="82" fillId="5" borderId="30">
      <alignment vertical="center"/>
    </xf>
    <xf numFmtId="3" fontId="82" fillId="41" borderId="30">
      <alignment vertical="center"/>
    </xf>
    <xf numFmtId="3" fontId="82" fillId="35" borderId="30">
      <alignment vertical="center"/>
    </xf>
    <xf numFmtId="3" fontId="82" fillId="5" borderId="30">
      <alignment vertical="center"/>
    </xf>
    <xf numFmtId="3" fontId="82" fillId="15" borderId="30">
      <alignment vertical="center"/>
    </xf>
    <xf numFmtId="3" fontId="82" fillId="35" borderId="30">
      <alignment vertical="center"/>
    </xf>
    <xf numFmtId="3" fontId="82" fillId="5" borderId="30">
      <alignment vertical="center"/>
    </xf>
    <xf numFmtId="0" fontId="83" fillId="41" borderId="30">
      <alignment vertical="center"/>
    </xf>
    <xf numFmtId="197" fontId="83" fillId="35" borderId="30">
      <alignment vertical="center"/>
    </xf>
    <xf numFmtId="197" fontId="84" fillId="5" borderId="30">
      <alignment vertical="center"/>
    </xf>
    <xf numFmtId="197" fontId="83" fillId="15" borderId="30">
      <alignment vertical="center"/>
    </xf>
    <xf numFmtId="197" fontId="83" fillId="35" borderId="30">
      <alignment vertical="center"/>
    </xf>
    <xf numFmtId="197" fontId="84" fillId="5" borderId="30">
      <alignment vertical="center"/>
    </xf>
    <xf numFmtId="0" fontId="83" fillId="41" borderId="30">
      <alignment vertical="center"/>
    </xf>
    <xf numFmtId="198" fontId="83" fillId="35" borderId="30">
      <alignment vertical="center"/>
    </xf>
    <xf numFmtId="198" fontId="84" fillId="5" borderId="30">
      <alignment vertical="center"/>
    </xf>
    <xf numFmtId="198" fontId="83" fillId="15" borderId="30">
      <alignment vertical="center"/>
    </xf>
    <xf numFmtId="198" fontId="83" fillId="35" borderId="30">
      <alignment vertical="center"/>
    </xf>
    <xf numFmtId="198" fontId="84" fillId="5" borderId="30">
      <alignment vertical="center"/>
    </xf>
    <xf numFmtId="0" fontId="83" fillId="41" borderId="30">
      <alignment vertical="center"/>
    </xf>
    <xf numFmtId="199" fontId="83" fillId="35" borderId="30">
      <alignment vertical="center"/>
    </xf>
    <xf numFmtId="199" fontId="84" fillId="5" borderId="30">
      <alignment vertical="center"/>
    </xf>
    <xf numFmtId="199" fontId="83" fillId="15" borderId="30">
      <alignment vertical="center"/>
    </xf>
    <xf numFmtId="199" fontId="83" fillId="35" borderId="30">
      <alignment vertical="center"/>
    </xf>
    <xf numFmtId="199" fontId="84" fillId="5" borderId="30">
      <alignment vertical="center"/>
    </xf>
    <xf numFmtId="188" fontId="85" fillId="41" borderId="30">
      <alignment vertical="center"/>
    </xf>
    <xf numFmtId="188" fontId="85" fillId="35" borderId="30">
      <alignment vertical="center"/>
    </xf>
    <xf numFmtId="188" fontId="85" fillId="5" borderId="30">
      <alignment vertical="center"/>
    </xf>
    <xf numFmtId="188" fontId="85" fillId="15" borderId="30">
      <alignment vertical="center"/>
    </xf>
    <xf numFmtId="188" fontId="85" fillId="35" borderId="30">
      <alignment vertical="center"/>
    </xf>
    <xf numFmtId="188" fontId="85" fillId="5" borderId="30">
      <alignment vertical="center"/>
    </xf>
    <xf numFmtId="189" fontId="85" fillId="41" borderId="30">
      <alignment vertical="center"/>
    </xf>
    <xf numFmtId="189" fontId="85" fillId="35" borderId="30">
      <alignment vertical="center"/>
    </xf>
    <xf numFmtId="189" fontId="85" fillId="5" borderId="30">
      <alignment vertical="center"/>
    </xf>
    <xf numFmtId="189" fontId="85" fillId="15" borderId="30">
      <alignment vertical="center"/>
    </xf>
    <xf numFmtId="189" fontId="85" fillId="35" borderId="30">
      <alignment vertical="center"/>
    </xf>
    <xf numFmtId="189" fontId="85" fillId="5" borderId="30">
      <alignment vertical="center"/>
    </xf>
    <xf numFmtId="190" fontId="85" fillId="41" borderId="30">
      <alignment vertical="center"/>
    </xf>
    <xf numFmtId="190" fontId="85" fillId="35" borderId="30">
      <alignment vertical="center"/>
    </xf>
    <xf numFmtId="190" fontId="85" fillId="5" borderId="30">
      <alignment vertical="center"/>
    </xf>
    <xf numFmtId="190" fontId="85" fillId="15" borderId="30">
      <alignment vertical="center"/>
    </xf>
    <xf numFmtId="190" fontId="85" fillId="35" borderId="30">
      <alignment vertical="center"/>
    </xf>
    <xf numFmtId="190" fontId="85" fillId="5" borderId="30">
      <alignment vertical="center"/>
    </xf>
    <xf numFmtId="165" fontId="86" fillId="41" borderId="30">
      <alignment vertical="center"/>
    </xf>
    <xf numFmtId="165" fontId="87" fillId="35" borderId="30">
      <alignment vertical="center"/>
    </xf>
    <xf numFmtId="165" fontId="88" fillId="5" borderId="30">
      <alignment vertical="center"/>
    </xf>
    <xf numFmtId="165" fontId="86" fillId="15" borderId="30">
      <alignment vertical="center"/>
    </xf>
    <xf numFmtId="165" fontId="89" fillId="35" borderId="30">
      <alignment vertical="center"/>
    </xf>
    <xf numFmtId="165" fontId="88" fillId="5" borderId="30">
      <alignment vertical="center"/>
    </xf>
    <xf numFmtId="191" fontId="86" fillId="41" borderId="30">
      <alignment vertical="center"/>
    </xf>
    <xf numFmtId="191" fontId="87" fillId="35" borderId="30">
      <alignment vertical="center"/>
    </xf>
    <xf numFmtId="191" fontId="88" fillId="5" borderId="30">
      <alignment vertical="center"/>
    </xf>
    <xf numFmtId="191" fontId="86" fillId="15" borderId="30">
      <alignment vertical="center"/>
    </xf>
    <xf numFmtId="191" fontId="89" fillId="35" borderId="30">
      <alignment vertical="center"/>
    </xf>
    <xf numFmtId="191" fontId="88" fillId="5" borderId="30">
      <alignment vertical="center"/>
    </xf>
    <xf numFmtId="169" fontId="86" fillId="41" borderId="30">
      <alignment vertical="center"/>
    </xf>
    <xf numFmtId="169" fontId="87" fillId="35" borderId="30">
      <alignment vertical="center"/>
    </xf>
    <xf numFmtId="169" fontId="88" fillId="5" borderId="30">
      <alignment vertical="center"/>
    </xf>
    <xf numFmtId="169" fontId="86" fillId="15" borderId="30">
      <alignment vertical="center"/>
    </xf>
    <xf numFmtId="169" fontId="89" fillId="35" borderId="30">
      <alignment vertical="center"/>
    </xf>
    <xf numFmtId="169" fontId="88" fillId="5" borderId="30">
      <alignment vertical="center"/>
    </xf>
    <xf numFmtId="0" fontId="90" fillId="41" borderId="30">
      <alignment vertical="center"/>
    </xf>
    <xf numFmtId="0" fontId="91" fillId="35" borderId="30">
      <alignment vertical="center"/>
    </xf>
    <xf numFmtId="0" fontId="91" fillId="5" borderId="30">
      <alignment vertical="center"/>
    </xf>
    <xf numFmtId="0" fontId="91" fillId="15" borderId="30">
      <alignment vertical="center"/>
    </xf>
    <xf numFmtId="0" fontId="91" fillId="35" borderId="30">
      <alignment vertical="center"/>
    </xf>
    <xf numFmtId="0" fontId="91" fillId="5" borderId="30">
      <alignment vertical="center"/>
    </xf>
    <xf numFmtId="0" fontId="90" fillId="41" borderId="30">
      <alignment horizontal="left" vertical="center"/>
    </xf>
    <xf numFmtId="0" fontId="90" fillId="35" borderId="30">
      <alignment horizontal="left" vertical="center"/>
    </xf>
    <xf numFmtId="0" fontId="90" fillId="5" borderId="30">
      <alignment horizontal="left" vertical="center"/>
    </xf>
    <xf numFmtId="0" fontId="90" fillId="15" borderId="30">
      <alignment horizontal="left" vertical="center"/>
    </xf>
    <xf numFmtId="0" fontId="90" fillId="35" borderId="30">
      <alignment horizontal="left" vertical="center"/>
    </xf>
    <xf numFmtId="0" fontId="90" fillId="5" borderId="30">
      <alignment horizontal="left" vertical="center"/>
    </xf>
    <xf numFmtId="167" fontId="92" fillId="51" borderId="30">
      <alignment vertical="center"/>
    </xf>
    <xf numFmtId="167" fontId="92" fillId="12" borderId="30">
      <alignment vertical="center"/>
    </xf>
    <xf numFmtId="167" fontId="92" fillId="12" borderId="30">
      <alignment vertical="center"/>
    </xf>
    <xf numFmtId="167" fontId="92" fillId="26" borderId="30">
      <alignment vertical="center"/>
    </xf>
    <xf numFmtId="167" fontId="92" fillId="12" borderId="30">
      <alignment vertical="center"/>
    </xf>
    <xf numFmtId="167" fontId="92" fillId="51" borderId="30">
      <alignment vertical="center"/>
    </xf>
    <xf numFmtId="167" fontId="92" fillId="40" borderId="30">
      <alignment vertical="center"/>
    </xf>
    <xf numFmtId="167" fontId="92" fillId="26" borderId="30">
      <alignment vertical="center"/>
    </xf>
    <xf numFmtId="4" fontId="92" fillId="12" borderId="30">
      <alignment vertical="center"/>
    </xf>
    <xf numFmtId="4" fontId="92" fillId="12" borderId="30">
      <alignment vertical="center"/>
    </xf>
    <xf numFmtId="4" fontId="92" fillId="26" borderId="30">
      <alignment vertical="center"/>
    </xf>
    <xf numFmtId="4" fontId="92" fillId="12" borderId="30">
      <alignment vertical="center"/>
    </xf>
    <xf numFmtId="4" fontId="92" fillId="40" borderId="30">
      <alignment vertical="center"/>
    </xf>
    <xf numFmtId="4" fontId="92" fillId="26" borderId="30">
      <alignment vertical="center"/>
    </xf>
    <xf numFmtId="168" fontId="92" fillId="12" borderId="30">
      <alignment vertical="center"/>
    </xf>
    <xf numFmtId="168" fontId="92" fillId="12" borderId="30">
      <alignment vertical="center"/>
    </xf>
    <xf numFmtId="168" fontId="92" fillId="26" borderId="30">
      <alignment vertical="center"/>
    </xf>
    <xf numFmtId="168" fontId="92" fillId="12" borderId="30">
      <alignment vertical="center"/>
    </xf>
    <xf numFmtId="168" fontId="92" fillId="40" borderId="30">
      <alignment vertical="center"/>
    </xf>
    <xf numFmtId="168" fontId="92" fillId="26" borderId="30">
      <alignment vertical="center"/>
    </xf>
    <xf numFmtId="184" fontId="92" fillId="12" borderId="30">
      <alignment vertical="center"/>
    </xf>
    <xf numFmtId="184" fontId="92" fillId="12" borderId="30">
      <alignment vertical="center"/>
    </xf>
    <xf numFmtId="184" fontId="92" fillId="26" borderId="30">
      <alignment vertical="center"/>
    </xf>
    <xf numFmtId="184" fontId="92" fillId="12" borderId="30">
      <alignment vertical="center"/>
    </xf>
    <xf numFmtId="184" fontId="92" fillId="40" borderId="30">
      <alignment vertical="center"/>
    </xf>
    <xf numFmtId="184" fontId="92" fillId="26" borderId="30">
      <alignment vertical="center"/>
    </xf>
    <xf numFmtId="3" fontId="92" fillId="12" borderId="30">
      <alignment vertical="center"/>
    </xf>
    <xf numFmtId="3" fontId="92" fillId="12" borderId="30">
      <alignment vertical="center"/>
    </xf>
    <xf numFmtId="3" fontId="92" fillId="26" borderId="30">
      <alignment vertical="center"/>
    </xf>
    <xf numFmtId="3" fontId="92" fillId="12" borderId="30">
      <alignment vertical="center"/>
    </xf>
    <xf numFmtId="3" fontId="92" fillId="40" borderId="30">
      <alignment vertical="center"/>
    </xf>
    <xf numFmtId="3" fontId="92" fillId="26" borderId="30">
      <alignment vertical="center"/>
    </xf>
    <xf numFmtId="0" fontId="93" fillId="12" borderId="30">
      <alignment vertical="center"/>
    </xf>
    <xf numFmtId="197" fontId="93" fillId="12" borderId="30">
      <alignment vertical="center"/>
    </xf>
    <xf numFmtId="197" fontId="94" fillId="26" borderId="30">
      <alignment vertical="center"/>
    </xf>
    <xf numFmtId="197" fontId="93" fillId="12" borderId="30">
      <alignment vertical="center"/>
    </xf>
    <xf numFmtId="197" fontId="93" fillId="40" borderId="30">
      <alignment vertical="center"/>
    </xf>
    <xf numFmtId="197" fontId="94" fillId="26" borderId="30">
      <alignment vertical="center"/>
    </xf>
    <xf numFmtId="0" fontId="93" fillId="12" borderId="30">
      <alignment vertical="center"/>
    </xf>
    <xf numFmtId="198" fontId="93" fillId="12" borderId="30">
      <alignment vertical="center"/>
    </xf>
    <xf numFmtId="198" fontId="94" fillId="26" borderId="30">
      <alignment vertical="center"/>
    </xf>
    <xf numFmtId="198" fontId="93" fillId="12" borderId="30">
      <alignment vertical="center"/>
    </xf>
    <xf numFmtId="198" fontId="93" fillId="40" borderId="30">
      <alignment vertical="center"/>
    </xf>
    <xf numFmtId="198" fontId="94" fillId="26" borderId="30">
      <alignment vertical="center"/>
    </xf>
    <xf numFmtId="0" fontId="93" fillId="12" borderId="30">
      <alignment vertical="center"/>
    </xf>
    <xf numFmtId="199" fontId="93" fillId="12" borderId="30">
      <alignment vertical="center"/>
    </xf>
    <xf numFmtId="199" fontId="94" fillId="26" borderId="30">
      <alignment vertical="center"/>
    </xf>
    <xf numFmtId="199" fontId="93" fillId="12" borderId="30">
      <alignment vertical="center"/>
    </xf>
    <xf numFmtId="199" fontId="93" fillId="40" borderId="30">
      <alignment vertical="center"/>
    </xf>
    <xf numFmtId="199" fontId="94" fillId="26" borderId="30">
      <alignment vertical="center"/>
    </xf>
    <xf numFmtId="188" fontId="95" fillId="12" borderId="30">
      <alignment vertical="center"/>
    </xf>
    <xf numFmtId="188" fontId="95" fillId="12" borderId="30">
      <alignment vertical="center"/>
    </xf>
    <xf numFmtId="188" fontId="95" fillId="26" borderId="30">
      <alignment vertical="center"/>
    </xf>
    <xf numFmtId="188" fontId="95" fillId="12" borderId="30">
      <alignment vertical="center"/>
    </xf>
    <xf numFmtId="188" fontId="95" fillId="40" borderId="30">
      <alignment vertical="center"/>
    </xf>
    <xf numFmtId="188" fontId="95" fillId="26" borderId="30">
      <alignment vertical="center"/>
    </xf>
    <xf numFmtId="189" fontId="95" fillId="12" borderId="30">
      <alignment vertical="center"/>
    </xf>
    <xf numFmtId="189" fontId="95" fillId="12" borderId="30">
      <alignment vertical="center"/>
    </xf>
    <xf numFmtId="189" fontId="95" fillId="26" borderId="30">
      <alignment vertical="center"/>
    </xf>
    <xf numFmtId="189" fontId="95" fillId="12" borderId="30">
      <alignment vertical="center"/>
    </xf>
    <xf numFmtId="189" fontId="95" fillId="40" borderId="30">
      <alignment vertical="center"/>
    </xf>
    <xf numFmtId="189" fontId="95" fillId="26" borderId="30">
      <alignment vertical="center"/>
    </xf>
    <xf numFmtId="190" fontId="95" fillId="12" borderId="30">
      <alignment vertical="center"/>
    </xf>
    <xf numFmtId="190" fontId="95" fillId="12" borderId="30">
      <alignment vertical="center"/>
    </xf>
    <xf numFmtId="190" fontId="95" fillId="26" borderId="30">
      <alignment vertical="center"/>
    </xf>
    <xf numFmtId="190" fontId="95" fillId="12" borderId="30">
      <alignment vertical="center"/>
    </xf>
    <xf numFmtId="190" fontId="95" fillId="40" borderId="30">
      <alignment vertical="center"/>
    </xf>
    <xf numFmtId="190" fontId="95" fillId="26" borderId="30">
      <alignment vertical="center"/>
    </xf>
    <xf numFmtId="165" fontId="96" fillId="12" borderId="30">
      <alignment vertical="center"/>
    </xf>
    <xf numFmtId="165" fontId="97" fillId="12" borderId="30">
      <alignment vertical="center"/>
    </xf>
    <xf numFmtId="165" fontId="99" fillId="26" borderId="30">
      <alignment vertical="center"/>
    </xf>
    <xf numFmtId="165" fontId="96" fillId="12" borderId="30">
      <alignment vertical="center"/>
    </xf>
    <xf numFmtId="165" fontId="98" fillId="40" borderId="30">
      <alignment vertical="center"/>
    </xf>
    <xf numFmtId="165" fontId="99" fillId="26" borderId="30">
      <alignment vertical="center"/>
    </xf>
    <xf numFmtId="191" fontId="96" fillId="12" borderId="30">
      <alignment vertical="center"/>
    </xf>
    <xf numFmtId="191" fontId="97" fillId="12" borderId="30">
      <alignment vertical="center"/>
    </xf>
    <xf numFmtId="191" fontId="99" fillId="26" borderId="30">
      <alignment vertical="center"/>
    </xf>
    <xf numFmtId="191" fontId="96" fillId="12" borderId="30">
      <alignment vertical="center"/>
    </xf>
    <xf numFmtId="191" fontId="98" fillId="40" borderId="30">
      <alignment vertical="center"/>
    </xf>
    <xf numFmtId="191" fontId="99" fillId="26" borderId="30">
      <alignment vertical="center"/>
    </xf>
    <xf numFmtId="169" fontId="96" fillId="12" borderId="30">
      <alignment vertical="center"/>
    </xf>
    <xf numFmtId="169" fontId="97" fillId="12" borderId="30">
      <alignment vertical="center"/>
    </xf>
    <xf numFmtId="169" fontId="99" fillId="26" borderId="30">
      <alignment vertical="center"/>
    </xf>
    <xf numFmtId="169" fontId="96" fillId="12" borderId="30">
      <alignment vertical="center"/>
    </xf>
    <xf numFmtId="169" fontId="98" fillId="40" borderId="30">
      <alignment vertical="center"/>
    </xf>
    <xf numFmtId="169" fontId="99" fillId="26" borderId="30">
      <alignment vertical="center"/>
    </xf>
    <xf numFmtId="0" fontId="100" fillId="12" borderId="30">
      <alignment vertical="center"/>
    </xf>
    <xf numFmtId="0" fontId="101" fillId="12" borderId="30">
      <alignment vertical="center"/>
    </xf>
    <xf numFmtId="0" fontId="101" fillId="26" borderId="30">
      <alignment vertical="center"/>
    </xf>
    <xf numFmtId="0" fontId="101" fillId="12" borderId="30">
      <alignment vertical="center"/>
    </xf>
    <xf numFmtId="0" fontId="101" fillId="40" borderId="30">
      <alignment vertical="center"/>
    </xf>
    <xf numFmtId="0" fontId="101" fillId="26" borderId="30">
      <alignment vertical="center"/>
    </xf>
    <xf numFmtId="0" fontId="100" fillId="12" borderId="30">
      <alignment horizontal="left" vertical="center"/>
    </xf>
    <xf numFmtId="0" fontId="100" fillId="12" borderId="30">
      <alignment horizontal="left" vertical="center"/>
    </xf>
    <xf numFmtId="0" fontId="100" fillId="26" borderId="30">
      <alignment horizontal="left" vertical="center"/>
    </xf>
    <xf numFmtId="0" fontId="100" fillId="12" borderId="30">
      <alignment horizontal="left" vertical="center"/>
    </xf>
    <xf numFmtId="0" fontId="100" fillId="40" borderId="30">
      <alignment horizontal="left" vertical="center"/>
    </xf>
    <xf numFmtId="0" fontId="100" fillId="26" borderId="30">
      <alignment horizontal="left" vertical="center"/>
    </xf>
    <xf numFmtId="0" fontId="131" fillId="4" borderId="0">
      <alignment horizontal="left" vertical="center"/>
    </xf>
    <xf numFmtId="0" fontId="131" fillId="30" borderId="0">
      <alignment horizontal="left" vertical="center"/>
    </xf>
    <xf numFmtId="0" fontId="131" fillId="26" borderId="0">
      <alignment horizontal="left" vertical="center"/>
    </xf>
    <xf numFmtId="0" fontId="131" fillId="4" borderId="0">
      <alignment horizontal="left" vertical="center"/>
    </xf>
    <xf numFmtId="0" fontId="131" fillId="30" borderId="0">
      <alignment horizontal="left" vertical="center"/>
    </xf>
    <xf numFmtId="49" fontId="131" fillId="52" borderId="18">
      <alignment vertical="center" wrapText="1"/>
    </xf>
    <xf numFmtId="49" fontId="131" fillId="13" borderId="18">
      <alignment vertical="center" wrapText="1"/>
    </xf>
    <xf numFmtId="49" fontId="131" fillId="13" borderId="18">
      <alignment vertical="center" wrapText="1"/>
    </xf>
    <xf numFmtId="49" fontId="131" fillId="33" borderId="18">
      <alignment vertical="center" wrapText="1"/>
    </xf>
    <xf numFmtId="49" fontId="131" fillId="13" borderId="18">
      <alignment vertical="center" wrapText="1"/>
    </xf>
    <xf numFmtId="49" fontId="131" fillId="52" borderId="18">
      <alignment vertical="center" wrapText="1"/>
    </xf>
    <xf numFmtId="49" fontId="131" fillId="13" borderId="18">
      <alignment vertical="center" wrapText="1"/>
    </xf>
    <xf numFmtId="49" fontId="131" fillId="7" borderId="18">
      <alignment vertical="center" wrapText="1"/>
    </xf>
    <xf numFmtId="0" fontId="131" fillId="6" borderId="18">
      <alignment horizontal="left" vertical="center" wrapText="1"/>
    </xf>
    <xf numFmtId="0" fontId="131" fillId="6" borderId="18">
      <alignment horizontal="left" vertical="center" wrapText="1"/>
    </xf>
    <xf numFmtId="0" fontId="131" fillId="6" borderId="18">
      <alignment horizontal="left" vertical="center" wrapText="1"/>
    </xf>
    <xf numFmtId="0" fontId="131" fillId="6" borderId="18">
      <alignment horizontal="left" vertical="center" wrapText="1"/>
    </xf>
    <xf numFmtId="0" fontId="143" fillId="6" borderId="18">
      <alignment horizontal="left" vertical="center" wrapText="1"/>
    </xf>
    <xf numFmtId="0" fontId="143" fillId="6" borderId="18">
      <alignment horizontal="left" vertical="center" wrapText="1"/>
    </xf>
    <xf numFmtId="0" fontId="143" fillId="6" borderId="18">
      <alignment horizontal="left" vertical="center" wrapText="1"/>
    </xf>
    <xf numFmtId="0" fontId="143" fillId="6" borderId="18">
      <alignment horizontal="left" vertical="center" wrapText="1"/>
    </xf>
    <xf numFmtId="0" fontId="131" fillId="33" borderId="31">
      <alignment horizontal="left" vertical="center" wrapText="1"/>
    </xf>
    <xf numFmtId="0" fontId="131" fillId="53" borderId="18">
      <alignment horizontal="left" vertical="center" wrapText="1"/>
    </xf>
    <xf numFmtId="0" fontId="131" fillId="7" borderId="18">
      <alignment horizontal="left" vertical="center" wrapText="1"/>
    </xf>
    <xf numFmtId="0" fontId="131" fillId="53" borderId="18">
      <alignment horizontal="left" vertical="center" wrapText="1"/>
    </xf>
    <xf numFmtId="0" fontId="131" fillId="31" borderId="18">
      <alignment horizontal="left" vertical="center" wrapText="1"/>
    </xf>
    <xf numFmtId="0" fontId="159" fillId="26" borderId="18">
      <alignment horizontal="left" vertical="center" wrapText="1"/>
    </xf>
    <xf numFmtId="0" fontId="159" fillId="26" borderId="18">
      <alignment horizontal="left" vertical="center" wrapText="1"/>
    </xf>
    <xf numFmtId="0" fontId="159" fillId="25" borderId="18">
      <alignment horizontal="left" vertical="center" wrapText="1"/>
    </xf>
    <xf numFmtId="0" fontId="159" fillId="54" borderId="18">
      <alignment horizontal="left" vertical="center" wrapText="1"/>
    </xf>
    <xf numFmtId="0" fontId="159" fillId="19" borderId="18">
      <alignment horizontal="left" vertical="center" wrapText="1"/>
    </xf>
    <xf numFmtId="49" fontId="160" fillId="46" borderId="32">
      <alignment vertical="center"/>
    </xf>
    <xf numFmtId="49" fontId="161" fillId="46" borderId="15">
      <alignment vertical="center"/>
    </xf>
    <xf numFmtId="49" fontId="162" fillId="46" borderId="15">
      <alignment vertical="center"/>
    </xf>
    <xf numFmtId="49" fontId="162" fillId="46" borderId="15">
      <alignment vertical="center"/>
    </xf>
    <xf numFmtId="49" fontId="161" fillId="46" borderId="15">
      <alignment vertical="center"/>
    </xf>
    <xf numFmtId="0" fontId="163" fillId="46" borderId="33">
      <alignment horizontal="left" vertical="center" wrapText="1"/>
    </xf>
    <xf numFmtId="0" fontId="163" fillId="46" borderId="0">
      <alignment horizontal="left" vertical="center" wrapText="1"/>
    </xf>
    <xf numFmtId="0" fontId="163" fillId="46" borderId="0">
      <alignment horizontal="left" vertical="center" wrapText="1"/>
    </xf>
    <xf numFmtId="0" fontId="163" fillId="46" borderId="0">
      <alignment horizontal="left" vertical="center" wrapText="1"/>
    </xf>
    <xf numFmtId="0" fontId="163" fillId="46" borderId="0">
      <alignment horizontal="left" vertical="center" wrapText="1"/>
    </xf>
    <xf numFmtId="49" fontId="131" fillId="15" borderId="0">
      <alignment vertical="center" wrapText="1"/>
    </xf>
    <xf numFmtId="49" fontId="131" fillId="5" borderId="15">
      <alignment vertical="center" wrapText="1"/>
    </xf>
    <xf numFmtId="49" fontId="131" fillId="48" borderId="15">
      <alignment vertical="center" wrapText="1"/>
    </xf>
    <xf numFmtId="49" fontId="131" fillId="5" borderId="15">
      <alignment vertical="center" wrapText="1"/>
    </xf>
    <xf numFmtId="49" fontId="131" fillId="48" borderId="15">
      <alignment vertical="center" wrapText="1"/>
    </xf>
    <xf numFmtId="0" fontId="131" fillId="29" borderId="18">
      <alignment horizontal="left" vertical="center" wrapText="1"/>
    </xf>
    <xf numFmtId="0" fontId="131" fillId="27" borderId="18">
      <alignment horizontal="left" vertical="center" wrapText="1"/>
    </xf>
    <xf numFmtId="0" fontId="131" fillId="7" borderId="18">
      <alignment horizontal="left" vertical="center" wrapText="1"/>
    </xf>
    <xf numFmtId="0" fontId="131" fillId="49" borderId="18">
      <alignment horizontal="left" vertical="center" wrapText="1"/>
    </xf>
    <xf numFmtId="0" fontId="131" fillId="27" borderId="18">
      <alignment horizontal="left" vertical="center" wrapText="1"/>
    </xf>
    <xf numFmtId="0" fontId="131" fillId="27" borderId="18">
      <alignment horizontal="left" vertical="center" wrapText="1"/>
    </xf>
    <xf numFmtId="0" fontId="131" fillId="5" borderId="18">
      <alignment horizontal="left" vertical="center" wrapText="1"/>
    </xf>
    <xf numFmtId="0" fontId="131" fillId="29" borderId="18">
      <alignment horizontal="left" vertical="center" wrapText="1"/>
    </xf>
    <xf numFmtId="0" fontId="131" fillId="13" borderId="18">
      <alignment horizontal="left" vertical="center" wrapText="1"/>
    </xf>
    <xf numFmtId="0" fontId="131" fillId="25" borderId="18">
      <alignment horizontal="left" vertical="center" wrapText="1"/>
    </xf>
    <xf numFmtId="0" fontId="131" fillId="22" borderId="18">
      <alignment horizontal="left" vertical="center" wrapText="1"/>
    </xf>
    <xf numFmtId="0" fontId="131" fillId="32" borderId="18">
      <alignment horizontal="left" vertical="center" wrapText="1"/>
    </xf>
    <xf numFmtId="0" fontId="131" fillId="22" borderId="18">
      <alignment horizontal="left" vertical="center" wrapText="1"/>
    </xf>
    <xf numFmtId="0" fontId="131" fillId="16" borderId="18">
      <alignment horizontal="left" vertical="center" wrapText="1"/>
    </xf>
    <xf numFmtId="0" fontId="131" fillId="27" borderId="18">
      <alignment horizontal="left" vertical="center" wrapText="1"/>
    </xf>
    <xf numFmtId="0" fontId="131" fillId="22" borderId="18">
      <alignment horizontal="left" vertical="center" wrapText="1"/>
    </xf>
    <xf numFmtId="0" fontId="131" fillId="16" borderId="18">
      <alignment horizontal="left" vertical="center" wrapText="1"/>
    </xf>
    <xf numFmtId="0" fontId="131" fillId="16" borderId="18">
      <alignment horizontal="left" vertical="center" wrapText="1"/>
    </xf>
    <xf numFmtId="0" fontId="131" fillId="16" borderId="18">
      <alignment horizontal="left" vertical="center" wrapText="1"/>
    </xf>
    <xf numFmtId="0" fontId="131" fillId="16" borderId="18">
      <alignment horizontal="left" vertical="center" wrapText="1"/>
    </xf>
    <xf numFmtId="49" fontId="161" fillId="10" borderId="32">
      <alignment vertical="center"/>
    </xf>
    <xf numFmtId="49" fontId="164" fillId="10" borderId="15">
      <alignment vertical="center"/>
    </xf>
    <xf numFmtId="49" fontId="164" fillId="10" borderId="15">
      <alignment vertical="center"/>
    </xf>
    <xf numFmtId="49" fontId="164" fillId="10" borderId="15">
      <alignment vertical="center"/>
    </xf>
    <xf numFmtId="49" fontId="164" fillId="10" borderId="15">
      <alignment vertical="center"/>
    </xf>
    <xf numFmtId="0" fontId="163" fillId="10" borderId="33">
      <alignment horizontal="left" vertical="center" wrapText="1"/>
    </xf>
    <xf numFmtId="0" fontId="163" fillId="10" borderId="0">
      <alignment horizontal="left" vertical="center" wrapText="1"/>
    </xf>
    <xf numFmtId="0" fontId="163" fillId="10" borderId="0">
      <alignment horizontal="left" vertical="center" wrapText="1"/>
    </xf>
    <xf numFmtId="0" fontId="163" fillId="10" borderId="0">
      <alignment horizontal="left" vertical="center" wrapText="1"/>
    </xf>
    <xf numFmtId="0" fontId="163" fillId="10" borderId="0">
      <alignment horizontal="left" vertical="center" wrapText="1"/>
    </xf>
    <xf numFmtId="49" fontId="160" fillId="17" borderId="32">
      <alignment vertical="center"/>
    </xf>
    <xf numFmtId="49" fontId="161" fillId="12" borderId="15">
      <alignment vertical="center"/>
    </xf>
    <xf numFmtId="49" fontId="162" fillId="19" borderId="15">
      <alignment vertical="center"/>
    </xf>
    <xf numFmtId="49" fontId="162" fillId="19" borderId="15">
      <alignment vertical="center"/>
    </xf>
    <xf numFmtId="49" fontId="161" fillId="12" borderId="15">
      <alignment vertical="center"/>
    </xf>
    <xf numFmtId="0" fontId="163" fillId="17" borderId="33">
      <alignment horizontal="left" vertical="center" wrapText="1"/>
    </xf>
    <xf numFmtId="0" fontId="163" fillId="12" borderId="0">
      <alignment horizontal="left" vertical="center" wrapText="1"/>
    </xf>
    <xf numFmtId="0" fontId="163" fillId="19" borderId="0">
      <alignment horizontal="left" vertical="center" wrapText="1"/>
    </xf>
    <xf numFmtId="0" fontId="163" fillId="19" borderId="0">
      <alignment horizontal="left" vertical="center" wrapText="1"/>
    </xf>
    <xf numFmtId="0" fontId="163" fillId="12" borderId="0">
      <alignment horizontal="left" vertical="center" wrapText="1"/>
    </xf>
    <xf numFmtId="0" fontId="131" fillId="24" borderId="0"/>
    <xf numFmtId="0" fontId="108" fillId="0" borderId="0"/>
    <xf numFmtId="0" fontId="50" fillId="0" borderId="0"/>
    <xf numFmtId="0" fontId="165" fillId="0" borderId="0"/>
    <xf numFmtId="0" fontId="108" fillId="0" borderId="0"/>
    <xf numFmtId="0" fontId="50" fillId="0" borderId="0"/>
    <xf numFmtId="0" fontId="81" fillId="0" borderId="0"/>
    <xf numFmtId="0" fontId="81" fillId="0" borderId="0"/>
    <xf numFmtId="0" fontId="53" fillId="0" borderId="24"/>
    <xf numFmtId="0" fontId="54" fillId="0" borderId="25"/>
    <xf numFmtId="0" fontId="42" fillId="0" borderId="26"/>
    <xf numFmtId="0" fontId="42" fillId="0" borderId="0"/>
    <xf numFmtId="0" fontId="115" fillId="0" borderId="35"/>
    <xf numFmtId="0" fontId="110" fillId="0" borderId="0"/>
    <xf numFmtId="0" fontId="116" fillId="0" borderId="0"/>
    <xf numFmtId="0" fontId="117" fillId="0" borderId="25"/>
    <xf numFmtId="0" fontId="118" fillId="0" borderId="0"/>
    <xf numFmtId="0" fontId="119" fillId="0" borderId="25"/>
    <xf numFmtId="0" fontId="120" fillId="0" borderId="36"/>
    <xf numFmtId="0" fontId="121" fillId="0" borderId="36"/>
    <xf numFmtId="0" fontId="120" fillId="0" borderId="0"/>
    <xf numFmtId="0" fontId="121" fillId="0" borderId="0"/>
    <xf numFmtId="0" fontId="81" fillId="0" borderId="0"/>
    <xf numFmtId="0" fontId="110" fillId="0" borderId="0"/>
    <xf numFmtId="0" fontId="122" fillId="17" borderId="0">
      <alignment horizontal="left" vertical="center"/>
      <protection locked="0"/>
    </xf>
    <xf numFmtId="0" fontId="131" fillId="14" borderId="0">
      <alignment horizontal="center"/>
      <protection locked="0"/>
    </xf>
    <xf numFmtId="0" fontId="131" fillId="14" borderId="0">
      <alignment horizontal="center"/>
      <protection locked="0"/>
    </xf>
    <xf numFmtId="0" fontId="131" fillId="14" borderId="0">
      <alignment horizontal="center"/>
      <protection locked="0"/>
    </xf>
    <xf numFmtId="0" fontId="145" fillId="14" borderId="0">
      <alignment horizontal="center"/>
      <protection locked="0"/>
    </xf>
    <xf numFmtId="0" fontId="145" fillId="14" borderId="0">
      <alignment horizontal="center"/>
      <protection locked="0"/>
    </xf>
    <xf numFmtId="0" fontId="145" fillId="14" borderId="0">
      <alignment horizontal="center"/>
      <protection locked="0"/>
    </xf>
    <xf numFmtId="0" fontId="123" fillId="14" borderId="0">
      <alignment horizontal="left"/>
      <protection locked="0"/>
    </xf>
    <xf numFmtId="0" fontId="131" fillId="14" borderId="0">
      <alignment horizontal="left"/>
      <protection locked="0"/>
    </xf>
    <xf numFmtId="0" fontId="131" fillId="14" borderId="0">
      <alignment horizontal="left"/>
      <protection locked="0"/>
    </xf>
    <xf numFmtId="0" fontId="131" fillId="14" borderId="0">
      <alignment horizontal="left"/>
      <protection locked="0"/>
    </xf>
    <xf numFmtId="0" fontId="131" fillId="14" borderId="0">
      <alignment horizontal="left"/>
      <protection locked="0"/>
    </xf>
    <xf numFmtId="0" fontId="166" fillId="14" borderId="0">
      <alignment horizontal="left"/>
      <protection locked="0"/>
    </xf>
    <xf numFmtId="0" fontId="166" fillId="14" borderId="0">
      <alignment horizontal="left"/>
      <protection locked="0"/>
    </xf>
    <xf numFmtId="0" fontId="166" fillId="14" borderId="0">
      <alignment horizontal="left"/>
      <protection locked="0"/>
    </xf>
    <xf numFmtId="0" fontId="110" fillId="0" borderId="0"/>
    <xf numFmtId="0" fontId="111" fillId="0" borderId="0"/>
    <xf numFmtId="0" fontId="167" fillId="0" borderId="24"/>
    <xf numFmtId="0" fontId="168" fillId="0" borderId="25"/>
    <xf numFmtId="0" fontId="169" fillId="0" borderId="34"/>
    <xf numFmtId="0" fontId="169" fillId="0" borderId="0"/>
    <xf numFmtId="0" fontId="81" fillId="0" borderId="0"/>
    <xf numFmtId="0" fontId="53" fillId="0" borderId="24"/>
    <xf numFmtId="0" fontId="54" fillId="0" borderId="25"/>
    <xf numFmtId="0" fontId="42" fillId="0" borderId="26"/>
    <xf numFmtId="0" fontId="143" fillId="14" borderId="0">
      <protection locked="0"/>
    </xf>
    <xf numFmtId="0" fontId="131" fillId="0" borderId="57"/>
    <xf numFmtId="0" fontId="125" fillId="0" borderId="58"/>
    <xf numFmtId="0" fontId="16" fillId="18" borderId="0"/>
    <xf numFmtId="0" fontId="19" fillId="10" borderId="0"/>
    <xf numFmtId="0" fontId="170" fillId="37" borderId="51"/>
    <xf numFmtId="0" fontId="127" fillId="32" borderId="51"/>
    <xf numFmtId="0" fontId="127" fillId="32" borderId="51"/>
    <xf numFmtId="2" fontId="131" fillId="0" borderId="0"/>
    <xf numFmtId="2" fontId="131" fillId="0" borderId="0"/>
    <xf numFmtId="0" fontId="108" fillId="0" borderId="0"/>
    <xf numFmtId="0" fontId="51" fillId="0" borderId="0">
      <alignment horizontal="center"/>
    </xf>
    <xf numFmtId="0" fontId="51" fillId="0" borderId="0">
      <alignment horizontal="center" textRotation="90"/>
    </xf>
    <xf numFmtId="0" fontId="76" fillId="0" borderId="0"/>
    <xf numFmtId="183" fontId="76" fillId="0" borderId="0"/>
    <xf numFmtId="0" fontId="189" fillId="0" borderId="0"/>
    <xf numFmtId="9" fontId="189" fillId="0" borderId="0" applyFont="0" applyFill="0" applyBorder="0" applyAlignment="0" applyProtection="0"/>
    <xf numFmtId="0" fontId="189" fillId="0" borderId="0"/>
    <xf numFmtId="0" fontId="189" fillId="0" borderId="0"/>
    <xf numFmtId="0" fontId="9" fillId="8" borderId="0" applyNumberFormat="0" applyBorder="0" applyProtection="0"/>
    <xf numFmtId="0" fontId="9" fillId="9" borderId="0" applyNumberFormat="0" applyBorder="0" applyProtection="0"/>
    <xf numFmtId="0" fontId="9" fillId="10" borderId="0" applyNumberFormat="0" applyBorder="0" applyProtection="0"/>
    <xf numFmtId="0" fontId="9" fillId="11" borderId="0" applyNumberFormat="0" applyBorder="0" applyProtection="0"/>
    <xf numFmtId="0" fontId="9" fillId="12" borderId="0" applyNumberFormat="0" applyBorder="0" applyProtection="0"/>
    <xf numFmtId="0" fontId="9" fillId="13" borderId="0" applyNumberFormat="0" applyBorder="0" applyProtection="0"/>
    <xf numFmtId="0" fontId="9" fillId="19" borderId="0" applyNumberFormat="0" applyBorder="0" applyProtection="0"/>
    <xf numFmtId="0" fontId="9" fillId="20" borderId="0" applyNumberFormat="0" applyBorder="0" applyProtection="0"/>
    <xf numFmtId="0" fontId="9" fillId="21" borderId="0" applyNumberFormat="0" applyBorder="0" applyProtection="0"/>
    <xf numFmtId="0" fontId="9" fillId="11" borderId="0" applyNumberFormat="0" applyBorder="0" applyProtection="0"/>
    <xf numFmtId="0" fontId="9" fillId="19" borderId="0" applyNumberFormat="0" applyBorder="0" applyProtection="0"/>
    <xf numFmtId="0" fontId="9" fillId="22" borderId="0" applyNumberFormat="0" applyBorder="0" applyProtection="0"/>
    <xf numFmtId="0" fontId="11" fillId="26" borderId="0" applyNumberFormat="0" applyBorder="0" applyProtection="0"/>
    <xf numFmtId="0" fontId="11" fillId="20" borderId="0" applyNumberFormat="0" applyBorder="0" applyProtection="0"/>
    <xf numFmtId="0" fontId="11" fillId="21" borderId="0" applyNumberFormat="0" applyBorder="0" applyProtection="0"/>
    <xf numFmtId="0" fontId="11" fillId="5" borderId="0" applyNumberFormat="0" applyBorder="0" applyProtection="0"/>
    <xf numFmtId="0" fontId="11" fillId="6" borderId="0" applyNumberFormat="0" applyBorder="0" applyProtection="0"/>
    <xf numFmtId="0" fontId="11" fillId="27" borderId="0" applyNumberFormat="0" applyBorder="0" applyProtection="0"/>
    <xf numFmtId="0" fontId="112" fillId="0" borderId="24" applyNumberFormat="0" applyProtection="0"/>
    <xf numFmtId="0" fontId="113" fillId="0" borderId="25" applyNumberFormat="0" applyProtection="0"/>
    <xf numFmtId="0" fontId="114" fillId="0" borderId="34" applyNumberFormat="0" applyProtection="0"/>
    <xf numFmtId="0" fontId="114" fillId="0" borderId="0" applyNumberFormat="0" applyBorder="0" applyProtection="0"/>
    <xf numFmtId="0" fontId="167" fillId="0" borderId="24"/>
    <xf numFmtId="0" fontId="168" fillId="0" borderId="25"/>
    <xf numFmtId="0" fontId="169" fillId="0" borderId="34"/>
    <xf numFmtId="0" fontId="169" fillId="0" borderId="0"/>
    <xf numFmtId="0" fontId="189" fillId="0" borderId="0"/>
    <xf numFmtId="0" fontId="211" fillId="0" borderId="0"/>
    <xf numFmtId="0" fontId="229" fillId="36" borderId="1"/>
    <xf numFmtId="0" fontId="130" fillId="0" borderId="0"/>
    <xf numFmtId="0" fontId="218" fillId="77" borderId="0"/>
    <xf numFmtId="0" fontId="218" fillId="78" borderId="0"/>
    <xf numFmtId="0" fontId="130" fillId="79" borderId="0"/>
    <xf numFmtId="0" fontId="219" fillId="80" borderId="0"/>
    <xf numFmtId="0" fontId="220" fillId="81" borderId="0"/>
    <xf numFmtId="206" fontId="6" fillId="0" borderId="0"/>
    <xf numFmtId="0" fontId="221" fillId="0" borderId="0"/>
    <xf numFmtId="0" fontId="222" fillId="10" borderId="0"/>
    <xf numFmtId="0" fontId="223" fillId="0" borderId="0">
      <alignment horizontal="center"/>
    </xf>
    <xf numFmtId="0" fontId="224" fillId="0" borderId="0"/>
    <xf numFmtId="0" fontId="225" fillId="0" borderId="0"/>
    <xf numFmtId="0" fontId="10" fillId="0" borderId="0"/>
    <xf numFmtId="0" fontId="223" fillId="0" borderId="0">
      <alignment horizontal="center" textRotation="90"/>
    </xf>
    <xf numFmtId="0" fontId="226" fillId="0" borderId="0"/>
    <xf numFmtId="0" fontId="227" fillId="36" borderId="0"/>
    <xf numFmtId="0" fontId="228" fillId="0" borderId="0"/>
    <xf numFmtId="0" fontId="230" fillId="0" borderId="0"/>
    <xf numFmtId="183" fontId="230" fillId="0" borderId="0"/>
    <xf numFmtId="0" fontId="6" fillId="0" borderId="0"/>
    <xf numFmtId="0" fontId="6" fillId="0" borderId="0"/>
    <xf numFmtId="0" fontId="219" fillId="0" borderId="0"/>
    <xf numFmtId="0" fontId="3" fillId="0" borderId="0"/>
    <xf numFmtId="9" fontId="3" fillId="0" borderId="0" applyFont="0" applyFill="0" applyBorder="0" applyAlignment="0" applyProtection="0"/>
    <xf numFmtId="0" fontId="211" fillId="0" borderId="0"/>
    <xf numFmtId="0" fontId="235" fillId="0" borderId="0"/>
    <xf numFmtId="0" fontId="211" fillId="0" borderId="0"/>
    <xf numFmtId="0" fontId="211" fillId="0" borderId="0"/>
    <xf numFmtId="208" fontId="211" fillId="0" borderId="0" applyFont="0" applyFill="0" applyBorder="0" applyAlignment="0" applyProtection="0"/>
    <xf numFmtId="0" fontId="3" fillId="0" borderId="0"/>
    <xf numFmtId="209" fontId="211" fillId="0" borderId="0"/>
    <xf numFmtId="209" fontId="211" fillId="0" borderId="0"/>
    <xf numFmtId="209" fontId="211" fillId="0" borderId="0"/>
    <xf numFmtId="209" fontId="211" fillId="0" borderId="0"/>
    <xf numFmtId="209" fontId="211" fillId="0" borderId="0"/>
    <xf numFmtId="209" fontId="211" fillId="0" borderId="0"/>
    <xf numFmtId="209" fontId="211" fillId="0" borderId="0"/>
    <xf numFmtId="209" fontId="211" fillId="0" borderId="0"/>
    <xf numFmtId="9" fontId="211" fillId="0" borderId="0" applyFont="0" applyFill="0" applyBorder="0" applyAlignment="0" applyProtection="0"/>
    <xf numFmtId="0" fontId="3" fillId="0" borderId="0"/>
    <xf numFmtId="0" fontId="238" fillId="0" borderId="0" applyNumberFormat="0" applyFill="0" applyBorder="0" applyAlignment="0" applyProtection="0"/>
    <xf numFmtId="0" fontId="211" fillId="0" borderId="69"/>
    <xf numFmtId="9" fontId="211" fillId="0" borderId="0" applyFont="0" applyFill="0" applyBorder="0" applyAlignment="0" applyProtection="0"/>
    <xf numFmtId="209" fontId="211" fillId="0" borderId="0"/>
    <xf numFmtId="9" fontId="248" fillId="0" borderId="0" applyFont="0" applyFill="0" applyBorder="0" applyAlignment="0" applyProtection="0"/>
    <xf numFmtId="9" fontId="24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696">
    <xf numFmtId="0" fontId="0" fillId="0" borderId="0" xfId="0"/>
    <xf numFmtId="0" fontId="128" fillId="0" borderId="0" xfId="0" applyFont="1"/>
    <xf numFmtId="0" fontId="128" fillId="0" borderId="0" xfId="0" applyFont="1" applyAlignment="1">
      <alignment horizontal="center"/>
    </xf>
    <xf numFmtId="0" fontId="129" fillId="0" borderId="0" xfId="0" applyFont="1"/>
    <xf numFmtId="0" fontId="129" fillId="0" borderId="0" xfId="0" applyFont="1" applyAlignment="1">
      <alignment horizontal="center"/>
    </xf>
    <xf numFmtId="0" fontId="128" fillId="0" borderId="0" xfId="0" applyFont="1" applyAlignment="1">
      <alignment horizontal="left"/>
    </xf>
    <xf numFmtId="0" fontId="128" fillId="0" borderId="0" xfId="0" applyFont="1" applyAlignment="1">
      <alignment horizontal="center" wrapText="1"/>
    </xf>
    <xf numFmtId="0" fontId="128" fillId="55" borderId="18" xfId="0" applyFont="1" applyFill="1" applyBorder="1"/>
    <xf numFmtId="0" fontId="128" fillId="55" borderId="18" xfId="0" applyFont="1" applyFill="1" applyBorder="1" applyAlignment="1">
      <alignment horizontal="center"/>
    </xf>
    <xf numFmtId="164" fontId="128" fillId="55" borderId="18" xfId="0" applyNumberFormat="1" applyFont="1" applyFill="1" applyBorder="1" applyAlignment="1">
      <alignment horizontal="center"/>
    </xf>
    <xf numFmtId="0" fontId="128" fillId="0" borderId="18" xfId="0" applyFont="1" applyBorder="1"/>
    <xf numFmtId="0" fontId="128" fillId="0" borderId="18" xfId="0" applyFont="1" applyBorder="1" applyAlignment="1">
      <alignment horizontal="center"/>
    </xf>
    <xf numFmtId="0" fontId="130" fillId="0" borderId="0" xfId="0" applyFont="1"/>
    <xf numFmtId="164" fontId="128" fillId="0" borderId="18" xfId="0" applyNumberFormat="1" applyFont="1" applyBorder="1" applyAlignment="1">
      <alignment horizontal="center"/>
    </xf>
    <xf numFmtId="165" fontId="128" fillId="0" borderId="18" xfId="2" applyNumberFormat="1" applyFont="1" applyBorder="1" applyAlignment="1">
      <alignment horizontal="center"/>
    </xf>
    <xf numFmtId="0" fontId="128" fillId="0" borderId="39" xfId="0" applyFont="1" applyBorder="1" applyAlignment="1">
      <alignment horizontal="center"/>
    </xf>
    <xf numFmtId="0" fontId="128" fillId="0" borderId="31" xfId="0" applyFont="1" applyBorder="1"/>
    <xf numFmtId="0" fontId="125" fillId="0" borderId="0" xfId="0" applyFont="1"/>
    <xf numFmtId="0" fontId="171" fillId="0" borderId="0" xfId="330" applyFont="1"/>
    <xf numFmtId="0" fontId="171" fillId="0" borderId="0" xfId="330" applyFont="1" applyAlignment="1">
      <alignment horizontal="center"/>
    </xf>
    <xf numFmtId="0" fontId="171" fillId="0" borderId="0" xfId="0" applyFont="1"/>
    <xf numFmtId="0" fontId="171" fillId="16" borderId="0" xfId="0" applyFont="1" applyFill="1"/>
    <xf numFmtId="0" fontId="171" fillId="16" borderId="0" xfId="0" applyFont="1" applyFill="1" applyAlignment="1">
      <alignment horizontal="center"/>
    </xf>
    <xf numFmtId="0" fontId="171" fillId="0" borderId="0" xfId="0" applyFont="1" applyAlignment="1">
      <alignment horizontal="center"/>
    </xf>
    <xf numFmtId="0" fontId="171" fillId="24" borderId="0" xfId="0" applyFont="1" applyFill="1"/>
    <xf numFmtId="0" fontId="171" fillId="24" borderId="0" xfId="0" applyFont="1" applyFill="1" applyAlignment="1">
      <alignment horizontal="center"/>
    </xf>
    <xf numFmtId="0" fontId="172" fillId="0" borderId="0" xfId="330" applyFont="1"/>
    <xf numFmtId="0" fontId="172" fillId="14" borderId="0" xfId="330" applyFont="1" applyFill="1" applyAlignment="1">
      <alignment horizontal="left"/>
    </xf>
    <xf numFmtId="0" fontId="173" fillId="57" borderId="40" xfId="330" applyFont="1" applyFill="1" applyBorder="1" applyAlignment="1">
      <alignment horizontal="center" vertical="center" wrapText="1"/>
    </xf>
    <xf numFmtId="0" fontId="173" fillId="57" borderId="41" xfId="330" applyFont="1" applyFill="1" applyBorder="1" applyAlignment="1">
      <alignment horizontal="center" vertical="center" wrapText="1"/>
    </xf>
    <xf numFmtId="0" fontId="172" fillId="0" borderId="0" xfId="330" applyFont="1" applyAlignment="1">
      <alignment horizontal="left" vertical="center"/>
    </xf>
    <xf numFmtId="0" fontId="174" fillId="0" borderId="0" xfId="0" applyFont="1"/>
    <xf numFmtId="0" fontId="172" fillId="0" borderId="18" xfId="330" applyFont="1" applyBorder="1" applyAlignment="1">
      <alignment horizontal="left" vertical="center"/>
    </xf>
    <xf numFmtId="0" fontId="171" fillId="0" borderId="18" xfId="0" applyFont="1" applyBorder="1"/>
    <xf numFmtId="9" fontId="171" fillId="0" borderId="18" xfId="330" applyNumberFormat="1" applyFont="1" applyBorder="1" applyAlignment="1">
      <alignment horizontal="center" vertical="center" wrapText="1"/>
    </xf>
    <xf numFmtId="9" fontId="171" fillId="0" borderId="0" xfId="2" applyFont="1"/>
    <xf numFmtId="0" fontId="171" fillId="0" borderId="49" xfId="0" applyFont="1" applyBorder="1" applyAlignment="1">
      <alignment horizontal="center"/>
    </xf>
    <xf numFmtId="9" fontId="171" fillId="0" borderId="0" xfId="0" applyNumberFormat="1" applyFont="1" applyAlignment="1">
      <alignment horizontal="center"/>
    </xf>
    <xf numFmtId="0" fontId="171" fillId="0" borderId="39" xfId="0" applyFont="1" applyBorder="1"/>
    <xf numFmtId="1" fontId="171" fillId="0" borderId="49" xfId="0" applyNumberFormat="1" applyFont="1" applyBorder="1" applyAlignment="1">
      <alignment horizontal="center"/>
    </xf>
    <xf numFmtId="0" fontId="171" fillId="0" borderId="50" xfId="0" applyFont="1" applyBorder="1" applyAlignment="1">
      <alignment horizontal="center"/>
    </xf>
    <xf numFmtId="0" fontId="171" fillId="0" borderId="49" xfId="0" applyFont="1" applyBorder="1"/>
    <xf numFmtId="0" fontId="177" fillId="0" borderId="0" xfId="330" applyFont="1"/>
    <xf numFmtId="166" fontId="171" fillId="0" borderId="18" xfId="0" applyNumberFormat="1" applyFont="1" applyBorder="1" applyAlignment="1">
      <alignment horizontal="center"/>
    </xf>
    <xf numFmtId="1" fontId="171" fillId="0" borderId="18" xfId="0" applyNumberFormat="1" applyFont="1" applyBorder="1" applyAlignment="1">
      <alignment horizontal="center"/>
    </xf>
    <xf numFmtId="0" fontId="178" fillId="0" borderId="0" xfId="330" applyFont="1" applyAlignment="1">
      <alignment horizontal="left"/>
    </xf>
    <xf numFmtId="0" fontId="171" fillId="55" borderId="18" xfId="0" applyFont="1" applyFill="1" applyBorder="1"/>
    <xf numFmtId="0" fontId="177" fillId="0" borderId="0" xfId="0" applyFont="1"/>
    <xf numFmtId="166" fontId="171" fillId="55" borderId="18" xfId="0" applyNumberFormat="1" applyFont="1" applyFill="1" applyBorder="1" applyAlignment="1">
      <alignment horizontal="center"/>
    </xf>
    <xf numFmtId="0" fontId="172" fillId="0" borderId="18" xfId="0" applyFont="1" applyBorder="1"/>
    <xf numFmtId="165" fontId="171" fillId="0" borderId="0" xfId="2" applyNumberFormat="1" applyFont="1" applyAlignment="1">
      <alignment horizontal="center"/>
    </xf>
    <xf numFmtId="1" fontId="171" fillId="0" borderId="0" xfId="0" applyNumberFormat="1" applyFont="1" applyAlignment="1">
      <alignment horizontal="center"/>
    </xf>
    <xf numFmtId="0" fontId="171" fillId="0" borderId="18" xfId="0" applyFont="1" applyBorder="1" applyAlignment="1">
      <alignment horizontal="center"/>
    </xf>
    <xf numFmtId="165" fontId="171" fillId="0" borderId="0" xfId="2" applyNumberFormat="1" applyFont="1" applyAlignment="1">
      <alignment horizontal="left"/>
    </xf>
    <xf numFmtId="2" fontId="171" fillId="0" borderId="0" xfId="0" applyNumberFormat="1" applyFont="1" applyAlignment="1">
      <alignment horizontal="center"/>
    </xf>
    <xf numFmtId="0" fontId="172" fillId="0" borderId="0" xfId="0" applyFont="1"/>
    <xf numFmtId="0" fontId="172" fillId="55" borderId="18" xfId="0" applyFont="1" applyFill="1" applyBorder="1"/>
    <xf numFmtId="0" fontId="171" fillId="55" borderId="18" xfId="0" applyFont="1" applyFill="1" applyBorder="1" applyAlignment="1">
      <alignment horizontal="center"/>
    </xf>
    <xf numFmtId="164" fontId="171" fillId="55" borderId="18" xfId="0" applyNumberFormat="1" applyFont="1" applyFill="1" applyBorder="1" applyAlignment="1">
      <alignment horizontal="center"/>
    </xf>
    <xf numFmtId="0" fontId="172" fillId="56" borderId="18" xfId="0" applyFont="1" applyFill="1" applyBorder="1"/>
    <xf numFmtId="0" fontId="171" fillId="56" borderId="18" xfId="0" applyFont="1" applyFill="1" applyBorder="1"/>
    <xf numFmtId="164" fontId="171" fillId="56" borderId="18" xfId="0" applyNumberFormat="1" applyFont="1" applyFill="1" applyBorder="1" applyAlignment="1">
      <alignment horizontal="center"/>
    </xf>
    <xf numFmtId="0" fontId="181" fillId="16" borderId="0" xfId="0" applyFont="1" applyFill="1"/>
    <xf numFmtId="0" fontId="181" fillId="16" borderId="0" xfId="330" applyFont="1" applyFill="1" applyAlignment="1">
      <alignment horizontal="left"/>
    </xf>
    <xf numFmtId="0" fontId="176" fillId="16" borderId="0" xfId="0" applyFont="1" applyFill="1" applyAlignment="1">
      <alignment horizontal="center"/>
    </xf>
    <xf numFmtId="0" fontId="181" fillId="24" borderId="0" xfId="330" applyFont="1" applyFill="1" applyAlignment="1">
      <alignment horizontal="left"/>
    </xf>
    <xf numFmtId="0" fontId="171" fillId="0" borderId="0" xfId="0" applyFont="1" applyAlignment="1">
      <alignment horizontal="left"/>
    </xf>
    <xf numFmtId="0" fontId="173" fillId="57" borderId="42" xfId="330" applyFont="1" applyFill="1" applyBorder="1" applyAlignment="1">
      <alignment horizontal="left" vertical="center"/>
    </xf>
    <xf numFmtId="4" fontId="171" fillId="0" borderId="0" xfId="0" applyNumberFormat="1" applyFont="1"/>
    <xf numFmtId="0" fontId="171" fillId="24" borderId="0" xfId="0" applyFont="1" applyFill="1" applyAlignment="1">
      <alignment horizontal="left"/>
    </xf>
    <xf numFmtId="0" fontId="179" fillId="0" borderId="0" xfId="0" applyFont="1"/>
    <xf numFmtId="0" fontId="182" fillId="0" borderId="0" xfId="330" applyFont="1"/>
    <xf numFmtId="167" fontId="171" fillId="0" borderId="18" xfId="0" applyNumberFormat="1" applyFont="1" applyBorder="1" applyAlignment="1">
      <alignment horizontal="center"/>
    </xf>
    <xf numFmtId="167" fontId="171" fillId="0" borderId="0" xfId="0" applyNumberFormat="1" applyFont="1" applyAlignment="1">
      <alignment horizontal="center"/>
    </xf>
    <xf numFmtId="0" fontId="172" fillId="0" borderId="0" xfId="330" applyFont="1" applyBorder="1" applyAlignment="1">
      <alignment horizontal="left" vertical="center"/>
    </xf>
    <xf numFmtId="4" fontId="171" fillId="0" borderId="0" xfId="0" applyNumberFormat="1" applyFont="1" applyAlignment="1">
      <alignment horizontal="center"/>
    </xf>
    <xf numFmtId="0" fontId="172" fillId="0" borderId="18" xfId="0" applyFont="1" applyBorder="1" applyAlignment="1">
      <alignment horizontal="center"/>
    </xf>
    <xf numFmtId="0" fontId="171" fillId="24" borderId="0" xfId="330" applyFont="1" applyFill="1"/>
    <xf numFmtId="0" fontId="171" fillId="24" borderId="0" xfId="330" applyFont="1" applyFill="1" applyAlignment="1">
      <alignment horizontal="center"/>
    </xf>
    <xf numFmtId="0" fontId="172" fillId="0" borderId="0" xfId="330" applyFont="1" applyAlignment="1">
      <alignment horizontal="left"/>
    </xf>
    <xf numFmtId="0" fontId="172" fillId="0" borderId="18" xfId="330" applyFont="1" applyBorder="1" applyAlignment="1">
      <alignment horizontal="center" vertical="center" wrapText="1"/>
    </xf>
    <xf numFmtId="3" fontId="171" fillId="0" borderId="18" xfId="0" applyNumberFormat="1" applyFont="1" applyBorder="1" applyAlignment="1">
      <alignment horizontal="center"/>
    </xf>
    <xf numFmtId="0" fontId="171" fillId="0" borderId="0" xfId="330" applyFont="1" applyAlignment="1">
      <alignment horizontal="left"/>
    </xf>
    <xf numFmtId="0" fontId="181" fillId="0" borderId="0" xfId="0" applyFont="1"/>
    <xf numFmtId="3" fontId="171" fillId="0" borderId="18" xfId="330" applyNumberFormat="1" applyFont="1" applyBorder="1" applyAlignment="1">
      <alignment horizontal="center"/>
    </xf>
    <xf numFmtId="9" fontId="171" fillId="0" borderId="0" xfId="2" applyFont="1" applyAlignment="1">
      <alignment horizontal="center"/>
    </xf>
    <xf numFmtId="0" fontId="178" fillId="0" borderId="0" xfId="0" applyFont="1"/>
    <xf numFmtId="0" fontId="173" fillId="26" borderId="48" xfId="330" applyFont="1" applyFill="1" applyBorder="1" applyAlignment="1">
      <alignment horizontal="center" vertical="center" wrapText="1"/>
    </xf>
    <xf numFmtId="167" fontId="171" fillId="62" borderId="18" xfId="0" applyNumberFormat="1" applyFont="1" applyFill="1" applyBorder="1" applyAlignment="1">
      <alignment horizontal="center"/>
    </xf>
    <xf numFmtId="0" fontId="173" fillId="26" borderId="48" xfId="330" applyFont="1" applyFill="1" applyBorder="1" applyAlignment="1">
      <alignment horizontal="left" vertical="center" wrapText="1"/>
    </xf>
    <xf numFmtId="166" fontId="178" fillId="0" borderId="18" xfId="0" applyNumberFormat="1" applyFont="1" applyBorder="1" applyAlignment="1">
      <alignment horizontal="center"/>
    </xf>
    <xf numFmtId="0" fontId="173" fillId="57" borderId="43" xfId="330" applyFont="1" applyFill="1" applyBorder="1" applyAlignment="1">
      <alignment horizontal="center" vertical="center" wrapText="1"/>
    </xf>
    <xf numFmtId="0" fontId="173" fillId="57" borderId="44" xfId="330" applyFont="1" applyFill="1" applyBorder="1" applyAlignment="1">
      <alignment horizontal="center" vertical="center" wrapText="1"/>
    </xf>
    <xf numFmtId="0" fontId="172" fillId="0" borderId="31" xfId="330" applyFont="1" applyBorder="1" applyAlignment="1">
      <alignment horizontal="left" vertical="center"/>
    </xf>
    <xf numFmtId="0" fontId="173" fillId="57" borderId="46" xfId="330" applyFont="1" applyFill="1" applyBorder="1" applyAlignment="1">
      <alignment horizontal="left" vertical="center"/>
    </xf>
    <xf numFmtId="0" fontId="172" fillId="0" borderId="39" xfId="0" applyFont="1" applyBorder="1" applyAlignment="1">
      <alignment horizontal="center"/>
    </xf>
    <xf numFmtId="0" fontId="172" fillId="0" borderId="47" xfId="330" applyFont="1" applyBorder="1" applyAlignment="1">
      <alignment horizontal="left" vertical="center"/>
    </xf>
    <xf numFmtId="0" fontId="172" fillId="0" borderId="49" xfId="330" applyFont="1" applyBorder="1" applyAlignment="1">
      <alignment horizontal="left" vertical="center"/>
    </xf>
    <xf numFmtId="0" fontId="172" fillId="0" borderId="49" xfId="0" applyFont="1" applyBorder="1" applyAlignment="1">
      <alignment horizontal="center"/>
    </xf>
    <xf numFmtId="0" fontId="171" fillId="16" borderId="0" xfId="0" applyFont="1" applyFill="1" applyAlignment="1">
      <alignment horizontal="left"/>
    </xf>
    <xf numFmtId="0" fontId="185" fillId="0" borderId="18" xfId="330" applyFont="1" applyBorder="1" applyAlignment="1">
      <alignment horizontal="left" vertical="center"/>
    </xf>
    <xf numFmtId="1" fontId="178" fillId="0" borderId="18" xfId="330" applyNumberFormat="1" applyFont="1" applyBorder="1" applyAlignment="1">
      <alignment horizontal="center" vertical="center" wrapText="1"/>
    </xf>
    <xf numFmtId="0" fontId="187" fillId="0" borderId="0" xfId="330" applyFont="1" applyBorder="1" applyAlignment="1">
      <alignment horizontal="left" vertical="center"/>
    </xf>
    <xf numFmtId="0" fontId="186" fillId="0" borderId="0" xfId="0" applyFont="1"/>
    <xf numFmtId="166" fontId="186" fillId="0" borderId="0" xfId="0" applyNumberFormat="1" applyFont="1" applyAlignment="1">
      <alignment horizontal="center"/>
    </xf>
    <xf numFmtId="0" fontId="185" fillId="0" borderId="31" xfId="330" applyFont="1" applyBorder="1" applyAlignment="1">
      <alignment horizontal="left" vertical="center"/>
    </xf>
    <xf numFmtId="0" fontId="171" fillId="65" borderId="0" xfId="330" applyFont="1" applyFill="1" applyAlignment="1">
      <alignment horizontal="center"/>
    </xf>
    <xf numFmtId="9" fontId="171" fillId="0" borderId="0" xfId="2" applyFont="1" applyFill="1" applyAlignment="1">
      <alignment horizontal="center"/>
    </xf>
    <xf numFmtId="0" fontId="171" fillId="0" borderId="18" xfId="330" applyFont="1" applyBorder="1" applyAlignment="1">
      <alignment horizontal="left" vertical="center"/>
    </xf>
    <xf numFmtId="0" fontId="171" fillId="0" borderId="0" xfId="330" applyFont="1" applyAlignment="1">
      <alignment horizontal="left" vertical="center"/>
    </xf>
    <xf numFmtId="0" fontId="190" fillId="66" borderId="0" xfId="1990" applyFont="1" applyFill="1"/>
    <xf numFmtId="0" fontId="191" fillId="66" borderId="0" xfId="1990" applyFont="1" applyFill="1" applyAlignment="1">
      <alignment horizontal="center"/>
    </xf>
    <xf numFmtId="0" fontId="192" fillId="66" borderId="0" xfId="1990" applyFont="1" applyFill="1" applyAlignment="1">
      <alignment horizontal="center"/>
    </xf>
    <xf numFmtId="0" fontId="193" fillId="67" borderId="0" xfId="1990" applyFont="1" applyFill="1"/>
    <xf numFmtId="0" fontId="194" fillId="67" borderId="0" xfId="1990" applyFont="1" applyFill="1" applyAlignment="1">
      <alignment horizontal="center"/>
    </xf>
    <xf numFmtId="2" fontId="194" fillId="67" borderId="0" xfId="1990" applyNumberFormat="1" applyFont="1" applyFill="1" applyAlignment="1">
      <alignment horizontal="center"/>
    </xf>
    <xf numFmtId="0" fontId="184" fillId="67" borderId="0" xfId="1990" applyFont="1" applyFill="1" applyAlignment="1">
      <alignment horizontal="center"/>
    </xf>
    <xf numFmtId="0" fontId="195" fillId="68" borderId="0" xfId="1990" applyFont="1" applyFill="1"/>
    <xf numFmtId="0" fontId="194" fillId="68" borderId="0" xfId="1990" applyFont="1" applyFill="1" applyAlignment="1">
      <alignment horizontal="center"/>
    </xf>
    <xf numFmtId="0" fontId="184" fillId="68" borderId="0" xfId="1990" applyFont="1" applyFill="1" applyAlignment="1">
      <alignment horizontal="center"/>
    </xf>
    <xf numFmtId="0" fontId="184" fillId="67" borderId="59" xfId="1990" applyFont="1" applyFill="1" applyBorder="1"/>
    <xf numFmtId="0" fontId="183" fillId="67" borderId="60" xfId="1990" applyFont="1" applyFill="1" applyBorder="1" applyAlignment="1">
      <alignment horizontal="center"/>
    </xf>
    <xf numFmtId="0" fontId="183" fillId="67" borderId="61" xfId="1990" applyFont="1" applyFill="1" applyBorder="1"/>
    <xf numFmtId="167" fontId="184" fillId="67" borderId="0" xfId="1990" applyNumberFormat="1" applyFont="1" applyFill="1" applyAlignment="1">
      <alignment horizontal="center"/>
    </xf>
    <xf numFmtId="0" fontId="184" fillId="67" borderId="61" xfId="1990" applyFont="1" applyFill="1" applyBorder="1"/>
    <xf numFmtId="1" fontId="196" fillId="67" borderId="0" xfId="1990" applyNumberFormat="1" applyFont="1" applyFill="1" applyAlignment="1">
      <alignment horizontal="center"/>
    </xf>
    <xf numFmtId="167" fontId="197" fillId="67" borderId="0" xfId="1990" applyNumberFormat="1" applyFont="1" applyFill="1" applyAlignment="1">
      <alignment horizontal="center"/>
    </xf>
    <xf numFmtId="0" fontId="183" fillId="67" borderId="62" xfId="1990" applyFont="1" applyFill="1" applyBorder="1"/>
    <xf numFmtId="1" fontId="184" fillId="67" borderId="63" xfId="1990" applyNumberFormat="1" applyFont="1" applyFill="1" applyBorder="1" applyAlignment="1">
      <alignment horizontal="center"/>
    </xf>
    <xf numFmtId="14" fontId="184" fillId="67" borderId="0" xfId="1990" applyNumberFormat="1" applyFont="1" applyFill="1"/>
    <xf numFmtId="3" fontId="184" fillId="67" borderId="0" xfId="1990" applyNumberFormat="1" applyFont="1" applyFill="1" applyAlignment="1">
      <alignment horizontal="center"/>
    </xf>
    <xf numFmtId="9" fontId="184" fillId="67" borderId="0" xfId="2" applyFont="1" applyFill="1" applyAlignment="1">
      <alignment horizontal="center"/>
    </xf>
    <xf numFmtId="166" fontId="196" fillId="67" borderId="0" xfId="1990" applyNumberFormat="1" applyFont="1" applyFill="1" applyAlignment="1">
      <alignment horizontal="center"/>
    </xf>
    <xf numFmtId="166" fontId="184" fillId="67" borderId="0" xfId="1990" applyNumberFormat="1" applyFont="1" applyFill="1" applyAlignment="1">
      <alignment horizontal="center"/>
    </xf>
    <xf numFmtId="2" fontId="184" fillId="67" borderId="0" xfId="1990" applyNumberFormat="1" applyFont="1" applyFill="1" applyAlignment="1">
      <alignment horizontal="center"/>
    </xf>
    <xf numFmtId="2" fontId="196" fillId="67" borderId="0" xfId="1990" applyNumberFormat="1" applyFont="1" applyFill="1" applyAlignment="1">
      <alignment horizontal="center"/>
    </xf>
    <xf numFmtId="0" fontId="184" fillId="67" borderId="62" xfId="1990" applyFont="1" applyFill="1" applyBorder="1"/>
    <xf numFmtId="166" fontId="184" fillId="67" borderId="63" xfId="1990" applyNumberFormat="1" applyFont="1" applyFill="1" applyBorder="1" applyAlignment="1">
      <alignment horizontal="center"/>
    </xf>
    <xf numFmtId="3" fontId="184" fillId="68" borderId="0" xfId="1990" applyNumberFormat="1" applyFont="1" applyFill="1" applyAlignment="1">
      <alignment horizontal="center"/>
    </xf>
    <xf numFmtId="0" fontId="171" fillId="62" borderId="0" xfId="0" applyFont="1" applyFill="1"/>
    <xf numFmtId="3" fontId="178" fillId="0" borderId="18" xfId="0" applyNumberFormat="1" applyFont="1" applyBorder="1" applyAlignment="1">
      <alignment horizontal="center"/>
    </xf>
    <xf numFmtId="0" fontId="172" fillId="16" borderId="0" xfId="0" applyFont="1" applyFill="1"/>
    <xf numFmtId="1" fontId="171" fillId="0" borderId="18" xfId="330" applyNumberFormat="1" applyFont="1" applyBorder="1" applyAlignment="1">
      <alignment horizontal="center" vertical="center"/>
    </xf>
    <xf numFmtId="0" fontId="171" fillId="0" borderId="0" xfId="330" applyFont="1" applyBorder="1" applyAlignment="1">
      <alignment horizontal="left" vertical="center"/>
    </xf>
    <xf numFmtId="0" fontId="181" fillId="24" borderId="0" xfId="330" applyFont="1" applyFill="1"/>
    <xf numFmtId="9" fontId="178" fillId="0" borderId="18" xfId="330" applyNumberFormat="1" applyFont="1" applyBorder="1" applyAlignment="1">
      <alignment horizontal="center" vertical="center" wrapText="1"/>
    </xf>
    <xf numFmtId="167" fontId="171" fillId="0" borderId="18" xfId="330" applyNumberFormat="1" applyFont="1" applyBorder="1" applyAlignment="1">
      <alignment horizontal="center"/>
    </xf>
    <xf numFmtId="0" fontId="173" fillId="57" borderId="40" xfId="330" applyFont="1" applyFill="1" applyBorder="1" applyAlignment="1">
      <alignment horizontal="center" vertical="center"/>
    </xf>
    <xf numFmtId="0" fontId="173" fillId="57" borderId="41" xfId="330" applyFont="1" applyFill="1" applyBorder="1" applyAlignment="1">
      <alignment horizontal="center" vertical="center"/>
    </xf>
    <xf numFmtId="0" fontId="176" fillId="0" borderId="0" xfId="0" applyFont="1"/>
    <xf numFmtId="0" fontId="176" fillId="0" borderId="0" xfId="0" applyFont="1" applyAlignment="1">
      <alignment horizontal="left"/>
    </xf>
    <xf numFmtId="168" fontId="171" fillId="0" borderId="0" xfId="0" applyNumberFormat="1" applyFont="1" applyAlignment="1">
      <alignment horizontal="left"/>
    </xf>
    <xf numFmtId="168" fontId="171" fillId="0" borderId="0" xfId="0" applyNumberFormat="1" applyFont="1" applyAlignment="1">
      <alignment horizontal="center"/>
    </xf>
    <xf numFmtId="0" fontId="181" fillId="24" borderId="0" xfId="0" applyFont="1" applyFill="1"/>
    <xf numFmtId="0" fontId="181" fillId="0" borderId="0" xfId="0" applyFont="1" applyAlignment="1">
      <alignment horizontal="left"/>
    </xf>
    <xf numFmtId="0" fontId="171" fillId="0" borderId="0" xfId="0" applyFont="1" applyAlignment="1">
      <alignment vertical="center"/>
    </xf>
    <xf numFmtId="0" fontId="181" fillId="14" borderId="0" xfId="330" applyFont="1" applyFill="1" applyAlignment="1">
      <alignment horizontal="left"/>
    </xf>
    <xf numFmtId="0" fontId="172" fillId="0" borderId="0" xfId="0" applyFont="1" applyAlignment="1">
      <alignment horizontal="center"/>
    </xf>
    <xf numFmtId="0" fontId="172" fillId="0" borderId="0" xfId="0" applyFont="1" applyAlignment="1">
      <alignment vertical="top"/>
    </xf>
    <xf numFmtId="0" fontId="171" fillId="0" borderId="0" xfId="0" applyFont="1" applyAlignment="1">
      <alignment horizontal="center" vertical="top"/>
    </xf>
    <xf numFmtId="9" fontId="171" fillId="0" borderId="18" xfId="2" applyFont="1" applyFill="1" applyBorder="1" applyAlignment="1">
      <alignment horizontal="center" vertical="center"/>
    </xf>
    <xf numFmtId="0" fontId="186" fillId="0" borderId="0" xfId="330" applyFont="1" applyBorder="1" applyAlignment="1">
      <alignment horizontal="left" vertical="center"/>
    </xf>
    <xf numFmtId="9" fontId="186" fillId="0" borderId="0" xfId="0" applyNumberFormat="1" applyFont="1" applyAlignment="1">
      <alignment horizontal="center"/>
    </xf>
    <xf numFmtId="167" fontId="171" fillId="71" borderId="49" xfId="0" applyNumberFormat="1" applyFont="1" applyFill="1" applyBorder="1" applyAlignment="1">
      <alignment horizontal="center"/>
    </xf>
    <xf numFmtId="166" fontId="171" fillId="71" borderId="49" xfId="0" applyNumberFormat="1" applyFont="1" applyFill="1" applyBorder="1" applyAlignment="1">
      <alignment horizontal="center"/>
    </xf>
    <xf numFmtId="0" fontId="172" fillId="71" borderId="49" xfId="330" applyFont="1" applyFill="1" applyBorder="1" applyAlignment="1">
      <alignment horizontal="left" vertical="center"/>
    </xf>
    <xf numFmtId="0" fontId="171" fillId="71" borderId="49" xfId="0" applyFont="1" applyFill="1" applyBorder="1"/>
    <xf numFmtId="0" fontId="185" fillId="71" borderId="49" xfId="330" applyFont="1" applyFill="1" applyBorder="1" applyAlignment="1">
      <alignment horizontal="left" vertical="center"/>
    </xf>
    <xf numFmtId="166" fontId="183" fillId="67" borderId="0" xfId="1990" applyNumberFormat="1" applyFont="1" applyFill="1" applyAlignment="1">
      <alignment horizontal="center"/>
    </xf>
    <xf numFmtId="2" fontId="183" fillId="67" borderId="0" xfId="1990" applyNumberFormat="1" applyFont="1" applyFill="1" applyAlignment="1">
      <alignment horizontal="center"/>
    </xf>
    <xf numFmtId="0" fontId="171" fillId="71" borderId="49" xfId="330" applyFont="1" applyFill="1" applyBorder="1" applyAlignment="1">
      <alignment horizontal="left" vertical="center"/>
    </xf>
    <xf numFmtId="0" fontId="178" fillId="71" borderId="49" xfId="330" applyFont="1" applyFill="1" applyBorder="1" applyAlignment="1">
      <alignment horizontal="left" vertical="center"/>
    </xf>
    <xf numFmtId="0" fontId="171" fillId="61" borderId="0" xfId="0" applyFont="1" applyFill="1"/>
    <xf numFmtId="9" fontId="178" fillId="0" borderId="0" xfId="2" applyFont="1" applyAlignment="1">
      <alignment horizontal="center"/>
    </xf>
    <xf numFmtId="0" fontId="185" fillId="70" borderId="49" xfId="1993" applyFont="1" applyFill="1" applyBorder="1" applyAlignment="1">
      <alignment horizontal="center" vertical="center"/>
    </xf>
    <xf numFmtId="0" fontId="171" fillId="61" borderId="0" xfId="0" applyFont="1" applyFill="1" applyAlignment="1">
      <alignment horizontal="center"/>
    </xf>
    <xf numFmtId="4" fontId="175" fillId="0" borderId="0" xfId="0" applyNumberFormat="1" applyFont="1" applyAlignment="1">
      <alignment horizontal="center"/>
    </xf>
    <xf numFmtId="0" fontId="178" fillId="70" borderId="49" xfId="1992" applyFont="1" applyFill="1" applyBorder="1" applyAlignment="1">
      <alignment vertical="center"/>
    </xf>
    <xf numFmtId="0" fontId="172" fillId="61" borderId="0" xfId="0" applyFont="1" applyFill="1"/>
    <xf numFmtId="2" fontId="178" fillId="70" borderId="49" xfId="1993" applyNumberFormat="1" applyFont="1" applyFill="1" applyBorder="1" applyAlignment="1">
      <alignment horizontal="center"/>
    </xf>
    <xf numFmtId="0" fontId="172" fillId="61" borderId="0" xfId="0" applyFont="1" applyFill="1" applyAlignment="1">
      <alignment horizontal="center"/>
    </xf>
    <xf numFmtId="1" fontId="171" fillId="0" borderId="18" xfId="330" applyNumberFormat="1" applyFont="1" applyBorder="1" applyAlignment="1">
      <alignment horizontal="center"/>
    </xf>
    <xf numFmtId="166" fontId="171" fillId="0" borderId="18" xfId="330" applyNumberFormat="1" applyFont="1" applyBorder="1" applyAlignment="1">
      <alignment horizontal="center"/>
    </xf>
    <xf numFmtId="165" fontId="178" fillId="59" borderId="18" xfId="330" applyNumberFormat="1" applyFont="1" applyFill="1" applyBorder="1" applyAlignment="1">
      <alignment horizontal="center" vertical="center" wrapText="1"/>
    </xf>
    <xf numFmtId="0" fontId="172" fillId="24" borderId="49" xfId="0" applyFont="1" applyFill="1" applyBorder="1" applyAlignment="1">
      <alignment horizontal="center" vertical="center" wrapText="1"/>
    </xf>
    <xf numFmtId="2" fontId="171" fillId="0" borderId="49" xfId="0" applyNumberFormat="1" applyFont="1" applyBorder="1" applyAlignment="1">
      <alignment horizontal="center"/>
    </xf>
    <xf numFmtId="0" fontId="188" fillId="24" borderId="49" xfId="0" applyFont="1" applyFill="1" applyBorder="1" applyAlignment="1">
      <alignment horizontal="center" vertical="center" wrapText="1"/>
    </xf>
    <xf numFmtId="0" fontId="173" fillId="57" borderId="39" xfId="330" applyFont="1" applyFill="1" applyBorder="1" applyAlignment="1">
      <alignment horizontal="left" vertical="center"/>
    </xf>
    <xf numFmtId="0" fontId="173" fillId="57" borderId="39" xfId="330" applyFont="1" applyFill="1" applyBorder="1" applyAlignment="1">
      <alignment horizontal="center" vertical="center" wrapText="1"/>
    </xf>
    <xf numFmtId="167" fontId="200" fillId="73" borderId="49" xfId="0" applyNumberFormat="1" applyFont="1" applyFill="1" applyBorder="1"/>
    <xf numFmtId="14" fontId="201" fillId="67" borderId="0" xfId="1990" applyNumberFormat="1" applyFont="1" applyFill="1"/>
    <xf numFmtId="9" fontId="201" fillId="67" borderId="0" xfId="2" applyFont="1" applyFill="1" applyAlignment="1">
      <alignment horizontal="center"/>
    </xf>
    <xf numFmtId="2" fontId="178" fillId="0" borderId="49" xfId="0" applyNumberFormat="1" applyFont="1" applyBorder="1" applyAlignment="1">
      <alignment horizontal="center"/>
    </xf>
    <xf numFmtId="167" fontId="200" fillId="73" borderId="0" xfId="0" applyNumberFormat="1" applyFont="1" applyFill="1"/>
    <xf numFmtId="165" fontId="171" fillId="0" borderId="49" xfId="0" applyNumberFormat="1" applyFont="1" applyBorder="1"/>
    <xf numFmtId="2" fontId="171" fillId="0" borderId="0" xfId="0" applyNumberFormat="1" applyFont="1"/>
    <xf numFmtId="167" fontId="199" fillId="73" borderId="0" xfId="0" applyNumberFormat="1" applyFont="1" applyFill="1"/>
    <xf numFmtId="2" fontId="198" fillId="67" borderId="0" xfId="1990" applyNumberFormat="1" applyFont="1" applyFill="1" applyAlignment="1">
      <alignment horizontal="center"/>
    </xf>
    <xf numFmtId="200" fontId="201" fillId="67" borderId="0" xfId="1" applyNumberFormat="1" applyFont="1" applyFill="1" applyAlignment="1">
      <alignment horizontal="center"/>
    </xf>
    <xf numFmtId="0" fontId="172" fillId="16" borderId="0" xfId="0" applyFont="1" applyFill="1" applyAlignment="1">
      <alignment horizontal="center"/>
    </xf>
    <xf numFmtId="164" fontId="0" fillId="0" borderId="0" xfId="0" applyNumberFormat="1"/>
    <xf numFmtId="0" fontId="125" fillId="74" borderId="49" xfId="0" applyFont="1" applyFill="1" applyBorder="1"/>
    <xf numFmtId="0" fontId="0" fillId="0" borderId="49" xfId="0" applyBorder="1"/>
    <xf numFmtId="0" fontId="0" fillId="61" borderId="49" xfId="0" applyFill="1" applyBorder="1"/>
    <xf numFmtId="200" fontId="0" fillId="61" borderId="49" xfId="1" applyNumberFormat="1" applyFont="1" applyFill="1" applyBorder="1" applyAlignment="1">
      <alignment horizontal="center"/>
    </xf>
    <xf numFmtId="166" fontId="0" fillId="61" borderId="49" xfId="0" applyNumberFormat="1" applyFill="1" applyBorder="1" applyAlignment="1">
      <alignment horizontal="center"/>
    </xf>
    <xf numFmtId="177" fontId="0" fillId="61" borderId="49" xfId="1" applyFont="1" applyFill="1" applyBorder="1" applyAlignment="1">
      <alignment horizontal="center"/>
    </xf>
    <xf numFmtId="2" fontId="196" fillId="67" borderId="49" xfId="1990" applyNumberFormat="1" applyFont="1" applyFill="1" applyBorder="1" applyAlignment="1">
      <alignment horizontal="center"/>
    </xf>
    <xf numFmtId="0" fontId="202" fillId="67" borderId="61" xfId="1990" applyFont="1" applyFill="1" applyBorder="1"/>
    <xf numFmtId="166" fontId="202" fillId="67" borderId="0" xfId="1990" applyNumberFormat="1" applyFont="1" applyFill="1" applyAlignment="1">
      <alignment horizontal="center"/>
    </xf>
    <xf numFmtId="0" fontId="108" fillId="0" borderId="0" xfId="0" applyFont="1"/>
    <xf numFmtId="164" fontId="108" fillId="0" borderId="0" xfId="0" applyNumberFormat="1" applyFont="1"/>
    <xf numFmtId="0" fontId="195" fillId="67" borderId="0" xfId="1990" applyFont="1" applyFill="1"/>
    <xf numFmtId="168" fontId="0" fillId="0" borderId="0" xfId="0" applyNumberFormat="1"/>
    <xf numFmtId="0" fontId="184" fillId="68" borderId="0" xfId="1990" applyFont="1" applyFill="1" applyAlignment="1">
      <alignment horizontal="left"/>
    </xf>
    <xf numFmtId="200" fontId="0" fillId="61" borderId="49" xfId="0" applyNumberFormat="1" applyFill="1" applyBorder="1" applyAlignment="1">
      <alignment horizontal="center"/>
    </xf>
    <xf numFmtId="0" fontId="128" fillId="64" borderId="18" xfId="0" applyFont="1" applyFill="1" applyBorder="1"/>
    <xf numFmtId="0" fontId="128" fillId="64" borderId="18" xfId="0" applyFont="1" applyFill="1" applyBorder="1" applyAlignment="1">
      <alignment horizontal="center"/>
    </xf>
    <xf numFmtId="165" fontId="128" fillId="64" borderId="18" xfId="2" applyNumberFormat="1" applyFont="1" applyFill="1" applyBorder="1" applyAlignment="1">
      <alignment horizontal="center"/>
    </xf>
    <xf numFmtId="0" fontId="178" fillId="0" borderId="0" xfId="0" applyFont="1" applyAlignment="1">
      <alignment horizontal="center"/>
    </xf>
    <xf numFmtId="0" fontId="185" fillId="55" borderId="18" xfId="0" applyFont="1" applyFill="1" applyBorder="1"/>
    <xf numFmtId="0" fontId="178" fillId="55" borderId="18" xfId="0" applyFont="1" applyFill="1" applyBorder="1" applyAlignment="1">
      <alignment horizontal="center"/>
    </xf>
    <xf numFmtId="0" fontId="178" fillId="55" borderId="18" xfId="0" applyFont="1" applyFill="1" applyBorder="1"/>
    <xf numFmtId="164" fontId="178" fillId="55" borderId="18" xfId="0" applyNumberFormat="1" applyFont="1" applyFill="1" applyBorder="1" applyAlignment="1">
      <alignment horizontal="center"/>
    </xf>
    <xf numFmtId="2" fontId="178" fillId="55" borderId="18" xfId="0" applyNumberFormat="1" applyFont="1" applyFill="1" applyBorder="1" applyAlignment="1">
      <alignment horizontal="center"/>
    </xf>
    <xf numFmtId="166" fontId="178" fillId="55" borderId="18" xfId="0" applyNumberFormat="1" applyFont="1" applyFill="1" applyBorder="1" applyAlignment="1">
      <alignment horizontal="center"/>
    </xf>
    <xf numFmtId="0" fontId="185" fillId="56" borderId="18" xfId="0" applyFont="1" applyFill="1" applyBorder="1"/>
    <xf numFmtId="0" fontId="185" fillId="57" borderId="43" xfId="330" applyFont="1" applyFill="1" applyBorder="1" applyAlignment="1">
      <alignment horizontal="center" vertical="center" wrapText="1"/>
    </xf>
    <xf numFmtId="0" fontId="185" fillId="57" borderId="44" xfId="330" applyFont="1" applyFill="1" applyBorder="1" applyAlignment="1">
      <alignment horizontal="center" vertical="center" wrapText="1"/>
    </xf>
    <xf numFmtId="0" fontId="178" fillId="56" borderId="18" xfId="0" applyFont="1" applyFill="1" applyBorder="1"/>
    <xf numFmtId="164" fontId="178" fillId="56" borderId="18" xfId="0" applyNumberFormat="1" applyFont="1" applyFill="1" applyBorder="1" applyAlignment="1">
      <alignment horizontal="center"/>
    </xf>
    <xf numFmtId="0" fontId="203" fillId="58" borderId="0" xfId="0" applyFont="1" applyFill="1"/>
    <xf numFmtId="0" fontId="178" fillId="58" borderId="0" xfId="0" applyFont="1" applyFill="1" applyAlignment="1">
      <alignment horizontal="center"/>
    </xf>
    <xf numFmtId="0" fontId="178" fillId="16" borderId="0" xfId="0" applyFont="1" applyFill="1"/>
    <xf numFmtId="0" fontId="203" fillId="16" borderId="0" xfId="330" applyFont="1" applyFill="1" applyAlignment="1">
      <alignment horizontal="left"/>
    </xf>
    <xf numFmtId="0" fontId="178" fillId="16" borderId="0" xfId="0" applyFont="1" applyFill="1" applyAlignment="1">
      <alignment horizontal="center"/>
    </xf>
    <xf numFmtId="0" fontId="180" fillId="16" borderId="0" xfId="0" applyFont="1" applyFill="1" applyAlignment="1">
      <alignment horizontal="center"/>
    </xf>
    <xf numFmtId="0" fontId="203" fillId="24" borderId="0" xfId="330" applyFont="1" applyFill="1" applyAlignment="1">
      <alignment horizontal="left"/>
    </xf>
    <xf numFmtId="0" fontId="178" fillId="24" borderId="0" xfId="0" applyFont="1" applyFill="1" applyAlignment="1">
      <alignment horizontal="center"/>
    </xf>
    <xf numFmtId="0" fontId="185" fillId="0" borderId="0" xfId="330" applyFont="1" applyProtection="1"/>
    <xf numFmtId="0" fontId="185" fillId="57" borderId="42" xfId="330" applyFont="1" applyFill="1" applyBorder="1" applyAlignment="1" applyProtection="1">
      <alignment horizontal="left" vertical="center"/>
    </xf>
    <xf numFmtId="0" fontId="178" fillId="0" borderId="0" xfId="0" applyFont="1" applyAlignment="1">
      <alignment horizontal="left"/>
    </xf>
    <xf numFmtId="0" fontId="185" fillId="14" borderId="0" xfId="330" applyFont="1" applyFill="1" applyAlignment="1">
      <alignment horizontal="left"/>
    </xf>
    <xf numFmtId="0" fontId="178" fillId="0" borderId="0" xfId="330" applyFont="1" applyAlignment="1">
      <alignment horizontal="center"/>
    </xf>
    <xf numFmtId="0" fontId="185" fillId="72" borderId="49" xfId="330" applyFont="1" applyFill="1" applyBorder="1" applyAlignment="1">
      <alignment horizontal="left" vertical="center"/>
    </xf>
    <xf numFmtId="9" fontId="178" fillId="0" borderId="0" xfId="2" applyFont="1"/>
    <xf numFmtId="0" fontId="185" fillId="0" borderId="0" xfId="0" applyFont="1" applyAlignment="1">
      <alignment horizontal="left"/>
    </xf>
    <xf numFmtId="0" fontId="185" fillId="60" borderId="49" xfId="0" applyFont="1" applyFill="1" applyBorder="1" applyAlignment="1">
      <alignment horizontal="center"/>
    </xf>
    <xf numFmtId="0" fontId="178" fillId="0" borderId="49" xfId="0" applyFont="1" applyBorder="1" applyAlignment="1">
      <alignment horizontal="center"/>
    </xf>
    <xf numFmtId="9" fontId="178" fillId="0" borderId="49" xfId="0" applyNumberFormat="1" applyFont="1" applyBorder="1" applyAlignment="1">
      <alignment horizontal="center"/>
    </xf>
    <xf numFmtId="0" fontId="180" fillId="0" borderId="49" xfId="0" applyFont="1" applyBorder="1" applyAlignment="1">
      <alignment horizontal="right"/>
    </xf>
    <xf numFmtId="9" fontId="180" fillId="0" borderId="49" xfId="0" applyNumberFormat="1" applyFont="1" applyBorder="1" applyAlignment="1">
      <alignment horizontal="right"/>
    </xf>
    <xf numFmtId="9" fontId="178" fillId="0" borderId="0" xfId="0" applyNumberFormat="1" applyFont="1" applyAlignment="1">
      <alignment horizontal="center"/>
    </xf>
    <xf numFmtId="0" fontId="178" fillId="0" borderId="0" xfId="330" applyFont="1"/>
    <xf numFmtId="0" fontId="185" fillId="57" borderId="46" xfId="330" applyFont="1" applyFill="1" applyBorder="1" applyAlignment="1">
      <alignment horizontal="left" vertical="center"/>
    </xf>
    <xf numFmtId="0" fontId="178" fillId="0" borderId="18" xfId="330" applyFont="1" applyBorder="1" applyAlignment="1">
      <alignment horizontal="center"/>
    </xf>
    <xf numFmtId="2" fontId="178" fillId="0" borderId="18" xfId="0" applyNumberFormat="1" applyFont="1" applyBorder="1" applyAlignment="1">
      <alignment horizontal="center"/>
    </xf>
    <xf numFmtId="2" fontId="178" fillId="0" borderId="18" xfId="330" applyNumberFormat="1" applyFont="1" applyBorder="1" applyAlignment="1">
      <alignment horizontal="center"/>
    </xf>
    <xf numFmtId="0" fontId="178" fillId="0" borderId="18" xfId="330" applyFont="1" applyBorder="1" applyAlignment="1">
      <alignment horizontal="center" vertical="center" wrapText="1"/>
    </xf>
    <xf numFmtId="166" fontId="178" fillId="0" borderId="18" xfId="330" applyNumberFormat="1" applyFont="1" applyBorder="1" applyAlignment="1">
      <alignment horizontal="center" vertical="center" wrapText="1"/>
    </xf>
    <xf numFmtId="166" fontId="178" fillId="0" borderId="18" xfId="330" applyNumberFormat="1" applyFont="1" applyBorder="1" applyAlignment="1">
      <alignment horizontal="center"/>
    </xf>
    <xf numFmtId="9" fontId="178" fillId="0" borderId="0" xfId="0" applyNumberFormat="1" applyFont="1"/>
    <xf numFmtId="0" fontId="185" fillId="0" borderId="0" xfId="0" applyFont="1"/>
    <xf numFmtId="0" fontId="178" fillId="0" borderId="39" xfId="0" applyFont="1" applyBorder="1"/>
    <xf numFmtId="0" fontId="185" fillId="0" borderId="39" xfId="0" applyFont="1" applyBorder="1" applyAlignment="1">
      <alignment horizontal="center"/>
    </xf>
    <xf numFmtId="1" fontId="178" fillId="0" borderId="49" xfId="0" applyNumberFormat="1" applyFont="1" applyBorder="1" applyAlignment="1">
      <alignment horizontal="center"/>
    </xf>
    <xf numFmtId="0" fontId="185" fillId="0" borderId="47" xfId="330" applyFont="1" applyBorder="1" applyAlignment="1">
      <alignment horizontal="left" vertical="center"/>
    </xf>
    <xf numFmtId="1" fontId="178" fillId="0" borderId="50" xfId="0" applyNumberFormat="1" applyFont="1" applyBorder="1" applyAlignment="1">
      <alignment horizontal="center"/>
    </xf>
    <xf numFmtId="0" fontId="178" fillId="0" borderId="50" xfId="0" applyFont="1" applyBorder="1" applyAlignment="1">
      <alignment horizontal="center"/>
    </xf>
    <xf numFmtId="0" fontId="185" fillId="0" borderId="49" xfId="330" applyFont="1" applyBorder="1" applyAlignment="1">
      <alignment horizontal="left" vertical="center"/>
    </xf>
    <xf numFmtId="166" fontId="178" fillId="0" borderId="49" xfId="0" applyNumberFormat="1" applyFont="1" applyBorder="1" applyAlignment="1">
      <alignment horizontal="center"/>
    </xf>
    <xf numFmtId="177" fontId="178" fillId="0" borderId="0" xfId="1" applyFont="1" applyAlignment="1">
      <alignment horizontal="center"/>
    </xf>
    <xf numFmtId="0" fontId="178" fillId="0" borderId="49" xfId="0" applyFont="1" applyBorder="1"/>
    <xf numFmtId="0" fontId="178" fillId="24" borderId="0" xfId="0" applyFont="1" applyFill="1"/>
    <xf numFmtId="15" fontId="178" fillId="0" borderId="0" xfId="0" applyNumberFormat="1" applyFont="1"/>
    <xf numFmtId="165" fontId="178" fillId="0" borderId="18" xfId="2" applyNumberFormat="1" applyFont="1" applyBorder="1"/>
    <xf numFmtId="0" fontId="185" fillId="0" borderId="0" xfId="330" applyFont="1" applyAlignment="1">
      <alignment horizontal="left" vertical="center"/>
    </xf>
    <xf numFmtId="1" fontId="178" fillId="0" borderId="0" xfId="0" applyNumberFormat="1" applyFont="1"/>
    <xf numFmtId="0" fontId="178" fillId="16" borderId="0" xfId="0" applyFont="1" applyFill="1" applyAlignment="1">
      <alignment horizontal="left"/>
    </xf>
    <xf numFmtId="0" fontId="203" fillId="0" borderId="0" xfId="330" applyFont="1" applyAlignment="1">
      <alignment horizontal="left"/>
    </xf>
    <xf numFmtId="0" fontId="180" fillId="0" borderId="0" xfId="0" applyFont="1" applyAlignment="1">
      <alignment horizontal="center"/>
    </xf>
    <xf numFmtId="1" fontId="178" fillId="0" borderId="18" xfId="0" applyNumberFormat="1" applyFont="1" applyBorder="1" applyAlignment="1">
      <alignment horizontal="center"/>
    </xf>
    <xf numFmtId="177" fontId="178" fillId="0" borderId="0" xfId="1" applyFont="1"/>
    <xf numFmtId="0" fontId="185" fillId="26" borderId="48" xfId="330" applyFont="1" applyFill="1" applyBorder="1" applyAlignment="1">
      <alignment horizontal="left" vertical="center" wrapText="1"/>
    </xf>
    <xf numFmtId="0" fontId="178" fillId="0" borderId="18" xfId="0" applyFont="1" applyBorder="1"/>
    <xf numFmtId="167" fontId="178" fillId="0" borderId="18" xfId="0" applyNumberFormat="1" applyFont="1" applyBorder="1" applyAlignment="1">
      <alignment horizontal="center"/>
    </xf>
    <xf numFmtId="167" fontId="178" fillId="71" borderId="49" xfId="0" applyNumberFormat="1" applyFont="1" applyFill="1" applyBorder="1" applyAlignment="1">
      <alignment horizontal="center"/>
    </xf>
    <xf numFmtId="0" fontId="178" fillId="71" borderId="49" xfId="0" applyFont="1" applyFill="1" applyBorder="1"/>
    <xf numFmtId="166" fontId="178" fillId="71" borderId="49" xfId="0" applyNumberFormat="1" applyFont="1" applyFill="1" applyBorder="1" applyAlignment="1">
      <alignment horizontal="center"/>
    </xf>
    <xf numFmtId="0" fontId="185" fillId="0" borderId="0" xfId="330" applyFont="1" applyBorder="1" applyAlignment="1">
      <alignment horizontal="left" vertical="center"/>
    </xf>
    <xf numFmtId="166" fontId="178" fillId="0" borderId="0" xfId="0" applyNumberFormat="1" applyFont="1" applyAlignment="1">
      <alignment horizontal="center"/>
    </xf>
    <xf numFmtId="0" fontId="178" fillId="0" borderId="0" xfId="0" applyFont="1" applyAlignment="1">
      <alignment vertical="center"/>
    </xf>
    <xf numFmtId="0" fontId="185" fillId="16" borderId="0" xfId="0" applyFont="1" applyFill="1" applyAlignment="1">
      <alignment vertical="center"/>
    </xf>
    <xf numFmtId="0" fontId="185" fillId="16" borderId="0" xfId="0" applyFont="1" applyFill="1"/>
    <xf numFmtId="0" fontId="203" fillId="0" borderId="0" xfId="0" applyFont="1" applyAlignment="1">
      <alignment vertical="center"/>
    </xf>
    <xf numFmtId="0" fontId="203" fillId="0" borderId="0" xfId="0" applyFont="1"/>
    <xf numFmtId="0" fontId="178" fillId="0" borderId="0" xfId="0" applyFont="1" applyAlignment="1">
      <alignment horizontal="center" vertical="center"/>
    </xf>
    <xf numFmtId="165" fontId="178" fillId="0" borderId="0" xfId="2" applyNumberFormat="1" applyFont="1"/>
    <xf numFmtId="0" fontId="178" fillId="0" borderId="18" xfId="0" applyFont="1" applyBorder="1" applyAlignment="1">
      <alignment horizontal="left" vertical="center"/>
    </xf>
    <xf numFmtId="0" fontId="185" fillId="0" borderId="18" xfId="0" applyFont="1" applyBorder="1" applyAlignment="1">
      <alignment horizontal="center" vertical="center" wrapText="1"/>
    </xf>
    <xf numFmtId="0" fontId="178" fillId="0" borderId="18" xfId="0" applyFont="1" applyBorder="1" applyAlignment="1">
      <alignment vertical="center"/>
    </xf>
    <xf numFmtId="10" fontId="178" fillId="0" borderId="18" xfId="0" applyNumberFormat="1" applyFont="1" applyBorder="1" applyAlignment="1">
      <alignment horizontal="center" vertical="center"/>
    </xf>
    <xf numFmtId="0" fontId="178" fillId="24" borderId="18" xfId="0" applyFont="1" applyFill="1" applyBorder="1" applyAlignment="1">
      <alignment horizontal="left" vertical="center"/>
    </xf>
    <xf numFmtId="0" fontId="185" fillId="24" borderId="18" xfId="0" applyFont="1" applyFill="1" applyBorder="1" applyAlignment="1">
      <alignment horizontal="center" vertical="center" wrapText="1"/>
    </xf>
    <xf numFmtId="0" fontId="180" fillId="0" borderId="0" xfId="0" applyFont="1" applyAlignment="1">
      <alignment vertical="center"/>
    </xf>
    <xf numFmtId="4" fontId="180" fillId="0" borderId="0" xfId="0" applyNumberFormat="1" applyFont="1" applyAlignment="1">
      <alignment horizontal="center" vertical="center"/>
    </xf>
    <xf numFmtId="0" fontId="204" fillId="61" borderId="0" xfId="0" applyFont="1" applyFill="1"/>
    <xf numFmtId="0" fontId="205" fillId="61" borderId="0" xfId="0" applyFont="1" applyFill="1"/>
    <xf numFmtId="0" fontId="205" fillId="0" borderId="0" xfId="0" applyFont="1"/>
    <xf numFmtId="9" fontId="178" fillId="61" borderId="0" xfId="0" applyNumberFormat="1" applyFont="1" applyFill="1"/>
    <xf numFmtId="0" fontId="178" fillId="0" borderId="0" xfId="0" applyFont="1" applyAlignment="1">
      <alignment vertical="top"/>
    </xf>
    <xf numFmtId="0" fontId="178" fillId="0" borderId="18" xfId="0" applyFont="1" applyBorder="1" applyAlignment="1">
      <alignment vertical="top"/>
    </xf>
    <xf numFmtId="166" fontId="178" fillId="62" borderId="18" xfId="0" applyNumberFormat="1" applyFont="1" applyFill="1" applyBorder="1" applyAlignment="1">
      <alignment horizontal="center" vertical="top"/>
    </xf>
    <xf numFmtId="0" fontId="180" fillId="0" borderId="18" xfId="0" applyFont="1" applyBorder="1" applyAlignment="1">
      <alignment vertical="top"/>
    </xf>
    <xf numFmtId="166" fontId="180" fillId="62" borderId="18" xfId="0" applyNumberFormat="1" applyFont="1" applyFill="1" applyBorder="1" applyAlignment="1">
      <alignment horizontal="center" vertical="top"/>
    </xf>
    <xf numFmtId="0" fontId="180" fillId="0" borderId="0" xfId="0" applyFont="1" applyAlignment="1">
      <alignment vertical="top"/>
    </xf>
    <xf numFmtId="165" fontId="178" fillId="62" borderId="18" xfId="331" applyNumberFormat="1" applyFont="1" applyFill="1" applyBorder="1" applyAlignment="1">
      <alignment vertical="top"/>
    </xf>
    <xf numFmtId="165" fontId="178" fillId="0" borderId="18" xfId="2" applyNumberFormat="1" applyFont="1" applyBorder="1" applyAlignment="1">
      <alignment vertical="top"/>
    </xf>
    <xf numFmtId="165" fontId="178" fillId="59" borderId="18" xfId="2" applyNumberFormat="1" applyFont="1" applyFill="1" applyBorder="1" applyAlignment="1">
      <alignment vertical="top"/>
    </xf>
    <xf numFmtId="0" fontId="178" fillId="0" borderId="0" xfId="0" applyFont="1" applyAlignment="1">
      <alignment vertical="top" wrapText="1"/>
    </xf>
    <xf numFmtId="165" fontId="178" fillId="0" borderId="0" xfId="331" applyNumberFormat="1" applyFont="1" applyAlignment="1">
      <alignment vertical="top"/>
    </xf>
    <xf numFmtId="167" fontId="178" fillId="62" borderId="18" xfId="0" applyNumberFormat="1" applyFont="1" applyFill="1" applyBorder="1" applyAlignment="1">
      <alignment horizontal="center"/>
    </xf>
    <xf numFmtId="167" fontId="178" fillId="59" borderId="18" xfId="0" applyNumberFormat="1" applyFont="1" applyFill="1" applyBorder="1" applyAlignment="1">
      <alignment horizontal="center"/>
    </xf>
    <xf numFmtId="0" fontId="185" fillId="0" borderId="18" xfId="0" applyFont="1" applyBorder="1"/>
    <xf numFmtId="167" fontId="185" fillId="62" borderId="18" xfId="0" applyNumberFormat="1" applyFont="1" applyFill="1" applyBorder="1" applyAlignment="1">
      <alignment horizontal="center"/>
    </xf>
    <xf numFmtId="0" fontId="180" fillId="0" borderId="18" xfId="0" applyFont="1" applyBorder="1"/>
    <xf numFmtId="167" fontId="180" fillId="62" borderId="18" xfId="0" applyNumberFormat="1" applyFont="1" applyFill="1" applyBorder="1" applyAlignment="1">
      <alignment horizontal="center"/>
    </xf>
    <xf numFmtId="3" fontId="178" fillId="0" borderId="0" xfId="0" applyNumberFormat="1" applyFont="1" applyAlignment="1">
      <alignment horizontal="center"/>
    </xf>
    <xf numFmtId="165" fontId="178" fillId="0" borderId="18" xfId="331" applyNumberFormat="1" applyFont="1" applyBorder="1" applyAlignment="1">
      <alignment horizontal="center"/>
    </xf>
    <xf numFmtId="177" fontId="178" fillId="62" borderId="49" xfId="1" applyFont="1" applyFill="1" applyBorder="1" applyAlignment="1">
      <alignment horizontal="center"/>
    </xf>
    <xf numFmtId="177" fontId="178" fillId="0" borderId="49" xfId="1" applyFont="1" applyBorder="1" applyAlignment="1">
      <alignment horizontal="center"/>
    </xf>
    <xf numFmtId="0" fontId="178" fillId="59" borderId="49" xfId="0" applyFont="1" applyFill="1" applyBorder="1" applyAlignment="1">
      <alignment horizontal="center"/>
    </xf>
    <xf numFmtId="166" fontId="178" fillId="59" borderId="49" xfId="0" applyNumberFormat="1" applyFont="1" applyFill="1" applyBorder="1" applyAlignment="1">
      <alignment horizontal="center"/>
    </xf>
    <xf numFmtId="165" fontId="180" fillId="72" borderId="49" xfId="2" applyNumberFormat="1" applyFont="1" applyFill="1" applyBorder="1"/>
    <xf numFmtId="165" fontId="178" fillId="59" borderId="18" xfId="2" applyNumberFormat="1" applyFont="1" applyFill="1" applyBorder="1"/>
    <xf numFmtId="165" fontId="6" fillId="59" borderId="49" xfId="2" applyNumberFormat="1" applyFill="1" applyBorder="1" applyAlignment="1">
      <alignment horizontal="right"/>
    </xf>
    <xf numFmtId="1" fontId="178" fillId="59" borderId="49" xfId="0" applyNumberFormat="1" applyFont="1" applyFill="1" applyBorder="1" applyAlignment="1">
      <alignment horizontal="center"/>
    </xf>
    <xf numFmtId="1" fontId="178" fillId="59" borderId="50" xfId="0" applyNumberFormat="1" applyFont="1" applyFill="1" applyBorder="1" applyAlignment="1">
      <alignment horizontal="center"/>
    </xf>
    <xf numFmtId="0" fontId="178" fillId="59" borderId="50" xfId="0" applyFont="1" applyFill="1" applyBorder="1" applyAlignment="1">
      <alignment horizontal="center"/>
    </xf>
    <xf numFmtId="0" fontId="206" fillId="0" borderId="0" xfId="0" applyFont="1"/>
    <xf numFmtId="9" fontId="206" fillId="0" borderId="0" xfId="2" applyFont="1"/>
    <xf numFmtId="166" fontId="185" fillId="0" borderId="49" xfId="0" applyNumberFormat="1" applyFont="1" applyBorder="1" applyAlignment="1">
      <alignment horizontal="center"/>
    </xf>
    <xf numFmtId="166" fontId="185" fillId="59" borderId="49" xfId="0" applyNumberFormat="1" applyFont="1" applyFill="1" applyBorder="1" applyAlignment="1">
      <alignment horizontal="center"/>
    </xf>
    <xf numFmtId="2" fontId="128" fillId="0" borderId="18" xfId="0" applyNumberFormat="1" applyFont="1" applyBorder="1" applyAlignment="1">
      <alignment horizontal="center"/>
    </xf>
    <xf numFmtId="0" fontId="208" fillId="57" borderId="43" xfId="330" applyFont="1" applyFill="1" applyBorder="1" applyAlignment="1">
      <alignment horizontal="center" vertical="center" wrapText="1"/>
    </xf>
    <xf numFmtId="0" fontId="208" fillId="57" borderId="44" xfId="330" applyFont="1" applyFill="1" applyBorder="1" applyAlignment="1">
      <alignment horizontal="center" vertical="center" wrapText="1"/>
    </xf>
    <xf numFmtId="166" fontId="178" fillId="59" borderId="49" xfId="330" applyNumberFormat="1" applyFont="1" applyFill="1" applyBorder="1" applyAlignment="1" applyProtection="1">
      <alignment horizontal="center"/>
    </xf>
    <xf numFmtId="177" fontId="178" fillId="59" borderId="49" xfId="1" applyFont="1" applyFill="1" applyBorder="1" applyAlignment="1">
      <alignment horizontal="center"/>
    </xf>
    <xf numFmtId="0" fontId="209" fillId="75" borderId="49" xfId="0" applyFont="1" applyFill="1" applyBorder="1" applyAlignment="1">
      <alignment horizontal="right" vertical="center"/>
    </xf>
    <xf numFmtId="1" fontId="210" fillId="75" borderId="49" xfId="0" applyNumberFormat="1" applyFont="1" applyFill="1" applyBorder="1" applyAlignment="1">
      <alignment horizontal="right" vertical="center"/>
    </xf>
    <xf numFmtId="1" fontId="210" fillId="75" borderId="49" xfId="2021" applyNumberFormat="1" applyFont="1" applyFill="1" applyBorder="1" applyAlignment="1">
      <alignment horizontal="right" vertical="center"/>
    </xf>
    <xf numFmtId="166" fontId="178" fillId="59" borderId="49" xfId="330" applyNumberFormat="1" applyFont="1" applyFill="1" applyBorder="1" applyProtection="1"/>
    <xf numFmtId="201" fontId="178" fillId="59" borderId="49" xfId="1" applyNumberFormat="1" applyFont="1" applyFill="1" applyBorder="1" applyAlignment="1" applyProtection="1">
      <alignment horizontal="center"/>
    </xf>
    <xf numFmtId="165" fontId="0" fillId="59" borderId="49" xfId="2" applyNumberFormat="1" applyFont="1" applyFill="1" applyBorder="1"/>
    <xf numFmtId="202" fontId="178" fillId="59" borderId="18" xfId="1" applyNumberFormat="1" applyFont="1" applyFill="1" applyBorder="1" applyAlignment="1">
      <alignment horizontal="center"/>
    </xf>
    <xf numFmtId="0" fontId="208" fillId="57" borderId="43" xfId="330" applyFont="1" applyFill="1" applyBorder="1" applyAlignment="1">
      <alignment horizontal="left" vertical="center" wrapText="1"/>
    </xf>
    <xf numFmtId="1" fontId="178" fillId="59" borderId="18" xfId="330" applyNumberFormat="1" applyFont="1" applyFill="1" applyBorder="1" applyAlignment="1">
      <alignment horizontal="center"/>
    </xf>
    <xf numFmtId="1" fontId="178" fillId="0" borderId="18" xfId="330" applyNumberFormat="1" applyFont="1" applyBorder="1" applyAlignment="1">
      <alignment horizontal="center"/>
    </xf>
    <xf numFmtId="0" fontId="212" fillId="75" borderId="49" xfId="0" applyFont="1" applyFill="1" applyBorder="1" applyAlignment="1">
      <alignment horizontal="right" vertical="center"/>
    </xf>
    <xf numFmtId="1" fontId="213" fillId="75" borderId="49" xfId="0" applyNumberFormat="1" applyFont="1" applyFill="1" applyBorder="1" applyAlignment="1">
      <alignment horizontal="right" vertical="center"/>
    </xf>
    <xf numFmtId="1" fontId="213" fillId="75" borderId="49" xfId="2021" applyNumberFormat="1" applyFont="1" applyFill="1" applyBorder="1" applyAlignment="1">
      <alignment horizontal="right" vertical="center"/>
    </xf>
    <xf numFmtId="1" fontId="178" fillId="59" borderId="18" xfId="330" applyNumberFormat="1" applyFont="1" applyFill="1" applyBorder="1" applyAlignment="1">
      <alignment horizontal="left"/>
    </xf>
    <xf numFmtId="165" fontId="178" fillId="59" borderId="49" xfId="330" applyNumberFormat="1" applyFont="1" applyFill="1" applyBorder="1" applyAlignment="1">
      <alignment horizontal="center" vertical="center" wrapText="1"/>
    </xf>
    <xf numFmtId="165" fontId="178" fillId="0" borderId="0" xfId="330" applyNumberFormat="1" applyFont="1"/>
    <xf numFmtId="165" fontId="178" fillId="59" borderId="18" xfId="330" applyNumberFormat="1" applyFont="1" applyFill="1" applyBorder="1" applyAlignment="1">
      <alignment horizontal="center"/>
    </xf>
    <xf numFmtId="9" fontId="206" fillId="0" borderId="0" xfId="330" applyNumberFormat="1" applyFont="1" applyBorder="1" applyAlignment="1">
      <alignment horizontal="center"/>
    </xf>
    <xf numFmtId="0" fontId="171" fillId="0" borderId="0" xfId="330" applyFont="1" applyBorder="1"/>
    <xf numFmtId="1" fontId="171" fillId="0" borderId="0" xfId="330" applyNumberFormat="1" applyFont="1" applyBorder="1" applyAlignment="1">
      <alignment horizontal="center"/>
    </xf>
    <xf numFmtId="204" fontId="215" fillId="75" borderId="49" xfId="0" applyNumberFormat="1" applyFont="1" applyFill="1" applyBorder="1"/>
    <xf numFmtId="205" fontId="213" fillId="59" borderId="49" xfId="2021" applyNumberFormat="1" applyFont="1" applyFill="1" applyBorder="1" applyAlignment="1">
      <alignment horizontal="right"/>
    </xf>
    <xf numFmtId="204" fontId="212" fillId="75" borderId="49" xfId="0" applyNumberFormat="1" applyFont="1" applyFill="1" applyBorder="1" applyAlignment="1">
      <alignment horizontal="right"/>
    </xf>
    <xf numFmtId="205" fontId="216" fillId="59" borderId="49" xfId="2021" applyNumberFormat="1" applyFont="1" applyFill="1" applyBorder="1" applyAlignment="1">
      <alignment horizontal="right"/>
    </xf>
    <xf numFmtId="165" fontId="206" fillId="0" borderId="0" xfId="330" applyNumberFormat="1" applyFont="1"/>
    <xf numFmtId="1" fontId="171" fillId="59" borderId="18" xfId="330" applyNumberFormat="1" applyFont="1" applyFill="1" applyBorder="1" applyAlignment="1">
      <alignment horizontal="center" vertical="center"/>
    </xf>
    <xf numFmtId="9" fontId="171" fillId="0" borderId="18" xfId="330" applyNumberFormat="1" applyFont="1" applyBorder="1" applyAlignment="1">
      <alignment horizontal="center"/>
    </xf>
    <xf numFmtId="9" fontId="171" fillId="0" borderId="18" xfId="2" applyFont="1" applyFill="1" applyBorder="1" applyAlignment="1">
      <alignment horizontal="center"/>
    </xf>
    <xf numFmtId="166" fontId="171" fillId="59" borderId="18" xfId="330" applyNumberFormat="1" applyFont="1" applyFill="1" applyBorder="1" applyAlignment="1">
      <alignment horizontal="center" vertical="center"/>
    </xf>
    <xf numFmtId="165" fontId="178" fillId="0" borderId="18" xfId="330" applyNumberFormat="1" applyFont="1" applyBorder="1" applyAlignment="1">
      <alignment horizontal="center" vertical="center" wrapText="1"/>
    </xf>
    <xf numFmtId="167" fontId="178" fillId="0" borderId="0" xfId="330" applyNumberFormat="1" applyFont="1" applyBorder="1" applyAlignment="1">
      <alignment horizontal="center" vertical="center" wrapText="1"/>
    </xf>
    <xf numFmtId="0" fontId="178" fillId="0" borderId="0" xfId="330" applyFont="1" applyBorder="1" applyAlignment="1">
      <alignment horizontal="left" vertical="center" wrapText="1"/>
    </xf>
    <xf numFmtId="0" fontId="171" fillId="0" borderId="31" xfId="330" applyFont="1" applyBorder="1" applyAlignment="1">
      <alignment horizontal="left" vertical="center"/>
    </xf>
    <xf numFmtId="167" fontId="217" fillId="59" borderId="49" xfId="330" applyNumberFormat="1" applyFont="1" applyFill="1" applyBorder="1" applyAlignment="1">
      <alignment horizontal="center" vertical="center"/>
    </xf>
    <xf numFmtId="1" fontId="216" fillId="75" borderId="49" xfId="0" applyNumberFormat="1" applyFont="1" applyFill="1" applyBorder="1" applyAlignment="1">
      <alignment horizontal="right" vertical="center"/>
    </xf>
    <xf numFmtId="1" fontId="216" fillId="75" borderId="49" xfId="2021" applyNumberFormat="1" applyFont="1" applyFill="1" applyBorder="1" applyAlignment="1">
      <alignment horizontal="right" vertical="center"/>
    </xf>
    <xf numFmtId="0" fontId="212" fillId="75" borderId="49" xfId="0" applyFont="1" applyFill="1" applyBorder="1" applyAlignment="1">
      <alignment horizontal="left" vertical="center"/>
    </xf>
    <xf numFmtId="9" fontId="171" fillId="59" borderId="18" xfId="2" applyFont="1" applyFill="1" applyBorder="1" applyAlignment="1">
      <alignment horizontal="center" vertical="center"/>
    </xf>
    <xf numFmtId="9" fontId="171" fillId="59" borderId="39" xfId="2" applyFont="1" applyFill="1" applyBorder="1" applyAlignment="1">
      <alignment horizontal="center" vertical="center"/>
    </xf>
    <xf numFmtId="9" fontId="171" fillId="59" borderId="49" xfId="2" applyFont="1" applyFill="1" applyBorder="1" applyAlignment="1">
      <alignment horizontal="center" vertical="center"/>
    </xf>
    <xf numFmtId="0" fontId="171" fillId="0" borderId="49" xfId="330" applyFont="1" applyBorder="1" applyAlignment="1">
      <alignment horizontal="left" vertical="center"/>
    </xf>
    <xf numFmtId="0" fontId="171" fillId="0" borderId="47" xfId="330" applyFont="1" applyBorder="1" applyAlignment="1">
      <alignment horizontal="left" vertical="center"/>
    </xf>
    <xf numFmtId="0" fontId="178" fillId="0" borderId="43" xfId="330" applyFont="1" applyBorder="1" applyAlignment="1">
      <alignment horizontal="left" vertical="center"/>
    </xf>
    <xf numFmtId="0" fontId="178" fillId="0" borderId="49" xfId="330" applyFont="1" applyBorder="1" applyAlignment="1">
      <alignment horizontal="left" vertical="center" wrapText="1"/>
    </xf>
    <xf numFmtId="0" fontId="178" fillId="0" borderId="43" xfId="330" applyFont="1" applyBorder="1" applyAlignment="1">
      <alignment horizontal="center" vertical="center"/>
    </xf>
    <xf numFmtId="0" fontId="178" fillId="0" borderId="44" xfId="330" applyFont="1" applyBorder="1" applyAlignment="1">
      <alignment horizontal="center" vertical="center"/>
    </xf>
    <xf numFmtId="165" fontId="186" fillId="0" borderId="0" xfId="0" applyNumberFormat="1" applyFont="1" applyAlignment="1">
      <alignment horizontal="center"/>
    </xf>
    <xf numFmtId="9" fontId="178" fillId="0" borderId="49" xfId="2" applyFont="1" applyFill="1" applyBorder="1" applyAlignment="1">
      <alignment horizontal="center" vertical="center"/>
    </xf>
    <xf numFmtId="3" fontId="217" fillId="61" borderId="49" xfId="330" applyNumberFormat="1" applyFont="1" applyFill="1" applyBorder="1" applyAlignment="1">
      <alignment horizontal="center" vertical="center"/>
    </xf>
    <xf numFmtId="204" fontId="215" fillId="75" borderId="49" xfId="0" applyNumberFormat="1" applyFont="1" applyFill="1" applyBorder="1" applyAlignment="1">
      <alignment horizontal="left"/>
    </xf>
    <xf numFmtId="3" fontId="214" fillId="0" borderId="18" xfId="0" applyNumberFormat="1" applyFont="1" applyBorder="1" applyAlignment="1">
      <alignment horizontal="center"/>
    </xf>
    <xf numFmtId="1" fontId="176" fillId="59" borderId="18" xfId="330" applyNumberFormat="1" applyFont="1" applyFill="1" applyBorder="1" applyAlignment="1">
      <alignment horizontal="center" vertical="center"/>
    </xf>
    <xf numFmtId="166" fontId="171" fillId="76" borderId="18" xfId="330" applyNumberFormat="1" applyFont="1" applyFill="1" applyBorder="1" applyAlignment="1">
      <alignment horizontal="center" vertical="center"/>
    </xf>
    <xf numFmtId="0" fontId="208" fillId="57" borderId="43" xfId="330" applyFont="1" applyFill="1" applyBorder="1" applyAlignment="1">
      <alignment horizontal="left" vertical="center"/>
    </xf>
    <xf numFmtId="165" fontId="178" fillId="59" borderId="31" xfId="2" applyNumberFormat="1" applyFont="1" applyFill="1" applyBorder="1"/>
    <xf numFmtId="9" fontId="178" fillId="0" borderId="49" xfId="2" applyFont="1" applyBorder="1" applyAlignment="1">
      <alignment horizontal="center"/>
    </xf>
    <xf numFmtId="166" fontId="178" fillId="0" borderId="49" xfId="330" applyNumberFormat="1" applyFont="1" applyBorder="1" applyAlignment="1" applyProtection="1">
      <alignment horizontal="left"/>
    </xf>
    <xf numFmtId="166" fontId="178" fillId="0" borderId="49" xfId="330" applyNumberFormat="1" applyFont="1" applyBorder="1" applyAlignment="1" applyProtection="1">
      <alignment horizontal="center"/>
    </xf>
    <xf numFmtId="2" fontId="178" fillId="0" borderId="49" xfId="330" applyNumberFormat="1" applyFont="1" applyBorder="1" applyAlignment="1" applyProtection="1">
      <alignment horizontal="center"/>
    </xf>
    <xf numFmtId="9" fontId="178" fillId="0" borderId="45" xfId="2" applyFont="1" applyBorder="1" applyAlignment="1">
      <alignment horizontal="center"/>
    </xf>
    <xf numFmtId="9" fontId="178" fillId="0" borderId="18" xfId="330" applyNumberFormat="1" applyFont="1" applyBorder="1" applyAlignment="1">
      <alignment horizontal="center"/>
    </xf>
    <xf numFmtId="9" fontId="178" fillId="0" borderId="18" xfId="2" applyFont="1" applyBorder="1" applyAlignment="1">
      <alignment horizontal="center"/>
    </xf>
    <xf numFmtId="165" fontId="178" fillId="69" borderId="18" xfId="330" applyNumberFormat="1" applyFont="1" applyFill="1" applyBorder="1" applyAlignment="1">
      <alignment horizontal="center"/>
    </xf>
    <xf numFmtId="0" fontId="208" fillId="57" borderId="46" xfId="330" applyFont="1" applyFill="1" applyBorder="1" applyAlignment="1">
      <alignment horizontal="left" vertical="center"/>
    </xf>
    <xf numFmtId="0" fontId="178" fillId="69" borderId="18" xfId="330" applyFont="1" applyFill="1" applyBorder="1" applyAlignment="1">
      <alignment horizontal="center"/>
    </xf>
    <xf numFmtId="2" fontId="207" fillId="0" borderId="18" xfId="330" applyNumberFormat="1" applyFont="1" applyBorder="1" applyAlignment="1">
      <alignment horizontal="center"/>
    </xf>
    <xf numFmtId="0" fontId="178" fillId="69" borderId="18" xfId="330" applyFont="1" applyFill="1" applyBorder="1" applyAlignment="1">
      <alignment horizontal="center" vertical="center" wrapText="1"/>
    </xf>
    <xf numFmtId="166" fontId="178" fillId="69" borderId="18" xfId="330" applyNumberFormat="1" applyFont="1" applyFill="1" applyBorder="1" applyAlignment="1">
      <alignment horizontal="center" vertical="center" wrapText="1"/>
    </xf>
    <xf numFmtId="9" fontId="178" fillId="0" borderId="49" xfId="2" applyFont="1" applyFill="1" applyBorder="1"/>
    <xf numFmtId="0" fontId="185" fillId="0" borderId="31" xfId="330" applyFont="1" applyBorder="1" applyAlignment="1">
      <alignment horizontal="left" vertical="center" indent="2"/>
    </xf>
    <xf numFmtId="165" fontId="6" fillId="59" borderId="65" xfId="2" applyNumberFormat="1" applyFill="1" applyBorder="1" applyAlignment="1">
      <alignment horizontal="right"/>
    </xf>
    <xf numFmtId="165" fontId="178" fillId="0" borderId="49" xfId="2" applyNumberFormat="1" applyFont="1" applyFill="1" applyBorder="1"/>
    <xf numFmtId="9" fontId="178" fillId="0" borderId="49" xfId="2" applyFont="1" applyBorder="1"/>
    <xf numFmtId="165" fontId="0" fillId="59" borderId="65" xfId="2" applyNumberFormat="1" applyFont="1" applyFill="1" applyBorder="1"/>
    <xf numFmtId="9" fontId="178" fillId="69" borderId="49" xfId="2" applyFont="1" applyFill="1" applyBorder="1"/>
    <xf numFmtId="165" fontId="178" fillId="64" borderId="18" xfId="330" applyNumberFormat="1" applyFont="1" applyFill="1" applyBorder="1" applyAlignment="1">
      <alignment horizontal="center" vertical="center" wrapText="1"/>
    </xf>
    <xf numFmtId="165" fontId="178" fillId="64" borderId="31" xfId="330" applyNumberFormat="1" applyFont="1" applyFill="1" applyBorder="1" applyAlignment="1">
      <alignment horizontal="center" vertical="center" wrapText="1"/>
    </xf>
    <xf numFmtId="166" fontId="171" fillId="64" borderId="18" xfId="330" applyNumberFormat="1" applyFont="1" applyFill="1" applyBorder="1" applyAlignment="1">
      <alignment horizontal="center"/>
    </xf>
    <xf numFmtId="166" fontId="171" fillId="0" borderId="49" xfId="0" applyNumberFormat="1" applyFont="1" applyBorder="1"/>
    <xf numFmtId="166" fontId="171" fillId="0" borderId="49" xfId="2" applyNumberFormat="1" applyFont="1" applyBorder="1"/>
    <xf numFmtId="166" fontId="171" fillId="0" borderId="49" xfId="2" applyNumberFormat="1" applyFont="1" applyBorder="1" applyAlignment="1">
      <alignment horizontal="center"/>
    </xf>
    <xf numFmtId="1" fontId="171" fillId="64" borderId="18" xfId="330" applyNumberFormat="1" applyFont="1" applyFill="1" applyBorder="1" applyAlignment="1">
      <alignment horizontal="center"/>
    </xf>
    <xf numFmtId="177" fontId="171" fillId="0" borderId="0" xfId="1" applyFont="1"/>
    <xf numFmtId="165" fontId="171" fillId="0" borderId="49" xfId="2" applyNumberFormat="1" applyFont="1" applyBorder="1"/>
    <xf numFmtId="2" fontId="171" fillId="55" borderId="18" xfId="0" applyNumberFormat="1" applyFont="1" applyFill="1" applyBorder="1" applyAlignment="1">
      <alignment horizontal="center"/>
    </xf>
    <xf numFmtId="166" fontId="171" fillId="76" borderId="18" xfId="330" applyNumberFormat="1" applyFont="1" applyFill="1" applyBorder="1" applyAlignment="1">
      <alignment horizontal="center"/>
    </xf>
    <xf numFmtId="1" fontId="171" fillId="76" borderId="31" xfId="330" applyNumberFormat="1" applyFont="1" applyFill="1" applyBorder="1" applyAlignment="1">
      <alignment horizontal="center"/>
    </xf>
    <xf numFmtId="165" fontId="171" fillId="69" borderId="49" xfId="2" applyNumberFormat="1" applyFont="1" applyFill="1" applyBorder="1"/>
    <xf numFmtId="203" fontId="171" fillId="0" borderId="0" xfId="1" applyNumberFormat="1" applyFont="1"/>
    <xf numFmtId="165" fontId="171" fillId="0" borderId="0" xfId="2" applyNumberFormat="1" applyFont="1"/>
    <xf numFmtId="166" fontId="171" fillId="59" borderId="18" xfId="330" applyNumberFormat="1" applyFont="1" applyFill="1" applyBorder="1" applyAlignment="1">
      <alignment horizontal="center"/>
    </xf>
    <xf numFmtId="166" fontId="171" fillId="59" borderId="18" xfId="330" applyNumberFormat="1" applyFont="1" applyFill="1" applyBorder="1" applyAlignment="1">
      <alignment horizontal="center" vertical="center" wrapText="1"/>
    </xf>
    <xf numFmtId="166" fontId="171" fillId="59" borderId="18" xfId="0" applyNumberFormat="1" applyFont="1" applyFill="1" applyBorder="1" applyAlignment="1">
      <alignment horizontal="center"/>
    </xf>
    <xf numFmtId="166" fontId="171" fillId="0" borderId="49" xfId="0" applyNumberFormat="1" applyFont="1" applyBorder="1" applyAlignment="1">
      <alignment horizontal="center"/>
    </xf>
    <xf numFmtId="207" fontId="171" fillId="0" borderId="0" xfId="1" applyNumberFormat="1" applyFont="1" applyAlignment="1">
      <alignment horizontal="center"/>
    </xf>
    <xf numFmtId="1" fontId="171" fillId="0" borderId="0" xfId="0" applyNumberFormat="1" applyFont="1"/>
    <xf numFmtId="166" fontId="171" fillId="76" borderId="31" xfId="0" applyNumberFormat="1" applyFont="1" applyFill="1" applyBorder="1" applyAlignment="1">
      <alignment horizontal="center"/>
    </xf>
    <xf numFmtId="167" fontId="5" fillId="0" borderId="18" xfId="0" applyNumberFormat="1" applyFont="1" applyBorder="1" applyAlignment="1">
      <alignment horizontal="center"/>
    </xf>
    <xf numFmtId="167" fontId="178" fillId="83" borderId="18" xfId="0" applyNumberFormat="1" applyFont="1" applyFill="1" applyBorder="1" applyAlignment="1">
      <alignment horizontal="center"/>
    </xf>
    <xf numFmtId="0" fontId="178" fillId="83" borderId="18" xfId="0" applyFont="1" applyFill="1" applyBorder="1" applyAlignment="1">
      <alignment horizontal="center"/>
    </xf>
    <xf numFmtId="0" fontId="178" fillId="0" borderId="18" xfId="0" applyFont="1" applyBorder="1" applyAlignment="1">
      <alignment horizontal="center"/>
    </xf>
    <xf numFmtId="165" fontId="178" fillId="0" borderId="64" xfId="330" applyNumberFormat="1" applyFont="1" applyBorder="1" applyAlignment="1">
      <alignment horizontal="center" vertical="center" wrapText="1"/>
    </xf>
    <xf numFmtId="165" fontId="178" fillId="69" borderId="64" xfId="0" applyNumberFormat="1" applyFont="1" applyFill="1" applyBorder="1" applyAlignment="1">
      <alignment horizontal="center"/>
    </xf>
    <xf numFmtId="165" fontId="178" fillId="69" borderId="18" xfId="0" applyNumberFormat="1" applyFont="1" applyFill="1" applyBorder="1" applyAlignment="1">
      <alignment horizontal="center"/>
    </xf>
    <xf numFmtId="165" fontId="178" fillId="0" borderId="18" xfId="0" applyNumberFormat="1" applyFont="1" applyBorder="1" applyAlignment="1">
      <alignment horizontal="center"/>
    </xf>
    <xf numFmtId="165" fontId="0" fillId="69" borderId="49" xfId="0" applyNumberFormat="1" applyFill="1" applyBorder="1"/>
    <xf numFmtId="166" fontId="178" fillId="0" borderId="18" xfId="0" applyNumberFormat="1" applyFont="1" applyBorder="1" applyAlignment="1">
      <alignment horizontal="center" vertical="center"/>
    </xf>
    <xf numFmtId="207" fontId="180" fillId="0" borderId="0" xfId="1" applyNumberFormat="1" applyFont="1" applyBorder="1" applyAlignment="1">
      <alignment horizontal="center"/>
    </xf>
    <xf numFmtId="2" fontId="178" fillId="0" borderId="0" xfId="0" applyNumberFormat="1" applyFont="1" applyAlignment="1">
      <alignment horizontal="center"/>
    </xf>
    <xf numFmtId="9" fontId="178" fillId="0" borderId="0" xfId="330" applyNumberFormat="1" applyFont="1" applyAlignment="1">
      <alignment horizontal="center" vertical="center"/>
    </xf>
    <xf numFmtId="9" fontId="178" fillId="0" borderId="0" xfId="330" applyNumberFormat="1" applyFont="1" applyAlignment="1">
      <alignment horizontal="right" vertical="center"/>
    </xf>
    <xf numFmtId="165" fontId="178" fillId="0" borderId="0" xfId="0" applyNumberFormat="1" applyFont="1"/>
    <xf numFmtId="165" fontId="178" fillId="0" borderId="18" xfId="330" applyNumberFormat="1" applyFont="1" applyBorder="1" applyAlignment="1">
      <alignment horizontal="center" vertical="center"/>
    </xf>
    <xf numFmtId="165" fontId="178" fillId="0" borderId="18" xfId="2" applyNumberFormat="1" applyFont="1" applyFill="1" applyBorder="1" applyAlignment="1">
      <alignment horizontal="center" vertical="center"/>
    </xf>
    <xf numFmtId="165" fontId="178" fillId="0" borderId="39" xfId="330" applyNumberFormat="1" applyFont="1" applyBorder="1" applyAlignment="1">
      <alignment horizontal="center" vertical="center"/>
    </xf>
    <xf numFmtId="165" fontId="178" fillId="0" borderId="39" xfId="2" applyNumberFormat="1" applyFont="1" applyFill="1" applyBorder="1" applyAlignment="1">
      <alignment horizontal="center" vertical="center"/>
    </xf>
    <xf numFmtId="165" fontId="171" fillId="0" borderId="49" xfId="2" applyNumberFormat="1" applyFont="1" applyFill="1" applyBorder="1" applyAlignment="1">
      <alignment horizontal="center" vertical="center"/>
    </xf>
    <xf numFmtId="165" fontId="171" fillId="0" borderId="18" xfId="330" applyNumberFormat="1" applyFont="1" applyBorder="1" applyAlignment="1">
      <alignment horizontal="center" vertical="center"/>
    </xf>
    <xf numFmtId="165" fontId="171" fillId="0" borderId="18" xfId="2" applyNumberFormat="1" applyFont="1" applyFill="1" applyBorder="1" applyAlignment="1">
      <alignment horizontal="center" vertical="center"/>
    </xf>
    <xf numFmtId="165" fontId="178" fillId="0" borderId="49" xfId="2" applyNumberFormat="1" applyFont="1" applyFill="1" applyBorder="1" applyAlignment="1">
      <alignment horizontal="center" vertical="center"/>
    </xf>
    <xf numFmtId="9" fontId="186" fillId="0" borderId="0" xfId="2" applyFont="1" applyAlignment="1">
      <alignment horizontal="center"/>
    </xf>
    <xf numFmtId="165" fontId="178" fillId="69" borderId="18" xfId="330" applyNumberFormat="1" applyFont="1" applyFill="1" applyBorder="1" applyAlignment="1">
      <alignment horizontal="center" vertical="center"/>
    </xf>
    <xf numFmtId="165" fontId="178" fillId="69" borderId="18" xfId="2" applyNumberFormat="1" applyFont="1" applyFill="1" applyBorder="1" applyAlignment="1">
      <alignment horizontal="center" vertical="center"/>
    </xf>
    <xf numFmtId="165" fontId="178" fillId="69" borderId="39" xfId="330" applyNumberFormat="1" applyFont="1" applyFill="1" applyBorder="1" applyAlignment="1">
      <alignment horizontal="center" vertical="center"/>
    </xf>
    <xf numFmtId="165" fontId="178" fillId="69" borderId="39" xfId="2" applyNumberFormat="1" applyFont="1" applyFill="1" applyBorder="1" applyAlignment="1">
      <alignment horizontal="center" vertical="center"/>
    </xf>
    <xf numFmtId="165" fontId="171" fillId="69" borderId="18" xfId="330" applyNumberFormat="1" applyFont="1" applyFill="1" applyBorder="1" applyAlignment="1">
      <alignment horizontal="center" vertical="center"/>
    </xf>
    <xf numFmtId="165" fontId="171" fillId="69" borderId="18" xfId="2" applyNumberFormat="1" applyFont="1" applyFill="1" applyBorder="1" applyAlignment="1">
      <alignment horizontal="center" vertical="center"/>
    </xf>
    <xf numFmtId="167" fontId="171" fillId="0" borderId="18" xfId="330" applyNumberFormat="1" applyFont="1" applyBorder="1" applyAlignment="1">
      <alignment horizontal="center" vertical="center"/>
    </xf>
    <xf numFmtId="167" fontId="4" fillId="0" borderId="49" xfId="330" applyNumberFormat="1" applyFont="1" applyBorder="1" applyAlignment="1">
      <alignment horizontal="center" vertical="center" wrapText="1"/>
    </xf>
    <xf numFmtId="3" fontId="4" fillId="0" borderId="18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214" fillId="0" borderId="0" xfId="0" applyNumberFormat="1" applyFont="1" applyAlignment="1">
      <alignment horizontal="center"/>
    </xf>
    <xf numFmtId="9" fontId="171" fillId="84" borderId="18" xfId="2" applyFont="1" applyFill="1" applyBorder="1" applyAlignment="1">
      <alignment horizontal="center" vertical="center"/>
    </xf>
    <xf numFmtId="0" fontId="231" fillId="59" borderId="0" xfId="0" applyFont="1" applyFill="1" applyAlignment="1">
      <alignment horizontal="left"/>
    </xf>
    <xf numFmtId="1" fontId="213" fillId="75" borderId="66" xfId="0" applyNumberFormat="1" applyFont="1" applyFill="1" applyBorder="1" applyAlignment="1">
      <alignment horizontal="right" vertical="center"/>
    </xf>
    <xf numFmtId="1" fontId="213" fillId="75" borderId="66" xfId="0" applyNumberFormat="1" applyFont="1" applyFill="1" applyBorder="1" applyAlignment="1">
      <alignment horizontal="right"/>
    </xf>
    <xf numFmtId="1" fontId="213" fillId="75" borderId="66" xfId="2021" applyNumberFormat="1" applyFont="1" applyFill="1" applyBorder="1" applyAlignment="1">
      <alignment horizontal="right"/>
    </xf>
    <xf numFmtId="1" fontId="213" fillId="75" borderId="67" xfId="2021" applyNumberFormat="1" applyFont="1" applyFill="1" applyBorder="1" applyAlignment="1">
      <alignment horizontal="right"/>
    </xf>
    <xf numFmtId="3" fontId="231" fillId="59" borderId="0" xfId="0" applyNumberFormat="1" applyFont="1" applyFill="1"/>
    <xf numFmtId="9" fontId="231" fillId="59" borderId="0" xfId="2" applyFont="1" applyFill="1"/>
    <xf numFmtId="165" fontId="231" fillId="59" borderId="0" xfId="2" applyNumberFormat="1" applyFont="1" applyFill="1"/>
    <xf numFmtId="10" fontId="231" fillId="59" borderId="0" xfId="2" applyNumberFormat="1" applyFont="1" applyFill="1"/>
    <xf numFmtId="165" fontId="171" fillId="59" borderId="49" xfId="0" applyNumberFormat="1" applyFont="1" applyFill="1" applyBorder="1"/>
    <xf numFmtId="3" fontId="232" fillId="59" borderId="0" xfId="0" applyNumberFormat="1" applyFont="1" applyFill="1"/>
    <xf numFmtId="165" fontId="232" fillId="59" borderId="0" xfId="2" applyNumberFormat="1" applyFont="1" applyFill="1"/>
    <xf numFmtId="9" fontId="232" fillId="59" borderId="0" xfId="2" applyFont="1" applyFill="1"/>
    <xf numFmtId="9" fontId="171" fillId="0" borderId="49" xfId="0" applyNumberFormat="1" applyFont="1" applyBorder="1"/>
    <xf numFmtId="166" fontId="171" fillId="62" borderId="18" xfId="0" applyNumberFormat="1" applyFont="1" applyFill="1" applyBorder="1" applyAlignment="1">
      <alignment horizontal="center" vertical="top"/>
    </xf>
    <xf numFmtId="166" fontId="178" fillId="0" borderId="0" xfId="0" applyNumberFormat="1" applyFont="1"/>
    <xf numFmtId="0" fontId="185" fillId="59" borderId="0" xfId="0" applyFont="1" applyFill="1"/>
    <xf numFmtId="165" fontId="178" fillId="62" borderId="18" xfId="331" applyNumberFormat="1" applyFont="1" applyFill="1" applyBorder="1" applyAlignment="1">
      <alignment horizontal="center"/>
    </xf>
    <xf numFmtId="165" fontId="178" fillId="59" borderId="18" xfId="331" applyNumberFormat="1" applyFont="1" applyFill="1" applyBorder="1" applyAlignment="1">
      <alignment vertical="top"/>
    </xf>
    <xf numFmtId="166" fontId="233" fillId="0" borderId="0" xfId="0" applyNumberFormat="1" applyFont="1"/>
    <xf numFmtId="166" fontId="234" fillId="0" borderId="0" xfId="0" applyNumberFormat="1" applyFont="1" applyAlignment="1">
      <alignment horizontal="center"/>
    </xf>
    <xf numFmtId="167" fontId="0" fillId="62" borderId="49" xfId="0" applyNumberFormat="1" applyFill="1" applyBorder="1"/>
    <xf numFmtId="165" fontId="178" fillId="0" borderId="0" xfId="2" applyNumberFormat="1" applyFont="1" applyAlignment="1">
      <alignment horizontal="center"/>
    </xf>
    <xf numFmtId="0" fontId="208" fillId="26" borderId="48" xfId="330" applyFont="1" applyFill="1" applyBorder="1" applyAlignment="1">
      <alignment horizontal="center" vertical="center" wrapText="1"/>
    </xf>
    <xf numFmtId="2" fontId="178" fillId="59" borderId="49" xfId="0" applyNumberFormat="1" applyFont="1" applyFill="1" applyBorder="1" applyAlignment="1">
      <alignment horizontal="center"/>
    </xf>
    <xf numFmtId="0" fontId="178" fillId="70" borderId="0" xfId="1992" applyFont="1" applyFill="1" applyAlignment="1">
      <alignment vertical="center"/>
    </xf>
    <xf numFmtId="0" fontId="185" fillId="70" borderId="68" xfId="1993" applyFont="1" applyFill="1" applyBorder="1" applyAlignment="1">
      <alignment horizontal="center" vertical="center"/>
    </xf>
    <xf numFmtId="165" fontId="171" fillId="59" borderId="68" xfId="0" applyNumberFormat="1" applyFont="1" applyFill="1" applyBorder="1"/>
    <xf numFmtId="165" fontId="171" fillId="0" borderId="68" xfId="0" applyNumberFormat="1" applyFont="1" applyBorder="1"/>
    <xf numFmtId="166" fontId="178" fillId="70" borderId="49" xfId="1993" applyNumberFormat="1" applyFont="1" applyFill="1" applyBorder="1" applyAlignment="1">
      <alignment horizontal="center"/>
    </xf>
    <xf numFmtId="203" fontId="178" fillId="62" borderId="49" xfId="1" applyNumberFormat="1" applyFont="1" applyFill="1" applyBorder="1"/>
    <xf numFmtId="4" fontId="178" fillId="0" borderId="49" xfId="0" applyNumberFormat="1" applyFont="1" applyBorder="1" applyAlignment="1">
      <alignment horizontal="center"/>
    </xf>
    <xf numFmtId="9" fontId="171" fillId="0" borderId="0" xfId="2" applyFont="1" applyFill="1"/>
    <xf numFmtId="168" fontId="178" fillId="62" borderId="49" xfId="0" applyNumberFormat="1" applyFont="1" applyFill="1" applyBorder="1" applyAlignment="1">
      <alignment horizontal="center"/>
    </xf>
    <xf numFmtId="165" fontId="128" fillId="0" borderId="0" xfId="2" applyNumberFormat="1" applyFont="1" applyBorder="1" applyAlignment="1">
      <alignment horizontal="center"/>
    </xf>
    <xf numFmtId="177" fontId="128" fillId="64" borderId="18" xfId="1" applyFont="1" applyFill="1" applyBorder="1" applyAlignment="1">
      <alignment horizontal="center"/>
    </xf>
    <xf numFmtId="166" fontId="0" fillId="0" borderId="0" xfId="0" applyNumberFormat="1"/>
    <xf numFmtId="0" fontId="237" fillId="67" borderId="71" xfId="2045" applyFont="1" applyFill="1" applyBorder="1"/>
    <xf numFmtId="0" fontId="183" fillId="67" borderId="72" xfId="1990" applyFont="1" applyFill="1" applyBorder="1" applyAlignment="1">
      <alignment horizontal="center"/>
    </xf>
    <xf numFmtId="166" fontId="128" fillId="0" borderId="0" xfId="0" applyNumberFormat="1" applyFont="1"/>
    <xf numFmtId="2" fontId="128" fillId="0" borderId="0" xfId="0" applyNumberFormat="1" applyFont="1"/>
    <xf numFmtId="0" fontId="183" fillId="59" borderId="61" xfId="1990" applyFont="1" applyFill="1" applyBorder="1"/>
    <xf numFmtId="166" fontId="130" fillId="59" borderId="0" xfId="0" applyNumberFormat="1" applyFont="1" applyFill="1"/>
    <xf numFmtId="209" fontId="241" fillId="86" borderId="0" xfId="2053" applyFont="1" applyFill="1"/>
    <xf numFmtId="166" fontId="236" fillId="0" borderId="49" xfId="2053" applyNumberFormat="1" applyFont="1" applyBorder="1"/>
    <xf numFmtId="167" fontId="240" fillId="86" borderId="49" xfId="2053" applyNumberFormat="1" applyFont="1" applyFill="1" applyBorder="1"/>
    <xf numFmtId="2" fontId="130" fillId="59" borderId="0" xfId="0" applyNumberFormat="1" applyFont="1" applyFill="1"/>
    <xf numFmtId="166" fontId="130" fillId="0" borderId="0" xfId="0" applyNumberFormat="1" applyFont="1"/>
    <xf numFmtId="165" fontId="0" fillId="0" borderId="0" xfId="2" applyNumberFormat="1" applyFont="1"/>
    <xf numFmtId="167" fontId="178" fillId="0" borderId="0" xfId="0" applyNumberFormat="1" applyFont="1"/>
    <xf numFmtId="167" fontId="0" fillId="62" borderId="70" xfId="0" applyNumberFormat="1" applyFill="1" applyBorder="1"/>
    <xf numFmtId="167" fontId="0" fillId="0" borderId="49" xfId="0" applyNumberFormat="1" applyBorder="1"/>
    <xf numFmtId="165" fontId="231" fillId="59" borderId="49" xfId="2" applyNumberFormat="1" applyFont="1" applyFill="1" applyBorder="1" applyAlignment="1">
      <alignment horizontal="right"/>
    </xf>
    <xf numFmtId="166" fontId="239" fillId="83" borderId="49" xfId="2053" applyNumberFormat="1" applyFont="1" applyFill="1" applyBorder="1"/>
    <xf numFmtId="0" fontId="237" fillId="0" borderId="68" xfId="2066" applyNumberFormat="1" applyFont="1" applyBorder="1" applyAlignment="1">
      <alignment horizontal="center"/>
    </xf>
    <xf numFmtId="0" fontId="237" fillId="0" borderId="68" xfId="2066" applyNumberFormat="1" applyFont="1" applyBorder="1" applyAlignment="1">
      <alignment horizontal="center" wrapText="1"/>
    </xf>
    <xf numFmtId="0" fontId="0" fillId="0" borderId="68" xfId="0" applyBorder="1"/>
    <xf numFmtId="200" fontId="236" fillId="0" borderId="49" xfId="1" applyNumberFormat="1" applyFont="1" applyBorder="1"/>
    <xf numFmtId="0" fontId="184" fillId="67" borderId="0" xfId="1990" applyFont="1" applyFill="1"/>
    <xf numFmtId="0" fontId="128" fillId="0" borderId="68" xfId="0" applyFont="1" applyBorder="1"/>
    <xf numFmtId="166" fontId="128" fillId="0" borderId="68" xfId="0" applyNumberFormat="1" applyFont="1" applyBorder="1" applyAlignment="1">
      <alignment horizontal="center"/>
    </xf>
    <xf numFmtId="166" fontId="236" fillId="0" borderId="68" xfId="2053" applyNumberFormat="1" applyFont="1" applyBorder="1"/>
    <xf numFmtId="0" fontId="130" fillId="0" borderId="68" xfId="0" applyFont="1" applyBorder="1"/>
    <xf numFmtId="166" fontId="130" fillId="0" borderId="68" xfId="0" applyNumberFormat="1" applyFont="1" applyBorder="1" applyAlignment="1">
      <alignment horizontal="center"/>
    </xf>
    <xf numFmtId="166" fontId="239" fillId="83" borderId="68" xfId="2053" applyNumberFormat="1" applyFont="1" applyFill="1" applyBorder="1"/>
    <xf numFmtId="167" fontId="240" fillId="86" borderId="68" xfId="0" applyNumberFormat="1" applyFont="1" applyFill="1" applyBorder="1"/>
    <xf numFmtId="166" fontId="236" fillId="61" borderId="68" xfId="0" applyNumberFormat="1" applyFont="1" applyFill="1" applyBorder="1"/>
    <xf numFmtId="0" fontId="242" fillId="63" borderId="0" xfId="0" applyFont="1" applyFill="1" applyAlignment="1">
      <alignment wrapText="1"/>
    </xf>
    <xf numFmtId="0" fontId="243" fillId="67" borderId="61" xfId="1990" applyFont="1" applyFill="1" applyBorder="1"/>
    <xf numFmtId="0" fontId="244" fillId="0" borderId="0" xfId="0" applyFont="1"/>
    <xf numFmtId="165" fontId="245" fillId="0" borderId="0" xfId="2" applyNumberFormat="1" applyFont="1"/>
    <xf numFmtId="0" fontId="0" fillId="76" borderId="49" xfId="0" applyFill="1" applyBorder="1"/>
    <xf numFmtId="202" fontId="0" fillId="76" borderId="49" xfId="1" applyNumberFormat="1" applyFont="1" applyFill="1" applyBorder="1" applyAlignment="1">
      <alignment horizontal="center"/>
    </xf>
    <xf numFmtId="200" fontId="0" fillId="76" borderId="49" xfId="1" applyNumberFormat="1" applyFont="1" applyFill="1" applyBorder="1" applyAlignment="1">
      <alignment horizontal="center"/>
    </xf>
    <xf numFmtId="2" fontId="0" fillId="76" borderId="49" xfId="0" applyNumberFormat="1" applyFill="1" applyBorder="1"/>
    <xf numFmtId="200" fontId="0" fillId="0" borderId="68" xfId="1" applyNumberFormat="1" applyFont="1" applyBorder="1"/>
    <xf numFmtId="0" fontId="0" fillId="61" borderId="68" xfId="0" applyFill="1" applyBorder="1"/>
    <xf numFmtId="200" fontId="0" fillId="61" borderId="68" xfId="0" applyNumberFormat="1" applyFill="1" applyBorder="1"/>
    <xf numFmtId="0" fontId="0" fillId="0" borderId="73" xfId="0" applyBorder="1"/>
    <xf numFmtId="167" fontId="0" fillId="0" borderId="0" xfId="0" applyNumberFormat="1"/>
    <xf numFmtId="9" fontId="171" fillId="69" borderId="18" xfId="330" applyNumberFormat="1" applyFont="1" applyFill="1" applyBorder="1" applyAlignment="1">
      <alignment horizontal="center" vertical="center" wrapText="1"/>
    </xf>
    <xf numFmtId="0" fontId="178" fillId="84" borderId="0" xfId="0" applyFont="1" applyFill="1"/>
    <xf numFmtId="166" fontId="178" fillId="84" borderId="0" xfId="0" applyNumberFormat="1" applyFont="1" applyFill="1" applyAlignment="1">
      <alignment horizontal="center"/>
    </xf>
    <xf numFmtId="200" fontId="178" fillId="84" borderId="0" xfId="1" applyNumberFormat="1" applyFont="1" applyFill="1"/>
    <xf numFmtId="167" fontId="0" fillId="59" borderId="0" xfId="0" applyNumberFormat="1" applyFill="1"/>
    <xf numFmtId="177" fontId="0" fillId="0" borderId="0" xfId="1" applyFont="1"/>
    <xf numFmtId="177" fontId="178" fillId="62" borderId="0" xfId="1" applyFont="1" applyFill="1" applyBorder="1" applyAlignment="1">
      <alignment horizontal="center"/>
    </xf>
    <xf numFmtId="177" fontId="178" fillId="0" borderId="0" xfId="1" applyFont="1" applyBorder="1" applyAlignment="1">
      <alignment horizontal="center"/>
    </xf>
    <xf numFmtId="165" fontId="178" fillId="62" borderId="0" xfId="2" applyNumberFormat="1" applyFont="1" applyFill="1" applyBorder="1" applyAlignment="1">
      <alignment horizontal="center"/>
    </xf>
    <xf numFmtId="165" fontId="178" fillId="59" borderId="0" xfId="2" applyNumberFormat="1" applyFont="1" applyFill="1" applyBorder="1" applyAlignment="1">
      <alignment horizontal="center"/>
    </xf>
    <xf numFmtId="167" fontId="178" fillId="84" borderId="18" xfId="0" applyNumberFormat="1" applyFont="1" applyFill="1" applyBorder="1" applyAlignment="1">
      <alignment horizontal="center"/>
    </xf>
    <xf numFmtId="167" fontId="0" fillId="84" borderId="49" xfId="0" applyNumberFormat="1" applyFill="1" applyBorder="1"/>
    <xf numFmtId="202" fontId="178" fillId="62" borderId="49" xfId="1" applyNumberFormat="1" applyFont="1" applyFill="1" applyBorder="1" applyAlignment="1">
      <alignment horizontal="center"/>
    </xf>
    <xf numFmtId="202" fontId="178" fillId="0" borderId="49" xfId="1" applyNumberFormat="1" applyFont="1" applyBorder="1" applyAlignment="1">
      <alignment horizontal="center"/>
    </xf>
    <xf numFmtId="202" fontId="178" fillId="59" borderId="49" xfId="0" applyNumberFormat="1" applyFont="1" applyFill="1" applyBorder="1" applyAlignment="1">
      <alignment horizontal="center"/>
    </xf>
    <xf numFmtId="202" fontId="178" fillId="0" borderId="49" xfId="0" applyNumberFormat="1" applyFont="1" applyBorder="1" applyAlignment="1">
      <alignment horizontal="center"/>
    </xf>
    <xf numFmtId="9" fontId="242" fillId="0" borderId="0" xfId="2" applyFont="1" applyBorder="1"/>
    <xf numFmtId="0" fontId="178" fillId="0" borderId="68" xfId="0" applyFont="1" applyBorder="1"/>
    <xf numFmtId="177" fontId="178" fillId="62" borderId="68" xfId="1" applyFont="1" applyFill="1" applyBorder="1" applyAlignment="1">
      <alignment horizontal="center"/>
    </xf>
    <xf numFmtId="177" fontId="178" fillId="0" borderId="68" xfId="1" applyFont="1" applyBorder="1"/>
    <xf numFmtId="9" fontId="128" fillId="0" borderId="0" xfId="2" applyFont="1" applyFill="1" applyBorder="1"/>
    <xf numFmtId="3" fontId="171" fillId="0" borderId="0" xfId="330" applyNumberFormat="1" applyFont="1" applyBorder="1" applyAlignment="1">
      <alignment horizontal="center" vertical="center"/>
    </xf>
    <xf numFmtId="1" fontId="171" fillId="0" borderId="0" xfId="330" applyNumberFormat="1" applyFont="1" applyBorder="1" applyAlignment="1">
      <alignment horizontal="center" vertical="center"/>
    </xf>
    <xf numFmtId="9" fontId="206" fillId="0" borderId="0" xfId="330" applyNumberFormat="1" applyFont="1"/>
    <xf numFmtId="0" fontId="251" fillId="0" borderId="0" xfId="0" applyFont="1"/>
    <xf numFmtId="0" fontId="247" fillId="0" borderId="0" xfId="0" applyFont="1"/>
    <xf numFmtId="165" fontId="171" fillId="0" borderId="0" xfId="2" applyNumberFormat="1" applyFont="1" applyFill="1" applyAlignment="1">
      <alignment horizontal="center"/>
    </xf>
    <xf numFmtId="0" fontId="250" fillId="59" borderId="0" xfId="0" applyFont="1" applyFill="1"/>
    <xf numFmtId="166" fontId="171" fillId="0" borderId="0" xfId="330" applyNumberFormat="1" applyFont="1" applyBorder="1" applyAlignment="1">
      <alignment horizontal="center" vertical="center"/>
    </xf>
    <xf numFmtId="166" fontId="171" fillId="0" borderId="0" xfId="330" applyNumberFormat="1" applyFont="1" applyBorder="1"/>
    <xf numFmtId="3" fontId="171" fillId="0" borderId="0" xfId="330" applyNumberFormat="1" applyFont="1" applyBorder="1"/>
    <xf numFmtId="167" fontId="171" fillId="0" borderId="0" xfId="330" applyNumberFormat="1" applyFont="1" applyBorder="1"/>
    <xf numFmtId="0" fontId="208" fillId="0" borderId="0" xfId="330" applyFont="1" applyBorder="1" applyAlignment="1">
      <alignment horizontal="center" vertical="center" wrapText="1"/>
    </xf>
    <xf numFmtId="9" fontId="178" fillId="0" borderId="0" xfId="2" applyFont="1" applyFill="1"/>
    <xf numFmtId="165" fontId="171" fillId="0" borderId="0" xfId="2" applyNumberFormat="1" applyFont="1" applyFill="1"/>
    <xf numFmtId="9" fontId="171" fillId="0" borderId="0" xfId="2" applyFont="1" applyFill="1" applyBorder="1"/>
    <xf numFmtId="165" fontId="249" fillId="0" borderId="0" xfId="0" applyNumberFormat="1" applyFont="1"/>
    <xf numFmtId="0" fontId="246" fillId="0" borderId="0" xfId="0" applyFont="1" applyAlignment="1">
      <alignment wrapText="1"/>
    </xf>
    <xf numFmtId="0" fontId="252" fillId="0" borderId="0" xfId="0" applyFont="1" applyAlignment="1">
      <alignment vertical="top"/>
    </xf>
    <xf numFmtId="0" fontId="249" fillId="0" borderId="0" xfId="0" applyFont="1" applyAlignment="1">
      <alignment vertical="top"/>
    </xf>
    <xf numFmtId="9" fontId="249" fillId="0" borderId="0" xfId="0" applyNumberFormat="1" applyFont="1" applyAlignment="1">
      <alignment vertical="top"/>
    </xf>
    <xf numFmtId="0" fontId="249" fillId="0" borderId="0" xfId="0" applyFont="1"/>
    <xf numFmtId="0" fontId="249" fillId="0" borderId="0" xfId="0" applyFont="1" applyAlignment="1">
      <alignment horizontal="center"/>
    </xf>
    <xf numFmtId="0" fontId="252" fillId="61" borderId="0" xfId="0" applyFont="1" applyFill="1"/>
    <xf numFmtId="0" fontId="252" fillId="61" borderId="0" xfId="0" applyFont="1" applyFill="1" applyAlignment="1">
      <alignment horizontal="center"/>
    </xf>
    <xf numFmtId="0" fontId="202" fillId="0" borderId="0" xfId="0" applyFont="1"/>
    <xf numFmtId="0" fontId="184" fillId="70" borderId="68" xfId="1992" applyFont="1" applyFill="1" applyBorder="1" applyAlignment="1">
      <alignment vertical="top"/>
    </xf>
    <xf numFmtId="0" fontId="183" fillId="70" borderId="68" xfId="1993" applyFont="1" applyFill="1" applyBorder="1" applyAlignment="1">
      <alignment horizontal="center" vertical="top"/>
    </xf>
    <xf numFmtId="0" fontId="183" fillId="24" borderId="68" xfId="0" applyFont="1" applyFill="1" applyBorder="1" applyAlignment="1">
      <alignment horizontal="center" vertical="top" wrapText="1"/>
    </xf>
    <xf numFmtId="0" fontId="252" fillId="24" borderId="68" xfId="0" applyFont="1" applyFill="1" applyBorder="1" applyAlignment="1">
      <alignment horizontal="center" vertical="top" wrapText="1"/>
    </xf>
    <xf numFmtId="9" fontId="184" fillId="85" borderId="68" xfId="2" applyFont="1" applyFill="1" applyBorder="1" applyAlignment="1">
      <alignment horizontal="center" vertical="top"/>
    </xf>
    <xf numFmtId="9" fontId="184" fillId="70" borderId="68" xfId="2" applyFont="1" applyFill="1" applyBorder="1" applyAlignment="1">
      <alignment horizontal="center" vertical="top"/>
    </xf>
    <xf numFmtId="0" fontId="178" fillId="70" borderId="68" xfId="1992" applyFont="1" applyFill="1" applyBorder="1" applyAlignment="1">
      <alignment vertical="center"/>
    </xf>
    <xf numFmtId="0" fontId="185" fillId="24" borderId="68" xfId="0" applyFont="1" applyFill="1" applyBorder="1" applyAlignment="1">
      <alignment horizontal="center" vertical="center" wrapText="1"/>
    </xf>
    <xf numFmtId="0" fontId="172" fillId="24" borderId="68" xfId="0" applyFont="1" applyFill="1" applyBorder="1" applyAlignment="1">
      <alignment horizontal="center" vertical="center" wrapText="1"/>
    </xf>
    <xf numFmtId="0" fontId="185" fillId="70" borderId="68" xfId="1992" applyFont="1" applyFill="1" applyBorder="1"/>
    <xf numFmtId="2" fontId="185" fillId="70" borderId="68" xfId="1993" applyNumberFormat="1" applyFont="1" applyFill="1" applyBorder="1" applyAlignment="1">
      <alignment horizontal="center"/>
    </xf>
    <xf numFmtId="2" fontId="185" fillId="0" borderId="68" xfId="1993" applyNumberFormat="1" applyFont="1" applyBorder="1" applyAlignment="1">
      <alignment horizontal="center"/>
    </xf>
    <xf numFmtId="2" fontId="185" fillId="0" borderId="68" xfId="0" applyNumberFormat="1" applyFont="1" applyBorder="1" applyAlignment="1">
      <alignment horizontal="center"/>
    </xf>
    <xf numFmtId="0" fontId="178" fillId="70" borderId="68" xfId="1992" applyFont="1" applyFill="1" applyBorder="1"/>
    <xf numFmtId="2" fontId="178" fillId="70" borderId="68" xfId="1993" applyNumberFormat="1" applyFont="1" applyFill="1" applyBorder="1" applyAlignment="1">
      <alignment horizontal="center"/>
    </xf>
    <xf numFmtId="2" fontId="178" fillId="0" borderId="68" xfId="1993" applyNumberFormat="1" applyFont="1" applyBorder="1" applyAlignment="1">
      <alignment horizontal="center"/>
    </xf>
    <xf numFmtId="2" fontId="178" fillId="0" borderId="68" xfId="0" applyNumberFormat="1" applyFont="1" applyBorder="1" applyAlignment="1">
      <alignment horizontal="center"/>
    </xf>
    <xf numFmtId="0" fontId="178" fillId="70" borderId="68" xfId="1992" applyFont="1" applyFill="1" applyBorder="1" applyAlignment="1">
      <alignment horizontal="left"/>
    </xf>
    <xf numFmtId="2" fontId="171" fillId="0" borderId="68" xfId="0" applyNumberFormat="1" applyFont="1" applyBorder="1" applyAlignment="1">
      <alignment horizontal="center"/>
    </xf>
    <xf numFmtId="0" fontId="214" fillId="0" borderId="0" xfId="0" applyFont="1"/>
    <xf numFmtId="0" fontId="173" fillId="57" borderId="39" xfId="330" applyFont="1" applyFill="1" applyBorder="1" applyAlignment="1">
      <alignment horizontal="center" vertical="center"/>
    </xf>
    <xf numFmtId="0" fontId="171" fillId="0" borderId="68" xfId="0" applyFont="1" applyBorder="1" applyAlignment="1">
      <alignment horizontal="left"/>
    </xf>
    <xf numFmtId="200" fontId="171" fillId="0" borderId="68" xfId="1" applyNumberFormat="1" applyFont="1" applyFill="1" applyBorder="1" applyAlignment="1">
      <alignment horizontal="center"/>
    </xf>
    <xf numFmtId="0" fontId="188" fillId="24" borderId="68" xfId="0" applyFont="1" applyFill="1" applyBorder="1" applyAlignment="1">
      <alignment horizontal="center" vertical="center" wrapText="1"/>
    </xf>
    <xf numFmtId="9" fontId="171" fillId="0" borderId="68" xfId="2" applyFont="1" applyFill="1" applyBorder="1" applyAlignment="1">
      <alignment horizontal="center"/>
    </xf>
    <xf numFmtId="9" fontId="178" fillId="70" borderId="68" xfId="2" applyFont="1" applyFill="1" applyBorder="1" applyAlignment="1">
      <alignment horizontal="center"/>
    </xf>
    <xf numFmtId="0" fontId="178" fillId="70" borderId="68" xfId="1992" applyFont="1" applyFill="1" applyBorder="1" applyAlignment="1">
      <alignment wrapText="1"/>
    </xf>
    <xf numFmtId="0" fontId="171" fillId="87" borderId="68" xfId="0" applyFont="1" applyFill="1" applyBorder="1" applyAlignment="1">
      <alignment vertical="top"/>
    </xf>
    <xf numFmtId="9" fontId="171" fillId="87" borderId="68" xfId="0" applyNumberFormat="1" applyFont="1" applyFill="1" applyBorder="1" applyAlignment="1">
      <alignment horizontal="center" vertical="top"/>
    </xf>
    <xf numFmtId="0" fontId="176" fillId="0" borderId="68" xfId="0" applyFont="1" applyBorder="1" applyAlignment="1">
      <alignment horizontal="right" vertical="top"/>
    </xf>
    <xf numFmtId="9" fontId="176" fillId="0" borderId="68" xfId="0" applyNumberFormat="1" applyFont="1" applyBorder="1" applyAlignment="1">
      <alignment horizontal="center" vertical="top"/>
    </xf>
    <xf numFmtId="0" fontId="171" fillId="87" borderId="68" xfId="0" applyFont="1" applyFill="1" applyBorder="1"/>
    <xf numFmtId="9" fontId="171" fillId="87" borderId="68" xfId="0" applyNumberFormat="1" applyFont="1" applyFill="1" applyBorder="1" applyAlignment="1">
      <alignment horizontal="center"/>
    </xf>
    <xf numFmtId="0" fontId="176" fillId="0" borderId="68" xfId="0" applyFont="1" applyBorder="1" applyAlignment="1">
      <alignment horizontal="right"/>
    </xf>
    <xf numFmtId="9" fontId="176" fillId="0" borderId="68" xfId="0" applyNumberFormat="1" applyFont="1" applyBorder="1" applyAlignment="1">
      <alignment horizontal="center"/>
    </xf>
    <xf numFmtId="0" fontId="171" fillId="0" borderId="68" xfId="0" applyFont="1" applyBorder="1"/>
    <xf numFmtId="2" fontId="171" fillId="0" borderId="68" xfId="1" applyNumberFormat="1" applyFont="1" applyBorder="1" applyAlignment="1">
      <alignment horizontal="center" vertical="top"/>
    </xf>
    <xf numFmtId="0" fontId="171" fillId="0" borderId="68" xfId="0" applyFont="1" applyBorder="1" applyAlignment="1">
      <alignment horizontal="center"/>
    </xf>
    <xf numFmtId="0" fontId="184" fillId="0" borderId="68" xfId="1990" applyFont="1" applyBorder="1"/>
    <xf numFmtId="2" fontId="128" fillId="0" borderId="68" xfId="0" applyNumberFormat="1" applyFont="1" applyBorder="1"/>
    <xf numFmtId="164" fontId="178" fillId="87" borderId="68" xfId="1993" applyNumberFormat="1" applyFont="1" applyFill="1" applyBorder="1" applyAlignment="1">
      <alignment horizontal="center"/>
    </xf>
    <xf numFmtId="165" fontId="171" fillId="0" borderId="0" xfId="0" applyNumberFormat="1" applyFont="1"/>
    <xf numFmtId="2" fontId="171" fillId="71" borderId="49" xfId="0" applyNumberFormat="1" applyFont="1" applyFill="1" applyBorder="1" applyAlignment="1">
      <alignment horizontal="center"/>
    </xf>
    <xf numFmtId="164" fontId="196" fillId="67" borderId="0" xfId="1990" applyNumberFormat="1" applyFont="1" applyFill="1" applyAlignment="1">
      <alignment horizontal="center"/>
    </xf>
    <xf numFmtId="2" fontId="184" fillId="67" borderId="63" xfId="1990" applyNumberFormat="1" applyFont="1" applyFill="1" applyBorder="1" applyAlignment="1">
      <alignment horizontal="center"/>
    </xf>
    <xf numFmtId="2" fontId="202" fillId="67" borderId="0" xfId="1990" applyNumberFormat="1" applyFont="1" applyFill="1" applyAlignment="1">
      <alignment horizontal="center"/>
    </xf>
    <xf numFmtId="0" fontId="185" fillId="0" borderId="0" xfId="0" applyFont="1" applyAlignment="1">
      <alignment vertical="center"/>
    </xf>
    <xf numFmtId="0" fontId="253" fillId="0" borderId="0" xfId="0" applyFont="1"/>
    <xf numFmtId="0" fontId="253" fillId="0" borderId="68" xfId="0" applyFont="1" applyBorder="1"/>
    <xf numFmtId="210" fontId="0" fillId="0" borderId="68" xfId="1" applyNumberFormat="1" applyFont="1" applyBorder="1"/>
    <xf numFmtId="210" fontId="0" fillId="61" borderId="68" xfId="1" applyNumberFormat="1" applyFont="1" applyFill="1" applyBorder="1"/>
    <xf numFmtId="210" fontId="0" fillId="0" borderId="0" xfId="1" applyNumberFormat="1" applyFont="1" applyFill="1"/>
    <xf numFmtId="0" fontId="178" fillId="64" borderId="0" xfId="0" applyFont="1" applyFill="1" applyAlignment="1">
      <alignment vertical="center"/>
    </xf>
    <xf numFmtId="0" fontId="254" fillId="0" borderId="68" xfId="0" applyFont="1" applyBorder="1" applyAlignment="1">
      <alignment horizontal="right"/>
    </xf>
    <xf numFmtId="210" fontId="255" fillId="0" borderId="68" xfId="1" applyNumberFormat="1" applyFont="1" applyBorder="1"/>
    <xf numFmtId="210" fontId="255" fillId="61" borderId="68" xfId="1" applyNumberFormat="1" applyFont="1" applyFill="1" applyBorder="1"/>
    <xf numFmtId="210" fontId="255" fillId="0" borderId="0" xfId="1" applyNumberFormat="1" applyFont="1" applyFill="1"/>
    <xf numFmtId="0" fontId="178" fillId="64" borderId="0" xfId="0" applyFont="1" applyFill="1"/>
    <xf numFmtId="177" fontId="178" fillId="0" borderId="18" xfId="1" applyFont="1" applyFill="1" applyBorder="1" applyAlignment="1">
      <alignment horizontal="center" vertical="center"/>
    </xf>
    <xf numFmtId="177" fontId="178" fillId="0" borderId="0" xfId="1" applyFont="1" applyFill="1" applyBorder="1" applyAlignment="1">
      <alignment horizontal="center" vertical="center"/>
    </xf>
    <xf numFmtId="0" fontId="185" fillId="0" borderId="68" xfId="330" applyFont="1" applyBorder="1" applyAlignment="1">
      <alignment horizontal="left" vertical="center" wrapText="1"/>
    </xf>
    <xf numFmtId="0" fontId="185" fillId="0" borderId="68" xfId="436" applyFont="1" applyBorder="1" applyAlignment="1">
      <alignment horizontal="center"/>
    </xf>
    <xf numFmtId="0" fontId="178" fillId="0" borderId="68" xfId="0" applyFont="1" applyBorder="1" applyAlignment="1">
      <alignment vertical="center"/>
    </xf>
    <xf numFmtId="164" fontId="178" fillId="0" borderId="68" xfId="0" applyNumberFormat="1" applyFont="1" applyBorder="1" applyAlignment="1">
      <alignment horizontal="center" vertical="center"/>
    </xf>
    <xf numFmtId="0" fontId="178" fillId="59" borderId="0" xfId="0" applyFont="1" applyFill="1" applyAlignment="1">
      <alignment vertical="center"/>
    </xf>
    <xf numFmtId="0" fontId="180" fillId="59" borderId="0" xfId="0" applyFont="1" applyFill="1" applyAlignment="1">
      <alignment vertical="center"/>
    </xf>
    <xf numFmtId="3" fontId="178" fillId="0" borderId="18" xfId="0" applyNumberFormat="1" applyFont="1" applyBorder="1" applyAlignment="1">
      <alignment horizontal="center" vertical="center"/>
    </xf>
    <xf numFmtId="3" fontId="180" fillId="0" borderId="0" xfId="0" applyNumberFormat="1" applyFont="1" applyAlignment="1">
      <alignment horizontal="center" vertical="center"/>
    </xf>
    <xf numFmtId="0" fontId="0" fillId="61" borderId="0" xfId="0" applyFill="1"/>
    <xf numFmtId="0" fontId="0" fillId="82" borderId="69" xfId="0" applyFill="1" applyBorder="1" applyAlignment="1">
      <alignment horizontal="center"/>
    </xf>
    <xf numFmtId="210" fontId="0" fillId="0" borderId="0" xfId="1" applyNumberFormat="1" applyFont="1"/>
    <xf numFmtId="166" fontId="198" fillId="67" borderId="0" xfId="1990" applyNumberFormat="1" applyFont="1" applyFill="1" applyAlignment="1">
      <alignment horizontal="center"/>
    </xf>
    <xf numFmtId="177" fontId="196" fillId="67" borderId="0" xfId="1" applyFont="1" applyFill="1" applyAlignment="1">
      <alignment horizontal="center"/>
    </xf>
    <xf numFmtId="167" fontId="178" fillId="0" borderId="39" xfId="0" applyNumberFormat="1" applyFont="1" applyBorder="1" applyAlignment="1">
      <alignment horizontal="center"/>
    </xf>
    <xf numFmtId="177" fontId="178" fillId="59" borderId="49" xfId="0" applyNumberFormat="1" applyFont="1" applyFill="1" applyBorder="1" applyAlignment="1">
      <alignment horizontal="center"/>
    </xf>
    <xf numFmtId="165" fontId="178" fillId="0" borderId="0" xfId="2" applyNumberFormat="1" applyFont="1" applyFill="1" applyAlignment="1">
      <alignment horizontal="center"/>
    </xf>
    <xf numFmtId="177" fontId="0" fillId="0" borderId="0" xfId="1" applyFont="1" applyFill="1"/>
    <xf numFmtId="165" fontId="0" fillId="0" borderId="0" xfId="2" applyNumberFormat="1" applyFont="1" applyFill="1"/>
    <xf numFmtId="165" fontId="242" fillId="0" borderId="0" xfId="2" applyNumberFormat="1" applyFont="1" applyBorder="1"/>
    <xf numFmtId="210" fontId="178" fillId="0" borderId="0" xfId="0" applyNumberFormat="1" applyFont="1"/>
    <xf numFmtId="203" fontId="178" fillId="0" borderId="49" xfId="1" applyNumberFormat="1" applyFont="1" applyFill="1" applyBorder="1" applyAlignment="1">
      <alignment horizontal="center"/>
    </xf>
    <xf numFmtId="3" fontId="0" fillId="62" borderId="49" xfId="0" applyNumberFormat="1" applyFill="1" applyBorder="1"/>
    <xf numFmtId="2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left" indent="1"/>
    </xf>
  </cellXfs>
  <cellStyles count="2075">
    <cellStyle name="€ : (converti en EURO)" xfId="101" xr:uid="{00000000-0005-0000-0000-000000000000}"/>
    <cellStyle name="€ : (converti en EURO) 2" xfId="102" xr:uid="{00000000-0005-0000-0000-000001000000}"/>
    <cellStyle name="€ : (converti en EURO) 2 2" xfId="1008" xr:uid="{00000000-0005-0000-0000-000002000000}"/>
    <cellStyle name="€ : (converti en EURO) 3" xfId="103" xr:uid="{00000000-0005-0000-0000-000003000000}"/>
    <cellStyle name="€ : (converti en EURO) 3 2" xfId="1009" xr:uid="{00000000-0005-0000-0000-000004000000}"/>
    <cellStyle name="€ : (converti en EURO) 4" xfId="104" xr:uid="{00000000-0005-0000-0000-000005000000}"/>
    <cellStyle name="€ : (converti en EURO) 4 2" xfId="1010" xr:uid="{00000000-0005-0000-0000-000006000000}"/>
    <cellStyle name="€ : (converti en EURO) 5" xfId="1007" xr:uid="{00000000-0005-0000-0000-000007000000}"/>
    <cellStyle name="€ : (formule ECRASEE)" xfId="105" xr:uid="{00000000-0005-0000-0000-000008000000}"/>
    <cellStyle name="€ : (formule ECRASEE) 2" xfId="106" xr:uid="{00000000-0005-0000-0000-000009000000}"/>
    <cellStyle name="€ : (formule ECRASEE) 2 2" xfId="1012" xr:uid="{00000000-0005-0000-0000-00000A000000}"/>
    <cellStyle name="€ : (formule ECRASEE) 3" xfId="1011" xr:uid="{00000000-0005-0000-0000-00000B000000}"/>
    <cellStyle name="€ : (NON converti)" xfId="107" xr:uid="{00000000-0005-0000-0000-00000C000000}"/>
    <cellStyle name="€ : (NON converti) 2" xfId="108" xr:uid="{00000000-0005-0000-0000-00000D000000}"/>
    <cellStyle name="€ : (NON converti) 2 2" xfId="1014" xr:uid="{00000000-0005-0000-0000-00000E000000}"/>
    <cellStyle name="€ : (NON converti) 3" xfId="109" xr:uid="{00000000-0005-0000-0000-00000F000000}"/>
    <cellStyle name="€ : (NON converti) 3 2" xfId="1015" xr:uid="{00000000-0005-0000-0000-000010000000}"/>
    <cellStyle name="€ : (NON converti) 4" xfId="110" xr:uid="{00000000-0005-0000-0000-000011000000}"/>
    <cellStyle name="€ : (NON converti) 4 2" xfId="1016" xr:uid="{00000000-0005-0000-0000-000012000000}"/>
    <cellStyle name="€ : (NON converti) 5" xfId="1013" xr:uid="{00000000-0005-0000-0000-000013000000}"/>
    <cellStyle name="€ : (passage a l'EURO)" xfId="111" xr:uid="{00000000-0005-0000-0000-000014000000}"/>
    <cellStyle name="€ : (passage a l'EURO) 2" xfId="112" xr:uid="{00000000-0005-0000-0000-000015000000}"/>
    <cellStyle name="€ : (passage a l'EURO) 2 2" xfId="1018" xr:uid="{00000000-0005-0000-0000-000016000000}"/>
    <cellStyle name="€ : (passage a l'EURO) 3" xfId="113" xr:uid="{00000000-0005-0000-0000-000017000000}"/>
    <cellStyle name="€ : (passage a l'EURO) 3 2" xfId="1019" xr:uid="{00000000-0005-0000-0000-000018000000}"/>
    <cellStyle name="€ : (passage a l'EURO) 4" xfId="114" xr:uid="{00000000-0005-0000-0000-000019000000}"/>
    <cellStyle name="€ : (passage a l'EURO) 4 2" xfId="1020" xr:uid="{00000000-0005-0000-0000-00001A000000}"/>
    <cellStyle name="€ : (passage a l'EURO) 5" xfId="1017" xr:uid="{00000000-0005-0000-0000-00001B000000}"/>
    <cellStyle name="20 % - Accent1" xfId="16" xr:uid="{00000000-0005-0000-0000-00001C000000}"/>
    <cellStyle name="20 % - Accent1 2" xfId="1021" xr:uid="{00000000-0005-0000-0000-00001D000000}"/>
    <cellStyle name="20 % - Accent1 2 2" xfId="1994" xr:uid="{00000000-0005-0000-0000-00001E000000}"/>
    <cellStyle name="20 % - Accent2" xfId="17" xr:uid="{00000000-0005-0000-0000-00001F000000}"/>
    <cellStyle name="20 % - Accent2 2" xfId="1022" xr:uid="{00000000-0005-0000-0000-000020000000}"/>
    <cellStyle name="20 % - Accent2 2 2" xfId="1995" xr:uid="{00000000-0005-0000-0000-000021000000}"/>
    <cellStyle name="20 % - Accent3" xfId="18" xr:uid="{00000000-0005-0000-0000-000022000000}"/>
    <cellStyle name="20 % - Accent3 2" xfId="1023" xr:uid="{00000000-0005-0000-0000-000023000000}"/>
    <cellStyle name="20 % - Accent3 2 2" xfId="1996" xr:uid="{00000000-0005-0000-0000-000024000000}"/>
    <cellStyle name="20 % - Accent4" xfId="19" xr:uid="{00000000-0005-0000-0000-000025000000}"/>
    <cellStyle name="20 % - Accent4 2" xfId="1024" xr:uid="{00000000-0005-0000-0000-000026000000}"/>
    <cellStyle name="20 % - Accent4 2 2" xfId="1997" xr:uid="{00000000-0005-0000-0000-000027000000}"/>
    <cellStyle name="20 % - Accent5" xfId="20" xr:uid="{00000000-0005-0000-0000-000028000000}"/>
    <cellStyle name="20 % - Accent5 2" xfId="1025" xr:uid="{00000000-0005-0000-0000-000029000000}"/>
    <cellStyle name="20 % - Accent5 2 2" xfId="1998" xr:uid="{00000000-0005-0000-0000-00002A000000}"/>
    <cellStyle name="20 % - Accent6" xfId="21" xr:uid="{00000000-0005-0000-0000-00002B000000}"/>
    <cellStyle name="20 % - Accent6 2" xfId="1026" xr:uid="{00000000-0005-0000-0000-00002C000000}"/>
    <cellStyle name="20 % - Accent6 2 2" xfId="1999" xr:uid="{00000000-0005-0000-0000-00002D000000}"/>
    <cellStyle name="20 % - Accent1 2" xfId="10" xr:uid="{00000000-0005-0000-0000-00002E000000}"/>
    <cellStyle name="20 % - Accent1 2 2" xfId="1045" xr:uid="{00000000-0005-0000-0000-00002F000000}"/>
    <cellStyle name="20 % - Accent2 2" xfId="11" xr:uid="{00000000-0005-0000-0000-000030000000}"/>
    <cellStyle name="20 % - Accent2 2 2" xfId="1046" xr:uid="{00000000-0005-0000-0000-000031000000}"/>
    <cellStyle name="20 % - Accent3 2" xfId="12" xr:uid="{00000000-0005-0000-0000-000032000000}"/>
    <cellStyle name="20 % - Accent3 2 2" xfId="1047" xr:uid="{00000000-0005-0000-0000-000033000000}"/>
    <cellStyle name="20 % - Accent4 2" xfId="13" xr:uid="{00000000-0005-0000-0000-000034000000}"/>
    <cellStyle name="20 % - Accent4 2 2" xfId="1048" xr:uid="{00000000-0005-0000-0000-000035000000}"/>
    <cellStyle name="20 % - Accent5 2" xfId="14" xr:uid="{00000000-0005-0000-0000-000036000000}"/>
    <cellStyle name="20 % - Accent5 2 2" xfId="1049" xr:uid="{00000000-0005-0000-0000-000037000000}"/>
    <cellStyle name="20 % - Accent6 2" xfId="15" xr:uid="{00000000-0005-0000-0000-000038000000}"/>
    <cellStyle name="20 % - Accent6 2 2" xfId="1050" xr:uid="{00000000-0005-0000-0000-000039000000}"/>
    <cellStyle name="20% - Accent1" xfId="28" xr:uid="{00000000-0005-0000-0000-00003A000000}"/>
    <cellStyle name="20% - Accent1 2" xfId="1027" xr:uid="{00000000-0005-0000-0000-00003B000000}"/>
    <cellStyle name="20% - Accent2" xfId="29" xr:uid="{00000000-0005-0000-0000-00003C000000}"/>
    <cellStyle name="20% - Accent2 2" xfId="1028" xr:uid="{00000000-0005-0000-0000-00003D000000}"/>
    <cellStyle name="20% - Accent3" xfId="30" xr:uid="{00000000-0005-0000-0000-00003E000000}"/>
    <cellStyle name="20% - Accent3 2" xfId="1029" xr:uid="{00000000-0005-0000-0000-00003F000000}"/>
    <cellStyle name="20% - Accent4" xfId="31" xr:uid="{00000000-0005-0000-0000-000040000000}"/>
    <cellStyle name="20% - Accent4 2" xfId="1030" xr:uid="{00000000-0005-0000-0000-000041000000}"/>
    <cellStyle name="20% - Accent5" xfId="32" xr:uid="{00000000-0005-0000-0000-000042000000}"/>
    <cellStyle name="20% - Accent5 2" xfId="1031" xr:uid="{00000000-0005-0000-0000-000043000000}"/>
    <cellStyle name="20% - Accent6" xfId="33" xr:uid="{00000000-0005-0000-0000-000044000000}"/>
    <cellStyle name="20% - Accent6 2" xfId="1032" xr:uid="{00000000-0005-0000-0000-000045000000}"/>
    <cellStyle name="20% - Colore 1" xfId="34" xr:uid="{00000000-0005-0000-0000-000046000000}"/>
    <cellStyle name="20% - Colore 1 2" xfId="1033" xr:uid="{00000000-0005-0000-0000-000047000000}"/>
    <cellStyle name="20% - Colore 2" xfId="35" xr:uid="{00000000-0005-0000-0000-000048000000}"/>
    <cellStyle name="20% - Colore 2 2" xfId="1034" xr:uid="{00000000-0005-0000-0000-000049000000}"/>
    <cellStyle name="20% - Colore 3" xfId="36" xr:uid="{00000000-0005-0000-0000-00004A000000}"/>
    <cellStyle name="20% - Colore 3 2" xfId="1035" xr:uid="{00000000-0005-0000-0000-00004B000000}"/>
    <cellStyle name="20% - Colore 4" xfId="37" xr:uid="{00000000-0005-0000-0000-00004C000000}"/>
    <cellStyle name="20% - Colore 4 2" xfId="1036" xr:uid="{00000000-0005-0000-0000-00004D000000}"/>
    <cellStyle name="20% - Colore 5" xfId="38" xr:uid="{00000000-0005-0000-0000-00004E000000}"/>
    <cellStyle name="20% - Colore 5 2" xfId="1037" xr:uid="{00000000-0005-0000-0000-00004F000000}"/>
    <cellStyle name="20% - Colore 6" xfId="39" xr:uid="{00000000-0005-0000-0000-000050000000}"/>
    <cellStyle name="20% - Colore 6 2" xfId="1038" xr:uid="{00000000-0005-0000-0000-000051000000}"/>
    <cellStyle name="20% - Énfasis1" xfId="22" xr:uid="{00000000-0005-0000-0000-000052000000}"/>
    <cellStyle name="20% - Énfasis1 2" xfId="1039" xr:uid="{00000000-0005-0000-0000-000053000000}"/>
    <cellStyle name="20% - Énfasis2" xfId="23" xr:uid="{00000000-0005-0000-0000-000054000000}"/>
    <cellStyle name="20% - Énfasis2 2" xfId="1040" xr:uid="{00000000-0005-0000-0000-000055000000}"/>
    <cellStyle name="20% - Énfasis3" xfId="24" xr:uid="{00000000-0005-0000-0000-000056000000}"/>
    <cellStyle name="20% - Énfasis3 2" xfId="1041" xr:uid="{00000000-0005-0000-0000-000057000000}"/>
    <cellStyle name="20% - Énfasis4" xfId="25" xr:uid="{00000000-0005-0000-0000-000058000000}"/>
    <cellStyle name="20% - Énfasis4 2" xfId="1042" xr:uid="{00000000-0005-0000-0000-000059000000}"/>
    <cellStyle name="20% - Énfasis5" xfId="26" xr:uid="{00000000-0005-0000-0000-00005A000000}"/>
    <cellStyle name="20% - Énfasis5 2" xfId="1043" xr:uid="{00000000-0005-0000-0000-00005B000000}"/>
    <cellStyle name="20% - Énfasis6" xfId="27" xr:uid="{00000000-0005-0000-0000-00005C000000}"/>
    <cellStyle name="20% - Énfasis6 2" xfId="1044" xr:uid="{00000000-0005-0000-0000-00005D000000}"/>
    <cellStyle name="40 % - Accent1" xfId="46" xr:uid="{00000000-0005-0000-0000-00005E000000}"/>
    <cellStyle name="40 % - Accent1 2" xfId="1051" xr:uid="{00000000-0005-0000-0000-00005F000000}"/>
    <cellStyle name="40 % - Accent1 2 2" xfId="2000" xr:uid="{00000000-0005-0000-0000-000060000000}"/>
    <cellStyle name="40 % - Accent2" xfId="47" xr:uid="{00000000-0005-0000-0000-000061000000}"/>
    <cellStyle name="40 % - Accent2 2" xfId="1052" xr:uid="{00000000-0005-0000-0000-000062000000}"/>
    <cellStyle name="40 % - Accent2 2 2" xfId="2001" xr:uid="{00000000-0005-0000-0000-000063000000}"/>
    <cellStyle name="40 % - Accent3" xfId="48" xr:uid="{00000000-0005-0000-0000-000064000000}"/>
    <cellStyle name="40 % - Accent3 2" xfId="1053" xr:uid="{00000000-0005-0000-0000-000065000000}"/>
    <cellStyle name="40 % - Accent3 2 2" xfId="2002" xr:uid="{00000000-0005-0000-0000-000066000000}"/>
    <cellStyle name="40 % - Accent4" xfId="49" xr:uid="{00000000-0005-0000-0000-000067000000}"/>
    <cellStyle name="40 % - Accent4 2" xfId="1054" xr:uid="{00000000-0005-0000-0000-000068000000}"/>
    <cellStyle name="40 % - Accent4 2 2" xfId="2003" xr:uid="{00000000-0005-0000-0000-000069000000}"/>
    <cellStyle name="40 % - Accent5" xfId="50" xr:uid="{00000000-0005-0000-0000-00006A000000}"/>
    <cellStyle name="40 % - Accent5 2" xfId="1055" xr:uid="{00000000-0005-0000-0000-00006B000000}"/>
    <cellStyle name="40 % - Accent5 2 2" xfId="2004" xr:uid="{00000000-0005-0000-0000-00006C000000}"/>
    <cellStyle name="40 % - Accent6" xfId="51" xr:uid="{00000000-0005-0000-0000-00006D000000}"/>
    <cellStyle name="40 % - Accent6 2" xfId="1056" xr:uid="{00000000-0005-0000-0000-00006E000000}"/>
    <cellStyle name="40 % - Accent6 2 2" xfId="2005" xr:uid="{00000000-0005-0000-0000-00006F000000}"/>
    <cellStyle name="40 % - Accent1 2" xfId="40" xr:uid="{00000000-0005-0000-0000-000070000000}"/>
    <cellStyle name="40 % - Accent1 2 2" xfId="1075" xr:uid="{00000000-0005-0000-0000-000071000000}"/>
    <cellStyle name="40 % - Accent2 2" xfId="41" xr:uid="{00000000-0005-0000-0000-000072000000}"/>
    <cellStyle name="40 % - Accent2 2 2" xfId="1076" xr:uid="{00000000-0005-0000-0000-000073000000}"/>
    <cellStyle name="40 % - Accent3 2" xfId="42" xr:uid="{00000000-0005-0000-0000-000074000000}"/>
    <cellStyle name="40 % - Accent3 2 2" xfId="1077" xr:uid="{00000000-0005-0000-0000-000075000000}"/>
    <cellStyle name="40 % - Accent4 2" xfId="43" xr:uid="{00000000-0005-0000-0000-000076000000}"/>
    <cellStyle name="40 % - Accent4 2 2" xfId="1078" xr:uid="{00000000-0005-0000-0000-000077000000}"/>
    <cellStyle name="40 % - Accent5 2" xfId="44" xr:uid="{00000000-0005-0000-0000-000078000000}"/>
    <cellStyle name="40 % - Accent5 2 2" xfId="1079" xr:uid="{00000000-0005-0000-0000-000079000000}"/>
    <cellStyle name="40 % - Accent6 2" xfId="45" xr:uid="{00000000-0005-0000-0000-00007A000000}"/>
    <cellStyle name="40 % - Accent6 2 2" xfId="1080" xr:uid="{00000000-0005-0000-0000-00007B000000}"/>
    <cellStyle name="40% - Accent1" xfId="58" xr:uid="{00000000-0005-0000-0000-00007C000000}"/>
    <cellStyle name="40% - Accent1 2" xfId="1057" xr:uid="{00000000-0005-0000-0000-00007D000000}"/>
    <cellStyle name="40% - Accent2" xfId="59" xr:uid="{00000000-0005-0000-0000-00007E000000}"/>
    <cellStyle name="40% - Accent2 2" xfId="1058" xr:uid="{00000000-0005-0000-0000-00007F000000}"/>
    <cellStyle name="40% - Accent3" xfId="60" xr:uid="{00000000-0005-0000-0000-000080000000}"/>
    <cellStyle name="40% - Accent3 2" xfId="1059" xr:uid="{00000000-0005-0000-0000-000081000000}"/>
    <cellStyle name="40% - Accent4" xfId="61" xr:uid="{00000000-0005-0000-0000-000082000000}"/>
    <cellStyle name="40% - Accent4 2" xfId="1060" xr:uid="{00000000-0005-0000-0000-000083000000}"/>
    <cellStyle name="40% - Accent5" xfId="62" xr:uid="{00000000-0005-0000-0000-000084000000}"/>
    <cellStyle name="40% - Accent5 2" xfId="1061" xr:uid="{00000000-0005-0000-0000-000085000000}"/>
    <cellStyle name="40% - Accent6" xfId="63" xr:uid="{00000000-0005-0000-0000-000086000000}"/>
    <cellStyle name="40% - Accent6 2" xfId="1062" xr:uid="{00000000-0005-0000-0000-000087000000}"/>
    <cellStyle name="40% - Colore 1" xfId="64" xr:uid="{00000000-0005-0000-0000-000088000000}"/>
    <cellStyle name="40% - Colore 1 2" xfId="1063" xr:uid="{00000000-0005-0000-0000-000089000000}"/>
    <cellStyle name="40% - Colore 2" xfId="65" xr:uid="{00000000-0005-0000-0000-00008A000000}"/>
    <cellStyle name="40% - Colore 2 2" xfId="1064" xr:uid="{00000000-0005-0000-0000-00008B000000}"/>
    <cellStyle name="40% - Colore 3" xfId="66" xr:uid="{00000000-0005-0000-0000-00008C000000}"/>
    <cellStyle name="40% - Colore 3 2" xfId="1065" xr:uid="{00000000-0005-0000-0000-00008D000000}"/>
    <cellStyle name="40% - Colore 4" xfId="67" xr:uid="{00000000-0005-0000-0000-00008E000000}"/>
    <cellStyle name="40% - Colore 4 2" xfId="1066" xr:uid="{00000000-0005-0000-0000-00008F000000}"/>
    <cellStyle name="40% - Colore 5" xfId="68" xr:uid="{00000000-0005-0000-0000-000090000000}"/>
    <cellStyle name="40% - Colore 5 2" xfId="1067" xr:uid="{00000000-0005-0000-0000-000091000000}"/>
    <cellStyle name="40% - Colore 6" xfId="69" xr:uid="{00000000-0005-0000-0000-000092000000}"/>
    <cellStyle name="40% - Colore 6 2" xfId="1068" xr:uid="{00000000-0005-0000-0000-000093000000}"/>
    <cellStyle name="40% - Énfasis1" xfId="52" xr:uid="{00000000-0005-0000-0000-000094000000}"/>
    <cellStyle name="40% - Énfasis1 2" xfId="1069" xr:uid="{00000000-0005-0000-0000-000095000000}"/>
    <cellStyle name="40% - Énfasis2" xfId="53" xr:uid="{00000000-0005-0000-0000-000096000000}"/>
    <cellStyle name="40% - Énfasis2 2" xfId="1070" xr:uid="{00000000-0005-0000-0000-000097000000}"/>
    <cellStyle name="40% - Énfasis3" xfId="54" xr:uid="{00000000-0005-0000-0000-000098000000}"/>
    <cellStyle name="40% - Énfasis3 2" xfId="1071" xr:uid="{00000000-0005-0000-0000-000099000000}"/>
    <cellStyle name="40% - Énfasis4" xfId="55" xr:uid="{00000000-0005-0000-0000-00009A000000}"/>
    <cellStyle name="40% - Énfasis4 2" xfId="1072" xr:uid="{00000000-0005-0000-0000-00009B000000}"/>
    <cellStyle name="40% - Énfasis5" xfId="56" xr:uid="{00000000-0005-0000-0000-00009C000000}"/>
    <cellStyle name="40% - Énfasis5 2" xfId="1073" xr:uid="{00000000-0005-0000-0000-00009D000000}"/>
    <cellStyle name="40% - Énfasis6" xfId="57" xr:uid="{00000000-0005-0000-0000-00009E000000}"/>
    <cellStyle name="40% - Énfasis6 2" xfId="1074" xr:uid="{00000000-0005-0000-0000-00009F000000}"/>
    <cellStyle name="5x indented GHG Textfiels" xfId="70" xr:uid="{00000000-0005-0000-0000-0000A0000000}"/>
    <cellStyle name="5x indented GHG Textfiels 2" xfId="1081" xr:uid="{00000000-0005-0000-0000-0000A1000000}"/>
    <cellStyle name="60 % - Accent1" xfId="77" xr:uid="{00000000-0005-0000-0000-0000A2000000}"/>
    <cellStyle name="60 % - Accent1 2" xfId="1082" xr:uid="{00000000-0005-0000-0000-0000A3000000}"/>
    <cellStyle name="60 % - Accent1 2 2" xfId="2006" xr:uid="{00000000-0005-0000-0000-0000A4000000}"/>
    <cellStyle name="60 % - Accent2" xfId="78" xr:uid="{00000000-0005-0000-0000-0000A5000000}"/>
    <cellStyle name="60 % - Accent2 2" xfId="1083" xr:uid="{00000000-0005-0000-0000-0000A6000000}"/>
    <cellStyle name="60 % - Accent2 2 2" xfId="2007" xr:uid="{00000000-0005-0000-0000-0000A7000000}"/>
    <cellStyle name="60 % - Accent3" xfId="79" xr:uid="{00000000-0005-0000-0000-0000A8000000}"/>
    <cellStyle name="60 % - Accent3 2" xfId="1084" xr:uid="{00000000-0005-0000-0000-0000A9000000}"/>
    <cellStyle name="60 % - Accent3 2 2" xfId="2008" xr:uid="{00000000-0005-0000-0000-0000AA000000}"/>
    <cellStyle name="60 % - Accent4" xfId="80" xr:uid="{00000000-0005-0000-0000-0000AB000000}"/>
    <cellStyle name="60 % - Accent4 2" xfId="1085" xr:uid="{00000000-0005-0000-0000-0000AC000000}"/>
    <cellStyle name="60 % - Accent4 2 2" xfId="2009" xr:uid="{00000000-0005-0000-0000-0000AD000000}"/>
    <cellStyle name="60 % - Accent5" xfId="81" xr:uid="{00000000-0005-0000-0000-0000AE000000}"/>
    <cellStyle name="60 % - Accent5 2" xfId="1086" xr:uid="{00000000-0005-0000-0000-0000AF000000}"/>
    <cellStyle name="60 % - Accent5 2 2" xfId="2010" xr:uid="{00000000-0005-0000-0000-0000B0000000}"/>
    <cellStyle name="60 % - Accent6" xfId="82" xr:uid="{00000000-0005-0000-0000-0000B1000000}"/>
    <cellStyle name="60 % - Accent6 2" xfId="1087" xr:uid="{00000000-0005-0000-0000-0000B2000000}"/>
    <cellStyle name="60 % - Accent6 2 2" xfId="2011" xr:uid="{00000000-0005-0000-0000-0000B3000000}"/>
    <cellStyle name="60 % - Accent1 2" xfId="71" xr:uid="{00000000-0005-0000-0000-0000B4000000}"/>
    <cellStyle name="60 % - Accent1 2 2" xfId="1106" xr:uid="{00000000-0005-0000-0000-0000B5000000}"/>
    <cellStyle name="60 % - Accent2 2" xfId="72" xr:uid="{00000000-0005-0000-0000-0000B6000000}"/>
    <cellStyle name="60 % - Accent2 2 2" xfId="1107" xr:uid="{00000000-0005-0000-0000-0000B7000000}"/>
    <cellStyle name="60 % - Accent3 2" xfId="73" xr:uid="{00000000-0005-0000-0000-0000B8000000}"/>
    <cellStyle name="60 % - Accent3 2 2" xfId="1108" xr:uid="{00000000-0005-0000-0000-0000B9000000}"/>
    <cellStyle name="60 % - Accent4 2" xfId="74" xr:uid="{00000000-0005-0000-0000-0000BA000000}"/>
    <cellStyle name="60 % - Accent4 2 2" xfId="1109" xr:uid="{00000000-0005-0000-0000-0000BB000000}"/>
    <cellStyle name="60 % - Accent5 2" xfId="75" xr:uid="{00000000-0005-0000-0000-0000BC000000}"/>
    <cellStyle name="60 % - Accent5 2 2" xfId="1110" xr:uid="{00000000-0005-0000-0000-0000BD000000}"/>
    <cellStyle name="60 % - Accent6 2" xfId="76" xr:uid="{00000000-0005-0000-0000-0000BE000000}"/>
    <cellStyle name="60 % - Accent6 2 2" xfId="1111" xr:uid="{00000000-0005-0000-0000-0000BF000000}"/>
    <cellStyle name="60% - Accent1" xfId="89" xr:uid="{00000000-0005-0000-0000-0000C0000000}"/>
    <cellStyle name="60% - Accent1 2" xfId="1088" xr:uid="{00000000-0005-0000-0000-0000C1000000}"/>
    <cellStyle name="60% - Accent2" xfId="90" xr:uid="{00000000-0005-0000-0000-0000C2000000}"/>
    <cellStyle name="60% - Accent2 2" xfId="1089" xr:uid="{00000000-0005-0000-0000-0000C3000000}"/>
    <cellStyle name="60% - Accent3" xfId="91" xr:uid="{00000000-0005-0000-0000-0000C4000000}"/>
    <cellStyle name="60% - Accent3 2" xfId="1090" xr:uid="{00000000-0005-0000-0000-0000C5000000}"/>
    <cellStyle name="60% - Accent4" xfId="92" xr:uid="{00000000-0005-0000-0000-0000C6000000}"/>
    <cellStyle name="60% - Accent4 2" xfId="1091" xr:uid="{00000000-0005-0000-0000-0000C7000000}"/>
    <cellStyle name="60% - Accent5" xfId="93" xr:uid="{00000000-0005-0000-0000-0000C8000000}"/>
    <cellStyle name="60% - Accent5 2" xfId="1092" xr:uid="{00000000-0005-0000-0000-0000C9000000}"/>
    <cellStyle name="60% - Accent6" xfId="94" xr:uid="{00000000-0005-0000-0000-0000CA000000}"/>
    <cellStyle name="60% - Accent6 2" xfId="1093" xr:uid="{00000000-0005-0000-0000-0000CB000000}"/>
    <cellStyle name="60% - Colore 1" xfId="95" xr:uid="{00000000-0005-0000-0000-0000CC000000}"/>
    <cellStyle name="60% - Colore 1 2" xfId="1094" xr:uid="{00000000-0005-0000-0000-0000CD000000}"/>
    <cellStyle name="60% - Colore 2" xfId="96" xr:uid="{00000000-0005-0000-0000-0000CE000000}"/>
    <cellStyle name="60% - Colore 2 2" xfId="1095" xr:uid="{00000000-0005-0000-0000-0000CF000000}"/>
    <cellStyle name="60% - Colore 3" xfId="97" xr:uid="{00000000-0005-0000-0000-0000D0000000}"/>
    <cellStyle name="60% - Colore 3 2" xfId="1096" xr:uid="{00000000-0005-0000-0000-0000D1000000}"/>
    <cellStyle name="60% - Colore 4" xfId="98" xr:uid="{00000000-0005-0000-0000-0000D2000000}"/>
    <cellStyle name="60% - Colore 4 2" xfId="1097" xr:uid="{00000000-0005-0000-0000-0000D3000000}"/>
    <cellStyle name="60% - Colore 5" xfId="99" xr:uid="{00000000-0005-0000-0000-0000D4000000}"/>
    <cellStyle name="60% - Colore 5 2" xfId="1098" xr:uid="{00000000-0005-0000-0000-0000D5000000}"/>
    <cellStyle name="60% - Colore 6" xfId="100" xr:uid="{00000000-0005-0000-0000-0000D6000000}"/>
    <cellStyle name="60% - Colore 6 2" xfId="1099" xr:uid="{00000000-0005-0000-0000-0000D7000000}"/>
    <cellStyle name="60% - Énfasis1" xfId="83" xr:uid="{00000000-0005-0000-0000-0000D8000000}"/>
    <cellStyle name="60% - Énfasis1 2" xfId="1100" xr:uid="{00000000-0005-0000-0000-0000D9000000}"/>
    <cellStyle name="60% - Énfasis2" xfId="84" xr:uid="{00000000-0005-0000-0000-0000DA000000}"/>
    <cellStyle name="60% - Énfasis2 2" xfId="1101" xr:uid="{00000000-0005-0000-0000-0000DB000000}"/>
    <cellStyle name="60% - Énfasis3" xfId="85" xr:uid="{00000000-0005-0000-0000-0000DC000000}"/>
    <cellStyle name="60% - Énfasis3 2" xfId="1102" xr:uid="{00000000-0005-0000-0000-0000DD000000}"/>
    <cellStyle name="60% - Énfasis4" xfId="86" xr:uid="{00000000-0005-0000-0000-0000DE000000}"/>
    <cellStyle name="60% - Énfasis4 2" xfId="1103" xr:uid="{00000000-0005-0000-0000-0000DF000000}"/>
    <cellStyle name="60% - Énfasis5" xfId="87" xr:uid="{00000000-0005-0000-0000-0000E0000000}"/>
    <cellStyle name="60% - Énfasis5 2" xfId="1104" xr:uid="{00000000-0005-0000-0000-0000E1000000}"/>
    <cellStyle name="60% - Énfasis6" xfId="88" xr:uid="{00000000-0005-0000-0000-0000E2000000}"/>
    <cellStyle name="60% - Énfasis6 2" xfId="1105" xr:uid="{00000000-0005-0000-0000-0000E3000000}"/>
    <cellStyle name="Accent" xfId="2023" xr:uid="{00000000-0005-0000-0000-0000E4000000}"/>
    <cellStyle name="Accent 1" xfId="2024" xr:uid="{00000000-0005-0000-0000-0000E5000000}"/>
    <cellStyle name="Accent 2" xfId="2025" xr:uid="{00000000-0005-0000-0000-0000E6000000}"/>
    <cellStyle name="Accent 3" xfId="2026" xr:uid="{00000000-0005-0000-0000-0000E7000000}"/>
    <cellStyle name="Accent1 2" xfId="115" xr:uid="{00000000-0005-0000-0000-0000E8000000}"/>
    <cellStyle name="Accent1 2 2" xfId="1112" xr:uid="{00000000-0005-0000-0000-0000E9000000}"/>
    <cellStyle name="Accent2 2" xfId="116" xr:uid="{00000000-0005-0000-0000-0000EA000000}"/>
    <cellStyle name="Accent2 2 2" xfId="1113" xr:uid="{00000000-0005-0000-0000-0000EB000000}"/>
    <cellStyle name="Accent3 2" xfId="117" xr:uid="{00000000-0005-0000-0000-0000EC000000}"/>
    <cellStyle name="Accent3 2 2" xfId="1114" xr:uid="{00000000-0005-0000-0000-0000ED000000}"/>
    <cellStyle name="Accent4 2" xfId="118" xr:uid="{00000000-0005-0000-0000-0000EE000000}"/>
    <cellStyle name="Accent4 2 2" xfId="1115" xr:uid="{00000000-0005-0000-0000-0000EF000000}"/>
    <cellStyle name="Accent5 2" xfId="119" xr:uid="{00000000-0005-0000-0000-0000F0000000}"/>
    <cellStyle name="Accent5 2 2" xfId="1116" xr:uid="{00000000-0005-0000-0000-0000F1000000}"/>
    <cellStyle name="Accent6 2" xfId="120" xr:uid="{00000000-0005-0000-0000-0000F2000000}"/>
    <cellStyle name="Accent6 2 2" xfId="1117" xr:uid="{00000000-0005-0000-0000-0000F3000000}"/>
    <cellStyle name="Avertissement 2" xfId="121" xr:uid="{00000000-0005-0000-0000-0000F4000000}"/>
    <cellStyle name="Avertissement 2 2" xfId="1118" xr:uid="{00000000-0005-0000-0000-0000F5000000}"/>
    <cellStyle name="Bad" xfId="122" xr:uid="{00000000-0005-0000-0000-0000F6000000}"/>
    <cellStyle name="Bad 2" xfId="1119" xr:uid="{00000000-0005-0000-0000-0000F7000000}"/>
    <cellStyle name="Bad 3" xfId="2027" xr:uid="{00000000-0005-0000-0000-0000F8000000}"/>
    <cellStyle name="Bold GHG Numbers (0.00)" xfId="123" xr:uid="{00000000-0005-0000-0000-0000F9000000}"/>
    <cellStyle name="Bold GHG Numbers (0.00) 2" xfId="1120" xr:uid="{00000000-0005-0000-0000-0000FA000000}"/>
    <cellStyle name="Bon" xfId="124" xr:uid="{00000000-0005-0000-0000-0000FB000000}"/>
    <cellStyle name="Bon 2" xfId="1121" xr:uid="{00000000-0005-0000-0000-0000FC000000}"/>
    <cellStyle name="Buena" xfId="125" xr:uid="{00000000-0005-0000-0000-0000FD000000}"/>
    <cellStyle name="Buena 2" xfId="1122" xr:uid="{00000000-0005-0000-0000-0000FE000000}"/>
    <cellStyle name="Calcolo" xfId="127" xr:uid="{00000000-0005-0000-0000-0000FF000000}"/>
    <cellStyle name="Calcolo 2" xfId="1123" xr:uid="{00000000-0005-0000-0000-000000010000}"/>
    <cellStyle name="Calcul 2" xfId="128" xr:uid="{00000000-0005-0000-0000-000001010000}"/>
    <cellStyle name="Calcul 2 2" xfId="1124" xr:uid="{00000000-0005-0000-0000-000002010000}"/>
    <cellStyle name="Calculation" xfId="129" xr:uid="{00000000-0005-0000-0000-000003010000}"/>
    <cellStyle name="Calculation 2" xfId="1125" xr:uid="{00000000-0005-0000-0000-000004010000}"/>
    <cellStyle name="Cálculo" xfId="126" xr:uid="{00000000-0005-0000-0000-000005010000}"/>
    <cellStyle name="Cálculo 2" xfId="1126" xr:uid="{00000000-0005-0000-0000-000006010000}"/>
    <cellStyle name="Celda de comprobación" xfId="130" xr:uid="{00000000-0005-0000-0000-000007010000}"/>
    <cellStyle name="Celda de comprobación 2" xfId="1127" xr:uid="{00000000-0005-0000-0000-000008010000}"/>
    <cellStyle name="Celda vinculada" xfId="131" xr:uid="{00000000-0005-0000-0000-000009010000}"/>
    <cellStyle name="Celda vinculada 2" xfId="1128" xr:uid="{00000000-0005-0000-0000-00000A010000}"/>
    <cellStyle name="Cella collegata" xfId="132" xr:uid="{00000000-0005-0000-0000-00000B010000}"/>
    <cellStyle name="Cella collegata 2" xfId="1129" xr:uid="{00000000-0005-0000-0000-00000C010000}"/>
    <cellStyle name="Cella da controllare" xfId="133" xr:uid="{00000000-0005-0000-0000-00000D010000}"/>
    <cellStyle name="Cella da controllare 2" xfId="1130" xr:uid="{00000000-0005-0000-0000-00000E010000}"/>
    <cellStyle name="Cellule liée 2" xfId="134" xr:uid="{00000000-0005-0000-0000-00000F010000}"/>
    <cellStyle name="Cellule liée 2 2" xfId="1131" xr:uid="{00000000-0005-0000-0000-000010010000}"/>
    <cellStyle name="Check Cell" xfId="135" xr:uid="{00000000-0005-0000-0000-000011010000}"/>
    <cellStyle name="Check Cell 2" xfId="1132" xr:uid="{00000000-0005-0000-0000-000012010000}"/>
    <cellStyle name="classeur | commentaire" xfId="136" xr:uid="{00000000-0005-0000-0000-000013010000}"/>
    <cellStyle name="classeur | commentaire 2" xfId="137" xr:uid="{00000000-0005-0000-0000-000014010000}"/>
    <cellStyle name="classeur | commentaire 2 2" xfId="1134" xr:uid="{00000000-0005-0000-0000-000015010000}"/>
    <cellStyle name="classeur | commentaire 3" xfId="138" xr:uid="{00000000-0005-0000-0000-000016010000}"/>
    <cellStyle name="classeur | commentaire 3 2" xfId="1135" xr:uid="{00000000-0005-0000-0000-000017010000}"/>
    <cellStyle name="classeur | commentaire 4" xfId="139" xr:uid="{00000000-0005-0000-0000-000018010000}"/>
    <cellStyle name="classeur | commentaire 4 2" xfId="1136" xr:uid="{00000000-0005-0000-0000-000019010000}"/>
    <cellStyle name="classeur | commentaire 5" xfId="140" xr:uid="{00000000-0005-0000-0000-00001A010000}"/>
    <cellStyle name="classeur | commentaire 5 2" xfId="1137" xr:uid="{00000000-0005-0000-0000-00001B010000}"/>
    <cellStyle name="classeur | commentaire 6" xfId="1133" xr:uid="{00000000-0005-0000-0000-00001C010000}"/>
    <cellStyle name="classeur | extraction | series | particulier" xfId="141" xr:uid="{00000000-0005-0000-0000-00001D010000}"/>
    <cellStyle name="classeur | extraction | series | particulier 2" xfId="142" xr:uid="{00000000-0005-0000-0000-00001E010000}"/>
    <cellStyle name="classeur | extraction | series | particulier 2 2" xfId="143" xr:uid="{00000000-0005-0000-0000-00001F010000}"/>
    <cellStyle name="classeur | extraction | series | particulier 2 2 2" xfId="1140" xr:uid="{00000000-0005-0000-0000-000020010000}"/>
    <cellStyle name="classeur | extraction | series | particulier 2 3" xfId="1139" xr:uid="{00000000-0005-0000-0000-000021010000}"/>
    <cellStyle name="classeur | extraction | series | particulier 3" xfId="144" xr:uid="{00000000-0005-0000-0000-000022010000}"/>
    <cellStyle name="classeur | extraction | series | particulier 3 2" xfId="1141" xr:uid="{00000000-0005-0000-0000-000023010000}"/>
    <cellStyle name="classeur | extraction | series | particulier 4" xfId="145" xr:uid="{00000000-0005-0000-0000-000024010000}"/>
    <cellStyle name="classeur | extraction | series | particulier 4 2" xfId="1142" xr:uid="{00000000-0005-0000-0000-000025010000}"/>
    <cellStyle name="classeur | extraction | series | particulier 5" xfId="1138" xr:uid="{00000000-0005-0000-0000-000026010000}"/>
    <cellStyle name="classeur | extraction | series | quinquenal" xfId="146" xr:uid="{00000000-0005-0000-0000-000027010000}"/>
    <cellStyle name="classeur | extraction | series | quinquenal 2" xfId="147" xr:uid="{00000000-0005-0000-0000-000028010000}"/>
    <cellStyle name="classeur | extraction | series | quinquenal 2 2" xfId="1144" xr:uid="{00000000-0005-0000-0000-000029010000}"/>
    <cellStyle name="classeur | extraction | series | quinquenal 3" xfId="148" xr:uid="{00000000-0005-0000-0000-00002A010000}"/>
    <cellStyle name="classeur | extraction | series | quinquenal 3 2" xfId="1145" xr:uid="{00000000-0005-0000-0000-00002B010000}"/>
    <cellStyle name="classeur | extraction | series | quinquenal 4" xfId="149" xr:uid="{00000000-0005-0000-0000-00002C010000}"/>
    <cellStyle name="classeur | extraction | series | quinquenal 4 2" xfId="1146" xr:uid="{00000000-0005-0000-0000-00002D010000}"/>
    <cellStyle name="classeur | extraction | series | quinquenal 5" xfId="150" xr:uid="{00000000-0005-0000-0000-00002E010000}"/>
    <cellStyle name="classeur | extraction | series | quinquenal 5 2" xfId="1147" xr:uid="{00000000-0005-0000-0000-00002F010000}"/>
    <cellStyle name="classeur | extraction | series | quinquenal 6" xfId="1143" xr:uid="{00000000-0005-0000-0000-000030010000}"/>
    <cellStyle name="classeur | extraction | series | sept dernieres" xfId="151" xr:uid="{00000000-0005-0000-0000-000031010000}"/>
    <cellStyle name="classeur | extraction | series | sept dernieres 2" xfId="152" xr:uid="{00000000-0005-0000-0000-000032010000}"/>
    <cellStyle name="classeur | extraction | series | sept dernieres 2 2" xfId="153" xr:uid="{00000000-0005-0000-0000-000033010000}"/>
    <cellStyle name="classeur | extraction | series | sept dernieres 2 2 2" xfId="1150" xr:uid="{00000000-0005-0000-0000-000034010000}"/>
    <cellStyle name="classeur | extraction | series | sept dernieres 2 3" xfId="1149" xr:uid="{00000000-0005-0000-0000-000035010000}"/>
    <cellStyle name="classeur | extraction | series | sept dernieres 3" xfId="154" xr:uid="{00000000-0005-0000-0000-000036010000}"/>
    <cellStyle name="classeur | extraction | series | sept dernieres 3 2" xfId="1151" xr:uid="{00000000-0005-0000-0000-000037010000}"/>
    <cellStyle name="classeur | extraction | series | sept dernieres 4" xfId="155" xr:uid="{00000000-0005-0000-0000-000038010000}"/>
    <cellStyle name="classeur | extraction | series | sept dernieres 4 2" xfId="1152" xr:uid="{00000000-0005-0000-0000-000039010000}"/>
    <cellStyle name="classeur | extraction | series | sept dernieres 5" xfId="156" xr:uid="{00000000-0005-0000-0000-00003A010000}"/>
    <cellStyle name="classeur | extraction | series | sept dernieres 5 2" xfId="1153" xr:uid="{00000000-0005-0000-0000-00003B010000}"/>
    <cellStyle name="classeur | extraction | series | sept dernieres 6" xfId="1148" xr:uid="{00000000-0005-0000-0000-00003C010000}"/>
    <cellStyle name="classeur | extraction | structure | dernier" xfId="157" xr:uid="{00000000-0005-0000-0000-00003D010000}"/>
    <cellStyle name="classeur | extraction | structure | dernier 2" xfId="158" xr:uid="{00000000-0005-0000-0000-00003E010000}"/>
    <cellStyle name="classeur | extraction | structure | dernier 2 2" xfId="159" xr:uid="{00000000-0005-0000-0000-00003F010000}"/>
    <cellStyle name="classeur | extraction | structure | dernier 2 2 2" xfId="1156" xr:uid="{00000000-0005-0000-0000-000040010000}"/>
    <cellStyle name="classeur | extraction | structure | dernier 2 3" xfId="1155" xr:uid="{00000000-0005-0000-0000-000041010000}"/>
    <cellStyle name="classeur | extraction | structure | dernier 3" xfId="160" xr:uid="{00000000-0005-0000-0000-000042010000}"/>
    <cellStyle name="classeur | extraction | structure | dernier 3 2" xfId="1157" xr:uid="{00000000-0005-0000-0000-000043010000}"/>
    <cellStyle name="classeur | extraction | structure | dernier 4" xfId="161" xr:uid="{00000000-0005-0000-0000-000044010000}"/>
    <cellStyle name="classeur | extraction | structure | dernier 4 2" xfId="1158" xr:uid="{00000000-0005-0000-0000-000045010000}"/>
    <cellStyle name="classeur | extraction | structure | dernier 5" xfId="162" xr:uid="{00000000-0005-0000-0000-000046010000}"/>
    <cellStyle name="classeur | extraction | structure | dernier 5 2" xfId="1159" xr:uid="{00000000-0005-0000-0000-000047010000}"/>
    <cellStyle name="classeur | extraction | structure | dernier 6" xfId="1154" xr:uid="{00000000-0005-0000-0000-000048010000}"/>
    <cellStyle name="classeur | extraction | structure | deux derniers" xfId="163" xr:uid="{00000000-0005-0000-0000-000049010000}"/>
    <cellStyle name="classeur | extraction | structure | deux derniers 2" xfId="164" xr:uid="{00000000-0005-0000-0000-00004A010000}"/>
    <cellStyle name="classeur | extraction | structure | deux derniers 2 2" xfId="1161" xr:uid="{00000000-0005-0000-0000-00004B010000}"/>
    <cellStyle name="classeur | extraction | structure | deux derniers 3" xfId="165" xr:uid="{00000000-0005-0000-0000-00004C010000}"/>
    <cellStyle name="classeur | extraction | structure | deux derniers 3 2" xfId="1162" xr:uid="{00000000-0005-0000-0000-00004D010000}"/>
    <cellStyle name="classeur | extraction | structure | deux derniers 4" xfId="166" xr:uid="{00000000-0005-0000-0000-00004E010000}"/>
    <cellStyle name="classeur | extraction | structure | deux derniers 4 2" xfId="1163" xr:uid="{00000000-0005-0000-0000-00004F010000}"/>
    <cellStyle name="classeur | extraction | structure | deux derniers 5" xfId="167" xr:uid="{00000000-0005-0000-0000-000050010000}"/>
    <cellStyle name="classeur | extraction | structure | deux derniers 5 2" xfId="1164" xr:uid="{00000000-0005-0000-0000-000051010000}"/>
    <cellStyle name="classeur | extraction | structure | deux derniers 6" xfId="1160" xr:uid="{00000000-0005-0000-0000-000052010000}"/>
    <cellStyle name="classeur | extraction | structure | particulier" xfId="168" xr:uid="{00000000-0005-0000-0000-000053010000}"/>
    <cellStyle name="classeur | extraction | structure | particulier 2" xfId="169" xr:uid="{00000000-0005-0000-0000-000054010000}"/>
    <cellStyle name="classeur | extraction | structure | particulier 2 2" xfId="170" xr:uid="{00000000-0005-0000-0000-000055010000}"/>
    <cellStyle name="classeur | extraction | structure | particulier 2 2 2" xfId="1167" xr:uid="{00000000-0005-0000-0000-000056010000}"/>
    <cellStyle name="classeur | extraction | structure | particulier 2 3" xfId="1166" xr:uid="{00000000-0005-0000-0000-000057010000}"/>
    <cellStyle name="classeur | extraction | structure | particulier 3" xfId="171" xr:uid="{00000000-0005-0000-0000-000058010000}"/>
    <cellStyle name="classeur | extraction | structure | particulier 3 2" xfId="1168" xr:uid="{00000000-0005-0000-0000-000059010000}"/>
    <cellStyle name="classeur | extraction | structure | particulier 4" xfId="172" xr:uid="{00000000-0005-0000-0000-00005A010000}"/>
    <cellStyle name="classeur | extraction | structure | particulier 4 2" xfId="1169" xr:uid="{00000000-0005-0000-0000-00005B010000}"/>
    <cellStyle name="classeur | extraction | structure | particulier 5" xfId="173" xr:uid="{00000000-0005-0000-0000-00005C010000}"/>
    <cellStyle name="classeur | extraction | structure | particulier 5 2" xfId="1170" xr:uid="{00000000-0005-0000-0000-00005D010000}"/>
    <cellStyle name="classeur | extraction | structure | particulier 6" xfId="1165" xr:uid="{00000000-0005-0000-0000-00005E010000}"/>
    <cellStyle name="classeur | historique" xfId="174" xr:uid="{00000000-0005-0000-0000-00005F010000}"/>
    <cellStyle name="classeur | historique 2" xfId="175" xr:uid="{00000000-0005-0000-0000-000060010000}"/>
    <cellStyle name="classeur | historique 2 2" xfId="1172" xr:uid="{00000000-0005-0000-0000-000061010000}"/>
    <cellStyle name="classeur | historique 3" xfId="176" xr:uid="{00000000-0005-0000-0000-000062010000}"/>
    <cellStyle name="classeur | historique 3 2" xfId="1173" xr:uid="{00000000-0005-0000-0000-000063010000}"/>
    <cellStyle name="classeur | historique 4" xfId="177" xr:uid="{00000000-0005-0000-0000-000064010000}"/>
    <cellStyle name="classeur | historique 4 2" xfId="1174" xr:uid="{00000000-0005-0000-0000-000065010000}"/>
    <cellStyle name="classeur | historique 5" xfId="178" xr:uid="{00000000-0005-0000-0000-000066010000}"/>
    <cellStyle name="classeur | historique 5 2" xfId="1175" xr:uid="{00000000-0005-0000-0000-000067010000}"/>
    <cellStyle name="classeur | historique 6" xfId="1171" xr:uid="{00000000-0005-0000-0000-000068010000}"/>
    <cellStyle name="classeur | note | numero" xfId="179" xr:uid="{00000000-0005-0000-0000-000069010000}"/>
    <cellStyle name="classeur | note | numero 2" xfId="180" xr:uid="{00000000-0005-0000-0000-00006A010000}"/>
    <cellStyle name="classeur | note | numero 2 2" xfId="181" xr:uid="{00000000-0005-0000-0000-00006B010000}"/>
    <cellStyle name="classeur | note | numero 2 2 2" xfId="1178" xr:uid="{00000000-0005-0000-0000-00006C010000}"/>
    <cellStyle name="classeur | note | numero 2 3" xfId="1177" xr:uid="{00000000-0005-0000-0000-00006D010000}"/>
    <cellStyle name="classeur | note | numero 3" xfId="182" xr:uid="{00000000-0005-0000-0000-00006E010000}"/>
    <cellStyle name="classeur | note | numero 3 2" xfId="1179" xr:uid="{00000000-0005-0000-0000-00006F010000}"/>
    <cellStyle name="classeur | note | numero 4" xfId="183" xr:uid="{00000000-0005-0000-0000-000070010000}"/>
    <cellStyle name="classeur | note | numero 4 2" xfId="1180" xr:uid="{00000000-0005-0000-0000-000071010000}"/>
    <cellStyle name="classeur | note | numero 5" xfId="1176" xr:uid="{00000000-0005-0000-0000-000072010000}"/>
    <cellStyle name="classeur | note | texte" xfId="184" xr:uid="{00000000-0005-0000-0000-000073010000}"/>
    <cellStyle name="classeur | note | texte 2" xfId="185" xr:uid="{00000000-0005-0000-0000-000074010000}"/>
    <cellStyle name="classeur | note | texte 2 2" xfId="1182" xr:uid="{00000000-0005-0000-0000-000075010000}"/>
    <cellStyle name="classeur | note | texte 3" xfId="186" xr:uid="{00000000-0005-0000-0000-000076010000}"/>
    <cellStyle name="classeur | note | texte 3 2" xfId="1183" xr:uid="{00000000-0005-0000-0000-000077010000}"/>
    <cellStyle name="classeur | note | texte 4" xfId="1181" xr:uid="{00000000-0005-0000-0000-000078010000}"/>
    <cellStyle name="classeur | periodicite | annee scolaire" xfId="187" xr:uid="{00000000-0005-0000-0000-000079010000}"/>
    <cellStyle name="classeur | periodicite | annee scolaire 2" xfId="188" xr:uid="{00000000-0005-0000-0000-00007A010000}"/>
    <cellStyle name="classeur | periodicite | annee scolaire 2 2" xfId="1185" xr:uid="{00000000-0005-0000-0000-00007B010000}"/>
    <cellStyle name="classeur | periodicite | annee scolaire 3" xfId="189" xr:uid="{00000000-0005-0000-0000-00007C010000}"/>
    <cellStyle name="classeur | periodicite | annee scolaire 3 2" xfId="1186" xr:uid="{00000000-0005-0000-0000-00007D010000}"/>
    <cellStyle name="classeur | periodicite | annee scolaire 4" xfId="190" xr:uid="{00000000-0005-0000-0000-00007E010000}"/>
    <cellStyle name="classeur | periodicite | annee scolaire 4 2" xfId="1187" xr:uid="{00000000-0005-0000-0000-00007F010000}"/>
    <cellStyle name="classeur | periodicite | annee scolaire 5" xfId="191" xr:uid="{00000000-0005-0000-0000-000080010000}"/>
    <cellStyle name="classeur | periodicite | annee scolaire 5 2" xfId="1188" xr:uid="{00000000-0005-0000-0000-000081010000}"/>
    <cellStyle name="classeur | periodicite | annee scolaire 6" xfId="1184" xr:uid="{00000000-0005-0000-0000-000082010000}"/>
    <cellStyle name="classeur | periodicite | annuelle" xfId="192" xr:uid="{00000000-0005-0000-0000-000083010000}"/>
    <cellStyle name="classeur | periodicite | annuelle 2" xfId="193" xr:uid="{00000000-0005-0000-0000-000084010000}"/>
    <cellStyle name="classeur | periodicite | annuelle 2 2" xfId="1190" xr:uid="{00000000-0005-0000-0000-000085010000}"/>
    <cellStyle name="classeur | periodicite | annuelle 3" xfId="194" xr:uid="{00000000-0005-0000-0000-000086010000}"/>
    <cellStyle name="classeur | periodicite | annuelle 3 2" xfId="1191" xr:uid="{00000000-0005-0000-0000-000087010000}"/>
    <cellStyle name="classeur | periodicite | annuelle 4" xfId="1189" xr:uid="{00000000-0005-0000-0000-000088010000}"/>
    <cellStyle name="classeur | periodicite | autre" xfId="195" xr:uid="{00000000-0005-0000-0000-000089010000}"/>
    <cellStyle name="classeur | periodicite | autre 2" xfId="196" xr:uid="{00000000-0005-0000-0000-00008A010000}"/>
    <cellStyle name="classeur | periodicite | autre 2 2" xfId="197" xr:uid="{00000000-0005-0000-0000-00008B010000}"/>
    <cellStyle name="classeur | periodicite | autre 2 2 2" xfId="1194" xr:uid="{00000000-0005-0000-0000-00008C010000}"/>
    <cellStyle name="classeur | periodicite | autre 2 3" xfId="1193" xr:uid="{00000000-0005-0000-0000-00008D010000}"/>
    <cellStyle name="classeur | periodicite | autre 3" xfId="198" xr:uid="{00000000-0005-0000-0000-00008E010000}"/>
    <cellStyle name="classeur | periodicite | autre 3 2" xfId="1195" xr:uid="{00000000-0005-0000-0000-00008F010000}"/>
    <cellStyle name="classeur | periodicite | autre 4" xfId="1192" xr:uid="{00000000-0005-0000-0000-000090010000}"/>
    <cellStyle name="classeur | periodicite | bimestrielle" xfId="199" xr:uid="{00000000-0005-0000-0000-000091010000}"/>
    <cellStyle name="classeur | periodicite | bimestrielle 2" xfId="200" xr:uid="{00000000-0005-0000-0000-000092010000}"/>
    <cellStyle name="classeur | periodicite | bimestrielle 2 2" xfId="201" xr:uid="{00000000-0005-0000-0000-000093010000}"/>
    <cellStyle name="classeur | periodicite | bimestrielle 2 2 2" xfId="1198" xr:uid="{00000000-0005-0000-0000-000094010000}"/>
    <cellStyle name="classeur | periodicite | bimestrielle 2 3" xfId="1197" xr:uid="{00000000-0005-0000-0000-000095010000}"/>
    <cellStyle name="classeur | periodicite | bimestrielle 3" xfId="202" xr:uid="{00000000-0005-0000-0000-000096010000}"/>
    <cellStyle name="classeur | periodicite | bimestrielle 3 2" xfId="1199" xr:uid="{00000000-0005-0000-0000-000097010000}"/>
    <cellStyle name="classeur | periodicite | bimestrielle 4" xfId="203" xr:uid="{00000000-0005-0000-0000-000098010000}"/>
    <cellStyle name="classeur | periodicite | bimestrielle 4 2" xfId="1200" xr:uid="{00000000-0005-0000-0000-000099010000}"/>
    <cellStyle name="classeur | periodicite | bimestrielle 5" xfId="204" xr:uid="{00000000-0005-0000-0000-00009A010000}"/>
    <cellStyle name="classeur | periodicite | bimestrielle 5 2" xfId="1201" xr:uid="{00000000-0005-0000-0000-00009B010000}"/>
    <cellStyle name="classeur | periodicite | bimestrielle 6" xfId="1196" xr:uid="{00000000-0005-0000-0000-00009C010000}"/>
    <cellStyle name="classeur | periodicite | mensuelle" xfId="205" xr:uid="{00000000-0005-0000-0000-00009D010000}"/>
    <cellStyle name="classeur | periodicite | mensuelle 2" xfId="206" xr:uid="{00000000-0005-0000-0000-00009E010000}"/>
    <cellStyle name="classeur | periodicite | mensuelle 2 2" xfId="1203" xr:uid="{00000000-0005-0000-0000-00009F010000}"/>
    <cellStyle name="classeur | periodicite | mensuelle 3" xfId="207" xr:uid="{00000000-0005-0000-0000-0000A0010000}"/>
    <cellStyle name="classeur | periodicite | mensuelle 3 2" xfId="1204" xr:uid="{00000000-0005-0000-0000-0000A1010000}"/>
    <cellStyle name="classeur | periodicite | mensuelle 4" xfId="208" xr:uid="{00000000-0005-0000-0000-0000A2010000}"/>
    <cellStyle name="classeur | periodicite | mensuelle 4 2" xfId="1205" xr:uid="{00000000-0005-0000-0000-0000A3010000}"/>
    <cellStyle name="classeur | periodicite | mensuelle 5" xfId="209" xr:uid="{00000000-0005-0000-0000-0000A4010000}"/>
    <cellStyle name="classeur | periodicite | mensuelle 5 2" xfId="1206" xr:uid="{00000000-0005-0000-0000-0000A5010000}"/>
    <cellStyle name="classeur | periodicite | mensuelle 6" xfId="1202" xr:uid="{00000000-0005-0000-0000-0000A6010000}"/>
    <cellStyle name="classeur | periodicite | semestrielle" xfId="210" xr:uid="{00000000-0005-0000-0000-0000A7010000}"/>
    <cellStyle name="classeur | periodicite | semestrielle 2" xfId="211" xr:uid="{00000000-0005-0000-0000-0000A8010000}"/>
    <cellStyle name="classeur | periodicite | semestrielle 2 2" xfId="1208" xr:uid="{00000000-0005-0000-0000-0000A9010000}"/>
    <cellStyle name="classeur | periodicite | semestrielle 3" xfId="212" xr:uid="{00000000-0005-0000-0000-0000AA010000}"/>
    <cellStyle name="classeur | periodicite | semestrielle 3 2" xfId="1209" xr:uid="{00000000-0005-0000-0000-0000AB010000}"/>
    <cellStyle name="classeur | periodicite | semestrielle 4" xfId="213" xr:uid="{00000000-0005-0000-0000-0000AC010000}"/>
    <cellStyle name="classeur | periodicite | semestrielle 4 2" xfId="1210" xr:uid="{00000000-0005-0000-0000-0000AD010000}"/>
    <cellStyle name="classeur | periodicite | semestrielle 5" xfId="1207" xr:uid="{00000000-0005-0000-0000-0000AE010000}"/>
    <cellStyle name="classeur | periodicite | trimestrielle" xfId="214" xr:uid="{00000000-0005-0000-0000-0000AF010000}"/>
    <cellStyle name="classeur | periodicite | trimestrielle 2" xfId="215" xr:uid="{00000000-0005-0000-0000-0000B0010000}"/>
    <cellStyle name="classeur | periodicite | trimestrielle 2 2" xfId="216" xr:uid="{00000000-0005-0000-0000-0000B1010000}"/>
    <cellStyle name="classeur | periodicite | trimestrielle 2 2 2" xfId="1213" xr:uid="{00000000-0005-0000-0000-0000B2010000}"/>
    <cellStyle name="classeur | periodicite | trimestrielle 2 3" xfId="1212" xr:uid="{00000000-0005-0000-0000-0000B3010000}"/>
    <cellStyle name="classeur | periodicite | trimestrielle 3" xfId="217" xr:uid="{00000000-0005-0000-0000-0000B4010000}"/>
    <cellStyle name="classeur | periodicite | trimestrielle 3 2" xfId="1214" xr:uid="{00000000-0005-0000-0000-0000B5010000}"/>
    <cellStyle name="classeur | periodicite | trimestrielle 4" xfId="218" xr:uid="{00000000-0005-0000-0000-0000B6010000}"/>
    <cellStyle name="classeur | periodicite | trimestrielle 4 2" xfId="1215" xr:uid="{00000000-0005-0000-0000-0000B7010000}"/>
    <cellStyle name="classeur | periodicite | trimestrielle 5" xfId="219" xr:uid="{00000000-0005-0000-0000-0000B8010000}"/>
    <cellStyle name="classeur | periodicite | trimestrielle 5 2" xfId="1216" xr:uid="{00000000-0005-0000-0000-0000B9010000}"/>
    <cellStyle name="classeur | periodicite | trimestrielle 6" xfId="1211" xr:uid="{00000000-0005-0000-0000-0000BA010000}"/>
    <cellStyle name="classeur | reference | aucune" xfId="220" xr:uid="{00000000-0005-0000-0000-0000BB010000}"/>
    <cellStyle name="classeur | reference | aucune 2" xfId="221" xr:uid="{00000000-0005-0000-0000-0000BC010000}"/>
    <cellStyle name="classeur | reference | aucune 2 2" xfId="222" xr:uid="{00000000-0005-0000-0000-0000BD010000}"/>
    <cellStyle name="classeur | reference | aucune 2 2 2" xfId="1219" xr:uid="{00000000-0005-0000-0000-0000BE010000}"/>
    <cellStyle name="classeur | reference | aucune 2 3" xfId="1218" xr:uid="{00000000-0005-0000-0000-0000BF010000}"/>
    <cellStyle name="classeur | reference | aucune 3" xfId="223" xr:uid="{00000000-0005-0000-0000-0000C0010000}"/>
    <cellStyle name="classeur | reference | aucune 3 2" xfId="1220" xr:uid="{00000000-0005-0000-0000-0000C1010000}"/>
    <cellStyle name="classeur | reference | aucune 4" xfId="224" xr:uid="{00000000-0005-0000-0000-0000C2010000}"/>
    <cellStyle name="classeur | reference | aucune 4 2" xfId="1221" xr:uid="{00000000-0005-0000-0000-0000C3010000}"/>
    <cellStyle name="classeur | reference | aucune 5" xfId="225" xr:uid="{00000000-0005-0000-0000-0000C4010000}"/>
    <cellStyle name="classeur | reference | aucune 5 2" xfId="1222" xr:uid="{00000000-0005-0000-0000-0000C5010000}"/>
    <cellStyle name="classeur | reference | aucune 6" xfId="1217" xr:uid="{00000000-0005-0000-0000-0000C6010000}"/>
    <cellStyle name="classeur | reference | tabl-series compose" xfId="226" xr:uid="{00000000-0005-0000-0000-0000C7010000}"/>
    <cellStyle name="classeur | reference | tabl-series compose 2" xfId="227" xr:uid="{00000000-0005-0000-0000-0000C8010000}"/>
    <cellStyle name="classeur | reference | tabl-series compose 2 2" xfId="228" xr:uid="{00000000-0005-0000-0000-0000C9010000}"/>
    <cellStyle name="classeur | reference | tabl-series compose 2 2 2" xfId="1225" xr:uid="{00000000-0005-0000-0000-0000CA010000}"/>
    <cellStyle name="classeur | reference | tabl-series compose 2 3" xfId="1224" xr:uid="{00000000-0005-0000-0000-0000CB010000}"/>
    <cellStyle name="classeur | reference | tabl-series compose 3" xfId="229" xr:uid="{00000000-0005-0000-0000-0000CC010000}"/>
    <cellStyle name="classeur | reference | tabl-series compose 3 2" xfId="1226" xr:uid="{00000000-0005-0000-0000-0000CD010000}"/>
    <cellStyle name="classeur | reference | tabl-series compose 4" xfId="230" xr:uid="{00000000-0005-0000-0000-0000CE010000}"/>
    <cellStyle name="classeur | reference | tabl-series compose 4 2" xfId="1227" xr:uid="{00000000-0005-0000-0000-0000CF010000}"/>
    <cellStyle name="classeur | reference | tabl-series compose 5" xfId="231" xr:uid="{00000000-0005-0000-0000-0000D0010000}"/>
    <cellStyle name="classeur | reference | tabl-series compose 5 2" xfId="1228" xr:uid="{00000000-0005-0000-0000-0000D1010000}"/>
    <cellStyle name="classeur | reference | tabl-series compose 6" xfId="1223" xr:uid="{00000000-0005-0000-0000-0000D2010000}"/>
    <cellStyle name="classeur | reference | tabl-series simple (particulier)" xfId="232" xr:uid="{00000000-0005-0000-0000-0000D3010000}"/>
    <cellStyle name="classeur | reference | tabl-series simple (particulier) 2" xfId="233" xr:uid="{00000000-0005-0000-0000-0000D4010000}"/>
    <cellStyle name="classeur | reference | tabl-series simple (particulier) 2 2" xfId="234" xr:uid="{00000000-0005-0000-0000-0000D5010000}"/>
    <cellStyle name="classeur | reference | tabl-series simple (particulier) 2 2 2" xfId="1231" xr:uid="{00000000-0005-0000-0000-0000D6010000}"/>
    <cellStyle name="classeur | reference | tabl-series simple (particulier) 2 3" xfId="1230" xr:uid="{00000000-0005-0000-0000-0000D7010000}"/>
    <cellStyle name="classeur | reference | tabl-series simple (particulier) 3" xfId="235" xr:uid="{00000000-0005-0000-0000-0000D8010000}"/>
    <cellStyle name="classeur | reference | tabl-series simple (particulier) 3 2" xfId="1232" xr:uid="{00000000-0005-0000-0000-0000D9010000}"/>
    <cellStyle name="classeur | reference | tabl-series simple (particulier) 4" xfId="1229" xr:uid="{00000000-0005-0000-0000-0000DA010000}"/>
    <cellStyle name="classeur | reference | tabl-series simple (standard)" xfId="236" xr:uid="{00000000-0005-0000-0000-0000DB010000}"/>
    <cellStyle name="classeur | reference | tabl-series simple (standard) 2" xfId="237" xr:uid="{00000000-0005-0000-0000-0000DC010000}"/>
    <cellStyle name="classeur | reference | tabl-series simple (standard) 2 2" xfId="238" xr:uid="{00000000-0005-0000-0000-0000DD010000}"/>
    <cellStyle name="classeur | reference | tabl-series simple (standard) 2 2 2" xfId="1235" xr:uid="{00000000-0005-0000-0000-0000DE010000}"/>
    <cellStyle name="classeur | reference | tabl-series simple (standard) 2 3" xfId="1234" xr:uid="{00000000-0005-0000-0000-0000DF010000}"/>
    <cellStyle name="classeur | reference | tabl-series simple (standard) 3" xfId="239" xr:uid="{00000000-0005-0000-0000-0000E0010000}"/>
    <cellStyle name="classeur | reference | tabl-series simple (standard) 3 2" xfId="1236" xr:uid="{00000000-0005-0000-0000-0000E1010000}"/>
    <cellStyle name="classeur | reference | tabl-series simple (standard) 4" xfId="240" xr:uid="{00000000-0005-0000-0000-0000E2010000}"/>
    <cellStyle name="classeur | reference | tabl-series simple (standard) 4 2" xfId="1237" xr:uid="{00000000-0005-0000-0000-0000E3010000}"/>
    <cellStyle name="classeur | reference | tabl-series simple (standard) 5" xfId="241" xr:uid="{00000000-0005-0000-0000-0000E4010000}"/>
    <cellStyle name="classeur | reference | tabl-series simple (standard) 5 2" xfId="1238" xr:uid="{00000000-0005-0000-0000-0000E5010000}"/>
    <cellStyle name="classeur | reference | tabl-series simple (standard) 6" xfId="1233" xr:uid="{00000000-0005-0000-0000-0000E6010000}"/>
    <cellStyle name="classeur | reference | tabl-structure (particulier)" xfId="242" xr:uid="{00000000-0005-0000-0000-0000E7010000}"/>
    <cellStyle name="classeur | reference | tabl-structure (particulier) 2" xfId="243" xr:uid="{00000000-0005-0000-0000-0000E8010000}"/>
    <cellStyle name="classeur | reference | tabl-structure (particulier) 2 2" xfId="1240" xr:uid="{00000000-0005-0000-0000-0000E9010000}"/>
    <cellStyle name="classeur | reference | tabl-structure (particulier) 3" xfId="244" xr:uid="{00000000-0005-0000-0000-0000EA010000}"/>
    <cellStyle name="classeur | reference | tabl-structure (particulier) 3 2" xfId="1241" xr:uid="{00000000-0005-0000-0000-0000EB010000}"/>
    <cellStyle name="classeur | reference | tabl-structure (particulier) 4" xfId="245" xr:uid="{00000000-0005-0000-0000-0000EC010000}"/>
    <cellStyle name="classeur | reference | tabl-structure (particulier) 4 2" xfId="1242" xr:uid="{00000000-0005-0000-0000-0000ED010000}"/>
    <cellStyle name="classeur | reference | tabl-structure (particulier) 5" xfId="1239" xr:uid="{00000000-0005-0000-0000-0000EE010000}"/>
    <cellStyle name="classeur | reference | tabl-structure (standard)" xfId="246" xr:uid="{00000000-0005-0000-0000-0000EF010000}"/>
    <cellStyle name="classeur | reference | tabl-structure (standard) 2" xfId="247" xr:uid="{00000000-0005-0000-0000-0000F0010000}"/>
    <cellStyle name="classeur | reference | tabl-structure (standard) 2 2" xfId="1244" xr:uid="{00000000-0005-0000-0000-0000F1010000}"/>
    <cellStyle name="classeur | reference | tabl-structure (standard) 3" xfId="248" xr:uid="{00000000-0005-0000-0000-0000F2010000}"/>
    <cellStyle name="classeur | reference | tabl-structure (standard) 3 2" xfId="1245" xr:uid="{00000000-0005-0000-0000-0000F3010000}"/>
    <cellStyle name="classeur | reference | tabl-structure (standard) 4" xfId="249" xr:uid="{00000000-0005-0000-0000-0000F4010000}"/>
    <cellStyle name="classeur | reference | tabl-structure (standard) 4 2" xfId="1246" xr:uid="{00000000-0005-0000-0000-0000F5010000}"/>
    <cellStyle name="classeur | reference | tabl-structure (standard) 5" xfId="250" xr:uid="{00000000-0005-0000-0000-0000F6010000}"/>
    <cellStyle name="classeur | reference | tabl-structure (standard) 5 2" xfId="1247" xr:uid="{00000000-0005-0000-0000-0000F7010000}"/>
    <cellStyle name="classeur | reference | tabl-structure (standard) 6" xfId="1243" xr:uid="{00000000-0005-0000-0000-0000F8010000}"/>
    <cellStyle name="classeur | theme | intitule" xfId="251" xr:uid="{00000000-0005-0000-0000-0000F9010000}"/>
    <cellStyle name="classeur | theme | intitule 2" xfId="252" xr:uid="{00000000-0005-0000-0000-0000FA010000}"/>
    <cellStyle name="classeur | theme | intitule 2 2" xfId="1249" xr:uid="{00000000-0005-0000-0000-0000FB010000}"/>
    <cellStyle name="classeur | theme | intitule 3" xfId="253" xr:uid="{00000000-0005-0000-0000-0000FC010000}"/>
    <cellStyle name="classeur | theme | intitule 3 2" xfId="1250" xr:uid="{00000000-0005-0000-0000-0000FD010000}"/>
    <cellStyle name="classeur | theme | intitule 4" xfId="254" xr:uid="{00000000-0005-0000-0000-0000FE010000}"/>
    <cellStyle name="classeur | theme | intitule 4 2" xfId="1251" xr:uid="{00000000-0005-0000-0000-0000FF010000}"/>
    <cellStyle name="classeur | theme | intitule 5" xfId="255" xr:uid="{00000000-0005-0000-0000-000000020000}"/>
    <cellStyle name="classeur | theme | intitule 5 2" xfId="1252" xr:uid="{00000000-0005-0000-0000-000001020000}"/>
    <cellStyle name="classeur | theme | intitule 6" xfId="1248" xr:uid="{00000000-0005-0000-0000-000002020000}"/>
    <cellStyle name="classeur | theme | notice explicative" xfId="256" xr:uid="{00000000-0005-0000-0000-000003020000}"/>
    <cellStyle name="classeur | theme | notice explicative 2" xfId="257" xr:uid="{00000000-0005-0000-0000-000004020000}"/>
    <cellStyle name="classeur | theme | notice explicative 2 2" xfId="258" xr:uid="{00000000-0005-0000-0000-000005020000}"/>
    <cellStyle name="classeur | theme | notice explicative 2 2 2" xfId="1255" xr:uid="{00000000-0005-0000-0000-000006020000}"/>
    <cellStyle name="classeur | theme | notice explicative 2 3" xfId="1254" xr:uid="{00000000-0005-0000-0000-000007020000}"/>
    <cellStyle name="classeur | theme | notice explicative 3" xfId="259" xr:uid="{00000000-0005-0000-0000-000008020000}"/>
    <cellStyle name="classeur | theme | notice explicative 3 2" xfId="1256" xr:uid="{00000000-0005-0000-0000-000009020000}"/>
    <cellStyle name="classeur | theme | notice explicative 4" xfId="260" xr:uid="{00000000-0005-0000-0000-00000A020000}"/>
    <cellStyle name="classeur | theme | notice explicative 4 2" xfId="1257" xr:uid="{00000000-0005-0000-0000-00000B020000}"/>
    <cellStyle name="classeur | theme | notice explicative 5" xfId="1253" xr:uid="{00000000-0005-0000-0000-00000C020000}"/>
    <cellStyle name="classeur | titre | niveau 1" xfId="261" xr:uid="{00000000-0005-0000-0000-00000D020000}"/>
    <cellStyle name="classeur | titre | niveau 1 2" xfId="262" xr:uid="{00000000-0005-0000-0000-00000E020000}"/>
    <cellStyle name="classeur | titre | niveau 1 2 2" xfId="1259" xr:uid="{00000000-0005-0000-0000-00000F020000}"/>
    <cellStyle name="classeur | titre | niveau 1 3" xfId="263" xr:uid="{00000000-0005-0000-0000-000010020000}"/>
    <cellStyle name="classeur | titre | niveau 1 3 2" xfId="1260" xr:uid="{00000000-0005-0000-0000-000011020000}"/>
    <cellStyle name="classeur | titre | niveau 1 4" xfId="264" xr:uid="{00000000-0005-0000-0000-000012020000}"/>
    <cellStyle name="classeur | titre | niveau 1 4 2" xfId="1261" xr:uid="{00000000-0005-0000-0000-000013020000}"/>
    <cellStyle name="classeur | titre | niveau 1 5" xfId="265" xr:uid="{00000000-0005-0000-0000-000014020000}"/>
    <cellStyle name="classeur | titre | niveau 1 5 2" xfId="1262" xr:uid="{00000000-0005-0000-0000-000015020000}"/>
    <cellStyle name="classeur | titre | niveau 1 6" xfId="1258" xr:uid="{00000000-0005-0000-0000-000016020000}"/>
    <cellStyle name="classeur | titre | niveau 2" xfId="266" xr:uid="{00000000-0005-0000-0000-000017020000}"/>
    <cellStyle name="classeur | titre | niveau 2 2" xfId="267" xr:uid="{00000000-0005-0000-0000-000018020000}"/>
    <cellStyle name="classeur | titre | niveau 2 2 2" xfId="1264" xr:uid="{00000000-0005-0000-0000-000019020000}"/>
    <cellStyle name="classeur | titre | niveau 2 3" xfId="268" xr:uid="{00000000-0005-0000-0000-00001A020000}"/>
    <cellStyle name="classeur | titre | niveau 2 3 2" xfId="1265" xr:uid="{00000000-0005-0000-0000-00001B020000}"/>
    <cellStyle name="classeur | titre | niveau 2 4" xfId="269" xr:uid="{00000000-0005-0000-0000-00001C020000}"/>
    <cellStyle name="classeur | titre | niveau 2 4 2" xfId="1266" xr:uid="{00000000-0005-0000-0000-00001D020000}"/>
    <cellStyle name="classeur | titre | niveau 2 5" xfId="1263" xr:uid="{00000000-0005-0000-0000-00001E020000}"/>
    <cellStyle name="classeur | titre | niveau 3" xfId="270" xr:uid="{00000000-0005-0000-0000-00001F020000}"/>
    <cellStyle name="classeur | titre | niveau 3 2" xfId="271" xr:uid="{00000000-0005-0000-0000-000020020000}"/>
    <cellStyle name="classeur | titre | niveau 3 2 2" xfId="1268" xr:uid="{00000000-0005-0000-0000-000021020000}"/>
    <cellStyle name="classeur | titre | niveau 3 3" xfId="272" xr:uid="{00000000-0005-0000-0000-000022020000}"/>
    <cellStyle name="classeur | titre | niveau 3 3 2" xfId="1269" xr:uid="{00000000-0005-0000-0000-000023020000}"/>
    <cellStyle name="classeur | titre | niveau 3 4" xfId="1267" xr:uid="{00000000-0005-0000-0000-000024020000}"/>
    <cellStyle name="classeur | titre | niveau 4" xfId="273" xr:uid="{00000000-0005-0000-0000-000025020000}"/>
    <cellStyle name="classeur | titre | niveau 4 2" xfId="274" xr:uid="{00000000-0005-0000-0000-000026020000}"/>
    <cellStyle name="classeur | titre | niveau 4 2 2" xfId="1271" xr:uid="{00000000-0005-0000-0000-000027020000}"/>
    <cellStyle name="classeur | titre | niveau 4 3" xfId="275" xr:uid="{00000000-0005-0000-0000-000028020000}"/>
    <cellStyle name="classeur | titre | niveau 4 3 2" xfId="1272" xr:uid="{00000000-0005-0000-0000-000029020000}"/>
    <cellStyle name="classeur | titre | niveau 4 4" xfId="276" xr:uid="{00000000-0005-0000-0000-00002A020000}"/>
    <cellStyle name="classeur | titre | niveau 4 4 2" xfId="1273" xr:uid="{00000000-0005-0000-0000-00002B020000}"/>
    <cellStyle name="classeur | titre | niveau 4 5" xfId="277" xr:uid="{00000000-0005-0000-0000-00002C020000}"/>
    <cellStyle name="classeur | titre | niveau 4 5 2" xfId="1274" xr:uid="{00000000-0005-0000-0000-00002D020000}"/>
    <cellStyle name="classeur | titre | niveau 4 6" xfId="1270" xr:uid="{00000000-0005-0000-0000-00002E020000}"/>
    <cellStyle name="classeur | titre | niveau 5" xfId="278" xr:uid="{00000000-0005-0000-0000-00002F020000}"/>
    <cellStyle name="classeur | titre | niveau 5 2" xfId="279" xr:uid="{00000000-0005-0000-0000-000030020000}"/>
    <cellStyle name="classeur | titre | niveau 5 2 2" xfId="1276" xr:uid="{00000000-0005-0000-0000-000031020000}"/>
    <cellStyle name="classeur | titre | niveau 5 3" xfId="280" xr:uid="{00000000-0005-0000-0000-000032020000}"/>
    <cellStyle name="classeur | titre | niveau 5 3 2" xfId="1277" xr:uid="{00000000-0005-0000-0000-000033020000}"/>
    <cellStyle name="classeur | titre | niveau 5 4" xfId="1275" xr:uid="{00000000-0005-0000-0000-000034020000}"/>
    <cellStyle name="coin" xfId="281" xr:uid="{00000000-0005-0000-0000-000035020000}"/>
    <cellStyle name="coin 2" xfId="282" xr:uid="{00000000-0005-0000-0000-000036020000}"/>
    <cellStyle name="coin 2 2" xfId="1279" xr:uid="{00000000-0005-0000-0000-000037020000}"/>
    <cellStyle name="coin 3" xfId="283" xr:uid="{00000000-0005-0000-0000-000038020000}"/>
    <cellStyle name="coin 3 2" xfId="1280" xr:uid="{00000000-0005-0000-0000-000039020000}"/>
    <cellStyle name="coin 4" xfId="1278" xr:uid="{00000000-0005-0000-0000-00003A020000}"/>
    <cellStyle name="Colore 1" xfId="284" xr:uid="{00000000-0005-0000-0000-00003B020000}"/>
    <cellStyle name="Colore 1 2" xfId="1281" xr:uid="{00000000-0005-0000-0000-00003C020000}"/>
    <cellStyle name="Colore 2" xfId="285" xr:uid="{00000000-0005-0000-0000-00003D020000}"/>
    <cellStyle name="Colore 2 2" xfId="1282" xr:uid="{00000000-0005-0000-0000-00003E020000}"/>
    <cellStyle name="Colore 3" xfId="286" xr:uid="{00000000-0005-0000-0000-00003F020000}"/>
    <cellStyle name="Colore 3 2" xfId="1283" xr:uid="{00000000-0005-0000-0000-000040020000}"/>
    <cellStyle name="Colore 4" xfId="287" xr:uid="{00000000-0005-0000-0000-000041020000}"/>
    <cellStyle name="Colore 4 2" xfId="1284" xr:uid="{00000000-0005-0000-0000-000042020000}"/>
    <cellStyle name="Colore 5" xfId="288" xr:uid="{00000000-0005-0000-0000-000043020000}"/>
    <cellStyle name="Colore 5 2" xfId="1285" xr:uid="{00000000-0005-0000-0000-000044020000}"/>
    <cellStyle name="Colore 6" xfId="289" xr:uid="{00000000-0005-0000-0000-000045020000}"/>
    <cellStyle name="Colore 6 2" xfId="1286" xr:uid="{00000000-0005-0000-0000-000046020000}"/>
    <cellStyle name="Comma 2" xfId="290" xr:uid="{00000000-0005-0000-0000-000047020000}"/>
    <cellStyle name="Comma 2 2" xfId="1287" xr:uid="{00000000-0005-0000-0000-000048020000}"/>
    <cellStyle name="Commentaire 2" xfId="291" xr:uid="{00000000-0005-0000-0000-000049020000}"/>
    <cellStyle name="Commentaire 2 2" xfId="1288" xr:uid="{00000000-0005-0000-0000-00004A020000}"/>
    <cellStyle name="Date" xfId="292" xr:uid="{00000000-0005-0000-0000-00004B020000}"/>
    <cellStyle name="Date 2" xfId="293" xr:uid="{00000000-0005-0000-0000-00004C020000}"/>
    <cellStyle name="Date 2 2" xfId="1290" xr:uid="{00000000-0005-0000-0000-00004D020000}"/>
    <cellStyle name="Date 3" xfId="1289" xr:uid="{00000000-0005-0000-0000-00004E020000}"/>
    <cellStyle name="debugage | texte note potentiel ?" xfId="294" xr:uid="{00000000-0005-0000-0000-00004F020000}"/>
    <cellStyle name="debugage | texte note potentiel ? 2" xfId="1291" xr:uid="{00000000-0005-0000-0000-000050020000}"/>
    <cellStyle name="debugage | titre de niveau potentiel" xfId="295" xr:uid="{00000000-0005-0000-0000-000051020000}"/>
    <cellStyle name="debugage | titre de niveau potentiel 2" xfId="1292" xr:uid="{00000000-0005-0000-0000-000052020000}"/>
    <cellStyle name="donn_normal" xfId="296" xr:uid="{00000000-0005-0000-0000-000053020000}"/>
    <cellStyle name="donnnormal1" xfId="297" xr:uid="{00000000-0005-0000-0000-000054020000}"/>
    <cellStyle name="donnnormal1 2" xfId="298" xr:uid="{00000000-0005-0000-0000-000055020000}"/>
    <cellStyle name="donnnormal1 2 2" xfId="1294" xr:uid="{00000000-0005-0000-0000-000056020000}"/>
    <cellStyle name="donnnormal1 3" xfId="1293" xr:uid="{00000000-0005-0000-0000-000057020000}"/>
    <cellStyle name="donntotal1" xfId="299" xr:uid="{00000000-0005-0000-0000-000058020000}"/>
    <cellStyle name="donntotal1 2" xfId="300" xr:uid="{00000000-0005-0000-0000-000059020000}"/>
    <cellStyle name="donntotal1 2 2" xfId="1296" xr:uid="{00000000-0005-0000-0000-00005A020000}"/>
    <cellStyle name="donntotal1 3" xfId="1295" xr:uid="{00000000-0005-0000-0000-00005B020000}"/>
    <cellStyle name="Empty_L_border" xfId="2064" xr:uid="{00000000-0005-0000-0000-00005C020000}"/>
    <cellStyle name="Encabezado 4" xfId="301" xr:uid="{00000000-0005-0000-0000-00005D020000}"/>
    <cellStyle name="Encabezado 4 2" xfId="1297" xr:uid="{00000000-0005-0000-0000-00005E020000}"/>
    <cellStyle name="Énfasis1" xfId="4" xr:uid="{00000000-0005-0000-0000-00005F020000}"/>
    <cellStyle name="Énfasis1 2" xfId="1298" xr:uid="{00000000-0005-0000-0000-000060020000}"/>
    <cellStyle name="Énfasis2" xfId="5" xr:uid="{00000000-0005-0000-0000-000061020000}"/>
    <cellStyle name="Énfasis2 2" xfId="1299" xr:uid="{00000000-0005-0000-0000-000062020000}"/>
    <cellStyle name="Énfasis3" xfId="6" xr:uid="{00000000-0005-0000-0000-000063020000}"/>
    <cellStyle name="Énfasis3 2" xfId="1300" xr:uid="{00000000-0005-0000-0000-000064020000}"/>
    <cellStyle name="Énfasis4" xfId="7" xr:uid="{00000000-0005-0000-0000-000065020000}"/>
    <cellStyle name="Énfasis4 2" xfId="1301" xr:uid="{00000000-0005-0000-0000-000066020000}"/>
    <cellStyle name="Énfasis5" xfId="8" xr:uid="{00000000-0005-0000-0000-000067020000}"/>
    <cellStyle name="Énfasis5 2" xfId="1302" xr:uid="{00000000-0005-0000-0000-000068020000}"/>
    <cellStyle name="Énfasis6" xfId="9" xr:uid="{00000000-0005-0000-0000-000069020000}"/>
    <cellStyle name="Énfasis6 2" xfId="1303" xr:uid="{00000000-0005-0000-0000-00006A020000}"/>
    <cellStyle name="ent_col_ser" xfId="306" xr:uid="{00000000-0005-0000-0000-00006B020000}"/>
    <cellStyle name="En-tête 1" xfId="302" xr:uid="{00000000-0005-0000-0000-00006C020000}"/>
    <cellStyle name="En-tête 1 2" xfId="303" xr:uid="{00000000-0005-0000-0000-00006D020000}"/>
    <cellStyle name="En-tête 1 2 2" xfId="1305" xr:uid="{00000000-0005-0000-0000-00006E020000}"/>
    <cellStyle name="En-tête 1 3" xfId="1304" xr:uid="{00000000-0005-0000-0000-00006F020000}"/>
    <cellStyle name="En-tête 2" xfId="304" xr:uid="{00000000-0005-0000-0000-000070020000}"/>
    <cellStyle name="En-tête 2 2" xfId="305" xr:uid="{00000000-0005-0000-0000-000071020000}"/>
    <cellStyle name="En-tête 2 2 2" xfId="1307" xr:uid="{00000000-0005-0000-0000-000072020000}"/>
    <cellStyle name="En-tête 2 3" xfId="1306" xr:uid="{00000000-0005-0000-0000-000073020000}"/>
    <cellStyle name="entete_indice" xfId="307" xr:uid="{00000000-0005-0000-0000-000074020000}"/>
    <cellStyle name="Entrada" xfId="309" xr:uid="{00000000-0005-0000-0000-000075020000}"/>
    <cellStyle name="Entrada 2" xfId="1308" xr:uid="{00000000-0005-0000-0000-000076020000}"/>
    <cellStyle name="Entrée 2" xfId="308" xr:uid="{00000000-0005-0000-0000-000077020000}"/>
    <cellStyle name="Entrée 2 2" xfId="1309" xr:uid="{00000000-0005-0000-0000-000078020000}"/>
    <cellStyle name="Error" xfId="2028" xr:uid="{00000000-0005-0000-0000-000079020000}"/>
    <cellStyle name="Euro" xfId="310" xr:uid="{00000000-0005-0000-0000-00007A020000}"/>
    <cellStyle name="Euro 10" xfId="311" xr:uid="{00000000-0005-0000-0000-00007B020000}"/>
    <cellStyle name="Euro 10 2" xfId="1311" xr:uid="{00000000-0005-0000-0000-00007C020000}"/>
    <cellStyle name="Euro 11" xfId="1310" xr:uid="{00000000-0005-0000-0000-00007D020000}"/>
    <cellStyle name="Euro 2" xfId="312" xr:uid="{00000000-0005-0000-0000-00007E020000}"/>
    <cellStyle name="Euro 2 2" xfId="313" xr:uid="{00000000-0005-0000-0000-00007F020000}"/>
    <cellStyle name="Euro 2 2 2" xfId="1313" xr:uid="{00000000-0005-0000-0000-000080020000}"/>
    <cellStyle name="Euro 2 3" xfId="314" xr:uid="{00000000-0005-0000-0000-000081020000}"/>
    <cellStyle name="Euro 2 3 2" xfId="1314" xr:uid="{00000000-0005-0000-0000-000082020000}"/>
    <cellStyle name="Euro 2 4" xfId="315" xr:uid="{00000000-0005-0000-0000-000083020000}"/>
    <cellStyle name="Euro 2 4 2" xfId="1315" xr:uid="{00000000-0005-0000-0000-000084020000}"/>
    <cellStyle name="Euro 2 5" xfId="1312" xr:uid="{00000000-0005-0000-0000-000085020000}"/>
    <cellStyle name="Euro 2_ANNÉE 2015" xfId="316" xr:uid="{00000000-0005-0000-0000-000086020000}"/>
    <cellStyle name="Euro 3" xfId="317" xr:uid="{00000000-0005-0000-0000-000087020000}"/>
    <cellStyle name="Euro 3 2" xfId="318" xr:uid="{00000000-0005-0000-0000-000088020000}"/>
    <cellStyle name="Euro 3 2 2" xfId="1317" xr:uid="{00000000-0005-0000-0000-000089020000}"/>
    <cellStyle name="Euro 3 3" xfId="1316" xr:uid="{00000000-0005-0000-0000-00008A020000}"/>
    <cellStyle name="Euro 4" xfId="319" xr:uid="{00000000-0005-0000-0000-00008B020000}"/>
    <cellStyle name="Euro 4 2" xfId="320" xr:uid="{00000000-0005-0000-0000-00008C020000}"/>
    <cellStyle name="Euro 4 2 2" xfId="1319" xr:uid="{00000000-0005-0000-0000-00008D020000}"/>
    <cellStyle name="Euro 4 3" xfId="321" xr:uid="{00000000-0005-0000-0000-00008E020000}"/>
    <cellStyle name="Euro 4 3 2" xfId="1320" xr:uid="{00000000-0005-0000-0000-00008F020000}"/>
    <cellStyle name="Euro 4 4" xfId="1318" xr:uid="{00000000-0005-0000-0000-000090020000}"/>
    <cellStyle name="Euro 4_ANNÉE 2015" xfId="322" xr:uid="{00000000-0005-0000-0000-000091020000}"/>
    <cellStyle name="Euro 5" xfId="323" xr:uid="{00000000-0005-0000-0000-000092020000}"/>
    <cellStyle name="Euro 5 2" xfId="1321" xr:uid="{00000000-0005-0000-0000-000093020000}"/>
    <cellStyle name="Euro 6" xfId="324" xr:uid="{00000000-0005-0000-0000-000094020000}"/>
    <cellStyle name="Euro 6 2" xfId="1322" xr:uid="{00000000-0005-0000-0000-000095020000}"/>
    <cellStyle name="Euro 7" xfId="325" xr:uid="{00000000-0005-0000-0000-000096020000}"/>
    <cellStyle name="Euro 7 2" xfId="1323" xr:uid="{00000000-0005-0000-0000-000097020000}"/>
    <cellStyle name="Euro 8" xfId="326" xr:uid="{00000000-0005-0000-0000-000098020000}"/>
    <cellStyle name="Euro 8 2" xfId="1324" xr:uid="{00000000-0005-0000-0000-000099020000}"/>
    <cellStyle name="Euro 9" xfId="327" xr:uid="{00000000-0005-0000-0000-00009A020000}"/>
    <cellStyle name="Euro 9 2" xfId="1325" xr:uid="{00000000-0005-0000-0000-00009B020000}"/>
    <cellStyle name="Euro_ANNÉE 2015" xfId="328" xr:uid="{00000000-0005-0000-0000-00009C020000}"/>
    <cellStyle name="Excel Built-in Explanatory Text" xfId="330" xr:uid="{00000000-0005-0000-0000-00009D020000}"/>
    <cellStyle name="Excel Built-in Explanatory Text 2" xfId="1327" xr:uid="{00000000-0005-0000-0000-00009E020000}"/>
    <cellStyle name="Excel.Chart" xfId="329" xr:uid="{00000000-0005-0000-0000-00009F020000}"/>
    <cellStyle name="Excel.Chart 2" xfId="1326" xr:uid="{00000000-0005-0000-0000-0000A0020000}"/>
    <cellStyle name="Excel_BuiltIn_Comma" xfId="2029" xr:uid="{00000000-0005-0000-0000-0000A1020000}"/>
    <cellStyle name="Excel_BuiltIn_Percent" xfId="331" xr:uid="{00000000-0005-0000-0000-0000A2020000}"/>
    <cellStyle name="Explanatory Text" xfId="332" xr:uid="{00000000-0005-0000-0000-0000A3020000}"/>
    <cellStyle name="Explanatory Text 2" xfId="1328" xr:uid="{00000000-0005-0000-0000-0000A4020000}"/>
    <cellStyle name="F5" xfId="333" xr:uid="{00000000-0005-0000-0000-0000A5020000}"/>
    <cellStyle name="F5 2" xfId="1329" xr:uid="{00000000-0005-0000-0000-0000A6020000}"/>
    <cellStyle name="Financier" xfId="334" xr:uid="{00000000-0005-0000-0000-0000A7020000}"/>
    <cellStyle name="Financier 2" xfId="335" xr:uid="{00000000-0005-0000-0000-0000A8020000}"/>
    <cellStyle name="Financier 2 2" xfId="1331" xr:uid="{00000000-0005-0000-0000-0000A9020000}"/>
    <cellStyle name="Financier 3" xfId="1330" xr:uid="{00000000-0005-0000-0000-0000AA020000}"/>
    <cellStyle name="Financier0" xfId="336" xr:uid="{00000000-0005-0000-0000-0000AB020000}"/>
    <cellStyle name="Financier0 2" xfId="337" xr:uid="{00000000-0005-0000-0000-0000AC020000}"/>
    <cellStyle name="Financier0 2 2" xfId="1333" xr:uid="{00000000-0005-0000-0000-0000AD020000}"/>
    <cellStyle name="Financier0 3" xfId="1332" xr:uid="{00000000-0005-0000-0000-0000AE020000}"/>
    <cellStyle name="Footnote" xfId="2030" xr:uid="{00000000-0005-0000-0000-0000AF020000}"/>
    <cellStyle name="Good" xfId="338" xr:uid="{00000000-0005-0000-0000-0000B0020000}"/>
    <cellStyle name="Good 2" xfId="1334" xr:uid="{00000000-0005-0000-0000-0000B1020000}"/>
    <cellStyle name="Good 3" xfId="2031" xr:uid="{00000000-0005-0000-0000-0000B2020000}"/>
    <cellStyle name="Heading" xfId="339" xr:uid="{00000000-0005-0000-0000-0000B3020000}"/>
    <cellStyle name="Heading (user)" xfId="340" xr:uid="{00000000-0005-0000-0000-0000B4020000}"/>
    <cellStyle name="Heading (user) 2" xfId="1336" xr:uid="{00000000-0005-0000-0000-0000B5020000}"/>
    <cellStyle name="Heading (user) 3" xfId="2033" xr:uid="{00000000-0005-0000-0000-0000B6020000}"/>
    <cellStyle name="Heading 1" xfId="341" xr:uid="{00000000-0005-0000-0000-0000B7020000}"/>
    <cellStyle name="Heading 1 2" xfId="1337" xr:uid="{00000000-0005-0000-0000-0000B8020000}"/>
    <cellStyle name="Heading 1 3" xfId="2034" xr:uid="{00000000-0005-0000-0000-0000B9020000}"/>
    <cellStyle name="Heading 2" xfId="342" xr:uid="{00000000-0005-0000-0000-0000BA020000}"/>
    <cellStyle name="Heading 2 2" xfId="1338" xr:uid="{00000000-0005-0000-0000-0000BB020000}"/>
    <cellStyle name="Heading 2 3" xfId="2035" xr:uid="{00000000-0005-0000-0000-0000BC020000}"/>
    <cellStyle name="Heading 3" xfId="343" xr:uid="{00000000-0005-0000-0000-0000BD020000}"/>
    <cellStyle name="Heading 3 2" xfId="1339" xr:uid="{00000000-0005-0000-0000-0000BE020000}"/>
    <cellStyle name="Heading 4" xfId="344" xr:uid="{00000000-0005-0000-0000-0000BF020000}"/>
    <cellStyle name="Heading 4 2" xfId="1340" xr:uid="{00000000-0005-0000-0000-0000C0020000}"/>
    <cellStyle name="Heading 5" xfId="1335" xr:uid="{00000000-0005-0000-0000-0000C1020000}"/>
    <cellStyle name="Heading 6" xfId="1986" xr:uid="{00000000-0005-0000-0000-0000C2020000}"/>
    <cellStyle name="Heading 7" xfId="2032" xr:uid="{00000000-0005-0000-0000-0000C3020000}"/>
    <cellStyle name="Heading1" xfId="345" xr:uid="{00000000-0005-0000-0000-0000C4020000}"/>
    <cellStyle name="Heading1 (user)" xfId="346" xr:uid="{00000000-0005-0000-0000-0000C5020000}"/>
    <cellStyle name="Heading1 (user) 2" xfId="1342" xr:uid="{00000000-0005-0000-0000-0000C6020000}"/>
    <cellStyle name="Heading1 2" xfId="1341" xr:uid="{00000000-0005-0000-0000-0000C7020000}"/>
    <cellStyle name="Heading1 3" xfId="1987" xr:uid="{00000000-0005-0000-0000-0000C8020000}"/>
    <cellStyle name="Heading1 4" xfId="2036" xr:uid="{00000000-0005-0000-0000-0000C9020000}"/>
    <cellStyle name="Hyperlink" xfId="2037" xr:uid="{00000000-0005-0000-0000-0000CA020000}"/>
    <cellStyle name="Incorrecto" xfId="347" xr:uid="{00000000-0005-0000-0000-0000CB020000}"/>
    <cellStyle name="Incorrecto 2" xfId="1343" xr:uid="{00000000-0005-0000-0000-0000CC020000}"/>
    <cellStyle name="Input" xfId="348" xr:uid="{00000000-0005-0000-0000-0000CD020000}"/>
    <cellStyle name="Input 2" xfId="1344" xr:uid="{00000000-0005-0000-0000-0000CE020000}"/>
    <cellStyle name="Insatisfaisant 2" xfId="349" xr:uid="{00000000-0005-0000-0000-0000CF020000}"/>
    <cellStyle name="Insatisfaisant 2 2" xfId="1345" xr:uid="{00000000-0005-0000-0000-0000D0020000}"/>
    <cellStyle name="Lien hypertexte 2" xfId="350" xr:uid="{00000000-0005-0000-0000-0000D1020000}"/>
    <cellStyle name="Lien hypertexte 2 2" xfId="351" xr:uid="{00000000-0005-0000-0000-0000D2020000}"/>
    <cellStyle name="Lien hypertexte 2 2 2" xfId="1347" xr:uid="{00000000-0005-0000-0000-0000D3020000}"/>
    <cellStyle name="Lien hypertexte 2 3" xfId="352" xr:uid="{00000000-0005-0000-0000-0000D4020000}"/>
    <cellStyle name="Lien hypertexte 2 3 2" xfId="1348" xr:uid="{00000000-0005-0000-0000-0000D5020000}"/>
    <cellStyle name="Lien hypertexte 2 4" xfId="1346" xr:uid="{00000000-0005-0000-0000-0000D6020000}"/>
    <cellStyle name="Lien hypertexte 2 5" xfId="2063" xr:uid="{00000000-0005-0000-0000-0000D7020000}"/>
    <cellStyle name="Lien hypertexte 3" xfId="353" xr:uid="{00000000-0005-0000-0000-0000D8020000}"/>
    <cellStyle name="Lien hypertexte 3 2" xfId="1349" xr:uid="{00000000-0005-0000-0000-0000D9020000}"/>
    <cellStyle name="Ligne détail" xfId="354" xr:uid="{00000000-0005-0000-0000-0000DA020000}"/>
    <cellStyle name="Ligne détail 2" xfId="355" xr:uid="{00000000-0005-0000-0000-0000DB020000}"/>
    <cellStyle name="Ligne détail 2 2" xfId="1351" xr:uid="{00000000-0005-0000-0000-0000DC020000}"/>
    <cellStyle name="Ligne détail 3" xfId="356" xr:uid="{00000000-0005-0000-0000-0000DD020000}"/>
    <cellStyle name="Ligne détail 3 2" xfId="1352" xr:uid="{00000000-0005-0000-0000-0000DE020000}"/>
    <cellStyle name="Ligne détail 4" xfId="357" xr:uid="{00000000-0005-0000-0000-0000DF020000}"/>
    <cellStyle name="Ligne détail 4 2" xfId="1353" xr:uid="{00000000-0005-0000-0000-0000E0020000}"/>
    <cellStyle name="Ligne détail 5" xfId="1350" xr:uid="{00000000-0005-0000-0000-0000E1020000}"/>
    <cellStyle name="ligne_titre_0" xfId="358" xr:uid="{00000000-0005-0000-0000-0000E2020000}"/>
    <cellStyle name="Linked Cell" xfId="359" xr:uid="{00000000-0005-0000-0000-0000E3020000}"/>
    <cellStyle name="Linked Cell 2" xfId="1354" xr:uid="{00000000-0005-0000-0000-0000E4020000}"/>
    <cellStyle name="MEV1" xfId="360" xr:uid="{00000000-0005-0000-0000-0000E5020000}"/>
    <cellStyle name="MEV1 2" xfId="361" xr:uid="{00000000-0005-0000-0000-0000E6020000}"/>
    <cellStyle name="MEV1 2 2" xfId="1356" xr:uid="{00000000-0005-0000-0000-0000E7020000}"/>
    <cellStyle name="MEV1 3" xfId="362" xr:uid="{00000000-0005-0000-0000-0000E8020000}"/>
    <cellStyle name="MEV1 3 2" xfId="1357" xr:uid="{00000000-0005-0000-0000-0000E9020000}"/>
    <cellStyle name="MEV1 4" xfId="1355" xr:uid="{00000000-0005-0000-0000-0000EA020000}"/>
    <cellStyle name="MEV2" xfId="363" xr:uid="{00000000-0005-0000-0000-0000EB020000}"/>
    <cellStyle name="MEV2 2" xfId="364" xr:uid="{00000000-0005-0000-0000-0000EC020000}"/>
    <cellStyle name="MEV2 2 2" xfId="1359" xr:uid="{00000000-0005-0000-0000-0000ED020000}"/>
    <cellStyle name="MEV2 3" xfId="365" xr:uid="{00000000-0005-0000-0000-0000EE020000}"/>
    <cellStyle name="MEV2 3 2" xfId="1360" xr:uid="{00000000-0005-0000-0000-0000EF020000}"/>
    <cellStyle name="MEV2 4" xfId="1358" xr:uid="{00000000-0005-0000-0000-0000F0020000}"/>
    <cellStyle name="MEV3" xfId="366" xr:uid="{00000000-0005-0000-0000-0000F1020000}"/>
    <cellStyle name="MEV3 2" xfId="367" xr:uid="{00000000-0005-0000-0000-0000F2020000}"/>
    <cellStyle name="MEV3 2 2" xfId="1362" xr:uid="{00000000-0005-0000-0000-0000F3020000}"/>
    <cellStyle name="MEV3 3" xfId="368" xr:uid="{00000000-0005-0000-0000-0000F4020000}"/>
    <cellStyle name="MEV3 3 2" xfId="1363" xr:uid="{00000000-0005-0000-0000-0000F5020000}"/>
    <cellStyle name="MEV3 4" xfId="1361" xr:uid="{00000000-0005-0000-0000-0000F6020000}"/>
    <cellStyle name="MEV4" xfId="369" xr:uid="{00000000-0005-0000-0000-0000F7020000}"/>
    <cellStyle name="MEV4 2" xfId="1364" xr:uid="{00000000-0005-0000-0000-0000F8020000}"/>
    <cellStyle name="MEV5" xfId="370" xr:uid="{00000000-0005-0000-0000-0000F9020000}"/>
    <cellStyle name="MEV5 2" xfId="1365" xr:uid="{00000000-0005-0000-0000-0000FA020000}"/>
    <cellStyle name="Milliers" xfId="1" builtinId="3" customBuiltin="1"/>
    <cellStyle name="Milliers 10" xfId="371" xr:uid="{00000000-0005-0000-0000-0000FC020000}"/>
    <cellStyle name="Milliers 10 2" xfId="1366" xr:uid="{00000000-0005-0000-0000-0000FD020000}"/>
    <cellStyle name="Milliers 2" xfId="372" xr:uid="{00000000-0005-0000-0000-0000FE020000}"/>
    <cellStyle name="Milliers 2 2" xfId="373" xr:uid="{00000000-0005-0000-0000-0000FF020000}"/>
    <cellStyle name="Milliers 2 2 2" xfId="1368" xr:uid="{00000000-0005-0000-0000-000000030000}"/>
    <cellStyle name="Milliers 2 3" xfId="374" xr:uid="{00000000-0005-0000-0000-000001030000}"/>
    <cellStyle name="Milliers 2 3 2" xfId="1369" xr:uid="{00000000-0005-0000-0000-000002030000}"/>
    <cellStyle name="Milliers 2 4" xfId="1367" xr:uid="{00000000-0005-0000-0000-000003030000}"/>
    <cellStyle name="Milliers 2 5" xfId="2051" xr:uid="{00000000-0005-0000-0000-000004030000}"/>
    <cellStyle name="Milliers 2_ANNÉE 2015" xfId="375" xr:uid="{00000000-0005-0000-0000-000005030000}"/>
    <cellStyle name="Milliers 3" xfId="376" xr:uid="{00000000-0005-0000-0000-000006030000}"/>
    <cellStyle name="Milliers 3 2" xfId="1370" xr:uid="{00000000-0005-0000-0000-000007030000}"/>
    <cellStyle name="Milliers 4" xfId="377" xr:uid="{00000000-0005-0000-0000-000008030000}"/>
    <cellStyle name="Milliers 4 2" xfId="1371" xr:uid="{00000000-0005-0000-0000-000009030000}"/>
    <cellStyle name="Milliers 5" xfId="378" xr:uid="{00000000-0005-0000-0000-00000A030000}"/>
    <cellStyle name="Milliers 5 2" xfId="1372" xr:uid="{00000000-0005-0000-0000-00000B030000}"/>
    <cellStyle name="Milliers 6" xfId="379" xr:uid="{00000000-0005-0000-0000-00000C030000}"/>
    <cellStyle name="Milliers 6 2" xfId="1373" xr:uid="{00000000-0005-0000-0000-00000D030000}"/>
    <cellStyle name="Milliers 7" xfId="380" xr:uid="{00000000-0005-0000-0000-00000E030000}"/>
    <cellStyle name="Milliers 7 2" xfId="1374" xr:uid="{00000000-0005-0000-0000-00000F030000}"/>
    <cellStyle name="Milliers 8" xfId="381" xr:uid="{00000000-0005-0000-0000-000010030000}"/>
    <cellStyle name="Milliers 8 2" xfId="1375" xr:uid="{00000000-0005-0000-0000-000011030000}"/>
    <cellStyle name="Milliers 9" xfId="382" xr:uid="{00000000-0005-0000-0000-000012030000}"/>
    <cellStyle name="Milliers 9 2" xfId="1376" xr:uid="{00000000-0005-0000-0000-000013030000}"/>
    <cellStyle name="Monétaire 2" xfId="383" xr:uid="{00000000-0005-0000-0000-000014030000}"/>
    <cellStyle name="Monétaire 2 2" xfId="1377" xr:uid="{00000000-0005-0000-0000-000015030000}"/>
    <cellStyle name="Monétaire 3" xfId="384" xr:uid="{00000000-0005-0000-0000-000016030000}"/>
    <cellStyle name="Monétaire 3 2" xfId="1378" xr:uid="{00000000-0005-0000-0000-000017030000}"/>
    <cellStyle name="Monétaire0" xfId="385" xr:uid="{00000000-0005-0000-0000-000018030000}"/>
    <cellStyle name="Monétaire0 2" xfId="386" xr:uid="{00000000-0005-0000-0000-000019030000}"/>
    <cellStyle name="Monétaire0 2 2" xfId="1380" xr:uid="{00000000-0005-0000-0000-00001A030000}"/>
    <cellStyle name="Monétaire0 3" xfId="1379" xr:uid="{00000000-0005-0000-0000-00001B030000}"/>
    <cellStyle name="N?rmal_la?oux_larou?" xfId="388" xr:uid="{00000000-0005-0000-0000-00001C030000}"/>
    <cellStyle name="Neutral" xfId="389" xr:uid="{00000000-0005-0000-0000-00001D030000}"/>
    <cellStyle name="Neutral 2" xfId="1381" xr:uid="{00000000-0005-0000-0000-00001E030000}"/>
    <cellStyle name="Neutral 3" xfId="2038" xr:uid="{00000000-0005-0000-0000-00001F030000}"/>
    <cellStyle name="Neutrale" xfId="390" xr:uid="{00000000-0005-0000-0000-000020030000}"/>
    <cellStyle name="Neutrale 2" xfId="1382" xr:uid="{00000000-0005-0000-0000-000021030000}"/>
    <cellStyle name="Neutre 2" xfId="391" xr:uid="{00000000-0005-0000-0000-000022030000}"/>
    <cellStyle name="Neutre 2 2" xfId="1383" xr:uid="{00000000-0005-0000-0000-000023030000}"/>
    <cellStyle name="Norma?_On Hol?" xfId="392" xr:uid="{00000000-0005-0000-0000-000024030000}"/>
    <cellStyle name="Normaᷬ_On Holᷤ" xfId="393" xr:uid="{00000000-0005-0000-0000-000025030000}"/>
    <cellStyle name="Normal" xfId="0" builtinId="0" customBuiltin="1"/>
    <cellStyle name="Normal - Style1" xfId="394" xr:uid="{00000000-0005-0000-0000-000027030000}"/>
    <cellStyle name="Normal - Style1 2" xfId="1384" xr:uid="{00000000-0005-0000-0000-000028030000}"/>
    <cellStyle name="Normal 10" xfId="395" xr:uid="{00000000-0005-0000-0000-000029030000}"/>
    <cellStyle name="Normal 10 2" xfId="1385" xr:uid="{00000000-0005-0000-0000-00002A030000}"/>
    <cellStyle name="Normal 11" xfId="396" xr:uid="{00000000-0005-0000-0000-00002B030000}"/>
    <cellStyle name="Normal 11 2" xfId="1386" xr:uid="{00000000-0005-0000-0000-00002C030000}"/>
    <cellStyle name="Normal 12" xfId="397" xr:uid="{00000000-0005-0000-0000-00002D030000}"/>
    <cellStyle name="Normal 12 2" xfId="398" xr:uid="{00000000-0005-0000-0000-00002E030000}"/>
    <cellStyle name="Normal 12 2 2" xfId="1388" xr:uid="{00000000-0005-0000-0000-00002F030000}"/>
    <cellStyle name="Normal 12 3" xfId="399" xr:uid="{00000000-0005-0000-0000-000030030000}"/>
    <cellStyle name="Normal 12 3 2" xfId="1389" xr:uid="{00000000-0005-0000-0000-000031030000}"/>
    <cellStyle name="Normal 12 4" xfId="1387" xr:uid="{00000000-0005-0000-0000-000032030000}"/>
    <cellStyle name="Normal 12 5" xfId="2049" xr:uid="{00000000-0005-0000-0000-000033030000}"/>
    <cellStyle name="Normal 13" xfId="400" xr:uid="{00000000-0005-0000-0000-000034030000}"/>
    <cellStyle name="Normal 13 2" xfId="1390" xr:uid="{00000000-0005-0000-0000-000035030000}"/>
    <cellStyle name="Normal 14" xfId="401" xr:uid="{00000000-0005-0000-0000-000036030000}"/>
    <cellStyle name="Normal 14 2" xfId="1391" xr:uid="{00000000-0005-0000-0000-000037030000}"/>
    <cellStyle name="Normal 15" xfId="402" xr:uid="{00000000-0005-0000-0000-000038030000}"/>
    <cellStyle name="Normal 15 2" xfId="1392" xr:uid="{00000000-0005-0000-0000-000039030000}"/>
    <cellStyle name="Normal 16" xfId="403" xr:uid="{00000000-0005-0000-0000-00003A030000}"/>
    <cellStyle name="Normal 16 2" xfId="1393" xr:uid="{00000000-0005-0000-0000-00003B030000}"/>
    <cellStyle name="Normal 17" xfId="404" xr:uid="{00000000-0005-0000-0000-00003C030000}"/>
    <cellStyle name="Normal 17 2" xfId="1394" xr:uid="{00000000-0005-0000-0000-00003D030000}"/>
    <cellStyle name="Normal 18" xfId="405" xr:uid="{00000000-0005-0000-0000-00003E030000}"/>
    <cellStyle name="Normal 18 2" xfId="1395" xr:uid="{00000000-0005-0000-0000-00003F030000}"/>
    <cellStyle name="Normal 19" xfId="406" xr:uid="{00000000-0005-0000-0000-000040030000}"/>
    <cellStyle name="Normal 19 2" xfId="1396" xr:uid="{00000000-0005-0000-0000-000041030000}"/>
    <cellStyle name="Normal 2" xfId="407" xr:uid="{00000000-0005-0000-0000-000042030000}"/>
    <cellStyle name="Normal 2 2" xfId="408" xr:uid="{00000000-0005-0000-0000-000043030000}"/>
    <cellStyle name="Normal 2 2 2" xfId="1398" xr:uid="{00000000-0005-0000-0000-000044030000}"/>
    <cellStyle name="Normal 2 3" xfId="409" xr:uid="{00000000-0005-0000-0000-000045030000}"/>
    <cellStyle name="Normal 2 3 17" xfId="1990" xr:uid="{00000000-0005-0000-0000-000046030000}"/>
    <cellStyle name="Normal 2 3 2" xfId="410" xr:uid="{00000000-0005-0000-0000-000047030000}"/>
    <cellStyle name="Normal 2 3 2 2" xfId="1400" xr:uid="{00000000-0005-0000-0000-000048030000}"/>
    <cellStyle name="Normal 2 3 3" xfId="1399" xr:uid="{00000000-0005-0000-0000-000049030000}"/>
    <cellStyle name="Normal 2 4" xfId="411" xr:uid="{00000000-0005-0000-0000-00004A030000}"/>
    <cellStyle name="Normal 2 4 2" xfId="1401" xr:uid="{00000000-0005-0000-0000-00004B030000}"/>
    <cellStyle name="Normal 2 5" xfId="412" xr:uid="{00000000-0005-0000-0000-00004C030000}"/>
    <cellStyle name="Normal 2 5 2" xfId="1402" xr:uid="{00000000-0005-0000-0000-00004D030000}"/>
    <cellStyle name="Normal 2 6" xfId="1397" xr:uid="{00000000-0005-0000-0000-00004E030000}"/>
    <cellStyle name="Normal 2 7" xfId="2039" xr:uid="{00000000-0005-0000-0000-00004F030000}"/>
    <cellStyle name="Normal 2 8" xfId="2047" xr:uid="{00000000-0005-0000-0000-000050030000}"/>
    <cellStyle name="Normal 2 9" xfId="2054" xr:uid="{00000000-0005-0000-0000-000051030000}"/>
    <cellStyle name="Normal 2_ANNÉE 2015" xfId="413" xr:uid="{00000000-0005-0000-0000-000052030000}"/>
    <cellStyle name="Normal 20" xfId="414" xr:uid="{00000000-0005-0000-0000-000053030000}"/>
    <cellStyle name="Normal 20 2" xfId="1403" xr:uid="{00000000-0005-0000-0000-000054030000}"/>
    <cellStyle name="Normal 21" xfId="415" xr:uid="{00000000-0005-0000-0000-000055030000}"/>
    <cellStyle name="Normal 21 2" xfId="1404" xr:uid="{00000000-0005-0000-0000-000056030000}"/>
    <cellStyle name="Normal 22" xfId="416" xr:uid="{00000000-0005-0000-0000-000057030000}"/>
    <cellStyle name="Normal 22 2" xfId="1405" xr:uid="{00000000-0005-0000-0000-000058030000}"/>
    <cellStyle name="Normal 23" xfId="417" xr:uid="{00000000-0005-0000-0000-000059030000}"/>
    <cellStyle name="Normal 23 2" xfId="1406" xr:uid="{00000000-0005-0000-0000-00005A030000}"/>
    <cellStyle name="Normal 24" xfId="418" xr:uid="{00000000-0005-0000-0000-00005B030000}"/>
    <cellStyle name="Normal 24 2" xfId="1407" xr:uid="{00000000-0005-0000-0000-00005C030000}"/>
    <cellStyle name="Normal 25" xfId="419" xr:uid="{00000000-0005-0000-0000-00005D030000}"/>
    <cellStyle name="Normal 25 2" xfId="1408" xr:uid="{00000000-0005-0000-0000-00005E030000}"/>
    <cellStyle name="Normal 26" xfId="420" xr:uid="{00000000-0005-0000-0000-00005F030000}"/>
    <cellStyle name="Normal 26 2" xfId="1409" xr:uid="{00000000-0005-0000-0000-000060030000}"/>
    <cellStyle name="Normal 27" xfId="421" xr:uid="{00000000-0005-0000-0000-000061030000}"/>
    <cellStyle name="Normal 27 2" xfId="1410" xr:uid="{00000000-0005-0000-0000-000062030000}"/>
    <cellStyle name="Normal 28" xfId="422" xr:uid="{00000000-0005-0000-0000-000063030000}"/>
    <cellStyle name="Normal 28 2" xfId="1411" xr:uid="{00000000-0005-0000-0000-000064030000}"/>
    <cellStyle name="Normal 29" xfId="423" xr:uid="{00000000-0005-0000-0000-000065030000}"/>
    <cellStyle name="Normal 3" xfId="424" xr:uid="{00000000-0005-0000-0000-000066030000}"/>
    <cellStyle name="Normal 3 2" xfId="425" xr:uid="{00000000-0005-0000-0000-000067030000}"/>
    <cellStyle name="Normal 3 2 2" xfId="1413" xr:uid="{00000000-0005-0000-0000-000068030000}"/>
    <cellStyle name="Normal 3 3" xfId="426" xr:uid="{00000000-0005-0000-0000-000069030000}"/>
    <cellStyle name="Normal 3 3 2" xfId="1414" xr:uid="{00000000-0005-0000-0000-00006A030000}"/>
    <cellStyle name="Normal 3 4" xfId="427" xr:uid="{00000000-0005-0000-0000-00006B030000}"/>
    <cellStyle name="Normal 3 4 2" xfId="1415" xr:uid="{00000000-0005-0000-0000-00006C030000}"/>
    <cellStyle name="Normal 3 5" xfId="428" xr:uid="{00000000-0005-0000-0000-00006D030000}"/>
    <cellStyle name="Normal 3 5 2" xfId="1416" xr:uid="{00000000-0005-0000-0000-00006E030000}"/>
    <cellStyle name="Normal 3 6" xfId="1412" xr:uid="{00000000-0005-0000-0000-00006F030000}"/>
    <cellStyle name="Normal 3 7" xfId="2050" xr:uid="{00000000-0005-0000-0000-000070030000}"/>
    <cellStyle name="Normal 3 8" xfId="2055" xr:uid="{00000000-0005-0000-0000-000071030000}"/>
    <cellStyle name="Normal 3_ANNÉE 2015" xfId="429" xr:uid="{00000000-0005-0000-0000-000072030000}"/>
    <cellStyle name="Normal 30" xfId="2045" xr:uid="{00000000-0005-0000-0000-000073030000}"/>
    <cellStyle name="Normal 30 2" xfId="2069" xr:uid="{00000000-0005-0000-0000-000074030000}"/>
    <cellStyle name="Normal 31" xfId="2020" xr:uid="{00000000-0005-0000-0000-000075030000}"/>
    <cellStyle name="Normal 32" xfId="2052" xr:uid="{00000000-0005-0000-0000-000076030000}"/>
    <cellStyle name="Normal 32 2" xfId="2070" xr:uid="{00000000-0005-0000-0000-000077030000}"/>
    <cellStyle name="Normal 33" xfId="2053" xr:uid="{00000000-0005-0000-0000-000078030000}"/>
    <cellStyle name="Normal 33 2" xfId="2071" xr:uid="{00000000-0005-0000-0000-000079030000}"/>
    <cellStyle name="Normal 34" xfId="2066" xr:uid="{00000000-0005-0000-0000-00007A030000}"/>
    <cellStyle name="Normal 35" xfId="2072" xr:uid="{00000000-0005-0000-0000-00007B030000}"/>
    <cellStyle name="Normal 36" xfId="2074" xr:uid="{00000000-0005-0000-0000-00007C030000}"/>
    <cellStyle name="Normal 4" xfId="430" xr:uid="{00000000-0005-0000-0000-00007D030000}"/>
    <cellStyle name="Normal 4 2" xfId="431" xr:uid="{00000000-0005-0000-0000-00007E030000}"/>
    <cellStyle name="Normal 4 2 2" xfId="1418" xr:uid="{00000000-0005-0000-0000-00007F030000}"/>
    <cellStyle name="Normal 4 3" xfId="432" xr:uid="{00000000-0005-0000-0000-000080030000}"/>
    <cellStyle name="Normal 4 3 2" xfId="1419" xr:uid="{00000000-0005-0000-0000-000081030000}"/>
    <cellStyle name="Normal 4 4" xfId="433" xr:uid="{00000000-0005-0000-0000-000082030000}"/>
    <cellStyle name="Normal 4 4 2" xfId="1420" xr:uid="{00000000-0005-0000-0000-000083030000}"/>
    <cellStyle name="Normal 4 5" xfId="434" xr:uid="{00000000-0005-0000-0000-000084030000}"/>
    <cellStyle name="Normal 4 5 2" xfId="1421" xr:uid="{00000000-0005-0000-0000-000085030000}"/>
    <cellStyle name="Normal 4 6" xfId="1417" xr:uid="{00000000-0005-0000-0000-000086030000}"/>
    <cellStyle name="Normal 4 7" xfId="2056" xr:uid="{00000000-0005-0000-0000-000087030000}"/>
    <cellStyle name="Normal 4_ANNÉE 2015" xfId="435" xr:uid="{00000000-0005-0000-0000-000088030000}"/>
    <cellStyle name="Normal 5" xfId="436" xr:uid="{00000000-0005-0000-0000-000089030000}"/>
    <cellStyle name="Normal 5 2" xfId="437" xr:uid="{00000000-0005-0000-0000-00008A030000}"/>
    <cellStyle name="Normal 5 2 2" xfId="1423" xr:uid="{00000000-0005-0000-0000-00008B030000}"/>
    <cellStyle name="Normal 5 3" xfId="438" xr:uid="{00000000-0005-0000-0000-00008C030000}"/>
    <cellStyle name="Normal 5 3 2" xfId="1424" xr:uid="{00000000-0005-0000-0000-00008D030000}"/>
    <cellStyle name="Normal 5 4" xfId="439" xr:uid="{00000000-0005-0000-0000-00008E030000}"/>
    <cellStyle name="Normal 5 4 2" xfId="1425" xr:uid="{00000000-0005-0000-0000-00008F030000}"/>
    <cellStyle name="Normal 5 5" xfId="1422" xr:uid="{00000000-0005-0000-0000-000090030000}"/>
    <cellStyle name="Normal 5 6" xfId="2048" xr:uid="{00000000-0005-0000-0000-000091030000}"/>
    <cellStyle name="Normal 5 7" xfId="2062" xr:uid="{00000000-0005-0000-0000-000092030000}"/>
    <cellStyle name="Normal 5_ANNÉE 2015" xfId="440" xr:uid="{00000000-0005-0000-0000-000093030000}"/>
    <cellStyle name="Normal 6" xfId="441" xr:uid="{00000000-0005-0000-0000-000094030000}"/>
    <cellStyle name="Normal 6 2" xfId="442" xr:uid="{00000000-0005-0000-0000-000095030000}"/>
    <cellStyle name="Normal 6 2 2" xfId="1427" xr:uid="{00000000-0005-0000-0000-000096030000}"/>
    <cellStyle name="Normal 6 3" xfId="443" xr:uid="{00000000-0005-0000-0000-000097030000}"/>
    <cellStyle name="Normal 6 3 2" xfId="1428" xr:uid="{00000000-0005-0000-0000-000098030000}"/>
    <cellStyle name="Normal 6 4" xfId="444" xr:uid="{00000000-0005-0000-0000-000099030000}"/>
    <cellStyle name="Normal 6 4 2" xfId="1429" xr:uid="{00000000-0005-0000-0000-00009A030000}"/>
    <cellStyle name="Normal 6 5" xfId="1426" xr:uid="{00000000-0005-0000-0000-00009B030000}"/>
    <cellStyle name="Normal 6 6" xfId="2057" xr:uid="{00000000-0005-0000-0000-00009C030000}"/>
    <cellStyle name="Normal 6_ANNÉE 2015" xfId="445" xr:uid="{00000000-0005-0000-0000-00009D030000}"/>
    <cellStyle name="Normal 7" xfId="446" xr:uid="{00000000-0005-0000-0000-00009E030000}"/>
    <cellStyle name="Normal 7 2" xfId="1430" xr:uid="{00000000-0005-0000-0000-00009F030000}"/>
    <cellStyle name="Normal 7 3" xfId="2058" xr:uid="{00000000-0005-0000-0000-0000A0030000}"/>
    <cellStyle name="Normal 8" xfId="447" xr:uid="{00000000-0005-0000-0000-0000A1030000}"/>
    <cellStyle name="Normal 8 2" xfId="1431" xr:uid="{00000000-0005-0000-0000-0000A2030000}"/>
    <cellStyle name="Normal 8 3" xfId="2059" xr:uid="{00000000-0005-0000-0000-0000A3030000}"/>
    <cellStyle name="Normal 9" xfId="448" xr:uid="{00000000-0005-0000-0000-0000A4030000}"/>
    <cellStyle name="Normal 9 2" xfId="1432" xr:uid="{00000000-0005-0000-0000-0000A5030000}"/>
    <cellStyle name="Normal 9 3" xfId="2060" xr:uid="{00000000-0005-0000-0000-0000A6030000}"/>
    <cellStyle name="Normal GHG Numbers (0.00)" xfId="449" xr:uid="{00000000-0005-0000-0000-0000A7030000}"/>
    <cellStyle name="Normal GHG Numbers (0.00) 2" xfId="1433" xr:uid="{00000000-0005-0000-0000-0000A8030000}"/>
    <cellStyle name="Normal_Annexes A6" xfId="1993" xr:uid="{00000000-0005-0000-0000-0000A9030000}"/>
    <cellStyle name="Normal_Annexes C_exII_2_v0" xfId="1992" xr:uid="{00000000-0005-0000-0000-0000AA030000}"/>
    <cellStyle name="Normal_BL2017_Fiche G1_G2_G3 Donnees" xfId="2021" xr:uid="{00000000-0005-0000-0000-0000AB030000}"/>
    <cellStyle name="Normale" xfId="450" xr:uid="{00000000-0005-0000-0000-0000AC030000}"/>
    <cellStyle name="Normale 2" xfId="1434" xr:uid="{00000000-0005-0000-0000-0000AD030000}"/>
    <cellStyle name="Nota" xfId="451" xr:uid="{00000000-0005-0000-0000-0000AE030000}"/>
    <cellStyle name="Nota 2" xfId="1435" xr:uid="{00000000-0005-0000-0000-0000AF030000}"/>
    <cellStyle name="Notas" xfId="452" xr:uid="{00000000-0005-0000-0000-0000B0030000}"/>
    <cellStyle name="Notas 2" xfId="1436" xr:uid="{00000000-0005-0000-0000-0000B1030000}"/>
    <cellStyle name="note 1" xfId="453" xr:uid="{00000000-0005-0000-0000-0000B2030000}"/>
    <cellStyle name="note 1 2" xfId="1437" xr:uid="{00000000-0005-0000-0000-0000B3030000}"/>
    <cellStyle name="Note 2" xfId="454" xr:uid="{00000000-0005-0000-0000-0000B4030000}"/>
    <cellStyle name="Note 2 2" xfId="1438" xr:uid="{00000000-0005-0000-0000-0000B5030000}"/>
    <cellStyle name="note 3" xfId="455" xr:uid="{00000000-0005-0000-0000-0000B6030000}"/>
    <cellStyle name="note 3 2" xfId="1439" xr:uid="{00000000-0005-0000-0000-0000B7030000}"/>
    <cellStyle name="Note 4" xfId="2022" xr:uid="{00000000-0005-0000-0000-0000B8030000}"/>
    <cellStyle name="num_note" xfId="456" xr:uid="{00000000-0005-0000-0000-0000B9030000}"/>
    <cellStyle name="N䃯rmal_la䇲oux_larou᷸" xfId="387" xr:uid="{00000000-0005-0000-0000-0000BA030000}"/>
    <cellStyle name="Output" xfId="457" xr:uid="{00000000-0005-0000-0000-0000BB030000}"/>
    <cellStyle name="Output 2" xfId="1440" xr:uid="{00000000-0005-0000-0000-0000BC030000}"/>
    <cellStyle name="Pourcentage" xfId="2" builtinId="5" customBuiltin="1"/>
    <cellStyle name="Pourcentage 10" xfId="458" xr:uid="{00000000-0005-0000-0000-0000BE030000}"/>
    <cellStyle name="Pourcentage 10 2" xfId="1441" xr:uid="{00000000-0005-0000-0000-0000BF030000}"/>
    <cellStyle name="Pourcentage 11" xfId="2046" xr:uid="{00000000-0005-0000-0000-0000C0030000}"/>
    <cellStyle name="Pourcentage 11 2" xfId="2067" xr:uid="{00000000-0005-0000-0000-0000C1030000}"/>
    <cellStyle name="Pourcentage 12" xfId="2061" xr:uid="{00000000-0005-0000-0000-0000C2030000}"/>
    <cellStyle name="Pourcentage 12 2" xfId="2068" xr:uid="{00000000-0005-0000-0000-0000C3030000}"/>
    <cellStyle name="Pourcentage 13" xfId="2073" xr:uid="{00000000-0005-0000-0000-0000C4030000}"/>
    <cellStyle name="Pourcentage 2" xfId="459" xr:uid="{00000000-0005-0000-0000-0000C5030000}"/>
    <cellStyle name="Pourcentage 2 2" xfId="460" xr:uid="{00000000-0005-0000-0000-0000C6030000}"/>
    <cellStyle name="Pourcentage 2 2 2" xfId="1443" xr:uid="{00000000-0005-0000-0000-0000C7030000}"/>
    <cellStyle name="Pourcentage 2 3" xfId="1442" xr:uid="{00000000-0005-0000-0000-0000C8030000}"/>
    <cellStyle name="Pourcentage 2 4" xfId="2065" xr:uid="{00000000-0005-0000-0000-0000C9030000}"/>
    <cellStyle name="Pourcentage 2 6" xfId="1991" xr:uid="{00000000-0005-0000-0000-0000CA030000}"/>
    <cellStyle name="Pourcentage 3" xfId="461" xr:uid="{00000000-0005-0000-0000-0000CB030000}"/>
    <cellStyle name="Pourcentage 3 2" xfId="1444" xr:uid="{00000000-0005-0000-0000-0000CC030000}"/>
    <cellStyle name="Pourcentage 4" xfId="462" xr:uid="{00000000-0005-0000-0000-0000CD030000}"/>
    <cellStyle name="Pourcentage 4 2" xfId="463" xr:uid="{00000000-0005-0000-0000-0000CE030000}"/>
    <cellStyle name="Pourcentage 4 2 2" xfId="1446" xr:uid="{00000000-0005-0000-0000-0000CF030000}"/>
    <cellStyle name="Pourcentage 4 3" xfId="1445" xr:uid="{00000000-0005-0000-0000-0000D0030000}"/>
    <cellStyle name="Pourcentage 5" xfId="464" xr:uid="{00000000-0005-0000-0000-0000D1030000}"/>
    <cellStyle name="Pourcentage 5 2" xfId="1447" xr:uid="{00000000-0005-0000-0000-0000D2030000}"/>
    <cellStyle name="Pourcentage 6" xfId="465" xr:uid="{00000000-0005-0000-0000-0000D3030000}"/>
    <cellStyle name="Pourcentage 6 2" xfId="1448" xr:uid="{00000000-0005-0000-0000-0000D4030000}"/>
    <cellStyle name="Pourcentage 7" xfId="466" xr:uid="{00000000-0005-0000-0000-0000D5030000}"/>
    <cellStyle name="Pourcentage 7 2" xfId="1449" xr:uid="{00000000-0005-0000-0000-0000D6030000}"/>
    <cellStyle name="Pourcentage 8" xfId="467" xr:uid="{00000000-0005-0000-0000-0000D7030000}"/>
    <cellStyle name="Pourcentage 8 2" xfId="1450" xr:uid="{00000000-0005-0000-0000-0000D8030000}"/>
    <cellStyle name="Pourcentage 9" xfId="468" xr:uid="{00000000-0005-0000-0000-0000D9030000}"/>
    <cellStyle name="Pourcentage 9 2" xfId="1451" xr:uid="{00000000-0005-0000-0000-0000DA030000}"/>
    <cellStyle name="Remarque" xfId="469" xr:uid="{00000000-0005-0000-0000-0000DB030000}"/>
    <cellStyle name="Remarque 2" xfId="470" xr:uid="{00000000-0005-0000-0000-0000DC030000}"/>
    <cellStyle name="Remarque 2 2" xfId="1453" xr:uid="{00000000-0005-0000-0000-0000DD030000}"/>
    <cellStyle name="Remarque 3" xfId="1452" xr:uid="{00000000-0005-0000-0000-0000DE030000}"/>
    <cellStyle name="Result" xfId="471" xr:uid="{00000000-0005-0000-0000-0000DF030000}"/>
    <cellStyle name="Result (user)" xfId="472" xr:uid="{00000000-0005-0000-0000-0000E0030000}"/>
    <cellStyle name="Result (user) 2" xfId="1455" xr:uid="{00000000-0005-0000-0000-0000E1030000}"/>
    <cellStyle name="Result 2" xfId="1454" xr:uid="{00000000-0005-0000-0000-0000E2030000}"/>
    <cellStyle name="Result 3" xfId="1988" xr:uid="{00000000-0005-0000-0000-0000E3030000}"/>
    <cellStyle name="Result 4" xfId="2040" xr:uid="{00000000-0005-0000-0000-0000E4030000}"/>
    <cellStyle name="Result2" xfId="473" xr:uid="{00000000-0005-0000-0000-0000E5030000}"/>
    <cellStyle name="Result2 (user)" xfId="474" xr:uid="{00000000-0005-0000-0000-0000E6030000}"/>
    <cellStyle name="Result2 (user) 2" xfId="1457" xr:uid="{00000000-0005-0000-0000-0000E7030000}"/>
    <cellStyle name="Result2 2" xfId="1456" xr:uid="{00000000-0005-0000-0000-0000E8030000}"/>
    <cellStyle name="Result2 3" xfId="1989" xr:uid="{00000000-0005-0000-0000-0000E9030000}"/>
    <cellStyle name="Result2 4" xfId="2041" xr:uid="{00000000-0005-0000-0000-0000EA030000}"/>
    <cellStyle name="Salida" xfId="475" xr:uid="{00000000-0005-0000-0000-0000EB030000}"/>
    <cellStyle name="Salida 2" xfId="1458" xr:uid="{00000000-0005-0000-0000-0000EC030000}"/>
    <cellStyle name="Satisfaisant 2" xfId="476" xr:uid="{00000000-0005-0000-0000-0000ED030000}"/>
    <cellStyle name="Satisfaisant 2 2" xfId="1459" xr:uid="{00000000-0005-0000-0000-0000EE030000}"/>
    <cellStyle name="Sortie 2" xfId="477" xr:uid="{00000000-0005-0000-0000-0000EF030000}"/>
    <cellStyle name="Sortie 2 2" xfId="1460" xr:uid="{00000000-0005-0000-0000-0000F0030000}"/>
    <cellStyle name="source" xfId="478" xr:uid="{00000000-0005-0000-0000-0000F1030000}"/>
    <cellStyle name="source 2" xfId="1461" xr:uid="{00000000-0005-0000-0000-0000F2030000}"/>
    <cellStyle name="Status" xfId="2042" xr:uid="{00000000-0005-0000-0000-0000F3030000}"/>
    <cellStyle name="Table du pilote - Catégorie" xfId="483" xr:uid="{00000000-0005-0000-0000-0000F4030000}"/>
    <cellStyle name="Table du pilote - Catégorie 2" xfId="1462" xr:uid="{00000000-0005-0000-0000-0000F5030000}"/>
    <cellStyle name="Table du pilote - Champ" xfId="484" xr:uid="{00000000-0005-0000-0000-0000F6030000}"/>
    <cellStyle name="Table du pilote - Champ 2" xfId="1463" xr:uid="{00000000-0005-0000-0000-0000F7030000}"/>
    <cellStyle name="Table du pilote - Coin" xfId="485" xr:uid="{00000000-0005-0000-0000-0000F8030000}"/>
    <cellStyle name="Table du pilote - Coin 2" xfId="1464" xr:uid="{00000000-0005-0000-0000-0000F9030000}"/>
    <cellStyle name="Table du pilote - Résultat" xfId="486" xr:uid="{00000000-0005-0000-0000-0000FA030000}"/>
    <cellStyle name="Table du pilote - Résultat 2" xfId="1465" xr:uid="{00000000-0005-0000-0000-0000FB030000}"/>
    <cellStyle name="Table du pilote - Titre" xfId="487" xr:uid="{00000000-0005-0000-0000-0000FC030000}"/>
    <cellStyle name="Table du pilote - Titre 2" xfId="1466" xr:uid="{00000000-0005-0000-0000-0000FD030000}"/>
    <cellStyle name="Table du pilote - Valeur" xfId="488" xr:uid="{00000000-0005-0000-0000-0000FE030000}"/>
    <cellStyle name="Table du pilote - Valeur 2" xfId="1467" xr:uid="{00000000-0005-0000-0000-0000FF030000}"/>
    <cellStyle name="tableau | cellule | (normal) | decimal 1" xfId="489" xr:uid="{00000000-0005-0000-0000-000000040000}"/>
    <cellStyle name="tableau | cellule | (normal) | decimal 1 2" xfId="490" xr:uid="{00000000-0005-0000-0000-000001040000}"/>
    <cellStyle name="tableau | cellule | (normal) | decimal 1 2 2" xfId="491" xr:uid="{00000000-0005-0000-0000-000002040000}"/>
    <cellStyle name="tableau | cellule | (normal) | decimal 1 2 2 2" xfId="1470" xr:uid="{00000000-0005-0000-0000-000003040000}"/>
    <cellStyle name="tableau | cellule | (normal) | decimal 1 2 3" xfId="1469" xr:uid="{00000000-0005-0000-0000-000004040000}"/>
    <cellStyle name="tableau | cellule | (normal) | decimal 1 3" xfId="492" xr:uid="{00000000-0005-0000-0000-000005040000}"/>
    <cellStyle name="tableau | cellule | (normal) | decimal 1 3 2" xfId="1471" xr:uid="{00000000-0005-0000-0000-000006040000}"/>
    <cellStyle name="tableau | cellule | (normal) | decimal 1 4" xfId="493" xr:uid="{00000000-0005-0000-0000-000007040000}"/>
    <cellStyle name="tableau | cellule | (normal) | decimal 1 4 2" xfId="1472" xr:uid="{00000000-0005-0000-0000-000008040000}"/>
    <cellStyle name="tableau | cellule | (normal) | decimal 1 5" xfId="494" xr:uid="{00000000-0005-0000-0000-000009040000}"/>
    <cellStyle name="tableau | cellule | (normal) | decimal 1 5 2" xfId="1473" xr:uid="{00000000-0005-0000-0000-00000A040000}"/>
    <cellStyle name="tableau | cellule | (normal) | decimal 1 6" xfId="1468" xr:uid="{00000000-0005-0000-0000-00000B040000}"/>
    <cellStyle name="tableau | cellule | (normal) | decimal 2" xfId="495" xr:uid="{00000000-0005-0000-0000-00000C040000}"/>
    <cellStyle name="tableau | cellule | (normal) | decimal 2 2" xfId="496" xr:uid="{00000000-0005-0000-0000-00000D040000}"/>
    <cellStyle name="tableau | cellule | (normal) | decimal 2 2 2" xfId="497" xr:uid="{00000000-0005-0000-0000-00000E040000}"/>
    <cellStyle name="tableau | cellule | (normal) | decimal 2 2 2 2" xfId="1476" xr:uid="{00000000-0005-0000-0000-00000F040000}"/>
    <cellStyle name="tableau | cellule | (normal) | decimal 2 2 3" xfId="1475" xr:uid="{00000000-0005-0000-0000-000010040000}"/>
    <cellStyle name="tableau | cellule | (normal) | decimal 2 3" xfId="498" xr:uid="{00000000-0005-0000-0000-000011040000}"/>
    <cellStyle name="tableau | cellule | (normal) | decimal 2 3 2" xfId="1477" xr:uid="{00000000-0005-0000-0000-000012040000}"/>
    <cellStyle name="tableau | cellule | (normal) | decimal 2 4" xfId="499" xr:uid="{00000000-0005-0000-0000-000013040000}"/>
    <cellStyle name="tableau | cellule | (normal) | decimal 2 4 2" xfId="1478" xr:uid="{00000000-0005-0000-0000-000014040000}"/>
    <cellStyle name="tableau | cellule | (normal) | decimal 2 5" xfId="500" xr:uid="{00000000-0005-0000-0000-000015040000}"/>
    <cellStyle name="tableau | cellule | (normal) | decimal 2 5 2" xfId="1479" xr:uid="{00000000-0005-0000-0000-000016040000}"/>
    <cellStyle name="tableau | cellule | (normal) | decimal 2 6" xfId="1474" xr:uid="{00000000-0005-0000-0000-000017040000}"/>
    <cellStyle name="tableau | cellule | (normal) | decimal 3" xfId="501" xr:uid="{00000000-0005-0000-0000-000018040000}"/>
    <cellStyle name="tableau | cellule | (normal) | decimal 3 2" xfId="502" xr:uid="{00000000-0005-0000-0000-000019040000}"/>
    <cellStyle name="tableau | cellule | (normal) | decimal 3 2 2" xfId="503" xr:uid="{00000000-0005-0000-0000-00001A040000}"/>
    <cellStyle name="tableau | cellule | (normal) | decimal 3 2 2 2" xfId="1482" xr:uid="{00000000-0005-0000-0000-00001B040000}"/>
    <cellStyle name="tableau | cellule | (normal) | decimal 3 2 3" xfId="1481" xr:uid="{00000000-0005-0000-0000-00001C040000}"/>
    <cellStyle name="tableau | cellule | (normal) | decimal 3 3" xfId="504" xr:uid="{00000000-0005-0000-0000-00001D040000}"/>
    <cellStyle name="tableau | cellule | (normal) | decimal 3 3 2" xfId="1483" xr:uid="{00000000-0005-0000-0000-00001E040000}"/>
    <cellStyle name="tableau | cellule | (normal) | decimal 3 4" xfId="505" xr:uid="{00000000-0005-0000-0000-00001F040000}"/>
    <cellStyle name="tableau | cellule | (normal) | decimal 3 4 2" xfId="1484" xr:uid="{00000000-0005-0000-0000-000020040000}"/>
    <cellStyle name="tableau | cellule | (normal) | decimal 3 5" xfId="506" xr:uid="{00000000-0005-0000-0000-000021040000}"/>
    <cellStyle name="tableau | cellule | (normal) | decimal 3 5 2" xfId="1485" xr:uid="{00000000-0005-0000-0000-000022040000}"/>
    <cellStyle name="tableau | cellule | (normal) | decimal 3 6" xfId="1480" xr:uid="{00000000-0005-0000-0000-000023040000}"/>
    <cellStyle name="tableau | cellule | (normal) | decimal 4" xfId="507" xr:uid="{00000000-0005-0000-0000-000024040000}"/>
    <cellStyle name="tableau | cellule | (normal) | decimal 4 2" xfId="508" xr:uid="{00000000-0005-0000-0000-000025040000}"/>
    <cellStyle name="tableau | cellule | (normal) | decimal 4 2 2" xfId="509" xr:uid="{00000000-0005-0000-0000-000026040000}"/>
    <cellStyle name="tableau | cellule | (normal) | decimal 4 2 2 2" xfId="1488" xr:uid="{00000000-0005-0000-0000-000027040000}"/>
    <cellStyle name="tableau | cellule | (normal) | decimal 4 2 3" xfId="1487" xr:uid="{00000000-0005-0000-0000-000028040000}"/>
    <cellStyle name="tableau | cellule | (normal) | decimal 4 3" xfId="510" xr:uid="{00000000-0005-0000-0000-000029040000}"/>
    <cellStyle name="tableau | cellule | (normal) | decimal 4 3 2" xfId="1489" xr:uid="{00000000-0005-0000-0000-00002A040000}"/>
    <cellStyle name="tableau | cellule | (normal) | decimal 4 4" xfId="511" xr:uid="{00000000-0005-0000-0000-00002B040000}"/>
    <cellStyle name="tableau | cellule | (normal) | decimal 4 4 2" xfId="1490" xr:uid="{00000000-0005-0000-0000-00002C040000}"/>
    <cellStyle name="tableau | cellule | (normal) | decimal 4 5" xfId="512" xr:uid="{00000000-0005-0000-0000-00002D040000}"/>
    <cellStyle name="tableau | cellule | (normal) | decimal 4 5 2" xfId="1491" xr:uid="{00000000-0005-0000-0000-00002E040000}"/>
    <cellStyle name="tableau | cellule | (normal) | decimal 4 6" xfId="1486" xr:uid="{00000000-0005-0000-0000-00002F040000}"/>
    <cellStyle name="tableau | cellule | (normal) | entier" xfId="513" xr:uid="{00000000-0005-0000-0000-000030040000}"/>
    <cellStyle name="tableau | cellule | (normal) | entier 2" xfId="514" xr:uid="{00000000-0005-0000-0000-000031040000}"/>
    <cellStyle name="tableau | cellule | (normal) | entier 2 2" xfId="515" xr:uid="{00000000-0005-0000-0000-000032040000}"/>
    <cellStyle name="tableau | cellule | (normal) | entier 2 2 2" xfId="1494" xr:uid="{00000000-0005-0000-0000-000033040000}"/>
    <cellStyle name="tableau | cellule | (normal) | entier 2 3" xfId="1493" xr:uid="{00000000-0005-0000-0000-000034040000}"/>
    <cellStyle name="tableau | cellule | (normal) | entier 3" xfId="516" xr:uid="{00000000-0005-0000-0000-000035040000}"/>
    <cellStyle name="tableau | cellule | (normal) | entier 3 2" xfId="1495" xr:uid="{00000000-0005-0000-0000-000036040000}"/>
    <cellStyle name="tableau | cellule | (normal) | entier 4" xfId="517" xr:uid="{00000000-0005-0000-0000-000037040000}"/>
    <cellStyle name="tableau | cellule | (normal) | entier 4 2" xfId="1496" xr:uid="{00000000-0005-0000-0000-000038040000}"/>
    <cellStyle name="tableau | cellule | (normal) | entier 5" xfId="518" xr:uid="{00000000-0005-0000-0000-000039040000}"/>
    <cellStyle name="tableau | cellule | (normal) | entier 5 2" xfId="1497" xr:uid="{00000000-0005-0000-0000-00003A040000}"/>
    <cellStyle name="tableau | cellule | (normal) | entier 6" xfId="1492" xr:uid="{00000000-0005-0000-0000-00003B040000}"/>
    <cellStyle name="tableau | cellule | (normal) | euro | decimal 1" xfId="519" xr:uid="{00000000-0005-0000-0000-00003C040000}"/>
    <cellStyle name="tableau | cellule | (normal) | euro | decimal 1 2" xfId="520" xr:uid="{00000000-0005-0000-0000-00003D040000}"/>
    <cellStyle name="tableau | cellule | (normal) | euro | decimal 1 2 2" xfId="521" xr:uid="{00000000-0005-0000-0000-00003E040000}"/>
    <cellStyle name="tableau | cellule | (normal) | euro | decimal 1 2 2 2" xfId="1500" xr:uid="{00000000-0005-0000-0000-00003F040000}"/>
    <cellStyle name="tableau | cellule | (normal) | euro | decimal 1 2 3" xfId="1499" xr:uid="{00000000-0005-0000-0000-000040040000}"/>
    <cellStyle name="tableau | cellule | (normal) | euro | decimal 1 3" xfId="522" xr:uid="{00000000-0005-0000-0000-000041040000}"/>
    <cellStyle name="tableau | cellule | (normal) | euro | decimal 1 3 2" xfId="1501" xr:uid="{00000000-0005-0000-0000-000042040000}"/>
    <cellStyle name="tableau | cellule | (normal) | euro | decimal 1 4" xfId="523" xr:uid="{00000000-0005-0000-0000-000043040000}"/>
    <cellStyle name="tableau | cellule | (normal) | euro | decimal 1 4 2" xfId="1502" xr:uid="{00000000-0005-0000-0000-000044040000}"/>
    <cellStyle name="tableau | cellule | (normal) | euro | decimal 1 5" xfId="524" xr:uid="{00000000-0005-0000-0000-000045040000}"/>
    <cellStyle name="tableau | cellule | (normal) | euro | decimal 1 5 2" xfId="1503" xr:uid="{00000000-0005-0000-0000-000046040000}"/>
    <cellStyle name="tableau | cellule | (normal) | euro | decimal 1 6" xfId="1498" xr:uid="{00000000-0005-0000-0000-000047040000}"/>
    <cellStyle name="tableau | cellule | (normal) | euro | decimal 2" xfId="525" xr:uid="{00000000-0005-0000-0000-000048040000}"/>
    <cellStyle name="tableau | cellule | (normal) | euro | decimal 2 2" xfId="526" xr:uid="{00000000-0005-0000-0000-000049040000}"/>
    <cellStyle name="tableau | cellule | (normal) | euro | decimal 2 2 2" xfId="527" xr:uid="{00000000-0005-0000-0000-00004A040000}"/>
    <cellStyle name="tableau | cellule | (normal) | euro | decimal 2 2 2 2" xfId="1506" xr:uid="{00000000-0005-0000-0000-00004B040000}"/>
    <cellStyle name="tableau | cellule | (normal) | euro | decimal 2 2 3" xfId="1505" xr:uid="{00000000-0005-0000-0000-00004C040000}"/>
    <cellStyle name="tableau | cellule | (normal) | euro | decimal 2 3" xfId="528" xr:uid="{00000000-0005-0000-0000-00004D040000}"/>
    <cellStyle name="tableau | cellule | (normal) | euro | decimal 2 3 2" xfId="1507" xr:uid="{00000000-0005-0000-0000-00004E040000}"/>
    <cellStyle name="tableau | cellule | (normal) | euro | decimal 2 4" xfId="529" xr:uid="{00000000-0005-0000-0000-00004F040000}"/>
    <cellStyle name="tableau | cellule | (normal) | euro | decimal 2 4 2" xfId="1508" xr:uid="{00000000-0005-0000-0000-000050040000}"/>
    <cellStyle name="tableau | cellule | (normal) | euro | decimal 2 5" xfId="530" xr:uid="{00000000-0005-0000-0000-000051040000}"/>
    <cellStyle name="tableau | cellule | (normal) | euro | decimal 2 5 2" xfId="1509" xr:uid="{00000000-0005-0000-0000-000052040000}"/>
    <cellStyle name="tableau | cellule | (normal) | euro | decimal 2 6" xfId="1504" xr:uid="{00000000-0005-0000-0000-000053040000}"/>
    <cellStyle name="tableau | cellule | (normal) | euro | entier" xfId="531" xr:uid="{00000000-0005-0000-0000-000054040000}"/>
    <cellStyle name="tableau | cellule | (normal) | euro | entier 2" xfId="532" xr:uid="{00000000-0005-0000-0000-000055040000}"/>
    <cellStyle name="tableau | cellule | (normal) | euro | entier 2 2" xfId="533" xr:uid="{00000000-0005-0000-0000-000056040000}"/>
    <cellStyle name="tableau | cellule | (normal) | euro | entier 2 2 2" xfId="1512" xr:uid="{00000000-0005-0000-0000-000057040000}"/>
    <cellStyle name="tableau | cellule | (normal) | euro | entier 2 3" xfId="1511" xr:uid="{00000000-0005-0000-0000-000058040000}"/>
    <cellStyle name="tableau | cellule | (normal) | euro | entier 3" xfId="534" xr:uid="{00000000-0005-0000-0000-000059040000}"/>
    <cellStyle name="tableau | cellule | (normal) | euro | entier 3 2" xfId="1513" xr:uid="{00000000-0005-0000-0000-00005A040000}"/>
    <cellStyle name="tableau | cellule | (normal) | euro | entier 4" xfId="535" xr:uid="{00000000-0005-0000-0000-00005B040000}"/>
    <cellStyle name="tableau | cellule | (normal) | euro | entier 4 2" xfId="1514" xr:uid="{00000000-0005-0000-0000-00005C040000}"/>
    <cellStyle name="tableau | cellule | (normal) | euro | entier 5" xfId="536" xr:uid="{00000000-0005-0000-0000-00005D040000}"/>
    <cellStyle name="tableau | cellule | (normal) | euro | entier 5 2" xfId="1515" xr:uid="{00000000-0005-0000-0000-00005E040000}"/>
    <cellStyle name="tableau | cellule | (normal) | euro | entier 6" xfId="1510" xr:uid="{00000000-0005-0000-0000-00005F040000}"/>
    <cellStyle name="tableau | cellule | (normal) | franc | decimal 1" xfId="537" xr:uid="{00000000-0005-0000-0000-000060040000}"/>
    <cellStyle name="tableau | cellule | (normal) | franc | decimal 1 2" xfId="538" xr:uid="{00000000-0005-0000-0000-000061040000}"/>
    <cellStyle name="tableau | cellule | (normal) | franc | decimal 1 2 2" xfId="539" xr:uid="{00000000-0005-0000-0000-000062040000}"/>
    <cellStyle name="tableau | cellule | (normal) | franc | decimal 1 2 2 2" xfId="1518" xr:uid="{00000000-0005-0000-0000-000063040000}"/>
    <cellStyle name="tableau | cellule | (normal) | franc | decimal 1 2 3" xfId="1517" xr:uid="{00000000-0005-0000-0000-000064040000}"/>
    <cellStyle name="tableau | cellule | (normal) | franc | decimal 1 3" xfId="540" xr:uid="{00000000-0005-0000-0000-000065040000}"/>
    <cellStyle name="tableau | cellule | (normal) | franc | decimal 1 3 2" xfId="1519" xr:uid="{00000000-0005-0000-0000-000066040000}"/>
    <cellStyle name="tableau | cellule | (normal) | franc | decimal 1 4" xfId="541" xr:uid="{00000000-0005-0000-0000-000067040000}"/>
    <cellStyle name="tableau | cellule | (normal) | franc | decimal 1 4 2" xfId="1520" xr:uid="{00000000-0005-0000-0000-000068040000}"/>
    <cellStyle name="tableau | cellule | (normal) | franc | decimal 1 5" xfId="542" xr:uid="{00000000-0005-0000-0000-000069040000}"/>
    <cellStyle name="tableau | cellule | (normal) | franc | decimal 1 5 2" xfId="1521" xr:uid="{00000000-0005-0000-0000-00006A040000}"/>
    <cellStyle name="tableau | cellule | (normal) | franc | decimal 1 6" xfId="1516" xr:uid="{00000000-0005-0000-0000-00006B040000}"/>
    <cellStyle name="tableau | cellule | (normal) | franc | decimal 2" xfId="543" xr:uid="{00000000-0005-0000-0000-00006C040000}"/>
    <cellStyle name="tableau | cellule | (normal) | franc | decimal 2 2" xfId="544" xr:uid="{00000000-0005-0000-0000-00006D040000}"/>
    <cellStyle name="tableau | cellule | (normal) | franc | decimal 2 2 2" xfId="545" xr:uid="{00000000-0005-0000-0000-00006E040000}"/>
    <cellStyle name="tableau | cellule | (normal) | franc | decimal 2 2 2 2" xfId="1524" xr:uid="{00000000-0005-0000-0000-00006F040000}"/>
    <cellStyle name="tableau | cellule | (normal) | franc | decimal 2 2 3" xfId="1523" xr:uid="{00000000-0005-0000-0000-000070040000}"/>
    <cellStyle name="tableau | cellule | (normal) | franc | decimal 2 3" xfId="546" xr:uid="{00000000-0005-0000-0000-000071040000}"/>
    <cellStyle name="tableau | cellule | (normal) | franc | decimal 2 3 2" xfId="1525" xr:uid="{00000000-0005-0000-0000-000072040000}"/>
    <cellStyle name="tableau | cellule | (normal) | franc | decimal 2 4" xfId="547" xr:uid="{00000000-0005-0000-0000-000073040000}"/>
    <cellStyle name="tableau | cellule | (normal) | franc | decimal 2 4 2" xfId="1526" xr:uid="{00000000-0005-0000-0000-000074040000}"/>
    <cellStyle name="tableau | cellule | (normal) | franc | decimal 2 5" xfId="548" xr:uid="{00000000-0005-0000-0000-000075040000}"/>
    <cellStyle name="tableau | cellule | (normal) | franc | decimal 2 5 2" xfId="1527" xr:uid="{00000000-0005-0000-0000-000076040000}"/>
    <cellStyle name="tableau | cellule | (normal) | franc | decimal 2 6" xfId="1522" xr:uid="{00000000-0005-0000-0000-000077040000}"/>
    <cellStyle name="tableau | cellule | (normal) | franc | entier" xfId="549" xr:uid="{00000000-0005-0000-0000-000078040000}"/>
    <cellStyle name="tableau | cellule | (normal) | franc | entier 2" xfId="550" xr:uid="{00000000-0005-0000-0000-000079040000}"/>
    <cellStyle name="tableau | cellule | (normal) | franc | entier 2 2" xfId="551" xr:uid="{00000000-0005-0000-0000-00007A040000}"/>
    <cellStyle name="tableau | cellule | (normal) | franc | entier 2 2 2" xfId="1530" xr:uid="{00000000-0005-0000-0000-00007B040000}"/>
    <cellStyle name="tableau | cellule | (normal) | franc | entier 2 3" xfId="1529" xr:uid="{00000000-0005-0000-0000-00007C040000}"/>
    <cellStyle name="tableau | cellule | (normal) | franc | entier 3" xfId="552" xr:uid="{00000000-0005-0000-0000-00007D040000}"/>
    <cellStyle name="tableau | cellule | (normal) | franc | entier 3 2" xfId="1531" xr:uid="{00000000-0005-0000-0000-00007E040000}"/>
    <cellStyle name="tableau | cellule | (normal) | franc | entier 4" xfId="553" xr:uid="{00000000-0005-0000-0000-00007F040000}"/>
    <cellStyle name="tableau | cellule | (normal) | franc | entier 4 2" xfId="1532" xr:uid="{00000000-0005-0000-0000-000080040000}"/>
    <cellStyle name="tableau | cellule | (normal) | franc | entier 5" xfId="554" xr:uid="{00000000-0005-0000-0000-000081040000}"/>
    <cellStyle name="tableau | cellule | (normal) | franc | entier 5 2" xfId="1533" xr:uid="{00000000-0005-0000-0000-000082040000}"/>
    <cellStyle name="tableau | cellule | (normal) | franc | entier 6" xfId="1528" xr:uid="{00000000-0005-0000-0000-000083040000}"/>
    <cellStyle name="tableau | cellule | (normal) | pourcentage | decimal 1" xfId="555" xr:uid="{00000000-0005-0000-0000-000084040000}"/>
    <cellStyle name="tableau | cellule | (normal) | pourcentage | decimal 1 2" xfId="556" xr:uid="{00000000-0005-0000-0000-000085040000}"/>
    <cellStyle name="tableau | cellule | (normal) | pourcentage | decimal 1 2 2" xfId="557" xr:uid="{00000000-0005-0000-0000-000086040000}"/>
    <cellStyle name="tableau | cellule | (normal) | pourcentage | decimal 1 2 2 2" xfId="1536" xr:uid="{00000000-0005-0000-0000-000087040000}"/>
    <cellStyle name="tableau | cellule | (normal) | pourcentage | decimal 1 2 3" xfId="1535" xr:uid="{00000000-0005-0000-0000-000088040000}"/>
    <cellStyle name="tableau | cellule | (normal) | pourcentage | decimal 1 3" xfId="558" xr:uid="{00000000-0005-0000-0000-000089040000}"/>
    <cellStyle name="tableau | cellule | (normal) | pourcentage | decimal 1 3 2" xfId="1537" xr:uid="{00000000-0005-0000-0000-00008A040000}"/>
    <cellStyle name="tableau | cellule | (normal) | pourcentage | decimal 1 4" xfId="559" xr:uid="{00000000-0005-0000-0000-00008B040000}"/>
    <cellStyle name="tableau | cellule | (normal) | pourcentage | decimal 1 4 2" xfId="1538" xr:uid="{00000000-0005-0000-0000-00008C040000}"/>
    <cellStyle name="tableau | cellule | (normal) | pourcentage | decimal 1 5" xfId="560" xr:uid="{00000000-0005-0000-0000-00008D040000}"/>
    <cellStyle name="tableau | cellule | (normal) | pourcentage | decimal 1 5 2" xfId="1539" xr:uid="{00000000-0005-0000-0000-00008E040000}"/>
    <cellStyle name="tableau | cellule | (normal) | pourcentage | decimal 1 6" xfId="1534" xr:uid="{00000000-0005-0000-0000-00008F040000}"/>
    <cellStyle name="tableau | cellule | (normal) | pourcentage | decimal 2" xfId="561" xr:uid="{00000000-0005-0000-0000-000090040000}"/>
    <cellStyle name="tableau | cellule | (normal) | pourcentage | decimal 2 2" xfId="562" xr:uid="{00000000-0005-0000-0000-000091040000}"/>
    <cellStyle name="tableau | cellule | (normal) | pourcentage | decimal 2 2 2" xfId="563" xr:uid="{00000000-0005-0000-0000-000092040000}"/>
    <cellStyle name="tableau | cellule | (normal) | pourcentage | decimal 2 2 2 2" xfId="1542" xr:uid="{00000000-0005-0000-0000-000093040000}"/>
    <cellStyle name="tableau | cellule | (normal) | pourcentage | decimal 2 2 3" xfId="1541" xr:uid="{00000000-0005-0000-0000-000094040000}"/>
    <cellStyle name="tableau | cellule | (normal) | pourcentage | decimal 2 3" xfId="564" xr:uid="{00000000-0005-0000-0000-000095040000}"/>
    <cellStyle name="tableau | cellule | (normal) | pourcentage | decimal 2 3 2" xfId="1543" xr:uid="{00000000-0005-0000-0000-000096040000}"/>
    <cellStyle name="tableau | cellule | (normal) | pourcentage | decimal 2 4" xfId="565" xr:uid="{00000000-0005-0000-0000-000097040000}"/>
    <cellStyle name="tableau | cellule | (normal) | pourcentage | decimal 2 4 2" xfId="1544" xr:uid="{00000000-0005-0000-0000-000098040000}"/>
    <cellStyle name="tableau | cellule | (normal) | pourcentage | decimal 2 5" xfId="566" xr:uid="{00000000-0005-0000-0000-000099040000}"/>
    <cellStyle name="tableau | cellule | (normal) | pourcentage | decimal 2 5 2" xfId="1545" xr:uid="{00000000-0005-0000-0000-00009A040000}"/>
    <cellStyle name="tableau | cellule | (normal) | pourcentage | decimal 2 6" xfId="1540" xr:uid="{00000000-0005-0000-0000-00009B040000}"/>
    <cellStyle name="tableau | cellule | (normal) | pourcentage | entier" xfId="567" xr:uid="{00000000-0005-0000-0000-00009C040000}"/>
    <cellStyle name="tableau | cellule | (normal) | pourcentage | entier 2" xfId="568" xr:uid="{00000000-0005-0000-0000-00009D040000}"/>
    <cellStyle name="tableau | cellule | (normal) | pourcentage | entier 2 2" xfId="569" xr:uid="{00000000-0005-0000-0000-00009E040000}"/>
    <cellStyle name="tableau | cellule | (normal) | pourcentage | entier 2 2 2" xfId="1548" xr:uid="{00000000-0005-0000-0000-00009F040000}"/>
    <cellStyle name="tableau | cellule | (normal) | pourcentage | entier 2 3" xfId="1547" xr:uid="{00000000-0005-0000-0000-0000A0040000}"/>
    <cellStyle name="tableau | cellule | (normal) | pourcentage | entier 3" xfId="570" xr:uid="{00000000-0005-0000-0000-0000A1040000}"/>
    <cellStyle name="tableau | cellule | (normal) | pourcentage | entier 3 2" xfId="1549" xr:uid="{00000000-0005-0000-0000-0000A2040000}"/>
    <cellStyle name="tableau | cellule | (normal) | pourcentage | entier 4" xfId="571" xr:uid="{00000000-0005-0000-0000-0000A3040000}"/>
    <cellStyle name="tableau | cellule | (normal) | pourcentage | entier 4 2" xfId="1550" xr:uid="{00000000-0005-0000-0000-0000A4040000}"/>
    <cellStyle name="tableau | cellule | (normal) | pourcentage | entier 5" xfId="572" xr:uid="{00000000-0005-0000-0000-0000A5040000}"/>
    <cellStyle name="tableau | cellule | (normal) | pourcentage | entier 5 2" xfId="1551" xr:uid="{00000000-0005-0000-0000-0000A6040000}"/>
    <cellStyle name="tableau | cellule | (normal) | pourcentage | entier 6" xfId="1546" xr:uid="{00000000-0005-0000-0000-0000A7040000}"/>
    <cellStyle name="tableau | cellule | (normal) | standard" xfId="573" xr:uid="{00000000-0005-0000-0000-0000A8040000}"/>
    <cellStyle name="tableau | cellule | (normal) | standard 2" xfId="574" xr:uid="{00000000-0005-0000-0000-0000A9040000}"/>
    <cellStyle name="tableau | cellule | (normal) | standard 2 2" xfId="575" xr:uid="{00000000-0005-0000-0000-0000AA040000}"/>
    <cellStyle name="tableau | cellule | (normal) | standard 2 2 2" xfId="1554" xr:uid="{00000000-0005-0000-0000-0000AB040000}"/>
    <cellStyle name="tableau | cellule | (normal) | standard 2 3" xfId="1553" xr:uid="{00000000-0005-0000-0000-0000AC040000}"/>
    <cellStyle name="tableau | cellule | (normal) | standard 3" xfId="576" xr:uid="{00000000-0005-0000-0000-0000AD040000}"/>
    <cellStyle name="tableau | cellule | (normal) | standard 3 2" xfId="1555" xr:uid="{00000000-0005-0000-0000-0000AE040000}"/>
    <cellStyle name="tableau | cellule | (normal) | standard 4" xfId="577" xr:uid="{00000000-0005-0000-0000-0000AF040000}"/>
    <cellStyle name="tableau | cellule | (normal) | standard 4 2" xfId="1556" xr:uid="{00000000-0005-0000-0000-0000B0040000}"/>
    <cellStyle name="tableau | cellule | (normal) | standard 5" xfId="578" xr:uid="{00000000-0005-0000-0000-0000B1040000}"/>
    <cellStyle name="tableau | cellule | (normal) | standard 5 2" xfId="1557" xr:uid="{00000000-0005-0000-0000-0000B2040000}"/>
    <cellStyle name="tableau | cellule | (normal) | standard 6" xfId="1552" xr:uid="{00000000-0005-0000-0000-0000B3040000}"/>
    <cellStyle name="tableau | cellule | (normal) | texte" xfId="579" xr:uid="{00000000-0005-0000-0000-0000B4040000}"/>
    <cellStyle name="tableau | cellule | (normal) | texte 2" xfId="580" xr:uid="{00000000-0005-0000-0000-0000B5040000}"/>
    <cellStyle name="tableau | cellule | (normal) | texte 2 2" xfId="581" xr:uid="{00000000-0005-0000-0000-0000B6040000}"/>
    <cellStyle name="tableau | cellule | (normal) | texte 2 2 2" xfId="1560" xr:uid="{00000000-0005-0000-0000-0000B7040000}"/>
    <cellStyle name="tableau | cellule | (normal) | texte 2 3" xfId="1559" xr:uid="{00000000-0005-0000-0000-0000B8040000}"/>
    <cellStyle name="tableau | cellule | (normal) | texte 3" xfId="582" xr:uid="{00000000-0005-0000-0000-0000B9040000}"/>
    <cellStyle name="tableau | cellule | (normal) | texte 3 2" xfId="1561" xr:uid="{00000000-0005-0000-0000-0000BA040000}"/>
    <cellStyle name="tableau | cellule | (normal) | texte 4" xfId="583" xr:uid="{00000000-0005-0000-0000-0000BB040000}"/>
    <cellStyle name="tableau | cellule | (normal) | texte 4 2" xfId="1562" xr:uid="{00000000-0005-0000-0000-0000BC040000}"/>
    <cellStyle name="tableau | cellule | (normal) | texte 5" xfId="584" xr:uid="{00000000-0005-0000-0000-0000BD040000}"/>
    <cellStyle name="tableau | cellule | (normal) | texte 5 2" xfId="1563" xr:uid="{00000000-0005-0000-0000-0000BE040000}"/>
    <cellStyle name="tableau | cellule | (normal) | texte 6" xfId="1558" xr:uid="{00000000-0005-0000-0000-0000BF040000}"/>
    <cellStyle name="tableau | cellule | (total) | decimal 1" xfId="585" xr:uid="{00000000-0005-0000-0000-0000C0040000}"/>
    <cellStyle name="tableau | cellule | (total) | decimal 1 2" xfId="586" xr:uid="{00000000-0005-0000-0000-0000C1040000}"/>
    <cellStyle name="tableau | cellule | (total) | decimal 1 2 2" xfId="1565" xr:uid="{00000000-0005-0000-0000-0000C2040000}"/>
    <cellStyle name="tableau | cellule | (total) | decimal 1 3" xfId="587" xr:uid="{00000000-0005-0000-0000-0000C3040000}"/>
    <cellStyle name="tableau | cellule | (total) | decimal 1 3 2" xfId="1566" xr:uid="{00000000-0005-0000-0000-0000C4040000}"/>
    <cellStyle name="tableau | cellule | (total) | decimal 1 4" xfId="588" xr:uid="{00000000-0005-0000-0000-0000C5040000}"/>
    <cellStyle name="tableau | cellule | (total) | decimal 1 4 2" xfId="1567" xr:uid="{00000000-0005-0000-0000-0000C6040000}"/>
    <cellStyle name="tableau | cellule | (total) | decimal 1 5" xfId="589" xr:uid="{00000000-0005-0000-0000-0000C7040000}"/>
    <cellStyle name="tableau | cellule | (total) | decimal 1 5 2" xfId="1568" xr:uid="{00000000-0005-0000-0000-0000C8040000}"/>
    <cellStyle name="tableau | cellule | (total) | decimal 1 6" xfId="1564" xr:uid="{00000000-0005-0000-0000-0000C9040000}"/>
    <cellStyle name="tableau | cellule | (total) | decimal 2" xfId="590" xr:uid="{00000000-0005-0000-0000-0000CA040000}"/>
    <cellStyle name="tableau | cellule | (total) | decimal 2 2" xfId="591" xr:uid="{00000000-0005-0000-0000-0000CB040000}"/>
    <cellStyle name="tableau | cellule | (total) | decimal 2 2 2" xfId="1570" xr:uid="{00000000-0005-0000-0000-0000CC040000}"/>
    <cellStyle name="tableau | cellule | (total) | decimal 2 3" xfId="592" xr:uid="{00000000-0005-0000-0000-0000CD040000}"/>
    <cellStyle name="tableau | cellule | (total) | decimal 2 3 2" xfId="1571" xr:uid="{00000000-0005-0000-0000-0000CE040000}"/>
    <cellStyle name="tableau | cellule | (total) | decimal 2 4" xfId="593" xr:uid="{00000000-0005-0000-0000-0000CF040000}"/>
    <cellStyle name="tableau | cellule | (total) | decimal 2 4 2" xfId="1572" xr:uid="{00000000-0005-0000-0000-0000D0040000}"/>
    <cellStyle name="tableau | cellule | (total) | decimal 2 5" xfId="594" xr:uid="{00000000-0005-0000-0000-0000D1040000}"/>
    <cellStyle name="tableau | cellule | (total) | decimal 2 5 2" xfId="1573" xr:uid="{00000000-0005-0000-0000-0000D2040000}"/>
    <cellStyle name="tableau | cellule | (total) | decimal 2 6" xfId="1569" xr:uid="{00000000-0005-0000-0000-0000D3040000}"/>
    <cellStyle name="tableau | cellule | (total) | decimal 3" xfId="595" xr:uid="{00000000-0005-0000-0000-0000D4040000}"/>
    <cellStyle name="tableau | cellule | (total) | decimal 3 2" xfId="596" xr:uid="{00000000-0005-0000-0000-0000D5040000}"/>
    <cellStyle name="tableau | cellule | (total) | decimal 3 2 2" xfId="1575" xr:uid="{00000000-0005-0000-0000-0000D6040000}"/>
    <cellStyle name="tableau | cellule | (total) | decimal 3 3" xfId="597" xr:uid="{00000000-0005-0000-0000-0000D7040000}"/>
    <cellStyle name="tableau | cellule | (total) | decimal 3 3 2" xfId="1576" xr:uid="{00000000-0005-0000-0000-0000D8040000}"/>
    <cellStyle name="tableau | cellule | (total) | decimal 3 4" xfId="598" xr:uid="{00000000-0005-0000-0000-0000D9040000}"/>
    <cellStyle name="tableau | cellule | (total) | decimal 3 4 2" xfId="1577" xr:uid="{00000000-0005-0000-0000-0000DA040000}"/>
    <cellStyle name="tableau | cellule | (total) | decimal 3 5" xfId="599" xr:uid="{00000000-0005-0000-0000-0000DB040000}"/>
    <cellStyle name="tableau | cellule | (total) | decimal 3 5 2" xfId="1578" xr:uid="{00000000-0005-0000-0000-0000DC040000}"/>
    <cellStyle name="tableau | cellule | (total) | decimal 3 6" xfId="1574" xr:uid="{00000000-0005-0000-0000-0000DD040000}"/>
    <cellStyle name="tableau | cellule | (total) | decimal 4" xfId="600" xr:uid="{00000000-0005-0000-0000-0000DE040000}"/>
    <cellStyle name="tableau | cellule | (total) | decimal 4 2" xfId="601" xr:uid="{00000000-0005-0000-0000-0000DF040000}"/>
    <cellStyle name="tableau | cellule | (total) | decimal 4 2 2" xfId="1580" xr:uid="{00000000-0005-0000-0000-0000E0040000}"/>
    <cellStyle name="tableau | cellule | (total) | decimal 4 3" xfId="602" xr:uid="{00000000-0005-0000-0000-0000E1040000}"/>
    <cellStyle name="tableau | cellule | (total) | decimal 4 3 2" xfId="1581" xr:uid="{00000000-0005-0000-0000-0000E2040000}"/>
    <cellStyle name="tableau | cellule | (total) | decimal 4 4" xfId="603" xr:uid="{00000000-0005-0000-0000-0000E3040000}"/>
    <cellStyle name="tableau | cellule | (total) | decimal 4 4 2" xfId="1582" xr:uid="{00000000-0005-0000-0000-0000E4040000}"/>
    <cellStyle name="tableau | cellule | (total) | decimal 4 5" xfId="604" xr:uid="{00000000-0005-0000-0000-0000E5040000}"/>
    <cellStyle name="tableau | cellule | (total) | decimal 4 5 2" xfId="1583" xr:uid="{00000000-0005-0000-0000-0000E6040000}"/>
    <cellStyle name="tableau | cellule | (total) | decimal 4 6" xfId="1579" xr:uid="{00000000-0005-0000-0000-0000E7040000}"/>
    <cellStyle name="tableau | cellule | (total) | entier" xfId="605" xr:uid="{00000000-0005-0000-0000-0000E8040000}"/>
    <cellStyle name="tableau | cellule | (total) | entier 2" xfId="606" xr:uid="{00000000-0005-0000-0000-0000E9040000}"/>
    <cellStyle name="tableau | cellule | (total) | entier 2 2" xfId="1585" xr:uid="{00000000-0005-0000-0000-0000EA040000}"/>
    <cellStyle name="tableau | cellule | (total) | entier 3" xfId="607" xr:uid="{00000000-0005-0000-0000-0000EB040000}"/>
    <cellStyle name="tableau | cellule | (total) | entier 3 2" xfId="1586" xr:uid="{00000000-0005-0000-0000-0000EC040000}"/>
    <cellStyle name="tableau | cellule | (total) | entier 4" xfId="608" xr:uid="{00000000-0005-0000-0000-0000ED040000}"/>
    <cellStyle name="tableau | cellule | (total) | entier 4 2" xfId="1587" xr:uid="{00000000-0005-0000-0000-0000EE040000}"/>
    <cellStyle name="tableau | cellule | (total) | entier 5" xfId="609" xr:uid="{00000000-0005-0000-0000-0000EF040000}"/>
    <cellStyle name="tableau | cellule | (total) | entier 5 2" xfId="1588" xr:uid="{00000000-0005-0000-0000-0000F0040000}"/>
    <cellStyle name="tableau | cellule | (total) | entier 6" xfId="1584" xr:uid="{00000000-0005-0000-0000-0000F1040000}"/>
    <cellStyle name="tableau | cellule | (total) | euro | decimal 1" xfId="610" xr:uid="{00000000-0005-0000-0000-0000F2040000}"/>
    <cellStyle name="tableau | cellule | (total) | euro | decimal 1 2" xfId="611" xr:uid="{00000000-0005-0000-0000-0000F3040000}"/>
    <cellStyle name="tableau | cellule | (total) | euro | decimal 1 2 2" xfId="1590" xr:uid="{00000000-0005-0000-0000-0000F4040000}"/>
    <cellStyle name="tableau | cellule | (total) | euro | decimal 1 3" xfId="612" xr:uid="{00000000-0005-0000-0000-0000F5040000}"/>
    <cellStyle name="tableau | cellule | (total) | euro | decimal 1 3 2" xfId="1591" xr:uid="{00000000-0005-0000-0000-0000F6040000}"/>
    <cellStyle name="tableau | cellule | (total) | euro | decimal 1 4" xfId="613" xr:uid="{00000000-0005-0000-0000-0000F7040000}"/>
    <cellStyle name="tableau | cellule | (total) | euro | decimal 1 4 2" xfId="1592" xr:uid="{00000000-0005-0000-0000-0000F8040000}"/>
    <cellStyle name="tableau | cellule | (total) | euro | decimal 1 5" xfId="614" xr:uid="{00000000-0005-0000-0000-0000F9040000}"/>
    <cellStyle name="tableau | cellule | (total) | euro | decimal 1 5 2" xfId="1593" xr:uid="{00000000-0005-0000-0000-0000FA040000}"/>
    <cellStyle name="tableau | cellule | (total) | euro | decimal 1 6" xfId="1589" xr:uid="{00000000-0005-0000-0000-0000FB040000}"/>
    <cellStyle name="tableau | cellule | (total) | euro | decimal 2" xfId="615" xr:uid="{00000000-0005-0000-0000-0000FC040000}"/>
    <cellStyle name="tableau | cellule | (total) | euro | decimal 2 2" xfId="616" xr:uid="{00000000-0005-0000-0000-0000FD040000}"/>
    <cellStyle name="tableau | cellule | (total) | euro | decimal 2 2 2" xfId="1595" xr:uid="{00000000-0005-0000-0000-0000FE040000}"/>
    <cellStyle name="tableau | cellule | (total) | euro | decimal 2 3" xfId="617" xr:uid="{00000000-0005-0000-0000-0000FF040000}"/>
    <cellStyle name="tableau | cellule | (total) | euro | decimal 2 3 2" xfId="1596" xr:uid="{00000000-0005-0000-0000-000000050000}"/>
    <cellStyle name="tableau | cellule | (total) | euro | decimal 2 4" xfId="618" xr:uid="{00000000-0005-0000-0000-000001050000}"/>
    <cellStyle name="tableau | cellule | (total) | euro | decimal 2 4 2" xfId="1597" xr:uid="{00000000-0005-0000-0000-000002050000}"/>
    <cellStyle name="tableau | cellule | (total) | euro | decimal 2 5" xfId="619" xr:uid="{00000000-0005-0000-0000-000003050000}"/>
    <cellStyle name="tableau | cellule | (total) | euro | decimal 2 5 2" xfId="1598" xr:uid="{00000000-0005-0000-0000-000004050000}"/>
    <cellStyle name="tableau | cellule | (total) | euro | decimal 2 6" xfId="1594" xr:uid="{00000000-0005-0000-0000-000005050000}"/>
    <cellStyle name="tableau | cellule | (total) | euro | entier" xfId="620" xr:uid="{00000000-0005-0000-0000-000006050000}"/>
    <cellStyle name="tableau | cellule | (total) | euro | entier 2" xfId="621" xr:uid="{00000000-0005-0000-0000-000007050000}"/>
    <cellStyle name="tableau | cellule | (total) | euro | entier 2 2" xfId="1600" xr:uid="{00000000-0005-0000-0000-000008050000}"/>
    <cellStyle name="tableau | cellule | (total) | euro | entier 3" xfId="622" xr:uid="{00000000-0005-0000-0000-000009050000}"/>
    <cellStyle name="tableau | cellule | (total) | euro | entier 3 2" xfId="1601" xr:uid="{00000000-0005-0000-0000-00000A050000}"/>
    <cellStyle name="tableau | cellule | (total) | euro | entier 4" xfId="623" xr:uid="{00000000-0005-0000-0000-00000B050000}"/>
    <cellStyle name="tableau | cellule | (total) | euro | entier 4 2" xfId="1602" xr:uid="{00000000-0005-0000-0000-00000C050000}"/>
    <cellStyle name="tableau | cellule | (total) | euro | entier 5" xfId="624" xr:uid="{00000000-0005-0000-0000-00000D050000}"/>
    <cellStyle name="tableau | cellule | (total) | euro | entier 5 2" xfId="1603" xr:uid="{00000000-0005-0000-0000-00000E050000}"/>
    <cellStyle name="tableau | cellule | (total) | euro | entier 6" xfId="1599" xr:uid="{00000000-0005-0000-0000-00000F050000}"/>
    <cellStyle name="tableau | cellule | (total) | franc | decimal 1" xfId="625" xr:uid="{00000000-0005-0000-0000-000010050000}"/>
    <cellStyle name="tableau | cellule | (total) | franc | decimal 1 2" xfId="626" xr:uid="{00000000-0005-0000-0000-000011050000}"/>
    <cellStyle name="tableau | cellule | (total) | franc | decimal 1 2 2" xfId="1605" xr:uid="{00000000-0005-0000-0000-000012050000}"/>
    <cellStyle name="tableau | cellule | (total) | franc | decimal 1 3" xfId="627" xr:uid="{00000000-0005-0000-0000-000013050000}"/>
    <cellStyle name="tableau | cellule | (total) | franc | decimal 1 3 2" xfId="1606" xr:uid="{00000000-0005-0000-0000-000014050000}"/>
    <cellStyle name="tableau | cellule | (total) | franc | decimal 1 4" xfId="628" xr:uid="{00000000-0005-0000-0000-000015050000}"/>
    <cellStyle name="tableau | cellule | (total) | franc | decimal 1 4 2" xfId="1607" xr:uid="{00000000-0005-0000-0000-000016050000}"/>
    <cellStyle name="tableau | cellule | (total) | franc | decimal 1 5" xfId="629" xr:uid="{00000000-0005-0000-0000-000017050000}"/>
    <cellStyle name="tableau | cellule | (total) | franc | decimal 1 5 2" xfId="1608" xr:uid="{00000000-0005-0000-0000-000018050000}"/>
    <cellStyle name="tableau | cellule | (total) | franc | decimal 1 6" xfId="1604" xr:uid="{00000000-0005-0000-0000-000019050000}"/>
    <cellStyle name="tableau | cellule | (total) | franc | decimal 2" xfId="630" xr:uid="{00000000-0005-0000-0000-00001A050000}"/>
    <cellStyle name="tableau | cellule | (total) | franc | decimal 2 2" xfId="631" xr:uid="{00000000-0005-0000-0000-00001B050000}"/>
    <cellStyle name="tableau | cellule | (total) | franc | decimal 2 2 2" xfId="1610" xr:uid="{00000000-0005-0000-0000-00001C050000}"/>
    <cellStyle name="tableau | cellule | (total) | franc | decimal 2 3" xfId="632" xr:uid="{00000000-0005-0000-0000-00001D050000}"/>
    <cellStyle name="tableau | cellule | (total) | franc | decimal 2 3 2" xfId="1611" xr:uid="{00000000-0005-0000-0000-00001E050000}"/>
    <cellStyle name="tableau | cellule | (total) | franc | decimal 2 4" xfId="633" xr:uid="{00000000-0005-0000-0000-00001F050000}"/>
    <cellStyle name="tableau | cellule | (total) | franc | decimal 2 4 2" xfId="1612" xr:uid="{00000000-0005-0000-0000-000020050000}"/>
    <cellStyle name="tableau | cellule | (total) | franc | decimal 2 5" xfId="634" xr:uid="{00000000-0005-0000-0000-000021050000}"/>
    <cellStyle name="tableau | cellule | (total) | franc | decimal 2 5 2" xfId="1613" xr:uid="{00000000-0005-0000-0000-000022050000}"/>
    <cellStyle name="tableau | cellule | (total) | franc | decimal 2 6" xfId="1609" xr:uid="{00000000-0005-0000-0000-000023050000}"/>
    <cellStyle name="tableau | cellule | (total) | franc | entier" xfId="635" xr:uid="{00000000-0005-0000-0000-000024050000}"/>
    <cellStyle name="tableau | cellule | (total) | franc | entier 2" xfId="636" xr:uid="{00000000-0005-0000-0000-000025050000}"/>
    <cellStyle name="tableau | cellule | (total) | franc | entier 2 2" xfId="1615" xr:uid="{00000000-0005-0000-0000-000026050000}"/>
    <cellStyle name="tableau | cellule | (total) | franc | entier 3" xfId="637" xr:uid="{00000000-0005-0000-0000-000027050000}"/>
    <cellStyle name="tableau | cellule | (total) | franc | entier 3 2" xfId="1616" xr:uid="{00000000-0005-0000-0000-000028050000}"/>
    <cellStyle name="tableau | cellule | (total) | franc | entier 4" xfId="638" xr:uid="{00000000-0005-0000-0000-000029050000}"/>
    <cellStyle name="tableau | cellule | (total) | franc | entier 4 2" xfId="1617" xr:uid="{00000000-0005-0000-0000-00002A050000}"/>
    <cellStyle name="tableau | cellule | (total) | franc | entier 5" xfId="639" xr:uid="{00000000-0005-0000-0000-00002B050000}"/>
    <cellStyle name="tableau | cellule | (total) | franc | entier 5 2" xfId="1618" xr:uid="{00000000-0005-0000-0000-00002C050000}"/>
    <cellStyle name="tableau | cellule | (total) | franc | entier 6" xfId="1614" xr:uid="{00000000-0005-0000-0000-00002D050000}"/>
    <cellStyle name="tableau | cellule | (total) | pourcentage | decimal 1" xfId="640" xr:uid="{00000000-0005-0000-0000-00002E050000}"/>
    <cellStyle name="tableau | cellule | (total) | pourcentage | decimal 1 2" xfId="641" xr:uid="{00000000-0005-0000-0000-00002F050000}"/>
    <cellStyle name="tableau | cellule | (total) | pourcentage | decimal 1 2 2" xfId="1620" xr:uid="{00000000-0005-0000-0000-000030050000}"/>
    <cellStyle name="tableau | cellule | (total) | pourcentage | decimal 1 3" xfId="642" xr:uid="{00000000-0005-0000-0000-000031050000}"/>
    <cellStyle name="tableau | cellule | (total) | pourcentage | decimal 1 3 2" xfId="1621" xr:uid="{00000000-0005-0000-0000-000032050000}"/>
    <cellStyle name="tableau | cellule | (total) | pourcentage | decimal 1 4" xfId="643" xr:uid="{00000000-0005-0000-0000-000033050000}"/>
    <cellStyle name="tableau | cellule | (total) | pourcentage | decimal 1 4 2" xfId="1622" xr:uid="{00000000-0005-0000-0000-000034050000}"/>
    <cellStyle name="tableau | cellule | (total) | pourcentage | decimal 1 5" xfId="644" xr:uid="{00000000-0005-0000-0000-000035050000}"/>
    <cellStyle name="tableau | cellule | (total) | pourcentage | decimal 1 5 2" xfId="1623" xr:uid="{00000000-0005-0000-0000-000036050000}"/>
    <cellStyle name="tableau | cellule | (total) | pourcentage | decimal 1 6" xfId="1619" xr:uid="{00000000-0005-0000-0000-000037050000}"/>
    <cellStyle name="tableau | cellule | (total) | pourcentage | decimal 2" xfId="645" xr:uid="{00000000-0005-0000-0000-000038050000}"/>
    <cellStyle name="tableau | cellule | (total) | pourcentage | decimal 2 2" xfId="646" xr:uid="{00000000-0005-0000-0000-000039050000}"/>
    <cellStyle name="tableau | cellule | (total) | pourcentage | decimal 2 2 2" xfId="1625" xr:uid="{00000000-0005-0000-0000-00003A050000}"/>
    <cellStyle name="tableau | cellule | (total) | pourcentage | decimal 2 3" xfId="647" xr:uid="{00000000-0005-0000-0000-00003B050000}"/>
    <cellStyle name="tableau | cellule | (total) | pourcentage | decimal 2 3 2" xfId="1626" xr:uid="{00000000-0005-0000-0000-00003C050000}"/>
    <cellStyle name="tableau | cellule | (total) | pourcentage | decimal 2 4" xfId="648" xr:uid="{00000000-0005-0000-0000-00003D050000}"/>
    <cellStyle name="tableau | cellule | (total) | pourcentage | decimal 2 4 2" xfId="1627" xr:uid="{00000000-0005-0000-0000-00003E050000}"/>
    <cellStyle name="tableau | cellule | (total) | pourcentage | decimal 2 5" xfId="649" xr:uid="{00000000-0005-0000-0000-00003F050000}"/>
    <cellStyle name="tableau | cellule | (total) | pourcentage | decimal 2 5 2" xfId="1628" xr:uid="{00000000-0005-0000-0000-000040050000}"/>
    <cellStyle name="tableau | cellule | (total) | pourcentage | decimal 2 6" xfId="1624" xr:uid="{00000000-0005-0000-0000-000041050000}"/>
    <cellStyle name="tableau | cellule | (total) | pourcentage | entier" xfId="650" xr:uid="{00000000-0005-0000-0000-000042050000}"/>
    <cellStyle name="tableau | cellule | (total) | pourcentage | entier 2" xfId="651" xr:uid="{00000000-0005-0000-0000-000043050000}"/>
    <cellStyle name="tableau | cellule | (total) | pourcentage | entier 2 2" xfId="1630" xr:uid="{00000000-0005-0000-0000-000044050000}"/>
    <cellStyle name="tableau | cellule | (total) | pourcentage | entier 3" xfId="652" xr:uid="{00000000-0005-0000-0000-000045050000}"/>
    <cellStyle name="tableau | cellule | (total) | pourcentage | entier 3 2" xfId="1631" xr:uid="{00000000-0005-0000-0000-000046050000}"/>
    <cellStyle name="tableau | cellule | (total) | pourcentage | entier 4" xfId="653" xr:uid="{00000000-0005-0000-0000-000047050000}"/>
    <cellStyle name="tableau | cellule | (total) | pourcentage | entier 4 2" xfId="1632" xr:uid="{00000000-0005-0000-0000-000048050000}"/>
    <cellStyle name="tableau | cellule | (total) | pourcentage | entier 5" xfId="654" xr:uid="{00000000-0005-0000-0000-000049050000}"/>
    <cellStyle name="tableau | cellule | (total) | pourcentage | entier 5 2" xfId="1633" xr:uid="{00000000-0005-0000-0000-00004A050000}"/>
    <cellStyle name="tableau | cellule | (total) | pourcentage | entier 6" xfId="1629" xr:uid="{00000000-0005-0000-0000-00004B050000}"/>
    <cellStyle name="tableau | cellule | (total) | standard" xfId="655" xr:uid="{00000000-0005-0000-0000-00004C050000}"/>
    <cellStyle name="tableau | cellule | (total) | standard 2" xfId="656" xr:uid="{00000000-0005-0000-0000-00004D050000}"/>
    <cellStyle name="tableau | cellule | (total) | standard 2 2" xfId="1635" xr:uid="{00000000-0005-0000-0000-00004E050000}"/>
    <cellStyle name="tableau | cellule | (total) | standard 3" xfId="657" xr:uid="{00000000-0005-0000-0000-00004F050000}"/>
    <cellStyle name="tableau | cellule | (total) | standard 3 2" xfId="1636" xr:uid="{00000000-0005-0000-0000-000050050000}"/>
    <cellStyle name="tableau | cellule | (total) | standard 4" xfId="658" xr:uid="{00000000-0005-0000-0000-000051050000}"/>
    <cellStyle name="tableau | cellule | (total) | standard 4 2" xfId="1637" xr:uid="{00000000-0005-0000-0000-000052050000}"/>
    <cellStyle name="tableau | cellule | (total) | standard 5" xfId="659" xr:uid="{00000000-0005-0000-0000-000053050000}"/>
    <cellStyle name="tableau | cellule | (total) | standard 5 2" xfId="1638" xr:uid="{00000000-0005-0000-0000-000054050000}"/>
    <cellStyle name="tableau | cellule | (total) | standard 6" xfId="1634" xr:uid="{00000000-0005-0000-0000-000055050000}"/>
    <cellStyle name="tableau | cellule | (total) | texte" xfId="660" xr:uid="{00000000-0005-0000-0000-000056050000}"/>
    <cellStyle name="tableau | cellule | (total) | texte 2" xfId="661" xr:uid="{00000000-0005-0000-0000-000057050000}"/>
    <cellStyle name="tableau | cellule | (total) | texte 2 2" xfId="1640" xr:uid="{00000000-0005-0000-0000-000058050000}"/>
    <cellStyle name="tableau | cellule | (total) | texte 3" xfId="662" xr:uid="{00000000-0005-0000-0000-000059050000}"/>
    <cellStyle name="tableau | cellule | (total) | texte 3 2" xfId="1641" xr:uid="{00000000-0005-0000-0000-00005A050000}"/>
    <cellStyle name="tableau | cellule | (total) | texte 4" xfId="663" xr:uid="{00000000-0005-0000-0000-00005B050000}"/>
    <cellStyle name="tableau | cellule | (total) | texte 4 2" xfId="1642" xr:uid="{00000000-0005-0000-0000-00005C050000}"/>
    <cellStyle name="tableau | cellule | (total) | texte 5" xfId="664" xr:uid="{00000000-0005-0000-0000-00005D050000}"/>
    <cellStyle name="tableau | cellule | (total) | texte 5 2" xfId="1643" xr:uid="{00000000-0005-0000-0000-00005E050000}"/>
    <cellStyle name="tableau | cellule | (total) | texte 6" xfId="1639" xr:uid="{00000000-0005-0000-0000-00005F050000}"/>
    <cellStyle name="tableau | cellule | normal | decimal 1" xfId="665" xr:uid="{00000000-0005-0000-0000-000060050000}"/>
    <cellStyle name="tableau | cellule | normal | decimal 1 2" xfId="666" xr:uid="{00000000-0005-0000-0000-000061050000}"/>
    <cellStyle name="tableau | cellule | normal | decimal 1 2 2" xfId="667" xr:uid="{00000000-0005-0000-0000-000062050000}"/>
    <cellStyle name="tableau | cellule | normal | decimal 1 2 2 2" xfId="1646" xr:uid="{00000000-0005-0000-0000-000063050000}"/>
    <cellStyle name="tableau | cellule | normal | decimal 1 2 3" xfId="668" xr:uid="{00000000-0005-0000-0000-000064050000}"/>
    <cellStyle name="tableau | cellule | normal | decimal 1 2 3 2" xfId="1647" xr:uid="{00000000-0005-0000-0000-000065050000}"/>
    <cellStyle name="tableau | cellule | normal | decimal 1 2 4" xfId="1645" xr:uid="{00000000-0005-0000-0000-000066050000}"/>
    <cellStyle name="tableau | cellule | normal | decimal 1 3" xfId="669" xr:uid="{00000000-0005-0000-0000-000067050000}"/>
    <cellStyle name="tableau | cellule | normal | decimal 1 3 2" xfId="670" xr:uid="{00000000-0005-0000-0000-000068050000}"/>
    <cellStyle name="tableau | cellule | normal | decimal 1 3 2 2" xfId="1649" xr:uid="{00000000-0005-0000-0000-000069050000}"/>
    <cellStyle name="tableau | cellule | normal | decimal 1 3 3" xfId="1648" xr:uid="{00000000-0005-0000-0000-00006A050000}"/>
    <cellStyle name="tableau | cellule | normal | decimal 1 4" xfId="671" xr:uid="{00000000-0005-0000-0000-00006B050000}"/>
    <cellStyle name="tableau | cellule | normal | decimal 1 4 2" xfId="1650" xr:uid="{00000000-0005-0000-0000-00006C050000}"/>
    <cellStyle name="tableau | cellule | normal | decimal 1 5" xfId="672" xr:uid="{00000000-0005-0000-0000-00006D050000}"/>
    <cellStyle name="tableau | cellule | normal | decimal 1 5 2" xfId="1651" xr:uid="{00000000-0005-0000-0000-00006E050000}"/>
    <cellStyle name="tableau | cellule | normal | decimal 1 6" xfId="1644" xr:uid="{00000000-0005-0000-0000-00006F050000}"/>
    <cellStyle name="tableau | cellule | normal | decimal 2" xfId="673" xr:uid="{00000000-0005-0000-0000-000070050000}"/>
    <cellStyle name="tableau | cellule | normal | decimal 2 2" xfId="674" xr:uid="{00000000-0005-0000-0000-000071050000}"/>
    <cellStyle name="tableau | cellule | normal | decimal 2 2 2" xfId="675" xr:uid="{00000000-0005-0000-0000-000072050000}"/>
    <cellStyle name="tableau | cellule | normal | decimal 2 2 2 2" xfId="1654" xr:uid="{00000000-0005-0000-0000-000073050000}"/>
    <cellStyle name="tableau | cellule | normal | decimal 2 2 3" xfId="1653" xr:uid="{00000000-0005-0000-0000-000074050000}"/>
    <cellStyle name="tableau | cellule | normal | decimal 2 3" xfId="676" xr:uid="{00000000-0005-0000-0000-000075050000}"/>
    <cellStyle name="tableau | cellule | normal | decimal 2 3 2" xfId="1655" xr:uid="{00000000-0005-0000-0000-000076050000}"/>
    <cellStyle name="tableau | cellule | normal | decimal 2 4" xfId="677" xr:uid="{00000000-0005-0000-0000-000077050000}"/>
    <cellStyle name="tableau | cellule | normal | decimal 2 4 2" xfId="1656" xr:uid="{00000000-0005-0000-0000-000078050000}"/>
    <cellStyle name="tableau | cellule | normal | decimal 2 5" xfId="678" xr:uid="{00000000-0005-0000-0000-000079050000}"/>
    <cellStyle name="tableau | cellule | normal | decimal 2 5 2" xfId="1657" xr:uid="{00000000-0005-0000-0000-00007A050000}"/>
    <cellStyle name="tableau | cellule | normal | decimal 2 6" xfId="1652" xr:uid="{00000000-0005-0000-0000-00007B050000}"/>
    <cellStyle name="tableau | cellule | normal | decimal 3" xfId="679" xr:uid="{00000000-0005-0000-0000-00007C050000}"/>
    <cellStyle name="tableau | cellule | normal | decimal 3 2" xfId="680" xr:uid="{00000000-0005-0000-0000-00007D050000}"/>
    <cellStyle name="tableau | cellule | normal | decimal 3 2 2" xfId="681" xr:uid="{00000000-0005-0000-0000-00007E050000}"/>
    <cellStyle name="tableau | cellule | normal | decimal 3 2 2 2" xfId="1660" xr:uid="{00000000-0005-0000-0000-00007F050000}"/>
    <cellStyle name="tableau | cellule | normal | decimal 3 2 3" xfId="1659" xr:uid="{00000000-0005-0000-0000-000080050000}"/>
    <cellStyle name="tableau | cellule | normal | decimal 3 3" xfId="682" xr:uid="{00000000-0005-0000-0000-000081050000}"/>
    <cellStyle name="tableau | cellule | normal | decimal 3 3 2" xfId="1661" xr:uid="{00000000-0005-0000-0000-000082050000}"/>
    <cellStyle name="tableau | cellule | normal | decimal 3 4" xfId="683" xr:uid="{00000000-0005-0000-0000-000083050000}"/>
    <cellStyle name="tableau | cellule | normal | decimal 3 4 2" xfId="1662" xr:uid="{00000000-0005-0000-0000-000084050000}"/>
    <cellStyle name="tableau | cellule | normal | decimal 3 5" xfId="684" xr:uid="{00000000-0005-0000-0000-000085050000}"/>
    <cellStyle name="tableau | cellule | normal | decimal 3 5 2" xfId="1663" xr:uid="{00000000-0005-0000-0000-000086050000}"/>
    <cellStyle name="tableau | cellule | normal | decimal 3 6" xfId="1658" xr:uid="{00000000-0005-0000-0000-000087050000}"/>
    <cellStyle name="tableau | cellule | normal | decimal 4" xfId="685" xr:uid="{00000000-0005-0000-0000-000088050000}"/>
    <cellStyle name="tableau | cellule | normal | decimal 4 2" xfId="686" xr:uid="{00000000-0005-0000-0000-000089050000}"/>
    <cellStyle name="tableau | cellule | normal | decimal 4 2 2" xfId="687" xr:uid="{00000000-0005-0000-0000-00008A050000}"/>
    <cellStyle name="tableau | cellule | normal | decimal 4 2 2 2" xfId="1666" xr:uid="{00000000-0005-0000-0000-00008B050000}"/>
    <cellStyle name="tableau | cellule | normal | decimal 4 2 3" xfId="1665" xr:uid="{00000000-0005-0000-0000-00008C050000}"/>
    <cellStyle name="tableau | cellule | normal | decimal 4 3" xfId="688" xr:uid="{00000000-0005-0000-0000-00008D050000}"/>
    <cellStyle name="tableau | cellule | normal | decimal 4 3 2" xfId="1667" xr:uid="{00000000-0005-0000-0000-00008E050000}"/>
    <cellStyle name="tableau | cellule | normal | decimal 4 4" xfId="689" xr:uid="{00000000-0005-0000-0000-00008F050000}"/>
    <cellStyle name="tableau | cellule | normal | decimal 4 4 2" xfId="1668" xr:uid="{00000000-0005-0000-0000-000090050000}"/>
    <cellStyle name="tableau | cellule | normal | decimal 4 5" xfId="690" xr:uid="{00000000-0005-0000-0000-000091050000}"/>
    <cellStyle name="tableau | cellule | normal | decimal 4 5 2" xfId="1669" xr:uid="{00000000-0005-0000-0000-000092050000}"/>
    <cellStyle name="tableau | cellule | normal | decimal 4 6" xfId="1664" xr:uid="{00000000-0005-0000-0000-000093050000}"/>
    <cellStyle name="tableau | cellule | normal | entier" xfId="691" xr:uid="{00000000-0005-0000-0000-000094050000}"/>
    <cellStyle name="tableau | cellule | normal | entier 2" xfId="692" xr:uid="{00000000-0005-0000-0000-000095050000}"/>
    <cellStyle name="tableau | cellule | normal | entier 2 2" xfId="693" xr:uid="{00000000-0005-0000-0000-000096050000}"/>
    <cellStyle name="tableau | cellule | normal | entier 2 2 2" xfId="1672" xr:uid="{00000000-0005-0000-0000-000097050000}"/>
    <cellStyle name="tableau | cellule | normal | entier 2 3" xfId="1671" xr:uid="{00000000-0005-0000-0000-000098050000}"/>
    <cellStyle name="tableau | cellule | normal | entier 3" xfId="694" xr:uid="{00000000-0005-0000-0000-000099050000}"/>
    <cellStyle name="tableau | cellule | normal | entier 3 2" xfId="1673" xr:uid="{00000000-0005-0000-0000-00009A050000}"/>
    <cellStyle name="tableau | cellule | normal | entier 4" xfId="695" xr:uid="{00000000-0005-0000-0000-00009B050000}"/>
    <cellStyle name="tableau | cellule | normal | entier 4 2" xfId="1674" xr:uid="{00000000-0005-0000-0000-00009C050000}"/>
    <cellStyle name="tableau | cellule | normal | entier 5" xfId="696" xr:uid="{00000000-0005-0000-0000-00009D050000}"/>
    <cellStyle name="tableau | cellule | normal | entier 5 2" xfId="1675" xr:uid="{00000000-0005-0000-0000-00009E050000}"/>
    <cellStyle name="tableau | cellule | normal | entier 6" xfId="1670" xr:uid="{00000000-0005-0000-0000-00009F050000}"/>
    <cellStyle name="tableau | cellule | normal | euro | decimal 1" xfId="697" xr:uid="{00000000-0005-0000-0000-0000A0050000}"/>
    <cellStyle name="tableau | cellule | normal | euro | decimal 1 2" xfId="698" xr:uid="{00000000-0005-0000-0000-0000A1050000}"/>
    <cellStyle name="tableau | cellule | normal | euro | decimal 1 2 2" xfId="699" xr:uid="{00000000-0005-0000-0000-0000A2050000}"/>
    <cellStyle name="tableau | cellule | normal | euro | decimal 1 2 2 2" xfId="1678" xr:uid="{00000000-0005-0000-0000-0000A3050000}"/>
    <cellStyle name="tableau | cellule | normal | euro | decimal 1 2 3" xfId="1677" xr:uid="{00000000-0005-0000-0000-0000A4050000}"/>
    <cellStyle name="tableau | cellule | normal | euro | decimal 1 3" xfId="700" xr:uid="{00000000-0005-0000-0000-0000A5050000}"/>
    <cellStyle name="tableau | cellule | normal | euro | decimal 1 3 2" xfId="1679" xr:uid="{00000000-0005-0000-0000-0000A6050000}"/>
    <cellStyle name="tableau | cellule | normal | euro | decimal 1 4" xfId="701" xr:uid="{00000000-0005-0000-0000-0000A7050000}"/>
    <cellStyle name="tableau | cellule | normal | euro | decimal 1 4 2" xfId="1680" xr:uid="{00000000-0005-0000-0000-0000A8050000}"/>
    <cellStyle name="tableau | cellule | normal | euro | decimal 1 5" xfId="702" xr:uid="{00000000-0005-0000-0000-0000A9050000}"/>
    <cellStyle name="tableau | cellule | normal | euro | decimal 1 5 2" xfId="1681" xr:uid="{00000000-0005-0000-0000-0000AA050000}"/>
    <cellStyle name="tableau | cellule | normal | euro | decimal 1 6" xfId="1676" xr:uid="{00000000-0005-0000-0000-0000AB050000}"/>
    <cellStyle name="tableau | cellule | normal | euro | decimal 2" xfId="703" xr:uid="{00000000-0005-0000-0000-0000AC050000}"/>
    <cellStyle name="tableau | cellule | normal | euro | decimal 2 2" xfId="704" xr:uid="{00000000-0005-0000-0000-0000AD050000}"/>
    <cellStyle name="tableau | cellule | normal | euro | decimal 2 2 2" xfId="705" xr:uid="{00000000-0005-0000-0000-0000AE050000}"/>
    <cellStyle name="tableau | cellule | normal | euro | decimal 2 2 2 2" xfId="1684" xr:uid="{00000000-0005-0000-0000-0000AF050000}"/>
    <cellStyle name="tableau | cellule | normal | euro | decimal 2 2 3" xfId="1683" xr:uid="{00000000-0005-0000-0000-0000B0050000}"/>
    <cellStyle name="tableau | cellule | normal | euro | decimal 2 3" xfId="706" xr:uid="{00000000-0005-0000-0000-0000B1050000}"/>
    <cellStyle name="tableau | cellule | normal | euro | decimal 2 3 2" xfId="1685" xr:uid="{00000000-0005-0000-0000-0000B2050000}"/>
    <cellStyle name="tableau | cellule | normal | euro | decimal 2 4" xfId="707" xr:uid="{00000000-0005-0000-0000-0000B3050000}"/>
    <cellStyle name="tableau | cellule | normal | euro | decimal 2 4 2" xfId="1686" xr:uid="{00000000-0005-0000-0000-0000B4050000}"/>
    <cellStyle name="tableau | cellule | normal | euro | decimal 2 5" xfId="708" xr:uid="{00000000-0005-0000-0000-0000B5050000}"/>
    <cellStyle name="tableau | cellule | normal | euro | decimal 2 5 2" xfId="1687" xr:uid="{00000000-0005-0000-0000-0000B6050000}"/>
    <cellStyle name="tableau | cellule | normal | euro | decimal 2 6" xfId="1682" xr:uid="{00000000-0005-0000-0000-0000B7050000}"/>
    <cellStyle name="tableau | cellule | normal | euro | entier" xfId="709" xr:uid="{00000000-0005-0000-0000-0000B8050000}"/>
    <cellStyle name="tableau | cellule | normal | euro | entier 2" xfId="710" xr:uid="{00000000-0005-0000-0000-0000B9050000}"/>
    <cellStyle name="tableau | cellule | normal | euro | entier 2 2" xfId="711" xr:uid="{00000000-0005-0000-0000-0000BA050000}"/>
    <cellStyle name="tableau | cellule | normal | euro | entier 2 2 2" xfId="1690" xr:uid="{00000000-0005-0000-0000-0000BB050000}"/>
    <cellStyle name="tableau | cellule | normal | euro | entier 2 3" xfId="1689" xr:uid="{00000000-0005-0000-0000-0000BC050000}"/>
    <cellStyle name="tableau | cellule | normal | euro | entier 3" xfId="712" xr:uid="{00000000-0005-0000-0000-0000BD050000}"/>
    <cellStyle name="tableau | cellule | normal | euro | entier 3 2" xfId="1691" xr:uid="{00000000-0005-0000-0000-0000BE050000}"/>
    <cellStyle name="tableau | cellule | normal | euro | entier 4" xfId="713" xr:uid="{00000000-0005-0000-0000-0000BF050000}"/>
    <cellStyle name="tableau | cellule | normal | euro | entier 4 2" xfId="1692" xr:uid="{00000000-0005-0000-0000-0000C0050000}"/>
    <cellStyle name="tableau | cellule | normal | euro | entier 5" xfId="714" xr:uid="{00000000-0005-0000-0000-0000C1050000}"/>
    <cellStyle name="tableau | cellule | normal | euro | entier 5 2" xfId="1693" xr:uid="{00000000-0005-0000-0000-0000C2050000}"/>
    <cellStyle name="tableau | cellule | normal | euro | entier 6" xfId="1688" xr:uid="{00000000-0005-0000-0000-0000C3050000}"/>
    <cellStyle name="tableau | cellule | normal | franc | decimal 1" xfId="715" xr:uid="{00000000-0005-0000-0000-0000C4050000}"/>
    <cellStyle name="tableau | cellule | normal | franc | decimal 1 2" xfId="716" xr:uid="{00000000-0005-0000-0000-0000C5050000}"/>
    <cellStyle name="tableau | cellule | normal | franc | decimal 1 2 2" xfId="717" xr:uid="{00000000-0005-0000-0000-0000C6050000}"/>
    <cellStyle name="tableau | cellule | normal | franc | decimal 1 2 2 2" xfId="1696" xr:uid="{00000000-0005-0000-0000-0000C7050000}"/>
    <cellStyle name="tableau | cellule | normal | franc | decimal 1 2 3" xfId="1695" xr:uid="{00000000-0005-0000-0000-0000C8050000}"/>
    <cellStyle name="tableau | cellule | normal | franc | decimal 1 3" xfId="718" xr:uid="{00000000-0005-0000-0000-0000C9050000}"/>
    <cellStyle name="tableau | cellule | normal | franc | decimal 1 3 2" xfId="1697" xr:uid="{00000000-0005-0000-0000-0000CA050000}"/>
    <cellStyle name="tableau | cellule | normal | franc | decimal 1 4" xfId="719" xr:uid="{00000000-0005-0000-0000-0000CB050000}"/>
    <cellStyle name="tableau | cellule | normal | franc | decimal 1 4 2" xfId="1698" xr:uid="{00000000-0005-0000-0000-0000CC050000}"/>
    <cellStyle name="tableau | cellule | normal | franc | decimal 1 5" xfId="720" xr:uid="{00000000-0005-0000-0000-0000CD050000}"/>
    <cellStyle name="tableau | cellule | normal | franc | decimal 1 5 2" xfId="1699" xr:uid="{00000000-0005-0000-0000-0000CE050000}"/>
    <cellStyle name="tableau | cellule | normal | franc | decimal 1 6" xfId="1694" xr:uid="{00000000-0005-0000-0000-0000CF050000}"/>
    <cellStyle name="tableau | cellule | normal | franc | decimal 2" xfId="721" xr:uid="{00000000-0005-0000-0000-0000D0050000}"/>
    <cellStyle name="tableau | cellule | normal | franc | decimal 2 2" xfId="722" xr:uid="{00000000-0005-0000-0000-0000D1050000}"/>
    <cellStyle name="tableau | cellule | normal | franc | decimal 2 2 2" xfId="723" xr:uid="{00000000-0005-0000-0000-0000D2050000}"/>
    <cellStyle name="tableau | cellule | normal | franc | decimal 2 2 2 2" xfId="1702" xr:uid="{00000000-0005-0000-0000-0000D3050000}"/>
    <cellStyle name="tableau | cellule | normal | franc | decimal 2 2 3" xfId="1701" xr:uid="{00000000-0005-0000-0000-0000D4050000}"/>
    <cellStyle name="tableau | cellule | normal | franc | decimal 2 3" xfId="724" xr:uid="{00000000-0005-0000-0000-0000D5050000}"/>
    <cellStyle name="tableau | cellule | normal | franc | decimal 2 3 2" xfId="1703" xr:uid="{00000000-0005-0000-0000-0000D6050000}"/>
    <cellStyle name="tableau | cellule | normal | franc | decimal 2 4" xfId="725" xr:uid="{00000000-0005-0000-0000-0000D7050000}"/>
    <cellStyle name="tableau | cellule | normal | franc | decimal 2 4 2" xfId="1704" xr:uid="{00000000-0005-0000-0000-0000D8050000}"/>
    <cellStyle name="tableau | cellule | normal | franc | decimal 2 5" xfId="726" xr:uid="{00000000-0005-0000-0000-0000D9050000}"/>
    <cellStyle name="tableau | cellule | normal | franc | decimal 2 5 2" xfId="1705" xr:uid="{00000000-0005-0000-0000-0000DA050000}"/>
    <cellStyle name="tableau | cellule | normal | franc | decimal 2 6" xfId="1700" xr:uid="{00000000-0005-0000-0000-0000DB050000}"/>
    <cellStyle name="tableau | cellule | normal | franc | entier" xfId="727" xr:uid="{00000000-0005-0000-0000-0000DC050000}"/>
    <cellStyle name="tableau | cellule | normal | franc | entier 2" xfId="728" xr:uid="{00000000-0005-0000-0000-0000DD050000}"/>
    <cellStyle name="tableau | cellule | normal | franc | entier 2 2" xfId="729" xr:uid="{00000000-0005-0000-0000-0000DE050000}"/>
    <cellStyle name="tableau | cellule | normal | franc | entier 2 2 2" xfId="1708" xr:uid="{00000000-0005-0000-0000-0000DF050000}"/>
    <cellStyle name="tableau | cellule | normal | franc | entier 2 3" xfId="1707" xr:uid="{00000000-0005-0000-0000-0000E0050000}"/>
    <cellStyle name="tableau | cellule | normal | franc | entier 3" xfId="730" xr:uid="{00000000-0005-0000-0000-0000E1050000}"/>
    <cellStyle name="tableau | cellule | normal | franc | entier 3 2" xfId="1709" xr:uid="{00000000-0005-0000-0000-0000E2050000}"/>
    <cellStyle name="tableau | cellule | normal | franc | entier 4" xfId="731" xr:uid="{00000000-0005-0000-0000-0000E3050000}"/>
    <cellStyle name="tableau | cellule | normal | franc | entier 4 2" xfId="1710" xr:uid="{00000000-0005-0000-0000-0000E4050000}"/>
    <cellStyle name="tableau | cellule | normal | franc | entier 5" xfId="732" xr:uid="{00000000-0005-0000-0000-0000E5050000}"/>
    <cellStyle name="tableau | cellule | normal | franc | entier 5 2" xfId="1711" xr:uid="{00000000-0005-0000-0000-0000E6050000}"/>
    <cellStyle name="tableau | cellule | normal | franc | entier 6" xfId="1706" xr:uid="{00000000-0005-0000-0000-0000E7050000}"/>
    <cellStyle name="tableau | cellule | normal | pourcentage | decimal 1" xfId="733" xr:uid="{00000000-0005-0000-0000-0000E8050000}"/>
    <cellStyle name="tableau | cellule | normal | pourcentage | decimal 1 2" xfId="734" xr:uid="{00000000-0005-0000-0000-0000E9050000}"/>
    <cellStyle name="tableau | cellule | normal | pourcentage | decimal 1 2 2" xfId="735" xr:uid="{00000000-0005-0000-0000-0000EA050000}"/>
    <cellStyle name="tableau | cellule | normal | pourcentage | decimal 1 2 2 2" xfId="1714" xr:uid="{00000000-0005-0000-0000-0000EB050000}"/>
    <cellStyle name="tableau | cellule | normal | pourcentage | decimal 1 2 3" xfId="1713" xr:uid="{00000000-0005-0000-0000-0000EC050000}"/>
    <cellStyle name="tableau | cellule | normal | pourcentage | decimal 1 3" xfId="736" xr:uid="{00000000-0005-0000-0000-0000ED050000}"/>
    <cellStyle name="tableau | cellule | normal | pourcentage | decimal 1 3 2" xfId="1715" xr:uid="{00000000-0005-0000-0000-0000EE050000}"/>
    <cellStyle name="tableau | cellule | normal | pourcentage | decimal 1 4" xfId="737" xr:uid="{00000000-0005-0000-0000-0000EF050000}"/>
    <cellStyle name="tableau | cellule | normal | pourcentage | decimal 1 4 2" xfId="1716" xr:uid="{00000000-0005-0000-0000-0000F0050000}"/>
    <cellStyle name="tableau | cellule | normal | pourcentage | decimal 1 5" xfId="738" xr:uid="{00000000-0005-0000-0000-0000F1050000}"/>
    <cellStyle name="tableau | cellule | normal | pourcentage | decimal 1 5 2" xfId="1717" xr:uid="{00000000-0005-0000-0000-0000F2050000}"/>
    <cellStyle name="tableau | cellule | normal | pourcentage | decimal 1 6" xfId="1712" xr:uid="{00000000-0005-0000-0000-0000F3050000}"/>
    <cellStyle name="tableau | cellule | normal | pourcentage | decimal 2" xfId="739" xr:uid="{00000000-0005-0000-0000-0000F4050000}"/>
    <cellStyle name="tableau | cellule | normal | pourcentage | decimal 2 2" xfId="740" xr:uid="{00000000-0005-0000-0000-0000F5050000}"/>
    <cellStyle name="tableau | cellule | normal | pourcentage | decimal 2 2 2" xfId="741" xr:uid="{00000000-0005-0000-0000-0000F6050000}"/>
    <cellStyle name="tableau | cellule | normal | pourcentage | decimal 2 2 2 2" xfId="1720" xr:uid="{00000000-0005-0000-0000-0000F7050000}"/>
    <cellStyle name="tableau | cellule | normal | pourcentage | decimal 2 2 3" xfId="1719" xr:uid="{00000000-0005-0000-0000-0000F8050000}"/>
    <cellStyle name="tableau | cellule | normal | pourcentage | decimal 2 3" xfId="742" xr:uid="{00000000-0005-0000-0000-0000F9050000}"/>
    <cellStyle name="tableau | cellule | normal | pourcentage | decimal 2 3 2" xfId="1721" xr:uid="{00000000-0005-0000-0000-0000FA050000}"/>
    <cellStyle name="tableau | cellule | normal | pourcentage | decimal 2 4" xfId="743" xr:uid="{00000000-0005-0000-0000-0000FB050000}"/>
    <cellStyle name="tableau | cellule | normal | pourcentage | decimal 2 4 2" xfId="1722" xr:uid="{00000000-0005-0000-0000-0000FC050000}"/>
    <cellStyle name="tableau | cellule | normal | pourcentage | decimal 2 5" xfId="744" xr:uid="{00000000-0005-0000-0000-0000FD050000}"/>
    <cellStyle name="tableau | cellule | normal | pourcentage | decimal 2 5 2" xfId="1723" xr:uid="{00000000-0005-0000-0000-0000FE050000}"/>
    <cellStyle name="tableau | cellule | normal | pourcentage | decimal 2 6" xfId="1718" xr:uid="{00000000-0005-0000-0000-0000FF050000}"/>
    <cellStyle name="tableau | cellule | normal | pourcentage | entier" xfId="745" xr:uid="{00000000-0005-0000-0000-000000060000}"/>
    <cellStyle name="tableau | cellule | normal | pourcentage | entier 2" xfId="746" xr:uid="{00000000-0005-0000-0000-000001060000}"/>
    <cellStyle name="tableau | cellule | normal | pourcentage | entier 2 2" xfId="747" xr:uid="{00000000-0005-0000-0000-000002060000}"/>
    <cellStyle name="tableau | cellule | normal | pourcentage | entier 2 2 2" xfId="1726" xr:uid="{00000000-0005-0000-0000-000003060000}"/>
    <cellStyle name="tableau | cellule | normal | pourcentage | entier 2 3" xfId="1725" xr:uid="{00000000-0005-0000-0000-000004060000}"/>
    <cellStyle name="tableau | cellule | normal | pourcentage | entier 3" xfId="748" xr:uid="{00000000-0005-0000-0000-000005060000}"/>
    <cellStyle name="tableau | cellule | normal | pourcentage | entier 3 2" xfId="1727" xr:uid="{00000000-0005-0000-0000-000006060000}"/>
    <cellStyle name="tableau | cellule | normal | pourcentage | entier 4" xfId="749" xr:uid="{00000000-0005-0000-0000-000007060000}"/>
    <cellStyle name="tableau | cellule | normal | pourcentage | entier 4 2" xfId="1728" xr:uid="{00000000-0005-0000-0000-000008060000}"/>
    <cellStyle name="tableau | cellule | normal | pourcentage | entier 5" xfId="750" xr:uid="{00000000-0005-0000-0000-000009060000}"/>
    <cellStyle name="tableau | cellule | normal | pourcentage | entier 5 2" xfId="1729" xr:uid="{00000000-0005-0000-0000-00000A060000}"/>
    <cellStyle name="tableau | cellule | normal | pourcentage | entier 6" xfId="1724" xr:uid="{00000000-0005-0000-0000-00000B060000}"/>
    <cellStyle name="tableau | cellule | normal | standard" xfId="751" xr:uid="{00000000-0005-0000-0000-00000C060000}"/>
    <cellStyle name="tableau | cellule | normal | standard 2" xfId="752" xr:uid="{00000000-0005-0000-0000-00000D060000}"/>
    <cellStyle name="tableau | cellule | normal | standard 2 2" xfId="753" xr:uid="{00000000-0005-0000-0000-00000E060000}"/>
    <cellStyle name="tableau | cellule | normal | standard 2 2 2" xfId="1732" xr:uid="{00000000-0005-0000-0000-00000F060000}"/>
    <cellStyle name="tableau | cellule | normal | standard 2 3" xfId="1731" xr:uid="{00000000-0005-0000-0000-000010060000}"/>
    <cellStyle name="tableau | cellule | normal | standard 3" xfId="754" xr:uid="{00000000-0005-0000-0000-000011060000}"/>
    <cellStyle name="tableau | cellule | normal | standard 3 2" xfId="1733" xr:uid="{00000000-0005-0000-0000-000012060000}"/>
    <cellStyle name="tableau | cellule | normal | standard 4" xfId="755" xr:uid="{00000000-0005-0000-0000-000013060000}"/>
    <cellStyle name="tableau | cellule | normal | standard 4 2" xfId="1734" xr:uid="{00000000-0005-0000-0000-000014060000}"/>
    <cellStyle name="tableau | cellule | normal | standard 5" xfId="756" xr:uid="{00000000-0005-0000-0000-000015060000}"/>
    <cellStyle name="tableau | cellule | normal | standard 5 2" xfId="1735" xr:uid="{00000000-0005-0000-0000-000016060000}"/>
    <cellStyle name="tableau | cellule | normal | standard 6" xfId="1730" xr:uid="{00000000-0005-0000-0000-000017060000}"/>
    <cellStyle name="tableau | cellule | normal | texte" xfId="757" xr:uid="{00000000-0005-0000-0000-000018060000}"/>
    <cellStyle name="tableau | cellule | normal | texte 2" xfId="758" xr:uid="{00000000-0005-0000-0000-000019060000}"/>
    <cellStyle name="tableau | cellule | normal | texte 2 2" xfId="759" xr:uid="{00000000-0005-0000-0000-00001A060000}"/>
    <cellStyle name="tableau | cellule | normal | texte 2 2 2" xfId="1738" xr:uid="{00000000-0005-0000-0000-00001B060000}"/>
    <cellStyle name="tableau | cellule | normal | texte 2 3" xfId="1737" xr:uid="{00000000-0005-0000-0000-00001C060000}"/>
    <cellStyle name="tableau | cellule | normal | texte 3" xfId="760" xr:uid="{00000000-0005-0000-0000-00001D060000}"/>
    <cellStyle name="tableau | cellule | normal | texte 3 2" xfId="1739" xr:uid="{00000000-0005-0000-0000-00001E060000}"/>
    <cellStyle name="tableau | cellule | normal | texte 4" xfId="761" xr:uid="{00000000-0005-0000-0000-00001F060000}"/>
    <cellStyle name="tableau | cellule | normal | texte 4 2" xfId="1740" xr:uid="{00000000-0005-0000-0000-000020060000}"/>
    <cellStyle name="tableau | cellule | normal | texte 5" xfId="762" xr:uid="{00000000-0005-0000-0000-000021060000}"/>
    <cellStyle name="tableau | cellule | normal | texte 5 2" xfId="1741" xr:uid="{00000000-0005-0000-0000-000022060000}"/>
    <cellStyle name="tableau | cellule | normal | texte 6" xfId="1736" xr:uid="{00000000-0005-0000-0000-000023060000}"/>
    <cellStyle name="tableau | cellule | total | decimal 1" xfId="763" xr:uid="{00000000-0005-0000-0000-000024060000}"/>
    <cellStyle name="tableau | cellule | total | decimal 1 2" xfId="764" xr:uid="{00000000-0005-0000-0000-000025060000}"/>
    <cellStyle name="tableau | cellule | total | decimal 1 2 2" xfId="765" xr:uid="{00000000-0005-0000-0000-000026060000}"/>
    <cellStyle name="tableau | cellule | total | decimal 1 2 2 2" xfId="1744" xr:uid="{00000000-0005-0000-0000-000027060000}"/>
    <cellStyle name="tableau | cellule | total | decimal 1 2 3" xfId="766" xr:uid="{00000000-0005-0000-0000-000028060000}"/>
    <cellStyle name="tableau | cellule | total | decimal 1 2 3 2" xfId="1745" xr:uid="{00000000-0005-0000-0000-000029060000}"/>
    <cellStyle name="tableau | cellule | total | decimal 1 2 4" xfId="1743" xr:uid="{00000000-0005-0000-0000-00002A060000}"/>
    <cellStyle name="tableau | cellule | total | decimal 1 3" xfId="767" xr:uid="{00000000-0005-0000-0000-00002B060000}"/>
    <cellStyle name="tableau | cellule | total | decimal 1 3 2" xfId="768" xr:uid="{00000000-0005-0000-0000-00002C060000}"/>
    <cellStyle name="tableau | cellule | total | decimal 1 3 2 2" xfId="1747" xr:uid="{00000000-0005-0000-0000-00002D060000}"/>
    <cellStyle name="tableau | cellule | total | decimal 1 3 3" xfId="1746" xr:uid="{00000000-0005-0000-0000-00002E060000}"/>
    <cellStyle name="tableau | cellule | total | decimal 1 4" xfId="769" xr:uid="{00000000-0005-0000-0000-00002F060000}"/>
    <cellStyle name="tableau | cellule | total | decimal 1 4 2" xfId="1748" xr:uid="{00000000-0005-0000-0000-000030060000}"/>
    <cellStyle name="tableau | cellule | total | decimal 1 5" xfId="770" xr:uid="{00000000-0005-0000-0000-000031060000}"/>
    <cellStyle name="tableau | cellule | total | decimal 1 5 2" xfId="1749" xr:uid="{00000000-0005-0000-0000-000032060000}"/>
    <cellStyle name="tableau | cellule | total | decimal 1 6" xfId="1742" xr:uid="{00000000-0005-0000-0000-000033060000}"/>
    <cellStyle name="tableau | cellule | total | decimal 2" xfId="771" xr:uid="{00000000-0005-0000-0000-000034060000}"/>
    <cellStyle name="tableau | cellule | total | decimal 2 2" xfId="772" xr:uid="{00000000-0005-0000-0000-000035060000}"/>
    <cellStyle name="tableau | cellule | total | decimal 2 2 2" xfId="773" xr:uid="{00000000-0005-0000-0000-000036060000}"/>
    <cellStyle name="tableau | cellule | total | decimal 2 2 2 2" xfId="1752" xr:uid="{00000000-0005-0000-0000-000037060000}"/>
    <cellStyle name="tableau | cellule | total | decimal 2 2 3" xfId="1751" xr:uid="{00000000-0005-0000-0000-000038060000}"/>
    <cellStyle name="tableau | cellule | total | decimal 2 3" xfId="774" xr:uid="{00000000-0005-0000-0000-000039060000}"/>
    <cellStyle name="tableau | cellule | total | decimal 2 3 2" xfId="1753" xr:uid="{00000000-0005-0000-0000-00003A060000}"/>
    <cellStyle name="tableau | cellule | total | decimal 2 4" xfId="775" xr:uid="{00000000-0005-0000-0000-00003B060000}"/>
    <cellStyle name="tableau | cellule | total | decimal 2 4 2" xfId="1754" xr:uid="{00000000-0005-0000-0000-00003C060000}"/>
    <cellStyle name="tableau | cellule | total | decimal 2 5" xfId="776" xr:uid="{00000000-0005-0000-0000-00003D060000}"/>
    <cellStyle name="tableau | cellule | total | decimal 2 5 2" xfId="1755" xr:uid="{00000000-0005-0000-0000-00003E060000}"/>
    <cellStyle name="tableau | cellule | total | decimal 2 6" xfId="1750" xr:uid="{00000000-0005-0000-0000-00003F060000}"/>
    <cellStyle name="tableau | cellule | total | decimal 3" xfId="777" xr:uid="{00000000-0005-0000-0000-000040060000}"/>
    <cellStyle name="tableau | cellule | total | decimal 3 2" xfId="778" xr:uid="{00000000-0005-0000-0000-000041060000}"/>
    <cellStyle name="tableau | cellule | total | decimal 3 2 2" xfId="779" xr:uid="{00000000-0005-0000-0000-000042060000}"/>
    <cellStyle name="tableau | cellule | total | decimal 3 2 2 2" xfId="1758" xr:uid="{00000000-0005-0000-0000-000043060000}"/>
    <cellStyle name="tableau | cellule | total | decimal 3 2 3" xfId="1757" xr:uid="{00000000-0005-0000-0000-000044060000}"/>
    <cellStyle name="tableau | cellule | total | decimal 3 3" xfId="780" xr:uid="{00000000-0005-0000-0000-000045060000}"/>
    <cellStyle name="tableau | cellule | total | decimal 3 3 2" xfId="1759" xr:uid="{00000000-0005-0000-0000-000046060000}"/>
    <cellStyle name="tableau | cellule | total | decimal 3 4" xfId="781" xr:uid="{00000000-0005-0000-0000-000047060000}"/>
    <cellStyle name="tableau | cellule | total | decimal 3 4 2" xfId="1760" xr:uid="{00000000-0005-0000-0000-000048060000}"/>
    <cellStyle name="tableau | cellule | total | decimal 3 5" xfId="782" xr:uid="{00000000-0005-0000-0000-000049060000}"/>
    <cellStyle name="tableau | cellule | total | decimal 3 5 2" xfId="1761" xr:uid="{00000000-0005-0000-0000-00004A060000}"/>
    <cellStyle name="tableau | cellule | total | decimal 3 6" xfId="1756" xr:uid="{00000000-0005-0000-0000-00004B060000}"/>
    <cellStyle name="tableau | cellule | total | decimal 4" xfId="783" xr:uid="{00000000-0005-0000-0000-00004C060000}"/>
    <cellStyle name="tableau | cellule | total | decimal 4 2" xfId="784" xr:uid="{00000000-0005-0000-0000-00004D060000}"/>
    <cellStyle name="tableau | cellule | total | decimal 4 2 2" xfId="785" xr:uid="{00000000-0005-0000-0000-00004E060000}"/>
    <cellStyle name="tableau | cellule | total | decimal 4 2 2 2" xfId="1764" xr:uid="{00000000-0005-0000-0000-00004F060000}"/>
    <cellStyle name="tableau | cellule | total | decimal 4 2 3" xfId="1763" xr:uid="{00000000-0005-0000-0000-000050060000}"/>
    <cellStyle name="tableau | cellule | total | decimal 4 3" xfId="786" xr:uid="{00000000-0005-0000-0000-000051060000}"/>
    <cellStyle name="tableau | cellule | total | decimal 4 3 2" xfId="1765" xr:uid="{00000000-0005-0000-0000-000052060000}"/>
    <cellStyle name="tableau | cellule | total | decimal 4 4" xfId="787" xr:uid="{00000000-0005-0000-0000-000053060000}"/>
    <cellStyle name="tableau | cellule | total | decimal 4 4 2" xfId="1766" xr:uid="{00000000-0005-0000-0000-000054060000}"/>
    <cellStyle name="tableau | cellule | total | decimal 4 5" xfId="788" xr:uid="{00000000-0005-0000-0000-000055060000}"/>
    <cellStyle name="tableau | cellule | total | decimal 4 5 2" xfId="1767" xr:uid="{00000000-0005-0000-0000-000056060000}"/>
    <cellStyle name="tableau | cellule | total | decimal 4 6" xfId="1762" xr:uid="{00000000-0005-0000-0000-000057060000}"/>
    <cellStyle name="tableau | cellule | total | entier" xfId="789" xr:uid="{00000000-0005-0000-0000-000058060000}"/>
    <cellStyle name="tableau | cellule | total | entier 2" xfId="790" xr:uid="{00000000-0005-0000-0000-000059060000}"/>
    <cellStyle name="tableau | cellule | total | entier 2 2" xfId="791" xr:uid="{00000000-0005-0000-0000-00005A060000}"/>
    <cellStyle name="tableau | cellule | total | entier 2 2 2" xfId="1770" xr:uid="{00000000-0005-0000-0000-00005B060000}"/>
    <cellStyle name="tableau | cellule | total | entier 2 3" xfId="1769" xr:uid="{00000000-0005-0000-0000-00005C060000}"/>
    <cellStyle name="tableau | cellule | total | entier 3" xfId="792" xr:uid="{00000000-0005-0000-0000-00005D060000}"/>
    <cellStyle name="tableau | cellule | total | entier 3 2" xfId="1771" xr:uid="{00000000-0005-0000-0000-00005E060000}"/>
    <cellStyle name="tableau | cellule | total | entier 4" xfId="793" xr:uid="{00000000-0005-0000-0000-00005F060000}"/>
    <cellStyle name="tableau | cellule | total | entier 4 2" xfId="1772" xr:uid="{00000000-0005-0000-0000-000060060000}"/>
    <cellStyle name="tableau | cellule | total | entier 5" xfId="794" xr:uid="{00000000-0005-0000-0000-000061060000}"/>
    <cellStyle name="tableau | cellule | total | entier 5 2" xfId="1773" xr:uid="{00000000-0005-0000-0000-000062060000}"/>
    <cellStyle name="tableau | cellule | total | entier 6" xfId="1768" xr:uid="{00000000-0005-0000-0000-000063060000}"/>
    <cellStyle name="tableau | cellule | total | euro | decimal 1" xfId="795" xr:uid="{00000000-0005-0000-0000-000064060000}"/>
    <cellStyle name="tableau | cellule | total | euro | decimal 1 2" xfId="796" xr:uid="{00000000-0005-0000-0000-000065060000}"/>
    <cellStyle name="tableau | cellule | total | euro | decimal 1 2 2" xfId="797" xr:uid="{00000000-0005-0000-0000-000066060000}"/>
    <cellStyle name="tableau | cellule | total | euro | decimal 1 2 2 2" xfId="1776" xr:uid="{00000000-0005-0000-0000-000067060000}"/>
    <cellStyle name="tableau | cellule | total | euro | decimal 1 2 3" xfId="1775" xr:uid="{00000000-0005-0000-0000-000068060000}"/>
    <cellStyle name="tableau | cellule | total | euro | decimal 1 3" xfId="798" xr:uid="{00000000-0005-0000-0000-000069060000}"/>
    <cellStyle name="tableau | cellule | total | euro | decimal 1 3 2" xfId="1777" xr:uid="{00000000-0005-0000-0000-00006A060000}"/>
    <cellStyle name="tableau | cellule | total | euro | decimal 1 4" xfId="799" xr:uid="{00000000-0005-0000-0000-00006B060000}"/>
    <cellStyle name="tableau | cellule | total | euro | decimal 1 4 2" xfId="1778" xr:uid="{00000000-0005-0000-0000-00006C060000}"/>
    <cellStyle name="tableau | cellule | total | euro | decimal 1 5" xfId="800" xr:uid="{00000000-0005-0000-0000-00006D060000}"/>
    <cellStyle name="tableau | cellule | total | euro | decimal 1 5 2" xfId="1779" xr:uid="{00000000-0005-0000-0000-00006E060000}"/>
    <cellStyle name="tableau | cellule | total | euro | decimal 1 6" xfId="1774" xr:uid="{00000000-0005-0000-0000-00006F060000}"/>
    <cellStyle name="tableau | cellule | total | euro | decimal 2" xfId="801" xr:uid="{00000000-0005-0000-0000-000070060000}"/>
    <cellStyle name="tableau | cellule | total | euro | decimal 2 2" xfId="802" xr:uid="{00000000-0005-0000-0000-000071060000}"/>
    <cellStyle name="tableau | cellule | total | euro | decimal 2 2 2" xfId="803" xr:uid="{00000000-0005-0000-0000-000072060000}"/>
    <cellStyle name="tableau | cellule | total | euro | decimal 2 2 2 2" xfId="1782" xr:uid="{00000000-0005-0000-0000-000073060000}"/>
    <cellStyle name="tableau | cellule | total | euro | decimal 2 2 3" xfId="1781" xr:uid="{00000000-0005-0000-0000-000074060000}"/>
    <cellStyle name="tableau | cellule | total | euro | decimal 2 3" xfId="804" xr:uid="{00000000-0005-0000-0000-000075060000}"/>
    <cellStyle name="tableau | cellule | total | euro | decimal 2 3 2" xfId="1783" xr:uid="{00000000-0005-0000-0000-000076060000}"/>
    <cellStyle name="tableau | cellule | total | euro | decimal 2 4" xfId="805" xr:uid="{00000000-0005-0000-0000-000077060000}"/>
    <cellStyle name="tableau | cellule | total | euro | decimal 2 4 2" xfId="1784" xr:uid="{00000000-0005-0000-0000-000078060000}"/>
    <cellStyle name="tableau | cellule | total | euro | decimal 2 5" xfId="806" xr:uid="{00000000-0005-0000-0000-000079060000}"/>
    <cellStyle name="tableau | cellule | total | euro | decimal 2 5 2" xfId="1785" xr:uid="{00000000-0005-0000-0000-00007A060000}"/>
    <cellStyle name="tableau | cellule | total | euro | decimal 2 6" xfId="1780" xr:uid="{00000000-0005-0000-0000-00007B060000}"/>
    <cellStyle name="tableau | cellule | total | euro | entier" xfId="807" xr:uid="{00000000-0005-0000-0000-00007C060000}"/>
    <cellStyle name="tableau | cellule | total | euro | entier 2" xfId="808" xr:uid="{00000000-0005-0000-0000-00007D060000}"/>
    <cellStyle name="tableau | cellule | total | euro | entier 2 2" xfId="809" xr:uid="{00000000-0005-0000-0000-00007E060000}"/>
    <cellStyle name="tableau | cellule | total | euro | entier 2 2 2" xfId="1788" xr:uid="{00000000-0005-0000-0000-00007F060000}"/>
    <cellStyle name="tableau | cellule | total | euro | entier 2 3" xfId="1787" xr:uid="{00000000-0005-0000-0000-000080060000}"/>
    <cellStyle name="tableau | cellule | total | euro | entier 3" xfId="810" xr:uid="{00000000-0005-0000-0000-000081060000}"/>
    <cellStyle name="tableau | cellule | total | euro | entier 3 2" xfId="1789" xr:uid="{00000000-0005-0000-0000-000082060000}"/>
    <cellStyle name="tableau | cellule | total | euro | entier 4" xfId="811" xr:uid="{00000000-0005-0000-0000-000083060000}"/>
    <cellStyle name="tableau | cellule | total | euro | entier 4 2" xfId="1790" xr:uid="{00000000-0005-0000-0000-000084060000}"/>
    <cellStyle name="tableau | cellule | total | euro | entier 5" xfId="812" xr:uid="{00000000-0005-0000-0000-000085060000}"/>
    <cellStyle name="tableau | cellule | total | euro | entier 5 2" xfId="1791" xr:uid="{00000000-0005-0000-0000-000086060000}"/>
    <cellStyle name="tableau | cellule | total | euro | entier 6" xfId="1786" xr:uid="{00000000-0005-0000-0000-000087060000}"/>
    <cellStyle name="tableau | cellule | total | franc | decimal 1" xfId="813" xr:uid="{00000000-0005-0000-0000-000088060000}"/>
    <cellStyle name="tableau | cellule | total | franc | decimal 1 2" xfId="814" xr:uid="{00000000-0005-0000-0000-000089060000}"/>
    <cellStyle name="tableau | cellule | total | franc | decimal 1 2 2" xfId="815" xr:uid="{00000000-0005-0000-0000-00008A060000}"/>
    <cellStyle name="tableau | cellule | total | franc | decimal 1 2 2 2" xfId="1794" xr:uid="{00000000-0005-0000-0000-00008B060000}"/>
    <cellStyle name="tableau | cellule | total | franc | decimal 1 2 3" xfId="1793" xr:uid="{00000000-0005-0000-0000-00008C060000}"/>
    <cellStyle name="tableau | cellule | total | franc | decimal 1 3" xfId="816" xr:uid="{00000000-0005-0000-0000-00008D060000}"/>
    <cellStyle name="tableau | cellule | total | franc | decimal 1 3 2" xfId="1795" xr:uid="{00000000-0005-0000-0000-00008E060000}"/>
    <cellStyle name="tableau | cellule | total | franc | decimal 1 4" xfId="817" xr:uid="{00000000-0005-0000-0000-00008F060000}"/>
    <cellStyle name="tableau | cellule | total | franc | decimal 1 4 2" xfId="1796" xr:uid="{00000000-0005-0000-0000-000090060000}"/>
    <cellStyle name="tableau | cellule | total | franc | decimal 1 5" xfId="818" xr:uid="{00000000-0005-0000-0000-000091060000}"/>
    <cellStyle name="tableau | cellule | total | franc | decimal 1 5 2" xfId="1797" xr:uid="{00000000-0005-0000-0000-000092060000}"/>
    <cellStyle name="tableau | cellule | total | franc | decimal 1 6" xfId="1792" xr:uid="{00000000-0005-0000-0000-000093060000}"/>
    <cellStyle name="tableau | cellule | total | franc | decimal 2" xfId="819" xr:uid="{00000000-0005-0000-0000-000094060000}"/>
    <cellStyle name="tableau | cellule | total | franc | decimal 2 2" xfId="820" xr:uid="{00000000-0005-0000-0000-000095060000}"/>
    <cellStyle name="tableau | cellule | total | franc | decimal 2 2 2" xfId="821" xr:uid="{00000000-0005-0000-0000-000096060000}"/>
    <cellStyle name="tableau | cellule | total | franc | decimal 2 2 2 2" xfId="1800" xr:uid="{00000000-0005-0000-0000-000097060000}"/>
    <cellStyle name="tableau | cellule | total | franc | decimal 2 2 3" xfId="1799" xr:uid="{00000000-0005-0000-0000-000098060000}"/>
    <cellStyle name="tableau | cellule | total | franc | decimal 2 3" xfId="822" xr:uid="{00000000-0005-0000-0000-000099060000}"/>
    <cellStyle name="tableau | cellule | total | franc | decimal 2 3 2" xfId="1801" xr:uid="{00000000-0005-0000-0000-00009A060000}"/>
    <cellStyle name="tableau | cellule | total | franc | decimal 2 4" xfId="823" xr:uid="{00000000-0005-0000-0000-00009B060000}"/>
    <cellStyle name="tableau | cellule | total | franc | decimal 2 4 2" xfId="1802" xr:uid="{00000000-0005-0000-0000-00009C060000}"/>
    <cellStyle name="tableau | cellule | total | franc | decimal 2 5" xfId="824" xr:uid="{00000000-0005-0000-0000-00009D060000}"/>
    <cellStyle name="tableau | cellule | total | franc | decimal 2 5 2" xfId="1803" xr:uid="{00000000-0005-0000-0000-00009E060000}"/>
    <cellStyle name="tableau | cellule | total | franc | decimal 2 6" xfId="1798" xr:uid="{00000000-0005-0000-0000-00009F060000}"/>
    <cellStyle name="tableau | cellule | total | franc | entier" xfId="825" xr:uid="{00000000-0005-0000-0000-0000A0060000}"/>
    <cellStyle name="tableau | cellule | total | franc | entier 2" xfId="826" xr:uid="{00000000-0005-0000-0000-0000A1060000}"/>
    <cellStyle name="tableau | cellule | total | franc | entier 2 2" xfId="827" xr:uid="{00000000-0005-0000-0000-0000A2060000}"/>
    <cellStyle name="tableau | cellule | total | franc | entier 2 2 2" xfId="1806" xr:uid="{00000000-0005-0000-0000-0000A3060000}"/>
    <cellStyle name="tableau | cellule | total | franc | entier 2 3" xfId="1805" xr:uid="{00000000-0005-0000-0000-0000A4060000}"/>
    <cellStyle name="tableau | cellule | total | franc | entier 3" xfId="828" xr:uid="{00000000-0005-0000-0000-0000A5060000}"/>
    <cellStyle name="tableau | cellule | total | franc | entier 3 2" xfId="1807" xr:uid="{00000000-0005-0000-0000-0000A6060000}"/>
    <cellStyle name="tableau | cellule | total | franc | entier 4" xfId="829" xr:uid="{00000000-0005-0000-0000-0000A7060000}"/>
    <cellStyle name="tableau | cellule | total | franc | entier 4 2" xfId="1808" xr:uid="{00000000-0005-0000-0000-0000A8060000}"/>
    <cellStyle name="tableau | cellule | total | franc | entier 5" xfId="830" xr:uid="{00000000-0005-0000-0000-0000A9060000}"/>
    <cellStyle name="tableau | cellule | total | franc | entier 5 2" xfId="1809" xr:uid="{00000000-0005-0000-0000-0000AA060000}"/>
    <cellStyle name="tableau | cellule | total | franc | entier 6" xfId="1804" xr:uid="{00000000-0005-0000-0000-0000AB060000}"/>
    <cellStyle name="tableau | cellule | total | pourcentage | decimal 1" xfId="831" xr:uid="{00000000-0005-0000-0000-0000AC060000}"/>
    <cellStyle name="tableau | cellule | total | pourcentage | decimal 1 2" xfId="832" xr:uid="{00000000-0005-0000-0000-0000AD060000}"/>
    <cellStyle name="tableau | cellule | total | pourcentage | decimal 1 2 2" xfId="833" xr:uid="{00000000-0005-0000-0000-0000AE060000}"/>
    <cellStyle name="tableau | cellule | total | pourcentage | decimal 1 2 2 2" xfId="1812" xr:uid="{00000000-0005-0000-0000-0000AF060000}"/>
    <cellStyle name="tableau | cellule | total | pourcentage | decimal 1 2 3" xfId="1811" xr:uid="{00000000-0005-0000-0000-0000B0060000}"/>
    <cellStyle name="tableau | cellule | total | pourcentage | decimal 1 3" xfId="834" xr:uid="{00000000-0005-0000-0000-0000B1060000}"/>
    <cellStyle name="tableau | cellule | total | pourcentage | decimal 1 3 2" xfId="1813" xr:uid="{00000000-0005-0000-0000-0000B2060000}"/>
    <cellStyle name="tableau | cellule | total | pourcentage | decimal 1 4" xfId="835" xr:uid="{00000000-0005-0000-0000-0000B3060000}"/>
    <cellStyle name="tableau | cellule | total | pourcentage | decimal 1 4 2" xfId="1814" xr:uid="{00000000-0005-0000-0000-0000B4060000}"/>
    <cellStyle name="tableau | cellule | total | pourcentage | decimal 1 5" xfId="836" xr:uid="{00000000-0005-0000-0000-0000B5060000}"/>
    <cellStyle name="tableau | cellule | total | pourcentage | decimal 1 5 2" xfId="1815" xr:uid="{00000000-0005-0000-0000-0000B6060000}"/>
    <cellStyle name="tableau | cellule | total | pourcentage | decimal 1 6" xfId="1810" xr:uid="{00000000-0005-0000-0000-0000B7060000}"/>
    <cellStyle name="tableau | cellule | total | pourcentage | decimal 2" xfId="837" xr:uid="{00000000-0005-0000-0000-0000B8060000}"/>
    <cellStyle name="tableau | cellule | total | pourcentage | decimal 2 2" xfId="838" xr:uid="{00000000-0005-0000-0000-0000B9060000}"/>
    <cellStyle name="tableau | cellule | total | pourcentage | decimal 2 2 2" xfId="839" xr:uid="{00000000-0005-0000-0000-0000BA060000}"/>
    <cellStyle name="tableau | cellule | total | pourcentage | decimal 2 2 2 2" xfId="1818" xr:uid="{00000000-0005-0000-0000-0000BB060000}"/>
    <cellStyle name="tableau | cellule | total | pourcentage | decimal 2 2 3" xfId="1817" xr:uid="{00000000-0005-0000-0000-0000BC060000}"/>
    <cellStyle name="tableau | cellule | total | pourcentage | decimal 2 3" xfId="840" xr:uid="{00000000-0005-0000-0000-0000BD060000}"/>
    <cellStyle name="tableau | cellule | total | pourcentage | decimal 2 3 2" xfId="1819" xr:uid="{00000000-0005-0000-0000-0000BE060000}"/>
    <cellStyle name="tableau | cellule | total | pourcentage | decimal 2 4" xfId="841" xr:uid="{00000000-0005-0000-0000-0000BF060000}"/>
    <cellStyle name="tableau | cellule | total | pourcentage | decimal 2 4 2" xfId="1820" xr:uid="{00000000-0005-0000-0000-0000C0060000}"/>
    <cellStyle name="tableau | cellule | total | pourcentage | decimal 2 5" xfId="842" xr:uid="{00000000-0005-0000-0000-0000C1060000}"/>
    <cellStyle name="tableau | cellule | total | pourcentage | decimal 2 5 2" xfId="1821" xr:uid="{00000000-0005-0000-0000-0000C2060000}"/>
    <cellStyle name="tableau | cellule | total | pourcentage | decimal 2 6" xfId="1816" xr:uid="{00000000-0005-0000-0000-0000C3060000}"/>
    <cellStyle name="tableau | cellule | total | pourcentage | entier" xfId="843" xr:uid="{00000000-0005-0000-0000-0000C4060000}"/>
    <cellStyle name="tableau | cellule | total | pourcentage | entier 2" xfId="844" xr:uid="{00000000-0005-0000-0000-0000C5060000}"/>
    <cellStyle name="tableau | cellule | total | pourcentage | entier 2 2" xfId="845" xr:uid="{00000000-0005-0000-0000-0000C6060000}"/>
    <cellStyle name="tableau | cellule | total | pourcentage | entier 2 2 2" xfId="1824" xr:uid="{00000000-0005-0000-0000-0000C7060000}"/>
    <cellStyle name="tableau | cellule | total | pourcentage | entier 2 3" xfId="1823" xr:uid="{00000000-0005-0000-0000-0000C8060000}"/>
    <cellStyle name="tableau | cellule | total | pourcentage | entier 3" xfId="846" xr:uid="{00000000-0005-0000-0000-0000C9060000}"/>
    <cellStyle name="tableau | cellule | total | pourcentage | entier 3 2" xfId="1825" xr:uid="{00000000-0005-0000-0000-0000CA060000}"/>
    <cellStyle name="tableau | cellule | total | pourcentage | entier 4" xfId="847" xr:uid="{00000000-0005-0000-0000-0000CB060000}"/>
    <cellStyle name="tableau | cellule | total | pourcentage | entier 4 2" xfId="1826" xr:uid="{00000000-0005-0000-0000-0000CC060000}"/>
    <cellStyle name="tableau | cellule | total | pourcentage | entier 5" xfId="848" xr:uid="{00000000-0005-0000-0000-0000CD060000}"/>
    <cellStyle name="tableau | cellule | total | pourcentage | entier 5 2" xfId="1827" xr:uid="{00000000-0005-0000-0000-0000CE060000}"/>
    <cellStyle name="tableau | cellule | total | pourcentage | entier 6" xfId="1822" xr:uid="{00000000-0005-0000-0000-0000CF060000}"/>
    <cellStyle name="tableau | cellule | total | standard" xfId="849" xr:uid="{00000000-0005-0000-0000-0000D0060000}"/>
    <cellStyle name="tableau | cellule | total | standard 2" xfId="850" xr:uid="{00000000-0005-0000-0000-0000D1060000}"/>
    <cellStyle name="tableau | cellule | total | standard 2 2" xfId="851" xr:uid="{00000000-0005-0000-0000-0000D2060000}"/>
    <cellStyle name="tableau | cellule | total | standard 2 2 2" xfId="1830" xr:uid="{00000000-0005-0000-0000-0000D3060000}"/>
    <cellStyle name="tableau | cellule | total | standard 2 3" xfId="1829" xr:uid="{00000000-0005-0000-0000-0000D4060000}"/>
    <cellStyle name="tableau | cellule | total | standard 3" xfId="852" xr:uid="{00000000-0005-0000-0000-0000D5060000}"/>
    <cellStyle name="tableau | cellule | total | standard 3 2" xfId="1831" xr:uid="{00000000-0005-0000-0000-0000D6060000}"/>
    <cellStyle name="tableau | cellule | total | standard 4" xfId="853" xr:uid="{00000000-0005-0000-0000-0000D7060000}"/>
    <cellStyle name="tableau | cellule | total | standard 4 2" xfId="1832" xr:uid="{00000000-0005-0000-0000-0000D8060000}"/>
    <cellStyle name="tableau | cellule | total | standard 5" xfId="854" xr:uid="{00000000-0005-0000-0000-0000D9060000}"/>
    <cellStyle name="tableau | cellule | total | standard 5 2" xfId="1833" xr:uid="{00000000-0005-0000-0000-0000DA060000}"/>
    <cellStyle name="tableau | cellule | total | standard 6" xfId="1828" xr:uid="{00000000-0005-0000-0000-0000DB060000}"/>
    <cellStyle name="tableau | cellule | total | texte" xfId="855" xr:uid="{00000000-0005-0000-0000-0000DC060000}"/>
    <cellStyle name="tableau | cellule | total | texte 2" xfId="856" xr:uid="{00000000-0005-0000-0000-0000DD060000}"/>
    <cellStyle name="tableau | cellule | total | texte 2 2" xfId="857" xr:uid="{00000000-0005-0000-0000-0000DE060000}"/>
    <cellStyle name="tableau | cellule | total | texte 2 2 2" xfId="1836" xr:uid="{00000000-0005-0000-0000-0000DF060000}"/>
    <cellStyle name="tableau | cellule | total | texte 2 3" xfId="1835" xr:uid="{00000000-0005-0000-0000-0000E0060000}"/>
    <cellStyle name="tableau | cellule | total | texte 3" xfId="858" xr:uid="{00000000-0005-0000-0000-0000E1060000}"/>
    <cellStyle name="tableau | cellule | total | texte 3 2" xfId="1837" xr:uid="{00000000-0005-0000-0000-0000E2060000}"/>
    <cellStyle name="tableau | cellule | total | texte 4" xfId="859" xr:uid="{00000000-0005-0000-0000-0000E3060000}"/>
    <cellStyle name="tableau | cellule | total | texte 4 2" xfId="1838" xr:uid="{00000000-0005-0000-0000-0000E4060000}"/>
    <cellStyle name="tableau | cellule | total | texte 5" xfId="860" xr:uid="{00000000-0005-0000-0000-0000E5060000}"/>
    <cellStyle name="tableau | cellule | total | texte 5 2" xfId="1839" xr:uid="{00000000-0005-0000-0000-0000E6060000}"/>
    <cellStyle name="tableau | cellule | total | texte 6" xfId="1834" xr:uid="{00000000-0005-0000-0000-0000E7060000}"/>
    <cellStyle name="tableau | coin superieur gauche" xfId="861" xr:uid="{00000000-0005-0000-0000-0000E8060000}"/>
    <cellStyle name="tableau | coin superieur gauche 2" xfId="862" xr:uid="{00000000-0005-0000-0000-0000E9060000}"/>
    <cellStyle name="tableau | coin superieur gauche 2 2" xfId="1841" xr:uid="{00000000-0005-0000-0000-0000EA060000}"/>
    <cellStyle name="tableau | coin superieur gauche 3" xfId="863" xr:uid="{00000000-0005-0000-0000-0000EB060000}"/>
    <cellStyle name="tableau | coin superieur gauche 3 2" xfId="1842" xr:uid="{00000000-0005-0000-0000-0000EC060000}"/>
    <cellStyle name="tableau | coin superieur gauche 4" xfId="864" xr:uid="{00000000-0005-0000-0000-0000ED060000}"/>
    <cellStyle name="tableau | coin superieur gauche 4 2" xfId="1843" xr:uid="{00000000-0005-0000-0000-0000EE060000}"/>
    <cellStyle name="tableau | coin superieur gauche 5" xfId="865" xr:uid="{00000000-0005-0000-0000-0000EF060000}"/>
    <cellStyle name="tableau | coin superieur gauche 5 2" xfId="1844" xr:uid="{00000000-0005-0000-0000-0000F0060000}"/>
    <cellStyle name="tableau | coin superieur gauche 6" xfId="1840" xr:uid="{00000000-0005-0000-0000-0000F1060000}"/>
    <cellStyle name="tableau | entete-colonne | series" xfId="866" xr:uid="{00000000-0005-0000-0000-0000F2060000}"/>
    <cellStyle name="tableau | entete-colonne | series 2" xfId="867" xr:uid="{00000000-0005-0000-0000-0000F3060000}"/>
    <cellStyle name="tableau | entete-colonne | series 2 2" xfId="868" xr:uid="{00000000-0005-0000-0000-0000F4060000}"/>
    <cellStyle name="tableau | entete-colonne | series 2 2 2" xfId="1847" xr:uid="{00000000-0005-0000-0000-0000F5060000}"/>
    <cellStyle name="tableau | entete-colonne | series 2 3" xfId="869" xr:uid="{00000000-0005-0000-0000-0000F6060000}"/>
    <cellStyle name="tableau | entete-colonne | series 2 3 2" xfId="1848" xr:uid="{00000000-0005-0000-0000-0000F7060000}"/>
    <cellStyle name="tableau | entete-colonne | series 2 4" xfId="1846" xr:uid="{00000000-0005-0000-0000-0000F8060000}"/>
    <cellStyle name="tableau | entete-colonne | series 3" xfId="870" xr:uid="{00000000-0005-0000-0000-0000F9060000}"/>
    <cellStyle name="tableau | entete-colonne | series 3 2" xfId="871" xr:uid="{00000000-0005-0000-0000-0000FA060000}"/>
    <cellStyle name="tableau | entete-colonne | series 3 2 2" xfId="1850" xr:uid="{00000000-0005-0000-0000-0000FB060000}"/>
    <cellStyle name="tableau | entete-colonne | series 3 3" xfId="1849" xr:uid="{00000000-0005-0000-0000-0000FC060000}"/>
    <cellStyle name="tableau | entete-colonne | series 4" xfId="872" xr:uid="{00000000-0005-0000-0000-0000FD060000}"/>
    <cellStyle name="tableau | entete-colonne | series 4 2" xfId="1851" xr:uid="{00000000-0005-0000-0000-0000FE060000}"/>
    <cellStyle name="tableau | entete-colonne | series 5" xfId="873" xr:uid="{00000000-0005-0000-0000-0000FF060000}"/>
    <cellStyle name="tableau | entete-colonne | series 5 2" xfId="1852" xr:uid="{00000000-0005-0000-0000-000000070000}"/>
    <cellStyle name="tableau | entete-colonne | series 6" xfId="1845" xr:uid="{00000000-0005-0000-0000-000001070000}"/>
    <cellStyle name="tableau | entete-colonne | structure | normal" xfId="874" xr:uid="{00000000-0005-0000-0000-000002070000}"/>
    <cellStyle name="tableau | entete-colonne | structure | normal 2" xfId="875" xr:uid="{00000000-0005-0000-0000-000003070000}"/>
    <cellStyle name="tableau | entete-colonne | structure | normal 2 2" xfId="1854" xr:uid="{00000000-0005-0000-0000-000004070000}"/>
    <cellStyle name="tableau | entete-colonne | structure | normal 3" xfId="876" xr:uid="{00000000-0005-0000-0000-000005070000}"/>
    <cellStyle name="tableau | entete-colonne | structure | normal 3 2" xfId="1855" xr:uid="{00000000-0005-0000-0000-000006070000}"/>
    <cellStyle name="tableau | entete-colonne | structure | normal 4" xfId="877" xr:uid="{00000000-0005-0000-0000-000007070000}"/>
    <cellStyle name="tableau | entete-colonne | structure | normal 4 2" xfId="1856" xr:uid="{00000000-0005-0000-0000-000008070000}"/>
    <cellStyle name="tableau | entete-colonne | structure | normal 5" xfId="1853" xr:uid="{00000000-0005-0000-0000-000009070000}"/>
    <cellStyle name="tableau | entete-colonne | structure | total" xfId="878" xr:uid="{00000000-0005-0000-0000-00000A070000}"/>
    <cellStyle name="tableau | entete-colonne | structure | total 2" xfId="879" xr:uid="{00000000-0005-0000-0000-00000B070000}"/>
    <cellStyle name="tableau | entete-colonne | structure | total 2 2" xfId="1858" xr:uid="{00000000-0005-0000-0000-00000C070000}"/>
    <cellStyle name="tableau | entete-colonne | structure | total 3" xfId="880" xr:uid="{00000000-0005-0000-0000-00000D070000}"/>
    <cellStyle name="tableau | entete-colonne | structure | total 3 2" xfId="1859" xr:uid="{00000000-0005-0000-0000-00000E070000}"/>
    <cellStyle name="tableau | entete-colonne | structure | total 4" xfId="881" xr:uid="{00000000-0005-0000-0000-00000F070000}"/>
    <cellStyle name="tableau | entete-colonne | structure | total 4 2" xfId="1860" xr:uid="{00000000-0005-0000-0000-000010070000}"/>
    <cellStyle name="tableau | entete-colonne | structure | total 5" xfId="1857" xr:uid="{00000000-0005-0000-0000-000011070000}"/>
    <cellStyle name="tableau | entete-ligne | normal" xfId="882" xr:uid="{00000000-0005-0000-0000-000012070000}"/>
    <cellStyle name="tableau | entete-ligne | normal 2" xfId="883" xr:uid="{00000000-0005-0000-0000-000013070000}"/>
    <cellStyle name="tableau | entete-ligne | normal 2 2" xfId="1862" xr:uid="{00000000-0005-0000-0000-000014070000}"/>
    <cellStyle name="tableau | entete-ligne | normal 3" xfId="884" xr:uid="{00000000-0005-0000-0000-000015070000}"/>
    <cellStyle name="tableau | entete-ligne | normal 3 2" xfId="1863" xr:uid="{00000000-0005-0000-0000-000016070000}"/>
    <cellStyle name="tableau | entete-ligne | normal 4" xfId="885" xr:uid="{00000000-0005-0000-0000-000017070000}"/>
    <cellStyle name="tableau | entete-ligne | normal 4 2" xfId="1864" xr:uid="{00000000-0005-0000-0000-000018070000}"/>
    <cellStyle name="tableau | entete-ligne | normal 5" xfId="886" xr:uid="{00000000-0005-0000-0000-000019070000}"/>
    <cellStyle name="tableau | entete-ligne | normal 5 2" xfId="1865" xr:uid="{00000000-0005-0000-0000-00001A070000}"/>
    <cellStyle name="tableau | entete-ligne | normal 6" xfId="1861" xr:uid="{00000000-0005-0000-0000-00001B070000}"/>
    <cellStyle name="tableau | entete-ligne | total" xfId="887" xr:uid="{00000000-0005-0000-0000-00001C070000}"/>
    <cellStyle name="tableau | entete-ligne | total 2" xfId="888" xr:uid="{00000000-0005-0000-0000-00001D070000}"/>
    <cellStyle name="tableau | entete-ligne | total 2 2" xfId="1867" xr:uid="{00000000-0005-0000-0000-00001E070000}"/>
    <cellStyle name="tableau | entete-ligne | total 3" xfId="889" xr:uid="{00000000-0005-0000-0000-00001F070000}"/>
    <cellStyle name="tableau | entete-ligne | total 3 2" xfId="1868" xr:uid="{00000000-0005-0000-0000-000020070000}"/>
    <cellStyle name="tableau | entete-ligne | total 4" xfId="890" xr:uid="{00000000-0005-0000-0000-000021070000}"/>
    <cellStyle name="tableau | entete-ligne | total 4 2" xfId="1869" xr:uid="{00000000-0005-0000-0000-000022070000}"/>
    <cellStyle name="tableau | entete-ligne | total 5" xfId="891" xr:uid="{00000000-0005-0000-0000-000023070000}"/>
    <cellStyle name="tableau | entete-ligne | total 5 2" xfId="1870" xr:uid="{00000000-0005-0000-0000-000024070000}"/>
    <cellStyle name="tableau | entete-ligne | total 6" xfId="1866" xr:uid="{00000000-0005-0000-0000-000025070000}"/>
    <cellStyle name="tableau | indice | plage de cellules" xfId="892" xr:uid="{00000000-0005-0000-0000-000026070000}"/>
    <cellStyle name="tableau | indice | plage de cellules 2" xfId="893" xr:uid="{00000000-0005-0000-0000-000027070000}"/>
    <cellStyle name="tableau | indice | plage de cellules 2 2" xfId="1872" xr:uid="{00000000-0005-0000-0000-000028070000}"/>
    <cellStyle name="tableau | indice | plage de cellules 3" xfId="894" xr:uid="{00000000-0005-0000-0000-000029070000}"/>
    <cellStyle name="tableau | indice | plage de cellules 3 2" xfId="1873" xr:uid="{00000000-0005-0000-0000-00002A070000}"/>
    <cellStyle name="tableau | indice | plage de cellules 4" xfId="895" xr:uid="{00000000-0005-0000-0000-00002B070000}"/>
    <cellStyle name="tableau | indice | plage de cellules 4 2" xfId="1874" xr:uid="{00000000-0005-0000-0000-00002C070000}"/>
    <cellStyle name="tableau | indice | plage de cellules 5" xfId="896" xr:uid="{00000000-0005-0000-0000-00002D070000}"/>
    <cellStyle name="tableau | indice | plage de cellules 5 2" xfId="1875" xr:uid="{00000000-0005-0000-0000-00002E070000}"/>
    <cellStyle name="tableau | indice | plage de cellules 6" xfId="1871" xr:uid="{00000000-0005-0000-0000-00002F070000}"/>
    <cellStyle name="tableau | indice | texte" xfId="897" xr:uid="{00000000-0005-0000-0000-000030070000}"/>
    <cellStyle name="tableau | indice | texte 2" xfId="898" xr:uid="{00000000-0005-0000-0000-000031070000}"/>
    <cellStyle name="tableau | indice | texte 2 2" xfId="1877" xr:uid="{00000000-0005-0000-0000-000032070000}"/>
    <cellStyle name="tableau | indice | texte 3" xfId="899" xr:uid="{00000000-0005-0000-0000-000033070000}"/>
    <cellStyle name="tableau | indice | texte 3 2" xfId="1878" xr:uid="{00000000-0005-0000-0000-000034070000}"/>
    <cellStyle name="tableau | indice | texte 4" xfId="900" xr:uid="{00000000-0005-0000-0000-000035070000}"/>
    <cellStyle name="tableau | indice | texte 4 2" xfId="1879" xr:uid="{00000000-0005-0000-0000-000036070000}"/>
    <cellStyle name="tableau | indice | texte 5" xfId="901" xr:uid="{00000000-0005-0000-0000-000037070000}"/>
    <cellStyle name="tableau | indice | texte 5 2" xfId="1880" xr:uid="{00000000-0005-0000-0000-000038070000}"/>
    <cellStyle name="tableau | indice | texte 6" xfId="1876" xr:uid="{00000000-0005-0000-0000-000039070000}"/>
    <cellStyle name="tableau | ligne de cesure" xfId="902" xr:uid="{00000000-0005-0000-0000-00003A070000}"/>
    <cellStyle name="tableau | ligne de cesure 2" xfId="903" xr:uid="{00000000-0005-0000-0000-00003B070000}"/>
    <cellStyle name="tableau | ligne de cesure 2 2" xfId="904" xr:uid="{00000000-0005-0000-0000-00003C070000}"/>
    <cellStyle name="tableau | ligne de cesure 2 2 2" xfId="1883" xr:uid="{00000000-0005-0000-0000-00003D070000}"/>
    <cellStyle name="tableau | ligne de cesure 2 3" xfId="1882" xr:uid="{00000000-0005-0000-0000-00003E070000}"/>
    <cellStyle name="tableau | ligne de cesure 3" xfId="905" xr:uid="{00000000-0005-0000-0000-00003F070000}"/>
    <cellStyle name="tableau | ligne de cesure 3 2" xfId="1884" xr:uid="{00000000-0005-0000-0000-000040070000}"/>
    <cellStyle name="tableau | ligne de cesure 4" xfId="906" xr:uid="{00000000-0005-0000-0000-000041070000}"/>
    <cellStyle name="tableau | ligne de cesure 4 2" xfId="1885" xr:uid="{00000000-0005-0000-0000-000042070000}"/>
    <cellStyle name="tableau | ligne de cesure 5" xfId="1881" xr:uid="{00000000-0005-0000-0000-000043070000}"/>
    <cellStyle name="tableau | ligne-titre | niveau1" xfId="907" xr:uid="{00000000-0005-0000-0000-000044070000}"/>
    <cellStyle name="tableau | ligne-titre | niveau1 2" xfId="908" xr:uid="{00000000-0005-0000-0000-000045070000}"/>
    <cellStyle name="tableau | ligne-titre | niveau1 2 2" xfId="1887" xr:uid="{00000000-0005-0000-0000-000046070000}"/>
    <cellStyle name="tableau | ligne-titre | niveau1 3" xfId="909" xr:uid="{00000000-0005-0000-0000-000047070000}"/>
    <cellStyle name="tableau | ligne-titre | niveau1 3 2" xfId="1888" xr:uid="{00000000-0005-0000-0000-000048070000}"/>
    <cellStyle name="tableau | ligne-titre | niveau1 4" xfId="910" xr:uid="{00000000-0005-0000-0000-000049070000}"/>
    <cellStyle name="tableau | ligne-titre | niveau1 4 2" xfId="1889" xr:uid="{00000000-0005-0000-0000-00004A070000}"/>
    <cellStyle name="tableau | ligne-titre | niveau1 5" xfId="911" xr:uid="{00000000-0005-0000-0000-00004B070000}"/>
    <cellStyle name="tableau | ligne-titre | niveau1 5 2" xfId="1890" xr:uid="{00000000-0005-0000-0000-00004C070000}"/>
    <cellStyle name="tableau | ligne-titre | niveau1 6" xfId="1886" xr:uid="{00000000-0005-0000-0000-00004D070000}"/>
    <cellStyle name="tableau | ligne-titre | niveau2" xfId="912" xr:uid="{00000000-0005-0000-0000-00004E070000}"/>
    <cellStyle name="tableau | ligne-titre | niveau2 2" xfId="913" xr:uid="{00000000-0005-0000-0000-00004F070000}"/>
    <cellStyle name="tableau | ligne-titre | niveau2 2 2" xfId="1892" xr:uid="{00000000-0005-0000-0000-000050070000}"/>
    <cellStyle name="tableau | ligne-titre | niveau2 3" xfId="914" xr:uid="{00000000-0005-0000-0000-000051070000}"/>
    <cellStyle name="tableau | ligne-titre | niveau2 3 2" xfId="1893" xr:uid="{00000000-0005-0000-0000-000052070000}"/>
    <cellStyle name="tableau | ligne-titre | niveau2 4" xfId="915" xr:uid="{00000000-0005-0000-0000-000053070000}"/>
    <cellStyle name="tableau | ligne-titre | niveau2 4 2" xfId="1894" xr:uid="{00000000-0005-0000-0000-000054070000}"/>
    <cellStyle name="tableau | ligne-titre | niveau2 5" xfId="1891" xr:uid="{00000000-0005-0000-0000-000055070000}"/>
    <cellStyle name="tableau | ligne-titre | niveau3" xfId="916" xr:uid="{00000000-0005-0000-0000-000056070000}"/>
    <cellStyle name="tableau | ligne-titre | niveau3 2" xfId="917" xr:uid="{00000000-0005-0000-0000-000057070000}"/>
    <cellStyle name="tableau | ligne-titre | niveau3 2 2" xfId="1896" xr:uid="{00000000-0005-0000-0000-000058070000}"/>
    <cellStyle name="tableau | ligne-titre | niveau3 3" xfId="918" xr:uid="{00000000-0005-0000-0000-000059070000}"/>
    <cellStyle name="tableau | ligne-titre | niveau3 3 2" xfId="1897" xr:uid="{00000000-0005-0000-0000-00005A070000}"/>
    <cellStyle name="tableau | ligne-titre | niveau3 4" xfId="1895" xr:uid="{00000000-0005-0000-0000-00005B070000}"/>
    <cellStyle name="tableau | ligne-titre | niveau4" xfId="919" xr:uid="{00000000-0005-0000-0000-00005C070000}"/>
    <cellStyle name="tableau | ligne-titre | niveau4 2" xfId="920" xr:uid="{00000000-0005-0000-0000-00005D070000}"/>
    <cellStyle name="tableau | ligne-titre | niveau4 2 2" xfId="1899" xr:uid="{00000000-0005-0000-0000-00005E070000}"/>
    <cellStyle name="tableau | ligne-titre | niveau4 3" xfId="921" xr:uid="{00000000-0005-0000-0000-00005F070000}"/>
    <cellStyle name="tableau | ligne-titre | niveau4 3 2" xfId="1900" xr:uid="{00000000-0005-0000-0000-000060070000}"/>
    <cellStyle name="tableau | ligne-titre | niveau4 4" xfId="922" xr:uid="{00000000-0005-0000-0000-000061070000}"/>
    <cellStyle name="tableau | ligne-titre | niveau4 4 2" xfId="1901" xr:uid="{00000000-0005-0000-0000-000062070000}"/>
    <cellStyle name="tableau | ligne-titre | niveau4 5" xfId="923" xr:uid="{00000000-0005-0000-0000-000063070000}"/>
    <cellStyle name="tableau | ligne-titre | niveau4 5 2" xfId="1902" xr:uid="{00000000-0005-0000-0000-000064070000}"/>
    <cellStyle name="tableau | ligne-titre | niveau4 6" xfId="1898" xr:uid="{00000000-0005-0000-0000-000065070000}"/>
    <cellStyle name="tableau | ligne-titre | niveau5" xfId="924" xr:uid="{00000000-0005-0000-0000-000066070000}"/>
    <cellStyle name="tableau | ligne-titre | niveau5 2" xfId="925" xr:uid="{00000000-0005-0000-0000-000067070000}"/>
    <cellStyle name="tableau | ligne-titre | niveau5 2 2" xfId="1904" xr:uid="{00000000-0005-0000-0000-000068070000}"/>
    <cellStyle name="tableau | ligne-titre | niveau5 3" xfId="926" xr:uid="{00000000-0005-0000-0000-000069070000}"/>
    <cellStyle name="tableau | ligne-titre | niveau5 3 2" xfId="1905" xr:uid="{00000000-0005-0000-0000-00006A070000}"/>
    <cellStyle name="tableau | ligne-titre | niveau5 4" xfId="1903" xr:uid="{00000000-0005-0000-0000-00006B070000}"/>
    <cellStyle name="tableau | source | plage de cellules" xfId="927" xr:uid="{00000000-0005-0000-0000-00006C070000}"/>
    <cellStyle name="tableau | source | plage de cellules 2" xfId="928" xr:uid="{00000000-0005-0000-0000-00006D070000}"/>
    <cellStyle name="tableau | source | plage de cellules 2 2" xfId="1907" xr:uid="{00000000-0005-0000-0000-00006E070000}"/>
    <cellStyle name="tableau | source | plage de cellules 3" xfId="929" xr:uid="{00000000-0005-0000-0000-00006F070000}"/>
    <cellStyle name="tableau | source | plage de cellules 3 2" xfId="1908" xr:uid="{00000000-0005-0000-0000-000070070000}"/>
    <cellStyle name="tableau | source | plage de cellules 4" xfId="930" xr:uid="{00000000-0005-0000-0000-000071070000}"/>
    <cellStyle name="tableau | source | plage de cellules 4 2" xfId="1909" xr:uid="{00000000-0005-0000-0000-000072070000}"/>
    <cellStyle name="tableau | source | plage de cellules 5" xfId="931" xr:uid="{00000000-0005-0000-0000-000073070000}"/>
    <cellStyle name="tableau | source | plage de cellules 5 2" xfId="1910" xr:uid="{00000000-0005-0000-0000-000074070000}"/>
    <cellStyle name="tableau | source | plage de cellules 6" xfId="1906" xr:uid="{00000000-0005-0000-0000-000075070000}"/>
    <cellStyle name="tableau | source | texte" xfId="932" xr:uid="{00000000-0005-0000-0000-000076070000}"/>
    <cellStyle name="tableau | source | texte 2" xfId="933" xr:uid="{00000000-0005-0000-0000-000077070000}"/>
    <cellStyle name="tableau | source | texte 2 2" xfId="1912" xr:uid="{00000000-0005-0000-0000-000078070000}"/>
    <cellStyle name="tableau | source | texte 3" xfId="934" xr:uid="{00000000-0005-0000-0000-000079070000}"/>
    <cellStyle name="tableau | source | texte 3 2" xfId="1913" xr:uid="{00000000-0005-0000-0000-00007A070000}"/>
    <cellStyle name="tableau | source | texte 4" xfId="935" xr:uid="{00000000-0005-0000-0000-00007B070000}"/>
    <cellStyle name="tableau | source | texte 4 2" xfId="1914" xr:uid="{00000000-0005-0000-0000-00007C070000}"/>
    <cellStyle name="tableau | source | texte 5" xfId="936" xr:uid="{00000000-0005-0000-0000-00007D070000}"/>
    <cellStyle name="tableau | source | texte 5 2" xfId="1915" xr:uid="{00000000-0005-0000-0000-00007E070000}"/>
    <cellStyle name="tableau | source | texte 6" xfId="1911" xr:uid="{00000000-0005-0000-0000-00007F070000}"/>
    <cellStyle name="tableau | unite | plage de cellules" xfId="937" xr:uid="{00000000-0005-0000-0000-000080070000}"/>
    <cellStyle name="tableau | unite | plage de cellules 2" xfId="938" xr:uid="{00000000-0005-0000-0000-000081070000}"/>
    <cellStyle name="tableau | unite | plage de cellules 2 2" xfId="1917" xr:uid="{00000000-0005-0000-0000-000082070000}"/>
    <cellStyle name="tableau | unite | plage de cellules 3" xfId="939" xr:uid="{00000000-0005-0000-0000-000083070000}"/>
    <cellStyle name="tableau | unite | plage de cellules 3 2" xfId="1918" xr:uid="{00000000-0005-0000-0000-000084070000}"/>
    <cellStyle name="tableau | unite | plage de cellules 4" xfId="940" xr:uid="{00000000-0005-0000-0000-000085070000}"/>
    <cellStyle name="tableau | unite | plage de cellules 4 2" xfId="1919" xr:uid="{00000000-0005-0000-0000-000086070000}"/>
    <cellStyle name="tableau | unite | plage de cellules 5" xfId="941" xr:uid="{00000000-0005-0000-0000-000087070000}"/>
    <cellStyle name="tableau | unite | plage de cellules 5 2" xfId="1920" xr:uid="{00000000-0005-0000-0000-000088070000}"/>
    <cellStyle name="tableau | unite | plage de cellules 6" xfId="1916" xr:uid="{00000000-0005-0000-0000-000089070000}"/>
    <cellStyle name="tableau | unite | texte" xfId="942" xr:uid="{00000000-0005-0000-0000-00008A070000}"/>
    <cellStyle name="tableau | unite | texte 2" xfId="943" xr:uid="{00000000-0005-0000-0000-00008B070000}"/>
    <cellStyle name="tableau | unite | texte 2 2" xfId="1922" xr:uid="{00000000-0005-0000-0000-00008C070000}"/>
    <cellStyle name="tableau | unite | texte 3" xfId="944" xr:uid="{00000000-0005-0000-0000-00008D070000}"/>
    <cellStyle name="tableau | unite | texte 3 2" xfId="1923" xr:uid="{00000000-0005-0000-0000-00008E070000}"/>
    <cellStyle name="tableau | unite | texte 4" xfId="945" xr:uid="{00000000-0005-0000-0000-00008F070000}"/>
    <cellStyle name="tableau | unite | texte 4 2" xfId="1924" xr:uid="{00000000-0005-0000-0000-000090070000}"/>
    <cellStyle name="tableau | unite | texte 5" xfId="946" xr:uid="{00000000-0005-0000-0000-000091070000}"/>
    <cellStyle name="tableau | unite | texte 5 2" xfId="1925" xr:uid="{00000000-0005-0000-0000-000092070000}"/>
    <cellStyle name="tableau | unite | texte 6" xfId="1921" xr:uid="{00000000-0005-0000-0000-000093070000}"/>
    <cellStyle name="TableStyleLight1" xfId="947" xr:uid="{00000000-0005-0000-0000-000094070000}"/>
    <cellStyle name="TableStyleLight1 2" xfId="1926" xr:uid="{00000000-0005-0000-0000-000095070000}"/>
    <cellStyle name="Testo avviso" xfId="948" xr:uid="{00000000-0005-0000-0000-000096070000}"/>
    <cellStyle name="Testo avviso 2" xfId="1927" xr:uid="{00000000-0005-0000-0000-000097070000}"/>
    <cellStyle name="Testo descrittivo" xfId="949" xr:uid="{00000000-0005-0000-0000-000098070000}"/>
    <cellStyle name="Testo descrittivo 2" xfId="1928" xr:uid="{00000000-0005-0000-0000-000099070000}"/>
    <cellStyle name="Text" xfId="2043" xr:uid="{00000000-0005-0000-0000-00009A070000}"/>
    <cellStyle name="Texte explicatif 2" xfId="950" xr:uid="{00000000-0005-0000-0000-00009B070000}"/>
    <cellStyle name="Texte explicatif 2 2" xfId="1929" xr:uid="{00000000-0005-0000-0000-00009C070000}"/>
    <cellStyle name="Texto de advertencia" xfId="951" xr:uid="{00000000-0005-0000-0000-00009D070000}"/>
    <cellStyle name="Texto de advertencia 2" xfId="1930" xr:uid="{00000000-0005-0000-0000-00009E070000}"/>
    <cellStyle name="Texto explicativo" xfId="952" xr:uid="{00000000-0005-0000-0000-00009F070000}"/>
    <cellStyle name="Texto explicativo 2" xfId="1931" xr:uid="{00000000-0005-0000-0000-0000A0070000}"/>
    <cellStyle name="Title" xfId="953" xr:uid="{00000000-0005-0000-0000-0000A1070000}"/>
    <cellStyle name="Title 2" xfId="1932" xr:uid="{00000000-0005-0000-0000-0000A2070000}"/>
    <cellStyle name="Titolo" xfId="954" xr:uid="{00000000-0005-0000-0000-0000A3070000}"/>
    <cellStyle name="Titolo 1" xfId="955" xr:uid="{00000000-0005-0000-0000-0000A4070000}"/>
    <cellStyle name="Titolo 1 2" xfId="1934" xr:uid="{00000000-0005-0000-0000-0000A5070000}"/>
    <cellStyle name="Titolo 2" xfId="956" xr:uid="{00000000-0005-0000-0000-0000A6070000}"/>
    <cellStyle name="Titolo 2 2" xfId="1935" xr:uid="{00000000-0005-0000-0000-0000A7070000}"/>
    <cellStyle name="Titolo 3" xfId="957" xr:uid="{00000000-0005-0000-0000-0000A8070000}"/>
    <cellStyle name="Titolo 3 2" xfId="1936" xr:uid="{00000000-0005-0000-0000-0000A9070000}"/>
    <cellStyle name="Titolo 4" xfId="958" xr:uid="{00000000-0005-0000-0000-0000AA070000}"/>
    <cellStyle name="Titolo 4 2" xfId="1937" xr:uid="{00000000-0005-0000-0000-0000AB070000}"/>
    <cellStyle name="Titolo 5" xfId="1933" xr:uid="{00000000-0005-0000-0000-0000AC070000}"/>
    <cellStyle name="Titolo_ANNÉE 2015" xfId="959" xr:uid="{00000000-0005-0000-0000-0000AD070000}"/>
    <cellStyle name="Titre 1" xfId="966" xr:uid="{00000000-0005-0000-0000-0000AE070000}"/>
    <cellStyle name="Titre 1 2" xfId="967" xr:uid="{00000000-0005-0000-0000-0000AF070000}"/>
    <cellStyle name="Titre 1 2 2" xfId="1939" xr:uid="{00000000-0005-0000-0000-0000B0070000}"/>
    <cellStyle name="Titre 1 2 2 2" xfId="2016" xr:uid="{00000000-0005-0000-0000-0000B1070000}"/>
    <cellStyle name="Titre 1 2 3" xfId="2012" xr:uid="{00000000-0005-0000-0000-0000B2070000}"/>
    <cellStyle name="Titre 1 3" xfId="968" xr:uid="{00000000-0005-0000-0000-0000B3070000}"/>
    <cellStyle name="Titre 1 3 2" xfId="1940" xr:uid="{00000000-0005-0000-0000-0000B4070000}"/>
    <cellStyle name="Titre 1 4" xfId="1938" xr:uid="{00000000-0005-0000-0000-0000B5070000}"/>
    <cellStyle name="Titre 2" xfId="969" xr:uid="{00000000-0005-0000-0000-0000B6070000}"/>
    <cellStyle name="Titre 2 2" xfId="970" xr:uid="{00000000-0005-0000-0000-0000B7070000}"/>
    <cellStyle name="Titre 2 2 2" xfId="1942" xr:uid="{00000000-0005-0000-0000-0000B8070000}"/>
    <cellStyle name="Titre 2 2 2 2" xfId="2017" xr:uid="{00000000-0005-0000-0000-0000B9070000}"/>
    <cellStyle name="Titre 2 2 3" xfId="2013" xr:uid="{00000000-0005-0000-0000-0000BA070000}"/>
    <cellStyle name="Titre 2 3" xfId="971" xr:uid="{00000000-0005-0000-0000-0000BB070000}"/>
    <cellStyle name="Titre 2 3 2" xfId="1943" xr:uid="{00000000-0005-0000-0000-0000BC070000}"/>
    <cellStyle name="Titre 2 4" xfId="1941" xr:uid="{00000000-0005-0000-0000-0000BD070000}"/>
    <cellStyle name="Titre 3" xfId="972" xr:uid="{00000000-0005-0000-0000-0000BE070000}"/>
    <cellStyle name="Titre 3 2" xfId="973" xr:uid="{00000000-0005-0000-0000-0000BF070000}"/>
    <cellStyle name="Titre 3 2 2" xfId="1945" xr:uid="{00000000-0005-0000-0000-0000C0070000}"/>
    <cellStyle name="Titre 3 2 2 2" xfId="2018" xr:uid="{00000000-0005-0000-0000-0000C1070000}"/>
    <cellStyle name="Titre 3 2 3" xfId="2014" xr:uid="{00000000-0005-0000-0000-0000C2070000}"/>
    <cellStyle name="Titre 3 3" xfId="1944" xr:uid="{00000000-0005-0000-0000-0000C3070000}"/>
    <cellStyle name="Titre 4" xfId="974" xr:uid="{00000000-0005-0000-0000-0000C4070000}"/>
    <cellStyle name="Titre 4 2" xfId="975" xr:uid="{00000000-0005-0000-0000-0000C5070000}"/>
    <cellStyle name="Titre 4 2 2" xfId="1947" xr:uid="{00000000-0005-0000-0000-0000C6070000}"/>
    <cellStyle name="Titre 4 2 2 2" xfId="2019" xr:uid="{00000000-0005-0000-0000-0000C7070000}"/>
    <cellStyle name="Titre 4 2 3" xfId="2015" xr:uid="{00000000-0005-0000-0000-0000C8070000}"/>
    <cellStyle name="Titre 4 3" xfId="1946" xr:uid="{00000000-0005-0000-0000-0000C9070000}"/>
    <cellStyle name="Titre 5" xfId="976" xr:uid="{00000000-0005-0000-0000-0000CA070000}"/>
    <cellStyle name="Titre 5 2" xfId="977" xr:uid="{00000000-0005-0000-0000-0000CB070000}"/>
    <cellStyle name="Titre 5 2 2" xfId="1949" xr:uid="{00000000-0005-0000-0000-0000CC070000}"/>
    <cellStyle name="Titre 5 3" xfId="1948" xr:uid="{00000000-0005-0000-0000-0000CD070000}"/>
    <cellStyle name="Titre colonnes" xfId="978" xr:uid="{00000000-0005-0000-0000-0000CE070000}"/>
    <cellStyle name="Titre colonnes 2" xfId="979" xr:uid="{00000000-0005-0000-0000-0000CF070000}"/>
    <cellStyle name="Titre colonnes 2 2" xfId="1951" xr:uid="{00000000-0005-0000-0000-0000D0070000}"/>
    <cellStyle name="Titre colonnes 3" xfId="980" xr:uid="{00000000-0005-0000-0000-0000D1070000}"/>
    <cellStyle name="Titre colonnes 3 2" xfId="1952" xr:uid="{00000000-0005-0000-0000-0000D2070000}"/>
    <cellStyle name="Titre colonnes 4" xfId="981" xr:uid="{00000000-0005-0000-0000-0000D3070000}"/>
    <cellStyle name="Titre colonnes 4 2" xfId="1953" xr:uid="{00000000-0005-0000-0000-0000D4070000}"/>
    <cellStyle name="Titre colonnes 5" xfId="1950" xr:uid="{00000000-0005-0000-0000-0000D5070000}"/>
    <cellStyle name="Titre général" xfId="982" xr:uid="{00000000-0005-0000-0000-0000D6070000}"/>
    <cellStyle name="Titre général 2" xfId="983" xr:uid="{00000000-0005-0000-0000-0000D7070000}"/>
    <cellStyle name="Titre général 2 2" xfId="1955" xr:uid="{00000000-0005-0000-0000-0000D8070000}"/>
    <cellStyle name="Titre général 3" xfId="984" xr:uid="{00000000-0005-0000-0000-0000D9070000}"/>
    <cellStyle name="Titre général 3 2" xfId="1956" xr:uid="{00000000-0005-0000-0000-0000DA070000}"/>
    <cellStyle name="Titre général 4" xfId="1954" xr:uid="{00000000-0005-0000-0000-0000DB070000}"/>
    <cellStyle name="Titre lignes" xfId="985" xr:uid="{00000000-0005-0000-0000-0000DC070000}"/>
    <cellStyle name="Titre lignes 1" xfId="986" xr:uid="{00000000-0005-0000-0000-0000DD070000}"/>
    <cellStyle name="Titre lignes 1 2" xfId="1958" xr:uid="{00000000-0005-0000-0000-0000DE070000}"/>
    <cellStyle name="Titre lignes 2" xfId="987" xr:uid="{00000000-0005-0000-0000-0000DF070000}"/>
    <cellStyle name="Titre lignes 2 2" xfId="1959" xr:uid="{00000000-0005-0000-0000-0000E0070000}"/>
    <cellStyle name="Titre lignes 3" xfId="988" xr:uid="{00000000-0005-0000-0000-0000E1070000}"/>
    <cellStyle name="Titre lignes 3 2" xfId="1960" xr:uid="{00000000-0005-0000-0000-0000E2070000}"/>
    <cellStyle name="Titre lignes 4" xfId="989" xr:uid="{00000000-0005-0000-0000-0000E3070000}"/>
    <cellStyle name="Titre lignes 4 2" xfId="1961" xr:uid="{00000000-0005-0000-0000-0000E4070000}"/>
    <cellStyle name="Titre lignes 5" xfId="1957" xr:uid="{00000000-0005-0000-0000-0000E5070000}"/>
    <cellStyle name="Titre lignes_Fiches C 2010 version juin rebasé3" xfId="990" xr:uid="{00000000-0005-0000-0000-0000E6070000}"/>
    <cellStyle name="Titre page" xfId="991" xr:uid="{00000000-0005-0000-0000-0000E7070000}"/>
    <cellStyle name="Titre page 2" xfId="992" xr:uid="{00000000-0005-0000-0000-0000E8070000}"/>
    <cellStyle name="Titre page 2 2" xfId="1963" xr:uid="{00000000-0005-0000-0000-0000E9070000}"/>
    <cellStyle name="Titre page 3" xfId="993" xr:uid="{00000000-0005-0000-0000-0000EA070000}"/>
    <cellStyle name="Titre page 3 2" xfId="1964" xr:uid="{00000000-0005-0000-0000-0000EB070000}"/>
    <cellStyle name="Titre page 4" xfId="1962" xr:uid="{00000000-0005-0000-0000-0000EC070000}"/>
    <cellStyle name="Titre " xfId="960" xr:uid="{00000000-0005-0000-0000-0000ED070000}"/>
    <cellStyle name="Titre  2" xfId="961" xr:uid="{00000000-0005-0000-0000-0000EE070000}"/>
    <cellStyle name="Titre  2 2" xfId="1966" xr:uid="{00000000-0005-0000-0000-0000EF070000}"/>
    <cellStyle name="Titre  3" xfId="1965" xr:uid="{00000000-0005-0000-0000-0000F0070000}"/>
    <cellStyle name="Titre 1 2" xfId="962" xr:uid="{00000000-0005-0000-0000-0000F1070000}"/>
    <cellStyle name="Titre 1 2 2" xfId="1967" xr:uid="{00000000-0005-0000-0000-0000F2070000}"/>
    <cellStyle name="Titre 2 2" xfId="963" xr:uid="{00000000-0005-0000-0000-0000F3070000}"/>
    <cellStyle name="Titre 2 2 2" xfId="1968" xr:uid="{00000000-0005-0000-0000-0000F4070000}"/>
    <cellStyle name="Titre 3 2" xfId="964" xr:uid="{00000000-0005-0000-0000-0000F5070000}"/>
    <cellStyle name="Titre 3 2 2" xfId="1969" xr:uid="{00000000-0005-0000-0000-0000F6070000}"/>
    <cellStyle name="Titre 4 2" xfId="965" xr:uid="{00000000-0005-0000-0000-0000F7070000}"/>
    <cellStyle name="Titre 4 2 2" xfId="1970" xr:uid="{00000000-0005-0000-0000-0000F8070000}"/>
    <cellStyle name="Título" xfId="479" xr:uid="{00000000-0005-0000-0000-0000F9070000}"/>
    <cellStyle name="Título 1" xfId="480" xr:uid="{00000000-0005-0000-0000-0000FA070000}"/>
    <cellStyle name="Título 1 2" xfId="1972" xr:uid="{00000000-0005-0000-0000-0000FB070000}"/>
    <cellStyle name="Título 2" xfId="481" xr:uid="{00000000-0005-0000-0000-0000FC070000}"/>
    <cellStyle name="Título 2 2" xfId="1973" xr:uid="{00000000-0005-0000-0000-0000FD070000}"/>
    <cellStyle name="Título 3" xfId="482" xr:uid="{00000000-0005-0000-0000-0000FE070000}"/>
    <cellStyle name="Título 3 2" xfId="1974" xr:uid="{00000000-0005-0000-0000-0000FF070000}"/>
    <cellStyle name="Título 4" xfId="1971" xr:uid="{00000000-0005-0000-0000-000000080000}"/>
    <cellStyle name="Total 1" xfId="994" xr:uid="{00000000-0005-0000-0000-000001080000}"/>
    <cellStyle name="Total 1 2" xfId="1975" xr:uid="{00000000-0005-0000-0000-000002080000}"/>
    <cellStyle name="Total 2" xfId="995" xr:uid="{00000000-0005-0000-0000-000003080000}"/>
    <cellStyle name="Total 2 2" xfId="1976" xr:uid="{00000000-0005-0000-0000-000004080000}"/>
    <cellStyle name="Totale" xfId="996" xr:uid="{00000000-0005-0000-0000-000005080000}"/>
    <cellStyle name="Totale 2" xfId="1977" xr:uid="{00000000-0005-0000-0000-000006080000}"/>
    <cellStyle name="Valore non valido" xfId="1000" xr:uid="{00000000-0005-0000-0000-000007080000}"/>
    <cellStyle name="Valore non valido 2" xfId="1978" xr:uid="{00000000-0005-0000-0000-000008080000}"/>
    <cellStyle name="Valore valido" xfId="1001" xr:uid="{00000000-0005-0000-0000-000009080000}"/>
    <cellStyle name="Valore valido 2" xfId="1979" xr:uid="{00000000-0005-0000-0000-00000A080000}"/>
    <cellStyle name="Vérification 2" xfId="997" xr:uid="{00000000-0005-0000-0000-00000B080000}"/>
    <cellStyle name="Vérification 2 2" xfId="1980" xr:uid="{00000000-0005-0000-0000-00000C080000}"/>
    <cellStyle name="Vérification de cellule" xfId="998" xr:uid="{00000000-0005-0000-0000-00000D080000}"/>
    <cellStyle name="Vérification de cellule 2" xfId="999" xr:uid="{00000000-0005-0000-0000-00000E080000}"/>
    <cellStyle name="Vérification de cellule 2 2" xfId="1982" xr:uid="{00000000-0005-0000-0000-00000F080000}"/>
    <cellStyle name="Vérification de cellule 3" xfId="1981" xr:uid="{00000000-0005-0000-0000-000010080000}"/>
    <cellStyle name="Virgule fixe" xfId="1002" xr:uid="{00000000-0005-0000-0000-000011080000}"/>
    <cellStyle name="Virgule fixe 2" xfId="1003" xr:uid="{00000000-0005-0000-0000-000012080000}"/>
    <cellStyle name="Virgule fixe 2 2" xfId="1984" xr:uid="{00000000-0005-0000-0000-000013080000}"/>
    <cellStyle name="Virgule fixe 3" xfId="1983" xr:uid="{00000000-0005-0000-0000-000014080000}"/>
    <cellStyle name="Währung [0]_VPVUL94-00 2ème version" xfId="1004" xr:uid="{00000000-0005-0000-0000-000015080000}"/>
    <cellStyle name="Währung_VPVUL94-00 2ème version" xfId="1005" xr:uid="{00000000-0005-0000-0000-000016080000}"/>
    <cellStyle name="Warning" xfId="2044" xr:uid="{00000000-0005-0000-0000-000017080000}"/>
    <cellStyle name="Warning Text" xfId="1006" xr:uid="{00000000-0005-0000-0000-000018080000}"/>
    <cellStyle name="Warning Text 2" xfId="1985" xr:uid="{00000000-0005-0000-0000-000019080000}"/>
    <cellStyle name="Обычный_CRF2002 (1)" xfId="3" xr:uid="{00000000-0005-0000-0000-00001A080000}"/>
  </cellStyles>
  <dxfs count="0"/>
  <tableStyles count="0" defaultTableStyle="TableStyleMedium2" defaultPivotStyle="PivotStyleLight16"/>
  <colors>
    <mruColors>
      <color rgb="FFFFCC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  Emissions 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'Bilan énergie'!$M$198</c:f>
              <c:strCache>
                <c:ptCount val="1"/>
                <c:pt idx="0">
                  <c:v>  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'Bilan énergie'!$N$186:$V$186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'Bilan énergie'!$N$198:$V$198</c:f>
              <c:numCache>
                <c:formatCode>0.0</c:formatCode>
                <c:ptCount val="9"/>
                <c:pt idx="0">
                  <c:v>135.87278529099657</c:v>
                </c:pt>
                <c:pt idx="1">
                  <c:v>135.86779003626171</c:v>
                </c:pt>
                <c:pt idx="2">
                  <c:v>113.62484304732088</c:v>
                </c:pt>
                <c:pt idx="3">
                  <c:v>120.85655269680031</c:v>
                </c:pt>
                <c:pt idx="4">
                  <c:v>104.41853920425908</c:v>
                </c:pt>
                <c:pt idx="5">
                  <c:v>91.617942493240932</c:v>
                </c:pt>
                <c:pt idx="6">
                  <c:v>81.225705092571147</c:v>
                </c:pt>
                <c:pt idx="7">
                  <c:v>75.360781118624175</c:v>
                </c:pt>
                <c:pt idx="8">
                  <c:v>73.242880862696012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5F-40C2-BF58-4BB74DB6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21840"/>
        <c:axId val="2067031824"/>
      </c:scatterChart>
      <c:valAx>
        <c:axId val="20670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7031824"/>
        <c:crosses val="autoZero"/>
        <c:crossBetween val="midCat"/>
      </c:valAx>
      <c:valAx>
        <c:axId val="20670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702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Trafic!$A$47</c:f>
              <c:strCache>
                <c:ptCount val="1"/>
                <c:pt idx="0">
                  <c:v>Routier 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Trafic!$B$46:$M$46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xVal>
          <c:yVal>
            <c:numRef>
              <c:f>Trafic!$B$47:$M$47</c:f>
              <c:numCache>
                <c:formatCode>#\ ##0.0</c:formatCode>
                <c:ptCount val="12"/>
                <c:pt idx="0">
                  <c:v>260.51334425957401</c:v>
                </c:pt>
                <c:pt idx="1">
                  <c:v>269.57242923064899</c:v>
                </c:pt>
                <c:pt idx="2">
                  <c:v>288.19629973187301</c:v>
                </c:pt>
                <c:pt idx="3">
                  <c:v>288.62005698721498</c:v>
                </c:pt>
                <c:pt idx="4">
                  <c:v>297.669133103658</c:v>
                </c:pt>
                <c:pt idx="5">
                  <c:v>286.50795548743849</c:v>
                </c:pt>
                <c:pt idx="6">
                  <c:v>306.84775374887687</c:v>
                </c:pt>
                <c:pt idx="7">
                  <c:v>316.02637439409574</c:v>
                </c:pt>
                <c:pt idx="8">
                  <c:v>332.72780635063708</c:v>
                </c:pt>
                <c:pt idx="9">
                  <c:v>349.42923830717842</c:v>
                </c:pt>
                <c:pt idx="10">
                  <c:v>366.13067026371976</c:v>
                </c:pt>
                <c:pt idx="11">
                  <c:v>382.83210222026111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2-4042-9F0B-950C9CD92780}"/>
            </c:ext>
          </c:extLst>
        </c:ser>
        <c:ser>
          <c:idx val="1"/>
          <c:order val="1"/>
          <c:tx>
            <c:strRef>
              <c:f>Trafic!$A$48</c:f>
              <c:strCache>
                <c:ptCount val="1"/>
                <c:pt idx="0">
                  <c:v>Fer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Trafic!$B$46:$M$46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xVal>
          <c:yVal>
            <c:numRef>
              <c:f>Trafic!$B$48:$M$48</c:f>
              <c:numCache>
                <c:formatCode>#\ ##0.0</c:formatCode>
                <c:ptCount val="12"/>
                <c:pt idx="0">
                  <c:v>36.328056893000003</c:v>
                </c:pt>
                <c:pt idx="1">
                  <c:v>34.724299999999999</c:v>
                </c:pt>
                <c:pt idx="2">
                  <c:v>35.654600000000002</c:v>
                </c:pt>
                <c:pt idx="3">
                  <c:v>34.1633</c:v>
                </c:pt>
                <c:pt idx="4">
                  <c:v>33.771799999999999</c:v>
                </c:pt>
                <c:pt idx="5">
                  <c:v>31.120799999999999</c:v>
                </c:pt>
                <c:pt idx="6">
                  <c:v>37.882902213935679</c:v>
                </c:pt>
                <c:pt idx="7">
                  <c:v>41.99400442787136</c:v>
                </c:pt>
                <c:pt idx="8">
                  <c:v>42.92771946471359</c:v>
                </c:pt>
                <c:pt idx="9">
                  <c:v>43.86143450155582</c:v>
                </c:pt>
                <c:pt idx="10">
                  <c:v>44.79514953839805</c:v>
                </c:pt>
                <c:pt idx="11">
                  <c:v>45.728864575240287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2-4042-9F0B-950C9CD92780}"/>
            </c:ext>
          </c:extLst>
        </c:ser>
        <c:ser>
          <c:idx val="2"/>
          <c:order val="2"/>
          <c:tx>
            <c:strRef>
              <c:f>Trafic!$A$49</c:f>
              <c:strCache>
                <c:ptCount val="1"/>
                <c:pt idx="0">
                  <c:v>Fluvial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Trafic!$B$46:$M$46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xVal>
          <c:yVal>
            <c:numRef>
              <c:f>Trafic!$B$49:$M$49</c:f>
              <c:numCache>
                <c:formatCode>#\ ##0.0</c:formatCode>
                <c:ptCount val="12"/>
                <c:pt idx="0">
                  <c:v>7.5</c:v>
                </c:pt>
                <c:pt idx="1">
                  <c:v>6.8</c:v>
                </c:pt>
                <c:pt idx="2">
                  <c:v>6.7</c:v>
                </c:pt>
                <c:pt idx="3">
                  <c:v>6.7</c:v>
                </c:pt>
                <c:pt idx="4">
                  <c:v>7.4</c:v>
                </c:pt>
                <c:pt idx="5">
                  <c:v>6.5</c:v>
                </c:pt>
                <c:pt idx="6">
                  <c:v>7.1360239528224252</c:v>
                </c:pt>
                <c:pt idx="7">
                  <c:v>6.8720479056448491</c:v>
                </c:pt>
                <c:pt idx="8">
                  <c:v>7.0000002209023497</c:v>
                </c:pt>
                <c:pt idx="9">
                  <c:v>7.1279525361598495</c:v>
                </c:pt>
                <c:pt idx="10">
                  <c:v>7.2559048514173492</c:v>
                </c:pt>
                <c:pt idx="11">
                  <c:v>7.3838571666748498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82-4042-9F0B-950C9CD9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13152"/>
        <c:axId val="634508160"/>
      </c:scatterChart>
      <c:valAx>
        <c:axId val="6345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4508160"/>
        <c:crosses val="autoZero"/>
        <c:crossBetween val="midCat"/>
      </c:valAx>
      <c:valAx>
        <c:axId val="6345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451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Feuil1!$A$34</c:f>
              <c:strCache>
                <c:ptCount val="1"/>
                <c:pt idx="0">
                  <c:v>Part des VP élec dans les ventes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Feuil1!$B$34:$AW$34</c:f>
              <c:numCache>
                <c:formatCode>0.00%</c:formatCode>
                <c:ptCount val="48"/>
                <c:pt idx="0">
                  <c:v>4.9999999999999784E-4</c:v>
                </c:pt>
                <c:pt idx="1">
                  <c:v>4.999999999999999E-4</c:v>
                </c:pt>
                <c:pt idx="2">
                  <c:v>9.2108635313948586E-4</c:v>
                </c:pt>
                <c:pt idx="3">
                  <c:v>1.4714889500418403E-3</c:v>
                </c:pt>
                <c:pt idx="4">
                  <c:v>2.4676672967021843E-3</c:v>
                </c:pt>
                <c:pt idx="5">
                  <c:v>3.6160265401642315E-3</c:v>
                </c:pt>
                <c:pt idx="6">
                  <c:v>5.1269253422114311E-3</c:v>
                </c:pt>
                <c:pt idx="7">
                  <c:v>7.1604744008998741E-3</c:v>
                </c:pt>
                <c:pt idx="8">
                  <c:v>9.9857861736707045E-3</c:v>
                </c:pt>
                <c:pt idx="9">
                  <c:v>1.3515258266834059E-2</c:v>
                </c:pt>
                <c:pt idx="10">
                  <c:v>1.7878113771934427E-2</c:v>
                </c:pt>
                <c:pt idx="11">
                  <c:v>2.3341666569606991E-2</c:v>
                </c:pt>
                <c:pt idx="12">
                  <c:v>3.0197474470160347E-2</c:v>
                </c:pt>
                <c:pt idx="13">
                  <c:v>3.8849424246414403E-2</c:v>
                </c:pt>
                <c:pt idx="14">
                  <c:v>4.967172391323485E-2</c:v>
                </c:pt>
                <c:pt idx="15">
                  <c:v>6.2939980413354982E-2</c:v>
                </c:pt>
                <c:pt idx="16">
                  <c:v>7.8971270942834446E-2</c:v>
                </c:pt>
                <c:pt idx="17">
                  <c:v>9.7957973556523248E-2</c:v>
                </c:pt>
                <c:pt idx="18">
                  <c:v>0.12001559856880896</c:v>
                </c:pt>
                <c:pt idx="19">
                  <c:v>0.14503057360641111</c:v>
                </c:pt>
                <c:pt idx="20">
                  <c:v>0.17272576034280979</c:v>
                </c:pt>
                <c:pt idx="21">
                  <c:v>0.20259138840935947</c:v>
                </c:pt>
                <c:pt idx="22">
                  <c:v>0.23392972217102329</c:v>
                </c:pt>
                <c:pt idx="23">
                  <c:v>0.26598129952347455</c:v>
                </c:pt>
                <c:pt idx="24">
                  <c:v>0.2980149869705479</c:v>
                </c:pt>
                <c:pt idx="25">
                  <c:v>0.32939455896425407</c:v>
                </c:pt>
                <c:pt idx="26">
                  <c:v>0.35962512573216615</c:v>
                </c:pt>
                <c:pt idx="27">
                  <c:v>0.38836621372778685</c:v>
                </c:pt>
                <c:pt idx="28">
                  <c:v>0.41541687228322033</c:v>
                </c:pt>
                <c:pt idx="29">
                  <c:v>0.44069151575494797</c:v>
                </c:pt>
                <c:pt idx="30">
                  <c:v>0.46418940935404879</c:v>
                </c:pt>
                <c:pt idx="31">
                  <c:v>0.48596642509985427</c:v>
                </c:pt>
                <c:pt idx="32">
                  <c:v>0.50611503424399074</c:v>
                </c:pt>
                <c:pt idx="33">
                  <c:v>0.52474540663027436</c:v>
                </c:pt>
                <c:pt idx="34">
                  <c:v>0.54197503052141882</c:v>
                </c:pt>
                <c:pt idx="35">
                  <c:v>0.55792189906860756</c:v>
                </c:pt>
                <c:pt idx="36">
                  <c:v>0.57269940295856736</c:v>
                </c:pt>
                <c:pt idx="37">
                  <c:v>0.58641736493884633</c:v>
                </c:pt>
                <c:pt idx="38">
                  <c:v>0.59917441129076421</c:v>
                </c:pt>
                <c:pt idx="39">
                  <c:v>0.61105996103759619</c:v>
                </c:pt>
                <c:pt idx="40">
                  <c:v>0.62215493585064341</c:v>
                </c:pt>
                <c:pt idx="41">
                  <c:v>0.63253245147373605</c:v>
                </c:pt>
                <c:pt idx="42">
                  <c:v>0.64225691174130128</c:v>
                </c:pt>
                <c:pt idx="43">
                  <c:v>0.65138790521696532</c:v>
                </c:pt>
                <c:pt idx="44">
                  <c:v>0.65997834296471602</c:v>
                </c:pt>
                <c:pt idx="45">
                  <c:v>0.66807544384766926</c:v>
                </c:pt>
                <c:pt idx="46">
                  <c:v>0.67572124820969237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6-4AE1-8124-10792DCA5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505664"/>
        <c:axId val="1306216896"/>
      </c:lineChart>
      <c:catAx>
        <c:axId val="100650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6216896"/>
        <c:crosses val="autoZero"/>
        <c:auto val="1"/>
        <c:lblAlgn val="ctr"/>
        <c:lblOffset val="100"/>
        <c:noMultiLvlLbl val="0"/>
      </c:catAx>
      <c:valAx>
        <c:axId val="13062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65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205</xdr:row>
      <xdr:rowOff>95250</xdr:rowOff>
    </xdr:from>
    <xdr:to>
      <xdr:col>21</xdr:col>
      <xdr:colOff>9525</xdr:colOff>
      <xdr:row>223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45</xdr:row>
      <xdr:rowOff>76200</xdr:rowOff>
    </xdr:from>
    <xdr:to>
      <xdr:col>31</xdr:col>
      <xdr:colOff>428625</xdr:colOff>
      <xdr:row>60</xdr:row>
      <xdr:rowOff>104775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752481</xdr:colOff>
      <xdr:row>36</xdr:row>
      <xdr:rowOff>23812</xdr:rowOff>
    </xdr:from>
    <xdr:to>
      <xdr:col>28</xdr:col>
      <xdr:colOff>752481</xdr:colOff>
      <xdr:row>50</xdr:row>
      <xdr:rowOff>100012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87B737F-AC74-F801-1B34-7DC344AA6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6"/>
  <sheetViews>
    <sheetView topLeftCell="A37" workbookViewId="0">
      <pane ySplit="12" topLeftCell="A97" activePane="bottomLeft" state="frozen"/>
      <selection activeCell="A37" sqref="A37"/>
      <selection pane="bottomLeft" activeCell="B166" sqref="B166:J166"/>
    </sheetView>
  </sheetViews>
  <sheetFormatPr baseColWidth="10" defaultColWidth="6.85546875" defaultRowHeight="12" customHeight="1"/>
  <cols>
    <col min="1" max="1" width="48.7109375" customWidth="1"/>
    <col min="11" max="12" width="7" customWidth="1"/>
    <col min="13" max="13" width="21" customWidth="1"/>
    <col min="23" max="24" width="6.140625" customWidth="1"/>
    <col min="25" max="25" width="6.85546875" customWidth="1"/>
    <col min="26" max="26" width="18.140625" customWidth="1"/>
    <col min="28" max="28" width="7.7109375" bestFit="1" customWidth="1"/>
    <col min="32" max="32" width="17.28515625" customWidth="1"/>
    <col min="34" max="34" width="7.28515625" bestFit="1" customWidth="1"/>
  </cols>
  <sheetData>
    <row r="1" spans="1:22" ht="12" customHeight="1">
      <c r="A1" s="1" t="s">
        <v>20</v>
      </c>
      <c r="B1" s="2"/>
      <c r="C1" s="2"/>
      <c r="D1" s="2"/>
      <c r="E1" s="1"/>
      <c r="F1" s="1"/>
      <c r="G1" s="1"/>
      <c r="H1" s="1"/>
      <c r="I1" s="1"/>
      <c r="J1" s="1"/>
    </row>
    <row r="2" spans="1:22" ht="12" customHeight="1">
      <c r="A2" s="10"/>
      <c r="B2" s="11">
        <v>2018</v>
      </c>
      <c r="C2" s="11">
        <v>2019</v>
      </c>
      <c r="D2" s="11">
        <v>2020</v>
      </c>
      <c r="E2" s="11">
        <v>2025</v>
      </c>
      <c r="F2" s="11">
        <v>2030</v>
      </c>
      <c r="G2" s="11">
        <v>2035</v>
      </c>
      <c r="H2" s="11">
        <v>2040</v>
      </c>
      <c r="I2" s="11">
        <v>2045</v>
      </c>
      <c r="J2" s="11">
        <v>2050</v>
      </c>
    </row>
    <row r="3" spans="1:22" ht="12" customHeight="1">
      <c r="A3" s="10" t="s">
        <v>301</v>
      </c>
      <c r="B3" s="14">
        <f>FE_et_bio!B28</f>
        <v>7.2999999999999995E-2</v>
      </c>
      <c r="C3" s="14">
        <f>FE_et_bio!C28</f>
        <v>7.9000000000000001E-2</v>
      </c>
      <c r="D3" s="14">
        <f>FE_et_bio!D28</f>
        <v>8.2000000000000003E-2</v>
      </c>
      <c r="E3" s="14">
        <f>FE_et_bio!E28</f>
        <v>9.5000000000000001E-2</v>
      </c>
      <c r="F3" s="14">
        <f>FE_et_bio!F28</f>
        <v>9.5000000000000001E-2</v>
      </c>
      <c r="G3" s="14">
        <f>FE_et_bio!G28</f>
        <v>9.5000000000000001E-2</v>
      </c>
      <c r="H3" s="14">
        <f>FE_et_bio!H28</f>
        <v>9.5000000000000001E-2</v>
      </c>
      <c r="I3" s="14">
        <f>FE_et_bio!I28</f>
        <v>9.5000000000000001E-2</v>
      </c>
      <c r="J3" s="14">
        <f>FE_et_bio!J28</f>
        <v>9.5000000000000001E-2</v>
      </c>
    </row>
    <row r="4" spans="1:22" ht="12" customHeight="1">
      <c r="A4" s="10" t="s">
        <v>302</v>
      </c>
      <c r="B4" s="14">
        <f>FE_et_bio!B29</f>
        <v>6.9699999999999998E-2</v>
      </c>
      <c r="C4" s="14">
        <f>FE_et_bio!C29</f>
        <v>7.2999999999999995E-2</v>
      </c>
      <c r="D4" s="14">
        <f>FE_et_bio!D29</f>
        <v>0.08</v>
      </c>
      <c r="E4" s="14">
        <f>FE_et_bio!E29</f>
        <v>8.5999999999999993E-2</v>
      </c>
      <c r="F4" s="14">
        <f>FE_et_bio!F29</f>
        <v>8.5999999999999993E-2</v>
      </c>
      <c r="G4" s="14">
        <f>FE_et_bio!G29</f>
        <v>8.5999999999999993E-2</v>
      </c>
      <c r="H4" s="14">
        <f>FE_et_bio!H29</f>
        <v>8.5999999999999993E-2</v>
      </c>
      <c r="I4" s="14">
        <f>FE_et_bio!I29</f>
        <v>8.5999999999999993E-2</v>
      </c>
      <c r="J4" s="14">
        <f>FE_et_bio!J29</f>
        <v>8.5999999999999993E-2</v>
      </c>
    </row>
    <row r="5" spans="1:22" ht="12" customHeight="1">
      <c r="A5" s="10" t="s">
        <v>303</v>
      </c>
      <c r="B5" s="14">
        <f>FE_et_bio!B30</f>
        <v>0</v>
      </c>
      <c r="C5" s="14">
        <f>FE_et_bio!C30</f>
        <v>0</v>
      </c>
      <c r="D5" s="14">
        <f>FE_et_bio!D30</f>
        <v>0</v>
      </c>
      <c r="E5" s="14">
        <f>1%</f>
        <v>0.01</v>
      </c>
      <c r="F5" s="14">
        <f>1%</f>
        <v>0.01</v>
      </c>
      <c r="G5" s="14">
        <f>1%</f>
        <v>0.01</v>
      </c>
      <c r="H5" s="14">
        <f>1%</f>
        <v>0.01</v>
      </c>
      <c r="I5" s="14">
        <f>1%</f>
        <v>0.01</v>
      </c>
      <c r="J5" s="14">
        <f>1%</f>
        <v>0.01</v>
      </c>
    </row>
    <row r="6" spans="1:22" ht="12" customHeight="1">
      <c r="A6" s="10" t="s">
        <v>10</v>
      </c>
      <c r="B6" s="14">
        <f>FE_et_bio!B31</f>
        <v>1E-3</v>
      </c>
      <c r="C6" s="14">
        <f>FE_et_bio!C31</f>
        <v>1E-3</v>
      </c>
      <c r="D6" s="14">
        <f>FE_et_bio!D31</f>
        <v>1E-3</v>
      </c>
      <c r="E6" s="14">
        <f>FE_et_bio!E31</f>
        <v>0.02</v>
      </c>
      <c r="F6" s="14">
        <f>FE_et_bio!F31</f>
        <v>0.02</v>
      </c>
      <c r="G6" s="14">
        <f>FE_et_bio!G31</f>
        <v>0.02</v>
      </c>
      <c r="H6" s="14">
        <f>FE_et_bio!H31</f>
        <v>0.02</v>
      </c>
      <c r="I6" s="14">
        <f>FE_et_bio!I31</f>
        <v>0.02</v>
      </c>
      <c r="J6" s="14">
        <f>FE_et_bio!J31</f>
        <v>0.02</v>
      </c>
    </row>
    <row r="7" spans="1:22" ht="12" customHeight="1">
      <c r="A7" s="1"/>
      <c r="B7" s="515"/>
      <c r="C7" s="515"/>
      <c r="D7" s="515"/>
      <c r="E7" s="515"/>
      <c r="F7" s="515"/>
      <c r="G7" s="515"/>
      <c r="H7" s="515"/>
      <c r="I7" s="515"/>
      <c r="J7" s="515"/>
    </row>
    <row r="8" spans="1:22" ht="12" customHeight="1">
      <c r="A8" s="1" t="s">
        <v>382</v>
      </c>
      <c r="B8" s="2"/>
      <c r="C8" s="2"/>
      <c r="D8" s="2"/>
      <c r="E8" s="1" t="s">
        <v>385</v>
      </c>
      <c r="F8" s="1"/>
      <c r="G8" s="1"/>
      <c r="H8" s="1"/>
      <c r="I8" s="1"/>
      <c r="J8" s="1"/>
    </row>
    <row r="9" spans="1:22" ht="12" customHeight="1">
      <c r="A9" s="216"/>
      <c r="B9" s="217">
        <v>2018</v>
      </c>
      <c r="C9" s="217">
        <v>2019</v>
      </c>
      <c r="D9" s="217">
        <v>2020</v>
      </c>
      <c r="E9" s="217">
        <v>2025</v>
      </c>
      <c r="F9" s="217">
        <v>2030</v>
      </c>
      <c r="G9" s="217">
        <v>2035</v>
      </c>
      <c r="H9" s="217">
        <v>2040</v>
      </c>
      <c r="I9" s="217">
        <v>2045</v>
      </c>
      <c r="J9" s="217">
        <v>2050</v>
      </c>
    </row>
    <row r="10" spans="1:22" ht="12" customHeight="1">
      <c r="A10" s="216" t="s">
        <v>21</v>
      </c>
      <c r="B10" s="516">
        <f>FE_et_bio!B45</f>
        <v>2.8134450000000002</v>
      </c>
      <c r="C10" s="516">
        <f>FE_et_bio!C45</f>
        <v>2.7952350000000004</v>
      </c>
      <c r="D10" s="516">
        <f>FE_et_bio!D45</f>
        <v>2.7861300000000004</v>
      </c>
      <c r="E10" s="516">
        <f>FE_et_bio!E45</f>
        <v>2.7466750000000002</v>
      </c>
      <c r="F10" s="516">
        <f>FE_et_bio!F45</f>
        <v>2.7466750000000002</v>
      </c>
      <c r="G10" s="516">
        <f>FE_et_bio!G45</f>
        <v>2.7466750000000002</v>
      </c>
      <c r="H10" s="516">
        <f>FE_et_bio!H45</f>
        <v>2.7466750000000002</v>
      </c>
      <c r="I10" s="516">
        <f>FE_et_bio!I45</f>
        <v>2.7466750000000002</v>
      </c>
      <c r="J10" s="516">
        <f>FE_et_bio!J45</f>
        <v>2.7466750000000002</v>
      </c>
    </row>
    <row r="11" spans="1:22" ht="12" customHeight="1">
      <c r="A11" s="216" t="s">
        <v>22</v>
      </c>
      <c r="B11" s="516">
        <f>FE_et_bio!B46</f>
        <v>2.9583540000000004</v>
      </c>
      <c r="C11" s="516">
        <f>FE_et_bio!C46</f>
        <v>2.9478600000000004</v>
      </c>
      <c r="D11" s="516">
        <f>FE_et_bio!D46</f>
        <v>2.9256000000000002</v>
      </c>
      <c r="E11" s="516">
        <f>FE_et_bio!E46</f>
        <v>2.9065200000000004</v>
      </c>
      <c r="F11" s="516">
        <f>FE_et_bio!F46</f>
        <v>2.9065200000000004</v>
      </c>
      <c r="G11" s="516">
        <f>FE_et_bio!G46</f>
        <v>2.9065200000000004</v>
      </c>
      <c r="H11" s="516">
        <f>FE_et_bio!H46</f>
        <v>2.9065200000000004</v>
      </c>
      <c r="I11" s="516">
        <f>FE_et_bio!I46</f>
        <v>2.9065200000000004</v>
      </c>
      <c r="J11" s="516">
        <f>FE_et_bio!J46</f>
        <v>2.9065200000000004</v>
      </c>
    </row>
    <row r="12" spans="1:22" ht="12" customHeight="1">
      <c r="A12" s="216" t="s">
        <v>23</v>
      </c>
      <c r="B12" s="516">
        <f>FE_et_bio!B47</f>
        <v>3.0219999999999998</v>
      </c>
      <c r="C12" s="516">
        <f>FE_et_bio!C47</f>
        <v>3.0219999999999998</v>
      </c>
      <c r="D12" s="516">
        <f>FE_et_bio!D47</f>
        <v>3.0219999999999998</v>
      </c>
      <c r="E12" s="516">
        <f>FE_et_bio!E47</f>
        <v>2.9917799999999999</v>
      </c>
      <c r="F12" s="516">
        <f>FE_et_bio!F47</f>
        <v>2.9917799999999999</v>
      </c>
      <c r="G12" s="516">
        <f>FE_et_bio!G47</f>
        <v>2.9917799999999999</v>
      </c>
      <c r="H12" s="516">
        <f>FE_et_bio!H47</f>
        <v>2.9917799999999999</v>
      </c>
      <c r="I12" s="516">
        <f>FE_et_bio!I47</f>
        <v>2.9917799999999999</v>
      </c>
      <c r="J12" s="516">
        <f>FE_et_bio!J47</f>
        <v>2.9917799999999999</v>
      </c>
    </row>
    <row r="13" spans="1:22" ht="12" customHeight="1">
      <c r="A13" s="216" t="s">
        <v>24</v>
      </c>
      <c r="B13" s="516">
        <f>FE_et_bio!B48</f>
        <v>2.3596379999999999</v>
      </c>
      <c r="C13" s="516">
        <f>FE_et_bio!C48</f>
        <v>2.3596379999999999</v>
      </c>
      <c r="D13" s="516">
        <f>FE_et_bio!D48</f>
        <v>2.3596379999999999</v>
      </c>
      <c r="E13" s="516">
        <f>FE_et_bio!E48</f>
        <v>2.3147600000000002</v>
      </c>
      <c r="F13" s="516">
        <f>FE_et_bio!F48</f>
        <v>2.3147600000000002</v>
      </c>
      <c r="G13" s="516">
        <f>FE_et_bio!G48</f>
        <v>2.3147600000000002</v>
      </c>
      <c r="H13" s="516">
        <f>FE_et_bio!H48</f>
        <v>2.3147600000000002</v>
      </c>
      <c r="I13" s="516">
        <f>FE_et_bio!I48</f>
        <v>2.3147600000000002</v>
      </c>
      <c r="J13" s="516">
        <f>FE_et_bio!J48</f>
        <v>2.3147600000000002</v>
      </c>
    </row>
    <row r="16" spans="1:22" ht="24" customHeight="1" thickBot="1">
      <c r="A16" s="110" t="s">
        <v>221</v>
      </c>
      <c r="B16" s="111"/>
      <c r="C16" s="111"/>
      <c r="D16" s="111"/>
      <c r="E16" s="111"/>
      <c r="F16" s="111"/>
      <c r="G16" s="111"/>
      <c r="H16" s="111"/>
      <c r="I16" s="111"/>
      <c r="J16" s="112"/>
      <c r="M16" s="110" t="s">
        <v>361</v>
      </c>
      <c r="N16" s="111"/>
      <c r="O16" s="111"/>
      <c r="P16" s="111"/>
      <c r="Q16" s="111"/>
      <c r="R16" s="111"/>
      <c r="S16" s="111"/>
      <c r="T16" s="111"/>
      <c r="U16" s="111"/>
      <c r="V16" s="112"/>
    </row>
    <row r="17" spans="1:22" ht="12" customHeight="1" thickBot="1">
      <c r="A17" s="120"/>
      <c r="B17" s="121">
        <v>2018</v>
      </c>
      <c r="C17" s="121">
        <v>2019</v>
      </c>
      <c r="D17" s="121">
        <v>2020</v>
      </c>
      <c r="E17" s="121">
        <v>2025</v>
      </c>
      <c r="F17" s="121">
        <v>2030</v>
      </c>
      <c r="G17" s="121">
        <v>2035</v>
      </c>
      <c r="H17" s="121">
        <v>2040</v>
      </c>
      <c r="I17" s="121">
        <v>2045</v>
      </c>
      <c r="J17" s="121">
        <v>2050</v>
      </c>
      <c r="M17" s="120"/>
      <c r="N17" s="121">
        <v>2018</v>
      </c>
      <c r="O17" s="121">
        <v>2019</v>
      </c>
      <c r="P17" s="121">
        <v>2020</v>
      </c>
      <c r="Q17" s="121">
        <v>2025</v>
      </c>
      <c r="R17" s="121">
        <v>2030</v>
      </c>
      <c r="S17" s="121">
        <v>2035</v>
      </c>
      <c r="T17" s="121">
        <v>2040</v>
      </c>
      <c r="U17" s="121">
        <v>2045</v>
      </c>
      <c r="V17" s="121">
        <v>2050</v>
      </c>
    </row>
    <row r="18" spans="1:22" ht="12" customHeight="1">
      <c r="A18" s="113"/>
      <c r="B18" s="114"/>
      <c r="C18" s="114"/>
      <c r="D18" s="114"/>
      <c r="E18" s="115"/>
      <c r="F18" s="114"/>
      <c r="G18" s="114"/>
      <c r="H18" s="114"/>
      <c r="I18" s="114"/>
      <c r="J18" s="114"/>
    </row>
    <row r="19" spans="1:22" ht="12" customHeight="1" thickBot="1">
      <c r="A19" s="117" t="s">
        <v>222</v>
      </c>
      <c r="B19" s="118"/>
      <c r="C19" s="118"/>
      <c r="D19" s="118"/>
      <c r="E19" s="118"/>
      <c r="F19" s="118"/>
      <c r="G19" s="118"/>
      <c r="H19" s="118"/>
      <c r="I19" s="118"/>
      <c r="J19" s="119"/>
    </row>
    <row r="20" spans="1:22" ht="12" customHeight="1" thickBot="1">
      <c r="A20" s="120"/>
      <c r="B20" s="121">
        <v>2018</v>
      </c>
      <c r="C20" s="121">
        <v>2019</v>
      </c>
      <c r="D20" s="121">
        <v>2020</v>
      </c>
      <c r="E20" s="121">
        <v>2025</v>
      </c>
      <c r="F20" s="121">
        <v>2030</v>
      </c>
      <c r="G20" s="121">
        <v>2035</v>
      </c>
      <c r="H20" s="121">
        <v>2040</v>
      </c>
      <c r="I20" s="121">
        <v>2045</v>
      </c>
      <c r="J20" s="121">
        <v>2050</v>
      </c>
    </row>
    <row r="21" spans="1:22" ht="12" customHeight="1">
      <c r="A21" s="122" t="s">
        <v>223</v>
      </c>
      <c r="B21" s="123"/>
      <c r="C21" s="123"/>
      <c r="D21" s="123"/>
      <c r="E21" s="123"/>
      <c r="F21" s="123"/>
      <c r="G21" s="123"/>
      <c r="H21" s="123"/>
      <c r="I21" s="123"/>
      <c r="J21" s="123"/>
    </row>
    <row r="22" spans="1:22" ht="12" customHeight="1">
      <c r="A22" s="124" t="s">
        <v>224</v>
      </c>
      <c r="B22" s="125">
        <f>Trafic!E9</f>
        <v>786.79327643434704</v>
      </c>
      <c r="C22" s="125">
        <f>Trafic!F9</f>
        <v>779.80962598452038</v>
      </c>
      <c r="D22" s="125">
        <f>Trafic!G9</f>
        <v>629.84570702567703</v>
      </c>
      <c r="E22" s="125">
        <f>Trafic!H9</f>
        <v>792.7513745634127</v>
      </c>
      <c r="F22" s="125">
        <f>Trafic!I9</f>
        <v>798.70947269247836</v>
      </c>
      <c r="G22" s="125">
        <f>Trafic!J9</f>
        <v>827.04337901043516</v>
      </c>
      <c r="H22" s="125">
        <f>Trafic!K9</f>
        <v>855.37728532839196</v>
      </c>
      <c r="I22" s="125">
        <f>Trafic!L9</f>
        <v>883.71119164634877</v>
      </c>
      <c r="J22" s="125">
        <f>Trafic!M9</f>
        <v>912.04509796430557</v>
      </c>
      <c r="L22" s="200"/>
    </row>
    <row r="23" spans="1:22" ht="12" customHeight="1">
      <c r="A23" s="124" t="s">
        <v>225</v>
      </c>
      <c r="B23" s="125">
        <f>Trafic!E14</f>
        <v>60.73825279756965</v>
      </c>
      <c r="C23" s="125">
        <f>Trafic!F14</f>
        <v>60.063954819646263</v>
      </c>
      <c r="D23" s="125">
        <f>Trafic!G14</f>
        <v>37.912440194392154</v>
      </c>
      <c r="E23" s="125">
        <f>Trafic!H14</f>
        <v>58.989340980217349</v>
      </c>
      <c r="F23" s="125">
        <f>Trafic!I14</f>
        <v>57.240429162865048</v>
      </c>
      <c r="G23" s="125">
        <f>Trafic!J14</f>
        <v>58.837443305486858</v>
      </c>
      <c r="H23" s="125">
        <f>Trafic!K14</f>
        <v>60.434457448108667</v>
      </c>
      <c r="I23" s="125">
        <f>Trafic!L14</f>
        <v>62.031471590730476</v>
      </c>
      <c r="J23" s="125">
        <f>Trafic!M14</f>
        <v>63.628485733352285</v>
      </c>
      <c r="L23" s="200"/>
    </row>
    <row r="24" spans="1:22" ht="12" customHeight="1">
      <c r="A24" s="124" t="s">
        <v>226</v>
      </c>
      <c r="B24" s="125">
        <f>Trafic!E13</f>
        <v>107.93538502896824</v>
      </c>
      <c r="C24" s="125">
        <f>Trafic!F13</f>
        <v>112.47835138440131</v>
      </c>
      <c r="D24" s="125">
        <f>Trafic!G13</f>
        <v>64.888834107401252</v>
      </c>
      <c r="E24" s="125">
        <f>Trafic!H13</f>
        <v>127.56819643406101</v>
      </c>
      <c r="F24" s="125">
        <f>Trafic!I13</f>
        <v>147.20100783915376</v>
      </c>
      <c r="G24" s="125">
        <f>Trafic!J13</f>
        <v>156.88896343652178</v>
      </c>
      <c r="H24" s="125">
        <f>Trafic!K13</f>
        <v>166.57691903388979</v>
      </c>
      <c r="I24" s="125">
        <f>Trafic!L13</f>
        <v>176.26487463125784</v>
      </c>
      <c r="J24" s="125">
        <f>Trafic!M13</f>
        <v>185.95283022862583</v>
      </c>
      <c r="L24" s="200"/>
    </row>
    <row r="25" spans="1:22" ht="12" customHeight="1">
      <c r="A25" s="124" t="s">
        <v>227</v>
      </c>
      <c r="B25" s="125">
        <f>Trafic!E15</f>
        <v>16.012112306000002</v>
      </c>
      <c r="C25" s="125">
        <f>Trafic!F15</f>
        <v>16.267952633500002</v>
      </c>
      <c r="D25" s="125">
        <f>Trafic!G15</f>
        <v>7.2496149479999996</v>
      </c>
      <c r="E25" s="125">
        <f>Trafic!H15</f>
        <v>14.629652373856871</v>
      </c>
      <c r="F25" s="125">
        <f>Trafic!I15</f>
        <v>15.491802852742644</v>
      </c>
      <c r="G25" s="125">
        <f>Trafic!J15</f>
        <v>16.567842787304642</v>
      </c>
      <c r="H25" s="125">
        <f>Trafic!K15</f>
        <v>17.766707813394646</v>
      </c>
      <c r="I25" s="125">
        <f>Trafic!L15</f>
        <v>18.62398769281754</v>
      </c>
      <c r="J25" s="125">
        <f>Trafic!M15</f>
        <v>19.480377425402803</v>
      </c>
      <c r="L25" s="200"/>
    </row>
    <row r="26" spans="1:22" ht="12" customHeight="1">
      <c r="A26" s="124"/>
      <c r="B26" s="125"/>
      <c r="C26" s="125"/>
      <c r="D26" s="125"/>
      <c r="E26" s="125"/>
      <c r="F26" s="125"/>
      <c r="G26" s="125"/>
      <c r="H26" s="125"/>
      <c r="I26" s="125"/>
      <c r="J26" s="125"/>
    </row>
    <row r="27" spans="1:22" ht="12" customHeight="1">
      <c r="A27" s="124"/>
      <c r="B27" s="125"/>
      <c r="C27" s="125"/>
      <c r="D27" s="125"/>
      <c r="E27" s="125"/>
      <c r="F27" s="125"/>
      <c r="G27" s="125"/>
      <c r="H27" s="125"/>
      <c r="I27" s="125"/>
      <c r="J27" s="125"/>
    </row>
    <row r="28" spans="1:22" ht="12" customHeight="1">
      <c r="A28" s="122" t="s">
        <v>228</v>
      </c>
      <c r="B28" s="126"/>
      <c r="C28" s="126"/>
      <c r="D28" s="126"/>
      <c r="E28" s="126"/>
      <c r="F28" s="126"/>
      <c r="G28" s="126"/>
      <c r="H28" s="126"/>
      <c r="I28" s="126"/>
      <c r="J28" s="126"/>
    </row>
    <row r="29" spans="1:22" ht="12" customHeight="1">
      <c r="A29" s="124" t="s">
        <v>246</v>
      </c>
      <c r="B29" s="125">
        <f>Trafic!E47</f>
        <v>288.62005698721498</v>
      </c>
      <c r="C29" s="125">
        <f>Trafic!F47</f>
        <v>297.669133103658</v>
      </c>
      <c r="D29" s="125">
        <f>Trafic!G47</f>
        <v>286.50795548743849</v>
      </c>
      <c r="E29" s="125">
        <f>Trafic!H47</f>
        <v>306.84775374887687</v>
      </c>
      <c r="F29" s="125">
        <f>Trafic!I47</f>
        <v>316.02637439409574</v>
      </c>
      <c r="G29" s="125">
        <f>Trafic!J47</f>
        <v>332.72780635063708</v>
      </c>
      <c r="H29" s="125">
        <f>Trafic!K47</f>
        <v>349.42923830717842</v>
      </c>
      <c r="I29" s="125">
        <f>Trafic!L47</f>
        <v>366.13067026371976</v>
      </c>
      <c r="J29" s="125">
        <f>Trafic!M47</f>
        <v>382.83210222026111</v>
      </c>
    </row>
    <row r="30" spans="1:22" ht="12" customHeight="1">
      <c r="A30" s="124" t="s">
        <v>247</v>
      </c>
      <c r="B30" s="125" t="s">
        <v>31</v>
      </c>
      <c r="C30" s="125" t="s">
        <v>31</v>
      </c>
      <c r="D30" s="125" t="s">
        <v>31</v>
      </c>
      <c r="E30" s="125" t="s">
        <v>31</v>
      </c>
      <c r="F30" s="125" t="s">
        <v>31</v>
      </c>
      <c r="G30" s="125" t="s">
        <v>31</v>
      </c>
      <c r="H30" s="125" t="s">
        <v>31</v>
      </c>
      <c r="I30" s="125" t="s">
        <v>31</v>
      </c>
      <c r="J30" s="125" t="s">
        <v>31</v>
      </c>
    </row>
    <row r="31" spans="1:22" ht="12" customHeight="1">
      <c r="A31" s="124" t="s">
        <v>226</v>
      </c>
      <c r="B31" s="125">
        <f>Trafic!B48</f>
        <v>36.328056893000003</v>
      </c>
      <c r="C31" s="125">
        <f>Trafic!C48</f>
        <v>34.724299999999999</v>
      </c>
      <c r="D31" s="125">
        <f>Trafic!D48</f>
        <v>35.654600000000002</v>
      </c>
      <c r="E31" s="125">
        <f>Trafic!E48</f>
        <v>34.1633</v>
      </c>
      <c r="F31" s="125">
        <f>Trafic!F48</f>
        <v>33.771799999999999</v>
      </c>
      <c r="G31" s="125">
        <f>Trafic!G48</f>
        <v>31.120799999999999</v>
      </c>
      <c r="H31" s="125">
        <f>Trafic!H48</f>
        <v>37.882902213935679</v>
      </c>
      <c r="I31" s="125">
        <f>Trafic!I48</f>
        <v>41.99400442787136</v>
      </c>
      <c r="J31" s="125">
        <f>Trafic!J48</f>
        <v>42.92771946471359</v>
      </c>
    </row>
    <row r="32" spans="1:22" ht="12" customHeight="1">
      <c r="A32" s="124" t="s">
        <v>229</v>
      </c>
      <c r="B32" s="125">
        <f>Trafic!B49</f>
        <v>7.5</v>
      </c>
      <c r="C32" s="125">
        <f>Trafic!C49</f>
        <v>6.8</v>
      </c>
      <c r="D32" s="125">
        <f>Trafic!D49</f>
        <v>6.7</v>
      </c>
      <c r="E32" s="125">
        <f>Trafic!E49</f>
        <v>6.7</v>
      </c>
      <c r="F32" s="125">
        <f>Trafic!F49</f>
        <v>7.4</v>
      </c>
      <c r="G32" s="125">
        <f>Trafic!G49</f>
        <v>6.5</v>
      </c>
      <c r="H32" s="125">
        <f>Trafic!H49</f>
        <v>7.1360239528224252</v>
      </c>
      <c r="I32" s="125">
        <f>Trafic!I49</f>
        <v>6.8720479056448491</v>
      </c>
      <c r="J32" s="125">
        <f>Trafic!J49</f>
        <v>7.0000002209023497</v>
      </c>
    </row>
    <row r="33" spans="1:22" ht="12" customHeight="1">
      <c r="A33" s="124"/>
      <c r="B33" s="125"/>
      <c r="C33" s="125"/>
      <c r="D33" s="125"/>
      <c r="E33" s="125"/>
      <c r="F33" s="125"/>
      <c r="G33" s="125"/>
      <c r="H33" s="125"/>
      <c r="I33" s="125"/>
      <c r="J33" s="125"/>
    </row>
    <row r="34" spans="1:22" ht="12" customHeight="1">
      <c r="A34" s="124" t="s">
        <v>230</v>
      </c>
      <c r="B34" s="125">
        <f>Trafic!E81</f>
        <v>484.63829615710631</v>
      </c>
      <c r="C34" s="125">
        <f>Trafic!F81</f>
        <v>480.93660640004379</v>
      </c>
      <c r="D34" s="125">
        <f>Trafic!G81</f>
        <v>391.44187162292457</v>
      </c>
      <c r="E34" s="125">
        <f>Trafic!H81</f>
        <v>488.91824760453255</v>
      </c>
      <c r="F34" s="125">
        <f>Trafic!I81</f>
        <v>492.59282073021512</v>
      </c>
      <c r="G34" s="125">
        <f>Trafic!J81</f>
        <v>510.0673584847483</v>
      </c>
      <c r="H34" s="125">
        <f>Trafic!K81</f>
        <v>527.54189623928153</v>
      </c>
      <c r="I34" s="125">
        <f>Trafic!L81</f>
        <v>545.01643399381464</v>
      </c>
      <c r="J34" s="125">
        <f>Trafic!M81</f>
        <v>562.49097174834787</v>
      </c>
    </row>
    <row r="35" spans="1:22" ht="12" customHeight="1" thickBot="1">
      <c r="A35" s="127"/>
      <c r="B35" s="128"/>
      <c r="C35" s="128"/>
      <c r="D35" s="128"/>
      <c r="E35" s="128"/>
      <c r="F35" s="128"/>
      <c r="G35" s="128"/>
      <c r="H35" s="128"/>
      <c r="I35" s="128"/>
      <c r="J35" s="128"/>
    </row>
    <row r="36" spans="1:22" ht="12" customHeight="1">
      <c r="A36" s="129"/>
      <c r="B36" s="130"/>
      <c r="C36" s="130"/>
      <c r="D36" s="130"/>
      <c r="E36" s="130"/>
      <c r="F36" s="130"/>
      <c r="G36" s="130"/>
      <c r="H36" s="130"/>
      <c r="I36" s="130"/>
      <c r="J36" s="130"/>
    </row>
    <row r="37" spans="1:22" ht="12" customHeight="1">
      <c r="A37" s="129"/>
      <c r="B37" s="130"/>
      <c r="C37" s="130"/>
      <c r="D37" s="131"/>
      <c r="E37" s="131"/>
      <c r="F37" s="131"/>
      <c r="G37" s="131"/>
      <c r="H37" s="131"/>
      <c r="I37" s="131"/>
      <c r="J37" s="131"/>
    </row>
    <row r="38" spans="1:22" ht="12" customHeight="1" thickBot="1">
      <c r="A38" s="117" t="s">
        <v>264</v>
      </c>
      <c r="B38" s="119"/>
      <c r="C38" s="119"/>
      <c r="D38" s="119"/>
      <c r="E38" s="119"/>
      <c r="F38" s="119"/>
      <c r="G38" s="119"/>
      <c r="H38" s="119"/>
      <c r="I38" s="119"/>
      <c r="J38" s="119"/>
      <c r="L38" s="200"/>
      <c r="M38" s="117" t="s">
        <v>433</v>
      </c>
      <c r="N38" s="119"/>
      <c r="O38" s="119"/>
      <c r="P38" s="119"/>
      <c r="Q38" s="119"/>
      <c r="R38" s="119"/>
      <c r="S38" s="119"/>
      <c r="T38" s="119"/>
      <c r="U38" s="119"/>
      <c r="V38" s="119"/>
    </row>
    <row r="39" spans="1:22" ht="12" customHeight="1" thickBot="1">
      <c r="A39" s="120" t="s">
        <v>192</v>
      </c>
      <c r="B39" s="121">
        <v>2018</v>
      </c>
      <c r="C39" s="121">
        <v>2019</v>
      </c>
      <c r="D39" s="121">
        <v>2020</v>
      </c>
      <c r="E39" s="121">
        <v>2025</v>
      </c>
      <c r="F39" s="121">
        <v>2030</v>
      </c>
      <c r="G39" s="121">
        <v>2035</v>
      </c>
      <c r="H39" s="121">
        <v>2040</v>
      </c>
      <c r="I39" s="121">
        <v>2045</v>
      </c>
      <c r="J39" s="121">
        <v>2050</v>
      </c>
      <c r="L39" s="200"/>
      <c r="M39" s="120" t="s">
        <v>435</v>
      </c>
      <c r="N39" s="121">
        <v>2018</v>
      </c>
      <c r="O39" s="121">
        <v>2019</v>
      </c>
      <c r="P39" s="121">
        <v>2020</v>
      </c>
      <c r="Q39" s="121">
        <v>2025</v>
      </c>
      <c r="R39" s="121">
        <v>2030</v>
      </c>
      <c r="S39" s="121">
        <v>2035</v>
      </c>
      <c r="T39" s="121">
        <v>2040</v>
      </c>
      <c r="U39" s="121">
        <v>2045</v>
      </c>
      <c r="V39" s="121">
        <v>2050</v>
      </c>
    </row>
    <row r="40" spans="1:22" ht="12" customHeight="1">
      <c r="A40" s="124" t="s">
        <v>193</v>
      </c>
      <c r="B40" s="135">
        <f t="shared" ref="B40:J40" si="0">B102+B133</f>
        <v>7.8063203829984396</v>
      </c>
      <c r="C40" s="135">
        <f t="shared" si="0"/>
        <v>8.1638318236572704</v>
      </c>
      <c r="D40" s="135">
        <f t="shared" si="0"/>
        <v>7.0471280138086279</v>
      </c>
      <c r="E40" s="135">
        <f t="shared" si="0"/>
        <v>9.9189770888408564</v>
      </c>
      <c r="F40" s="135">
        <f t="shared" si="0"/>
        <v>10.233423906378343</v>
      </c>
      <c r="G40" s="135">
        <f t="shared" si="0"/>
        <v>9.2550199766051033</v>
      </c>
      <c r="H40" s="135">
        <f t="shared" si="0"/>
        <v>8.2284510676894556</v>
      </c>
      <c r="I40" s="135">
        <f t="shared" si="0"/>
        <v>7.1487487058497603</v>
      </c>
      <c r="J40" s="135">
        <f t="shared" si="0"/>
        <v>6.5651263994333826</v>
      </c>
      <c r="L40" s="200"/>
      <c r="M40" s="124" t="s">
        <v>193</v>
      </c>
      <c r="N40" s="132">
        <f t="shared" ref="N40:V42" si="1">B40*B10</f>
        <v>21.962653049945047</v>
      </c>
      <c r="O40" s="132">
        <f t="shared" si="1"/>
        <v>22.819828447600635</v>
      </c>
      <c r="P40" s="132">
        <f t="shared" si="1"/>
        <v>19.634214773112635</v>
      </c>
      <c r="Q40" s="132">
        <f t="shared" si="1"/>
        <v>27.244206395491961</v>
      </c>
      <c r="R40" s="132">
        <f t="shared" si="1"/>
        <v>28.107889608051739</v>
      </c>
      <c r="S40" s="132">
        <f t="shared" si="1"/>
        <v>25.420531994241824</v>
      </c>
      <c r="T40" s="132">
        <f t="shared" si="1"/>
        <v>22.600880836345937</v>
      </c>
      <c r="U40" s="132">
        <f t="shared" si="1"/>
        <v>19.635289351639891</v>
      </c>
      <c r="V40" s="132">
        <f t="shared" si="1"/>
        <v>18.032268553163689</v>
      </c>
    </row>
    <row r="41" spans="1:22" ht="12" customHeight="1">
      <c r="A41" s="124" t="s">
        <v>194</v>
      </c>
      <c r="B41" s="135">
        <f t="shared" ref="B41:J41" si="2">B103+B114+B131</f>
        <v>34.881905458532948</v>
      </c>
      <c r="C41" s="135">
        <f t="shared" si="2"/>
        <v>33.978738919382579</v>
      </c>
      <c r="D41" s="135">
        <f t="shared" si="2"/>
        <v>28.671027744803453</v>
      </c>
      <c r="E41" s="135">
        <f t="shared" si="2"/>
        <v>27.73146716477439</v>
      </c>
      <c r="F41" s="135">
        <f t="shared" si="2"/>
        <v>21.331652459652737</v>
      </c>
      <c r="G41" s="135">
        <f t="shared" si="2"/>
        <v>17.342043411622118</v>
      </c>
      <c r="H41" s="135">
        <f t="shared" si="2"/>
        <v>14.415939960364268</v>
      </c>
      <c r="I41" s="135">
        <f t="shared" si="2"/>
        <v>13.31518064137547</v>
      </c>
      <c r="J41" s="135">
        <f t="shared" si="2"/>
        <v>13.100870143200558</v>
      </c>
      <c r="L41" s="200"/>
      <c r="M41" s="124" t="s">
        <v>194</v>
      </c>
      <c r="N41" s="132">
        <f t="shared" si="1"/>
        <v>103.1930245408728</v>
      </c>
      <c r="O41" s="132">
        <f t="shared" si="1"/>
        <v>100.16456531089113</v>
      </c>
      <c r="P41" s="132">
        <f t="shared" si="1"/>
        <v>83.879958770196993</v>
      </c>
      <c r="Q41" s="132">
        <f t="shared" si="1"/>
        <v>80.602063943760072</v>
      </c>
      <c r="R41" s="132">
        <f t="shared" si="1"/>
        <v>62.000874507029884</v>
      </c>
      <c r="S41" s="132">
        <f t="shared" si="1"/>
        <v>50.404996016747923</v>
      </c>
      <c r="T41" s="132">
        <f t="shared" si="1"/>
        <v>41.900217813597955</v>
      </c>
      <c r="U41" s="132">
        <f t="shared" si="1"/>
        <v>38.70083883777064</v>
      </c>
      <c r="V41" s="132">
        <f t="shared" si="1"/>
        <v>38.07794108861529</v>
      </c>
    </row>
    <row r="42" spans="1:22" s="210" customFormat="1" ht="12" customHeight="1">
      <c r="A42" s="208" t="s">
        <v>195</v>
      </c>
      <c r="B42" s="652">
        <f>B118+B124-B121-B127</f>
        <v>1.5743320616279997</v>
      </c>
      <c r="C42" s="652">
        <f t="shared" ref="C42:J42" si="3">C118+C124-C121-C127</f>
        <v>1.6018642172119995</v>
      </c>
      <c r="D42" s="652">
        <f t="shared" si="3"/>
        <v>0.98401355514899957</v>
      </c>
      <c r="E42" s="652">
        <f t="shared" si="3"/>
        <v>1.4733700442977247</v>
      </c>
      <c r="F42" s="652">
        <f t="shared" si="3"/>
        <v>1.5266544155364727</v>
      </c>
      <c r="G42" s="652">
        <f t="shared" si="3"/>
        <v>1.5791902379206326</v>
      </c>
      <c r="H42" s="652">
        <f t="shared" si="3"/>
        <v>1.6299933078102327</v>
      </c>
      <c r="I42" s="652">
        <f t="shared" si="3"/>
        <v>1.6651503081820178</v>
      </c>
      <c r="J42" s="652">
        <f t="shared" si="3"/>
        <v>1.6814024681142001</v>
      </c>
      <c r="K42"/>
      <c r="L42" s="211"/>
      <c r="M42" s="208" t="s">
        <v>195</v>
      </c>
      <c r="N42" s="209">
        <f t="shared" si="1"/>
        <v>4.7576314902398149</v>
      </c>
      <c r="O42" s="209">
        <f t="shared" si="1"/>
        <v>4.8408336644146619</v>
      </c>
      <c r="P42" s="209">
        <f t="shared" si="1"/>
        <v>2.9736889636602766</v>
      </c>
      <c r="Q42" s="209">
        <f t="shared" si="1"/>
        <v>4.4079990311290462</v>
      </c>
      <c r="R42" s="209">
        <f t="shared" si="1"/>
        <v>4.5674141473137082</v>
      </c>
      <c r="S42" s="209">
        <f t="shared" si="1"/>
        <v>4.7245897700061903</v>
      </c>
      <c r="T42" s="209">
        <f t="shared" si="1"/>
        <v>4.8765813784404974</v>
      </c>
      <c r="U42" s="209">
        <f t="shared" si="1"/>
        <v>4.981763389012797</v>
      </c>
      <c r="V42" s="209">
        <f t="shared" si="1"/>
        <v>5.0303862760547018</v>
      </c>
    </row>
    <row r="43" spans="1:22" ht="12" customHeight="1">
      <c r="A43" s="124" t="s">
        <v>48</v>
      </c>
      <c r="B43" s="135">
        <f t="shared" ref="B43" si="4">B104</f>
        <v>0</v>
      </c>
      <c r="C43" s="135">
        <f t="shared" ref="C43:J43" si="5">C104</f>
        <v>0</v>
      </c>
      <c r="D43" s="135">
        <f t="shared" si="5"/>
        <v>0</v>
      </c>
      <c r="E43" s="135">
        <f t="shared" si="5"/>
        <v>0</v>
      </c>
      <c r="F43" s="135">
        <f t="shared" si="5"/>
        <v>0</v>
      </c>
      <c r="G43" s="135">
        <f t="shared" si="5"/>
        <v>0</v>
      </c>
      <c r="H43" s="135">
        <f t="shared" si="5"/>
        <v>0</v>
      </c>
      <c r="I43" s="135">
        <f t="shared" si="5"/>
        <v>0</v>
      </c>
      <c r="J43" s="135">
        <f t="shared" si="5"/>
        <v>0</v>
      </c>
      <c r="L43" s="200"/>
      <c r="M43" s="124" t="s">
        <v>48</v>
      </c>
      <c r="N43" s="132">
        <f t="shared" ref="N43:V43" si="6">B43</f>
        <v>0</v>
      </c>
      <c r="O43" s="132">
        <f t="shared" si="6"/>
        <v>0</v>
      </c>
      <c r="P43" s="132">
        <f t="shared" si="6"/>
        <v>0</v>
      </c>
      <c r="Q43" s="132">
        <f t="shared" si="6"/>
        <v>0</v>
      </c>
      <c r="R43" s="132">
        <f t="shared" si="6"/>
        <v>0</v>
      </c>
      <c r="S43" s="132">
        <f t="shared" si="6"/>
        <v>0</v>
      </c>
      <c r="T43" s="132">
        <f t="shared" si="6"/>
        <v>0</v>
      </c>
      <c r="U43" s="132">
        <f t="shared" si="6"/>
        <v>0</v>
      </c>
      <c r="V43" s="132">
        <f t="shared" si="6"/>
        <v>0</v>
      </c>
    </row>
    <row r="44" spans="1:22" ht="12" customHeight="1">
      <c r="A44" s="124" t="s">
        <v>10</v>
      </c>
      <c r="B44" s="134">
        <f t="shared" ref="B44:J44" si="7">B105+B132</f>
        <v>0.13629105743356321</v>
      </c>
      <c r="C44" s="134">
        <f t="shared" si="7"/>
        <v>0.16418025203598041</v>
      </c>
      <c r="D44" s="134">
        <f t="shared" si="7"/>
        <v>0.18003617246920395</v>
      </c>
      <c r="E44" s="134">
        <f t="shared" si="7"/>
        <v>0.58333134363889538</v>
      </c>
      <c r="F44" s="134">
        <f t="shared" si="7"/>
        <v>1.2886226726715881</v>
      </c>
      <c r="G44" s="134">
        <f t="shared" si="7"/>
        <v>2.1075710026209511</v>
      </c>
      <c r="H44" s="134">
        <f t="shared" si="7"/>
        <v>2.6192146715597802</v>
      </c>
      <c r="I44" s="134">
        <f t="shared" si="7"/>
        <v>2.8015869992127778</v>
      </c>
      <c r="J44" s="134">
        <f t="shared" si="7"/>
        <v>2.8730750770014106</v>
      </c>
      <c r="L44" s="200"/>
      <c r="M44" s="124" t="s">
        <v>10</v>
      </c>
      <c r="N44" s="133">
        <f t="shared" ref="N44:V44" si="8">B44*B13</f>
        <v>0.32159755818041819</v>
      </c>
      <c r="O44" s="133">
        <f t="shared" si="8"/>
        <v>0.38740596155367674</v>
      </c>
      <c r="P44" s="133">
        <f t="shared" si="8"/>
        <v>0.42482019393288745</v>
      </c>
      <c r="Q44" s="133">
        <f t="shared" si="8"/>
        <v>1.3502720610015695</v>
      </c>
      <c r="R44" s="133">
        <f t="shared" si="8"/>
        <v>2.9828522177932855</v>
      </c>
      <c r="S44" s="133">
        <f t="shared" si="8"/>
        <v>4.8785210540268729</v>
      </c>
      <c r="T44" s="133">
        <f t="shared" si="8"/>
        <v>6.0628533531397171</v>
      </c>
      <c r="U44" s="133">
        <f t="shared" si="8"/>
        <v>6.4850015222977699</v>
      </c>
      <c r="V44" s="133">
        <f t="shared" si="8"/>
        <v>6.6504792652397855</v>
      </c>
    </row>
    <row r="45" spans="1:22" ht="12" customHeight="1">
      <c r="A45" s="124" t="s">
        <v>30</v>
      </c>
      <c r="B45" s="135">
        <f>B107+B115</f>
        <v>0.83334952589884514</v>
      </c>
      <c r="C45" s="135">
        <f t="shared" ref="C45:J45" si="9">C107+C115</f>
        <v>0.83632570783379923</v>
      </c>
      <c r="D45" s="135">
        <f t="shared" si="9"/>
        <v>0.74008401832703585</v>
      </c>
      <c r="E45" s="135">
        <f t="shared" si="9"/>
        <v>1.5281051764111104</v>
      </c>
      <c r="F45" s="135">
        <f t="shared" si="9"/>
        <v>2.5672565515417509</v>
      </c>
      <c r="G45" s="135">
        <f t="shared" si="9"/>
        <v>3.9488580528899986</v>
      </c>
      <c r="H45" s="135">
        <f t="shared" si="9"/>
        <v>5.2447874041925031</v>
      </c>
      <c r="I45" s="135">
        <f t="shared" si="9"/>
        <v>6.1494481364355931</v>
      </c>
      <c r="J45" s="135">
        <f t="shared" si="9"/>
        <v>6.8154874555292322</v>
      </c>
      <c r="L45" s="200"/>
      <c r="M45" s="124" t="s">
        <v>30</v>
      </c>
      <c r="N45" s="132">
        <f>0</f>
        <v>0</v>
      </c>
      <c r="O45" s="132">
        <f>0</f>
        <v>0</v>
      </c>
      <c r="P45" s="132">
        <f>0</f>
        <v>0</v>
      </c>
      <c r="Q45" s="132">
        <f>0</f>
        <v>0</v>
      </c>
      <c r="R45" s="132">
        <f>0</f>
        <v>0</v>
      </c>
      <c r="S45" s="132">
        <f>0</f>
        <v>0</v>
      </c>
      <c r="T45" s="132">
        <f>0</f>
        <v>0</v>
      </c>
      <c r="U45" s="132">
        <f>0</f>
        <v>0</v>
      </c>
      <c r="V45" s="132">
        <f>0</f>
        <v>0</v>
      </c>
    </row>
    <row r="46" spans="1:22" ht="12" customHeight="1">
      <c r="A46" s="124" t="s">
        <v>85</v>
      </c>
      <c r="B46" s="135">
        <f>B106+B116+B121+B127</f>
        <v>0</v>
      </c>
      <c r="C46" s="135">
        <f t="shared" ref="C46:J46" si="10">C106+C116+C121+C127</f>
        <v>0</v>
      </c>
      <c r="D46" s="135">
        <f t="shared" si="10"/>
        <v>0</v>
      </c>
      <c r="E46" s="135">
        <f t="shared" si="10"/>
        <v>0</v>
      </c>
      <c r="F46" s="135">
        <f t="shared" si="10"/>
        <v>3.0405831839688719E-2</v>
      </c>
      <c r="G46" s="135">
        <f t="shared" si="10"/>
        <v>9.5746183319169439E-2</v>
      </c>
      <c r="H46" s="135">
        <f t="shared" si="10"/>
        <v>0.17049337770395973</v>
      </c>
      <c r="I46" s="135">
        <f t="shared" si="10"/>
        <v>0.2280418482974001</v>
      </c>
      <c r="J46" s="135">
        <f t="shared" si="10"/>
        <v>0.25101899346888634</v>
      </c>
      <c r="L46" s="200"/>
      <c r="M46" s="124" t="s">
        <v>85</v>
      </c>
      <c r="N46" s="132">
        <f t="shared" ref="N46:V46" si="11">N106+N115</f>
        <v>0</v>
      </c>
      <c r="O46" s="132">
        <f t="shared" si="11"/>
        <v>0</v>
      </c>
      <c r="P46" s="132">
        <f t="shared" si="11"/>
        <v>0</v>
      </c>
      <c r="Q46" s="132">
        <f t="shared" si="11"/>
        <v>0</v>
      </c>
      <c r="R46" s="132">
        <f t="shared" si="11"/>
        <v>0</v>
      </c>
      <c r="S46" s="132">
        <f t="shared" si="11"/>
        <v>0</v>
      </c>
      <c r="T46" s="132">
        <f t="shared" si="11"/>
        <v>0</v>
      </c>
      <c r="U46" s="132">
        <f t="shared" si="11"/>
        <v>0</v>
      </c>
      <c r="V46" s="132">
        <f t="shared" si="11"/>
        <v>0</v>
      </c>
    </row>
    <row r="47" spans="1:22" ht="12" customHeight="1">
      <c r="A47" s="124"/>
      <c r="B47" s="134"/>
      <c r="C47" s="133"/>
      <c r="D47" s="133"/>
      <c r="E47" s="133"/>
      <c r="F47" s="133"/>
      <c r="G47" s="133"/>
      <c r="H47" s="133"/>
      <c r="I47" s="133"/>
      <c r="J47" s="133"/>
      <c r="L47" s="200"/>
      <c r="M47" s="124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2" customHeight="1" thickBot="1">
      <c r="A48" s="136" t="s">
        <v>83</v>
      </c>
      <c r="B48" s="651">
        <f t="shared" ref="B48:J48" si="12">SUM(B40:B46)</f>
        <v>45.232198486491797</v>
      </c>
      <c r="C48" s="137">
        <f t="shared" si="12"/>
        <v>44.744940920121628</v>
      </c>
      <c r="D48" s="137">
        <f t="shared" si="12"/>
        <v>37.622289504557322</v>
      </c>
      <c r="E48" s="137">
        <f t="shared" si="12"/>
        <v>41.235250817962978</v>
      </c>
      <c r="F48" s="137">
        <f t="shared" si="12"/>
        <v>36.978015837620575</v>
      </c>
      <c r="G48" s="137">
        <f t="shared" si="12"/>
        <v>34.328428864977973</v>
      </c>
      <c r="H48" s="137">
        <f t="shared" si="12"/>
        <v>32.308879789320201</v>
      </c>
      <c r="I48" s="137">
        <f t="shared" si="12"/>
        <v>31.308156639353022</v>
      </c>
      <c r="J48" s="137">
        <f t="shared" si="12"/>
        <v>31.28698053674767</v>
      </c>
      <c r="L48" s="200"/>
      <c r="M48" s="136" t="s">
        <v>83</v>
      </c>
      <c r="N48" s="137">
        <f t="shared" ref="N48:V48" si="13">SUM(N40:N46)</f>
        <v>130.23490663923809</v>
      </c>
      <c r="O48" s="137">
        <f t="shared" si="13"/>
        <v>128.2126333844601</v>
      </c>
      <c r="P48" s="137">
        <f t="shared" si="13"/>
        <v>106.91268270090279</v>
      </c>
      <c r="Q48" s="137">
        <f t="shared" si="13"/>
        <v>113.60454143138266</v>
      </c>
      <c r="R48" s="137">
        <f t="shared" si="13"/>
        <v>97.659030480188619</v>
      </c>
      <c r="S48" s="137">
        <f t="shared" si="13"/>
        <v>85.428638835022809</v>
      </c>
      <c r="T48" s="137">
        <f t="shared" si="13"/>
        <v>75.440533381524091</v>
      </c>
      <c r="U48" s="137">
        <f t="shared" si="13"/>
        <v>69.802893100721093</v>
      </c>
      <c r="V48" s="137">
        <f t="shared" si="13"/>
        <v>67.79107518307346</v>
      </c>
    </row>
    <row r="49" spans="1:22" ht="12" customHeight="1">
      <c r="A49" s="190" t="s">
        <v>263</v>
      </c>
      <c r="B49" s="191">
        <f t="shared" ref="B49:J49" si="14">B48/$B48-1</f>
        <v>0</v>
      </c>
      <c r="C49" s="191">
        <f t="shared" si="14"/>
        <v>-1.0772360899408473E-2</v>
      </c>
      <c r="D49" s="191">
        <f t="shared" si="14"/>
        <v>-0.16824097073696531</v>
      </c>
      <c r="E49" s="191">
        <f t="shared" si="14"/>
        <v>-8.8365098365105421E-2</v>
      </c>
      <c r="F49" s="191">
        <f t="shared" si="14"/>
        <v>-0.18248466634528637</v>
      </c>
      <c r="G49" s="191">
        <f t="shared" si="14"/>
        <v>-0.24106211916208631</v>
      </c>
      <c r="H49" s="191">
        <f t="shared" si="14"/>
        <v>-0.28571060283596506</v>
      </c>
      <c r="I49" s="191">
        <f t="shared" si="14"/>
        <v>-0.3078347352781684</v>
      </c>
      <c r="J49" s="191">
        <f t="shared" si="14"/>
        <v>-0.30830289962378776</v>
      </c>
      <c r="L49" s="200"/>
      <c r="M49" s="190" t="s">
        <v>263</v>
      </c>
      <c r="N49" s="191">
        <f t="shared" ref="N49:V49" si="15">N48/$N48-1</f>
        <v>0</v>
      </c>
      <c r="O49" s="191">
        <f t="shared" si="15"/>
        <v>-1.5527889618563329E-2</v>
      </c>
      <c r="P49" s="191">
        <f t="shared" si="15"/>
        <v>-0.1790781330456962</v>
      </c>
      <c r="Q49" s="191">
        <f t="shared" si="15"/>
        <v>-0.12769514438953744</v>
      </c>
      <c r="R49" s="191">
        <f t="shared" si="15"/>
        <v>-0.25013168128025354</v>
      </c>
      <c r="S49" s="191">
        <f t="shared" si="15"/>
        <v>-0.34404192363213726</v>
      </c>
      <c r="T49" s="191">
        <f t="shared" si="15"/>
        <v>-0.42073492177868366</v>
      </c>
      <c r="U49" s="191">
        <f t="shared" si="15"/>
        <v>-0.46402316474122318</v>
      </c>
      <c r="V49" s="191">
        <f t="shared" si="15"/>
        <v>-0.47947077375453129</v>
      </c>
    </row>
    <row r="50" spans="1:22" ht="12" customHeight="1">
      <c r="A50" s="190" t="s">
        <v>283</v>
      </c>
      <c r="B50" s="198">
        <f t="shared" ref="B50:J50" si="16">B40+B41+B42+B43+B44</f>
        <v>44.39884896059295</v>
      </c>
      <c r="C50" s="198">
        <f t="shared" si="16"/>
        <v>43.908615212287827</v>
      </c>
      <c r="D50" s="198">
        <f t="shared" si="16"/>
        <v>36.882205486230283</v>
      </c>
      <c r="E50" s="198">
        <f t="shared" si="16"/>
        <v>39.707145641551868</v>
      </c>
      <c r="F50" s="198">
        <f t="shared" si="16"/>
        <v>34.380353454239135</v>
      </c>
      <c r="G50" s="198">
        <f t="shared" si="16"/>
        <v>30.283824628768802</v>
      </c>
      <c r="H50" s="198">
        <f t="shared" si="16"/>
        <v>26.893599007423738</v>
      </c>
      <c r="I50" s="198">
        <f t="shared" si="16"/>
        <v>24.930666654620026</v>
      </c>
      <c r="J50" s="198">
        <f t="shared" si="16"/>
        <v>24.220474087749551</v>
      </c>
      <c r="L50" s="200"/>
      <c r="M50" s="190" t="s">
        <v>283</v>
      </c>
      <c r="N50" s="198">
        <f t="shared" ref="N50:V50" si="17">N40+N41+N42+N43+N44</f>
        <v>130.23490663923809</v>
      </c>
      <c r="O50" s="198">
        <f t="shared" si="17"/>
        <v>128.2126333844601</v>
      </c>
      <c r="P50" s="198">
        <f t="shared" si="17"/>
        <v>106.91268270090279</v>
      </c>
      <c r="Q50" s="198">
        <f t="shared" si="17"/>
        <v>113.60454143138266</v>
      </c>
      <c r="R50" s="198">
        <f t="shared" si="17"/>
        <v>97.659030480188619</v>
      </c>
      <c r="S50" s="198">
        <f t="shared" si="17"/>
        <v>85.428638835022809</v>
      </c>
      <c r="T50" s="198">
        <f t="shared" si="17"/>
        <v>75.440533381524091</v>
      </c>
      <c r="U50" s="198">
        <f t="shared" si="17"/>
        <v>69.802893100721093</v>
      </c>
      <c r="V50" s="198">
        <f t="shared" si="17"/>
        <v>67.79107518307346</v>
      </c>
    </row>
    <row r="51" spans="1:22" ht="12" customHeight="1">
      <c r="A51" s="190" t="s">
        <v>263</v>
      </c>
      <c r="B51" s="191">
        <f t="shared" ref="B51:J51" si="18">B50/$B50-1</f>
        <v>0</v>
      </c>
      <c r="C51" s="191">
        <f t="shared" si="18"/>
        <v>-1.1041586883034693E-2</v>
      </c>
      <c r="D51" s="191">
        <f t="shared" si="18"/>
        <v>-0.16929816088327443</v>
      </c>
      <c r="E51" s="191">
        <f t="shared" si="18"/>
        <v>-0.10567173313896705</v>
      </c>
      <c r="F51" s="191">
        <f t="shared" si="18"/>
        <v>-0.22564764044324492</v>
      </c>
      <c r="G51" s="191">
        <f t="shared" si="18"/>
        <v>-0.3179141951259189</v>
      </c>
      <c r="H51" s="191">
        <f t="shared" si="18"/>
        <v>-0.39427260757832561</v>
      </c>
      <c r="I51" s="191">
        <f t="shared" si="18"/>
        <v>-0.43848394185291339</v>
      </c>
      <c r="J51" s="191">
        <f t="shared" si="18"/>
        <v>-0.4544796846141913</v>
      </c>
      <c r="L51" s="200"/>
      <c r="M51" s="190" t="s">
        <v>282</v>
      </c>
      <c r="N51" s="191">
        <f t="shared" ref="N51:V51" si="19">N50/$N50-1</f>
        <v>0</v>
      </c>
      <c r="O51" s="191">
        <f t="shared" si="19"/>
        <v>-1.5527889618563329E-2</v>
      </c>
      <c r="P51" s="191">
        <f t="shared" si="19"/>
        <v>-0.1790781330456962</v>
      </c>
      <c r="Q51" s="191">
        <f t="shared" si="19"/>
        <v>-0.12769514438953744</v>
      </c>
      <c r="R51" s="191">
        <f t="shared" si="19"/>
        <v>-0.25013168128025354</v>
      </c>
      <c r="S51" s="191">
        <f t="shared" si="19"/>
        <v>-0.34404192363213726</v>
      </c>
      <c r="T51" s="191">
        <f t="shared" si="19"/>
        <v>-0.42073492177868366</v>
      </c>
      <c r="U51" s="191">
        <f t="shared" si="19"/>
        <v>-0.46402316474122318</v>
      </c>
      <c r="V51" s="191">
        <f t="shared" si="19"/>
        <v>-0.47947077375453129</v>
      </c>
    </row>
    <row r="52" spans="1:22" ht="12" customHeight="1">
      <c r="A52" s="129"/>
      <c r="B52" s="116"/>
      <c r="C52" s="116"/>
      <c r="D52" s="116"/>
      <c r="E52" s="133"/>
      <c r="F52" s="133"/>
      <c r="G52" s="133"/>
      <c r="H52" s="133"/>
      <c r="I52" s="133"/>
      <c r="J52" s="116"/>
      <c r="L52" s="200"/>
      <c r="M52" s="129"/>
      <c r="N52" s="116"/>
      <c r="O52" s="116"/>
      <c r="P52" s="116"/>
      <c r="Q52" s="133"/>
      <c r="R52" s="133"/>
      <c r="S52" s="133"/>
      <c r="T52" s="133"/>
      <c r="U52" s="133"/>
      <c r="V52" s="116"/>
    </row>
    <row r="53" spans="1:22" ht="12" customHeight="1" thickBot="1">
      <c r="A53" s="117" t="s">
        <v>196</v>
      </c>
      <c r="B53" s="119"/>
      <c r="C53" s="119"/>
      <c r="D53" s="119"/>
      <c r="E53" s="138"/>
      <c r="F53" s="138"/>
      <c r="G53" s="138"/>
      <c r="H53" s="138"/>
      <c r="I53" s="138"/>
      <c r="J53" s="138"/>
      <c r="L53" s="200"/>
      <c r="M53" s="117" t="s">
        <v>434</v>
      </c>
      <c r="N53" s="119"/>
      <c r="O53" s="119"/>
      <c r="P53" s="119"/>
      <c r="Q53" s="138"/>
      <c r="R53" s="214"/>
      <c r="S53" s="214"/>
      <c r="T53" s="138"/>
      <c r="U53" s="138"/>
      <c r="V53" s="138"/>
    </row>
    <row r="54" spans="1:22" ht="12" customHeight="1" thickBot="1">
      <c r="A54" s="120" t="s">
        <v>192</v>
      </c>
      <c r="B54" s="121">
        <v>2018</v>
      </c>
      <c r="C54" s="121">
        <v>2019</v>
      </c>
      <c r="D54" s="121">
        <v>2020</v>
      </c>
      <c r="E54" s="121">
        <v>2025</v>
      </c>
      <c r="F54" s="121">
        <v>2030</v>
      </c>
      <c r="G54" s="121">
        <v>2035</v>
      </c>
      <c r="H54" s="121">
        <v>2040</v>
      </c>
      <c r="I54" s="121">
        <v>2045</v>
      </c>
      <c r="J54" s="121">
        <v>2050</v>
      </c>
      <c r="L54" s="200"/>
      <c r="M54" s="120" t="s">
        <v>435</v>
      </c>
      <c r="N54" s="121">
        <v>2018</v>
      </c>
      <c r="O54" s="121">
        <v>2019</v>
      </c>
      <c r="P54" s="121">
        <v>2020</v>
      </c>
      <c r="Q54" s="121">
        <v>2025</v>
      </c>
      <c r="R54" s="121">
        <v>2030</v>
      </c>
      <c r="S54" s="121">
        <v>2035</v>
      </c>
      <c r="T54" s="121">
        <v>2040</v>
      </c>
      <c r="U54" s="121">
        <v>2045</v>
      </c>
      <c r="V54" s="121">
        <v>2050</v>
      </c>
    </row>
    <row r="55" spans="1:22" ht="12" customHeight="1">
      <c r="A55" s="124" t="s">
        <v>173</v>
      </c>
      <c r="B55" s="133">
        <f t="shared" ref="B55:J55" si="20">B101</f>
        <v>42.292680954454639</v>
      </c>
      <c r="C55" s="133">
        <f t="shared" si="20"/>
        <v>41.776881643608036</v>
      </c>
      <c r="D55" s="133">
        <f t="shared" si="20"/>
        <v>35.410150833894313</v>
      </c>
      <c r="E55" s="133">
        <f t="shared" si="20"/>
        <v>38.362737137980872</v>
      </c>
      <c r="F55" s="133">
        <f t="shared" si="20"/>
        <v>34.058646425351299</v>
      </c>
      <c r="G55" s="133">
        <f t="shared" si="20"/>
        <v>31.357715569719804</v>
      </c>
      <c r="H55" s="133">
        <f t="shared" si="20"/>
        <v>29.288555363567703</v>
      </c>
      <c r="I55" s="133">
        <f t="shared" si="20"/>
        <v>28.253867152624007</v>
      </c>
      <c r="J55" s="133">
        <f t="shared" si="20"/>
        <v>28.217630829481752</v>
      </c>
      <c r="L55" s="200"/>
      <c r="M55" s="124" t="s">
        <v>173</v>
      </c>
      <c r="N55" s="133">
        <f t="shared" ref="N55:V55" si="21">N101</f>
        <v>123.8383894620243</v>
      </c>
      <c r="O55" s="133">
        <f t="shared" si="21"/>
        <v>121.71659921516289</v>
      </c>
      <c r="P55" s="133">
        <f t="shared" si="21"/>
        <v>102.38566147178365</v>
      </c>
      <c r="Q55" s="133">
        <f t="shared" si="21"/>
        <v>107.66572254979896</v>
      </c>
      <c r="R55" s="133">
        <f t="shared" si="21"/>
        <v>91.649674384778535</v>
      </c>
      <c r="S55" s="133">
        <f t="shared" si="21"/>
        <v>79.265516055455876</v>
      </c>
      <c r="T55" s="133">
        <f t="shared" si="21"/>
        <v>69.128840579609601</v>
      </c>
      <c r="U55" s="133">
        <f t="shared" si="21"/>
        <v>63.389452521872222</v>
      </c>
      <c r="V55" s="133">
        <f t="shared" si="21"/>
        <v>61.332458598371765</v>
      </c>
    </row>
    <row r="56" spans="1:22" ht="12" customHeight="1">
      <c r="A56" s="124" t="s">
        <v>153</v>
      </c>
      <c r="B56" s="132">
        <f t="shared" ref="B56:J56" si="22">B113</f>
        <v>0.91937988734059695</v>
      </c>
      <c r="C56" s="132">
        <f t="shared" si="22"/>
        <v>0.91218414974419593</v>
      </c>
      <c r="D56" s="132">
        <f t="shared" si="22"/>
        <v>0.78466391144223036</v>
      </c>
      <c r="E56" s="132">
        <f t="shared" si="22"/>
        <v>0.97426191055641798</v>
      </c>
      <c r="F56" s="132">
        <f t="shared" si="22"/>
        <v>0.97426191055641798</v>
      </c>
      <c r="G56" s="132">
        <f t="shared" si="22"/>
        <v>0.97426191055641786</v>
      </c>
      <c r="H56" s="132">
        <f t="shared" si="22"/>
        <v>0.97426191055641786</v>
      </c>
      <c r="I56" s="132">
        <f t="shared" si="22"/>
        <v>0.97426191055641786</v>
      </c>
      <c r="J56" s="132">
        <f t="shared" si="22"/>
        <v>0.97426191055641786</v>
      </c>
      <c r="L56" s="200"/>
      <c r="M56" s="124" t="s">
        <v>153</v>
      </c>
      <c r="N56" s="132">
        <f t="shared" ref="N56:V56" si="23">N113</f>
        <v>0.37325552418000008</v>
      </c>
      <c r="O56" s="132">
        <f t="shared" si="23"/>
        <v>0.37289431886355001</v>
      </c>
      <c r="P56" s="132">
        <f t="shared" si="23"/>
        <v>0.30716515845113995</v>
      </c>
      <c r="Q56" s="132">
        <f t="shared" si="23"/>
        <v>0.35157594534200159</v>
      </c>
      <c r="R56" s="132">
        <f t="shared" si="23"/>
        <v>0.28126075627360125</v>
      </c>
      <c r="S56" s="132">
        <f t="shared" si="23"/>
        <v>0.28126075627360125</v>
      </c>
      <c r="T56" s="132">
        <f t="shared" si="23"/>
        <v>0.28126075627360125</v>
      </c>
      <c r="U56" s="132">
        <f t="shared" si="23"/>
        <v>0.28126075627360125</v>
      </c>
      <c r="V56" s="132">
        <f t="shared" si="23"/>
        <v>0.28126075627360125</v>
      </c>
    </row>
    <row r="57" spans="1:22" ht="12" customHeight="1">
      <c r="A57" s="124" t="s">
        <v>265</v>
      </c>
      <c r="B57" s="132">
        <f t="shared" ref="B57:J57" si="24">B130</f>
        <v>0.3672688866755513</v>
      </c>
      <c r="C57" s="132">
        <f t="shared" si="24"/>
        <v>0.3672688866755513</v>
      </c>
      <c r="D57" s="132">
        <f t="shared" si="24"/>
        <v>0.3672688866755513</v>
      </c>
      <c r="E57" s="132">
        <f t="shared" si="24"/>
        <v>0.34890544234177373</v>
      </c>
      <c r="F57" s="132">
        <f t="shared" si="24"/>
        <v>0.34890544234177373</v>
      </c>
      <c r="G57" s="132">
        <f t="shared" si="24"/>
        <v>0.34890544234177373</v>
      </c>
      <c r="H57" s="132">
        <f t="shared" si="24"/>
        <v>0.34890544234177373</v>
      </c>
      <c r="I57" s="132">
        <f t="shared" si="24"/>
        <v>0.34890544234177373</v>
      </c>
      <c r="J57" s="132">
        <f t="shared" si="24"/>
        <v>0.34890544234177373</v>
      </c>
      <c r="L57" s="200"/>
      <c r="M57" s="124" t="s">
        <v>265</v>
      </c>
      <c r="N57" s="132">
        <f t="shared" ref="N57:V57" si="25">N130</f>
        <v>1.0332908128728966</v>
      </c>
      <c r="O57" s="132">
        <f t="shared" si="25"/>
        <v>1.0266028464465347</v>
      </c>
      <c r="P57" s="132">
        <f t="shared" si="25"/>
        <v>1.0232588632333539</v>
      </c>
      <c r="Q57" s="132">
        <f t="shared" si="25"/>
        <v>0.94874655728565049</v>
      </c>
      <c r="R57" s="132">
        <f t="shared" si="25"/>
        <v>0.93916325872720963</v>
      </c>
      <c r="S57" s="132">
        <f t="shared" si="25"/>
        <v>0.93197578480837884</v>
      </c>
      <c r="T57" s="132">
        <f t="shared" si="25"/>
        <v>0.92478831088954827</v>
      </c>
      <c r="U57" s="132">
        <f t="shared" si="25"/>
        <v>0.91760083697071748</v>
      </c>
      <c r="V57" s="132">
        <f t="shared" si="25"/>
        <v>0.91041336305188691</v>
      </c>
    </row>
    <row r="58" spans="1:22" s="210" customFormat="1" ht="12" customHeight="1">
      <c r="A58" s="208" t="s">
        <v>231</v>
      </c>
      <c r="B58" s="209">
        <f t="shared" ref="B58:J58" si="26">B118+B124</f>
        <v>1.5743320616279997</v>
      </c>
      <c r="C58" s="209">
        <f t="shared" si="26"/>
        <v>1.6018642172119995</v>
      </c>
      <c r="D58" s="209">
        <f t="shared" si="26"/>
        <v>0.98401355514899957</v>
      </c>
      <c r="E58" s="209">
        <f t="shared" si="26"/>
        <v>1.4733700442977247</v>
      </c>
      <c r="F58" s="209">
        <f t="shared" si="26"/>
        <v>1.5266544155364727</v>
      </c>
      <c r="G58" s="209">
        <f t="shared" si="26"/>
        <v>1.5791902379206326</v>
      </c>
      <c r="H58" s="209">
        <f t="shared" si="26"/>
        <v>1.6299933078102327</v>
      </c>
      <c r="I58" s="209">
        <f t="shared" si="26"/>
        <v>1.6651503081820178</v>
      </c>
      <c r="J58" s="209">
        <f t="shared" si="26"/>
        <v>1.6814024681142001</v>
      </c>
      <c r="L58" s="200"/>
      <c r="M58" s="208" t="s">
        <v>231</v>
      </c>
      <c r="N58" s="209">
        <f t="shared" ref="N58:V58" si="27">N118+N124</f>
        <v>4.7576314902398149</v>
      </c>
      <c r="O58" s="209">
        <f t="shared" si="27"/>
        <v>4.8408336644146619</v>
      </c>
      <c r="P58" s="209">
        <f t="shared" si="27"/>
        <v>2.9736889636602761</v>
      </c>
      <c r="Q58" s="209">
        <f t="shared" si="27"/>
        <v>4.4079990311290462</v>
      </c>
      <c r="R58" s="209">
        <f t="shared" si="27"/>
        <v>4.5674141473137082</v>
      </c>
      <c r="S58" s="209">
        <f t="shared" si="27"/>
        <v>4.7245897700061903</v>
      </c>
      <c r="T58" s="209">
        <f t="shared" si="27"/>
        <v>4.8765813784404983</v>
      </c>
      <c r="U58" s="209">
        <f t="shared" si="27"/>
        <v>4.981763389012797</v>
      </c>
      <c r="V58" s="209">
        <f t="shared" si="27"/>
        <v>5.0303862760547018</v>
      </c>
    </row>
    <row r="59" spans="1:22" ht="12" customHeight="1">
      <c r="A59" s="124"/>
      <c r="B59" s="133"/>
      <c r="C59" s="133"/>
      <c r="D59" s="133"/>
      <c r="E59" s="133"/>
      <c r="F59" s="133"/>
      <c r="G59" s="133"/>
      <c r="H59" s="133"/>
      <c r="I59" s="133"/>
      <c r="J59" s="133"/>
      <c r="L59" s="200"/>
      <c r="M59" s="124"/>
      <c r="N59" s="133"/>
      <c r="O59" s="133"/>
      <c r="P59" s="133"/>
      <c r="Q59" s="133"/>
      <c r="R59" s="133"/>
      <c r="S59" s="133"/>
      <c r="T59" s="133"/>
      <c r="U59" s="133"/>
      <c r="V59" s="133"/>
    </row>
    <row r="60" spans="1:22" ht="12" customHeight="1" thickBot="1">
      <c r="A60" s="127" t="s">
        <v>83</v>
      </c>
      <c r="B60" s="651">
        <f t="shared" ref="B60:J60" si="28">SUM(B55:B58)</f>
        <v>45.153661790098788</v>
      </c>
      <c r="C60" s="137">
        <f t="shared" si="28"/>
        <v>44.658198897239785</v>
      </c>
      <c r="D60" s="137">
        <f t="shared" si="28"/>
        <v>37.546097187161095</v>
      </c>
      <c r="E60" s="137">
        <f t="shared" si="28"/>
        <v>41.159274535176785</v>
      </c>
      <c r="F60" s="137">
        <f t="shared" si="28"/>
        <v>36.908468193785957</v>
      </c>
      <c r="G60" s="137">
        <f t="shared" si="28"/>
        <v>34.260073160538631</v>
      </c>
      <c r="H60" s="137">
        <f t="shared" si="28"/>
        <v>32.24171602427613</v>
      </c>
      <c r="I60" s="137">
        <f t="shared" si="28"/>
        <v>31.242184813704217</v>
      </c>
      <c r="J60" s="137">
        <f t="shared" si="28"/>
        <v>31.222200650494145</v>
      </c>
      <c r="L60" s="200"/>
      <c r="M60" s="127" t="s">
        <v>83</v>
      </c>
      <c r="N60" s="137">
        <f t="shared" ref="N60:V60" si="29">SUM(N55:N58)</f>
        <v>130.002567289317</v>
      </c>
      <c r="O60" s="137">
        <f t="shared" si="29"/>
        <v>127.95693004488763</v>
      </c>
      <c r="P60" s="137">
        <f t="shared" si="29"/>
        <v>106.68977445712842</v>
      </c>
      <c r="Q60" s="137">
        <f t="shared" si="29"/>
        <v>113.37404408355566</v>
      </c>
      <c r="R60" s="137">
        <f t="shared" si="29"/>
        <v>97.43751254709305</v>
      </c>
      <c r="S60" s="137">
        <f t="shared" si="29"/>
        <v>85.203342366544035</v>
      </c>
      <c r="T60" s="137">
        <f t="shared" si="29"/>
        <v>75.211471025213257</v>
      </c>
      <c r="U60" s="137">
        <f t="shared" si="29"/>
        <v>69.570077504129344</v>
      </c>
      <c r="V60" s="137">
        <f t="shared" si="29"/>
        <v>67.554518993751955</v>
      </c>
    </row>
    <row r="61" spans="1:22" ht="12" customHeight="1">
      <c r="A61" s="190" t="s">
        <v>263</v>
      </c>
      <c r="B61" s="191">
        <f t="shared" ref="B61:J61" si="30">B60/$B60-1</f>
        <v>0</v>
      </c>
      <c r="C61" s="191">
        <f t="shared" si="30"/>
        <v>-1.0972817557127756E-2</v>
      </c>
      <c r="D61" s="191">
        <f t="shared" si="30"/>
        <v>-0.16848167571219808</v>
      </c>
      <c r="E61" s="191">
        <f t="shared" si="30"/>
        <v>-8.846208915437026E-2</v>
      </c>
      <c r="F61" s="191">
        <f t="shared" si="30"/>
        <v>-0.18260298875961423</v>
      </c>
      <c r="G61" s="191">
        <f t="shared" si="30"/>
        <v>-0.24125592914701066</v>
      </c>
      <c r="H61" s="191">
        <f t="shared" si="30"/>
        <v>-0.28595567344781692</v>
      </c>
      <c r="I61" s="191">
        <f t="shared" si="30"/>
        <v>-0.30809188944771371</v>
      </c>
      <c r="J61" s="191">
        <f t="shared" si="30"/>
        <v>-0.30853447067851114</v>
      </c>
      <c r="L61" s="200"/>
      <c r="M61" s="190" t="s">
        <v>263</v>
      </c>
      <c r="N61" s="191">
        <f t="shared" ref="N61:V61" si="31">N60/$B60-1</f>
        <v>1.8791146085481758</v>
      </c>
      <c r="O61" s="191">
        <f t="shared" si="31"/>
        <v>1.8338107026559203</v>
      </c>
      <c r="P61" s="191">
        <f t="shared" si="31"/>
        <v>1.3628155553161174</v>
      </c>
      <c r="Q61" s="191">
        <f t="shared" si="31"/>
        <v>1.5108493882641456</v>
      </c>
      <c r="R61" s="191">
        <f t="shared" si="31"/>
        <v>1.1579094293623595</v>
      </c>
      <c r="S61" s="191">
        <f t="shared" si="31"/>
        <v>0.88696417939745631</v>
      </c>
      <c r="T61" s="191">
        <f t="shared" si="31"/>
        <v>0.66567822062452287</v>
      </c>
      <c r="U61" s="191">
        <f t="shared" si="31"/>
        <v>0.54074054564018859</v>
      </c>
      <c r="V61" s="191">
        <f t="shared" si="31"/>
        <v>0.49610278138206687</v>
      </c>
    </row>
    <row r="62" spans="1:22" ht="12" customHeight="1">
      <c r="A62" s="129"/>
      <c r="B62" s="116"/>
      <c r="C62" s="116"/>
      <c r="D62" s="116"/>
      <c r="E62" s="116"/>
      <c r="F62" s="116"/>
      <c r="G62" s="116"/>
      <c r="H62" s="116"/>
      <c r="I62" s="116"/>
      <c r="J62" s="116"/>
      <c r="L62" s="200"/>
      <c r="M62" s="129"/>
      <c r="N62" s="116"/>
      <c r="O62" s="116"/>
      <c r="P62" s="116"/>
      <c r="Q62" s="116"/>
      <c r="R62" s="116"/>
      <c r="S62" s="116"/>
      <c r="T62" s="116"/>
      <c r="U62" s="116"/>
      <c r="V62" s="116"/>
    </row>
    <row r="63" spans="1:22" ht="12" customHeight="1" thickBot="1">
      <c r="A63" s="117" t="s">
        <v>197</v>
      </c>
      <c r="B63" s="117"/>
      <c r="C63" s="117"/>
      <c r="D63" s="117"/>
      <c r="E63" s="117"/>
      <c r="F63" s="117"/>
      <c r="G63" s="117"/>
      <c r="H63" s="117"/>
      <c r="I63" s="117"/>
      <c r="J63" s="117"/>
      <c r="L63" s="200"/>
      <c r="M63" s="117" t="s">
        <v>197</v>
      </c>
      <c r="N63" s="117"/>
      <c r="O63" s="117"/>
      <c r="P63" s="117"/>
      <c r="Q63" s="117"/>
      <c r="R63" s="117"/>
      <c r="S63" s="117"/>
      <c r="T63" s="117"/>
      <c r="U63" s="117"/>
      <c r="V63" s="117"/>
    </row>
    <row r="64" spans="1:22" ht="12" customHeight="1" thickBot="1">
      <c r="A64" s="120" t="s">
        <v>192</v>
      </c>
      <c r="B64" s="121">
        <v>2018</v>
      </c>
      <c r="C64" s="121">
        <v>2019</v>
      </c>
      <c r="D64" s="121">
        <v>2020</v>
      </c>
      <c r="E64" s="121">
        <v>2025</v>
      </c>
      <c r="F64" s="121">
        <v>2030</v>
      </c>
      <c r="G64" s="121">
        <v>2035</v>
      </c>
      <c r="H64" s="121">
        <v>2040</v>
      </c>
      <c r="I64" s="121">
        <v>2045</v>
      </c>
      <c r="J64" s="121">
        <v>2050</v>
      </c>
      <c r="L64" s="200"/>
      <c r="M64" s="120" t="s">
        <v>435</v>
      </c>
      <c r="N64" s="121">
        <v>2018</v>
      </c>
      <c r="O64" s="121">
        <v>2019</v>
      </c>
      <c r="P64" s="121">
        <v>2020</v>
      </c>
      <c r="Q64" s="121">
        <v>2025</v>
      </c>
      <c r="R64" s="121">
        <v>2030</v>
      </c>
      <c r="S64" s="121">
        <v>2035</v>
      </c>
      <c r="T64" s="121">
        <v>2040</v>
      </c>
      <c r="U64" s="121">
        <v>2045</v>
      </c>
      <c r="V64" s="121">
        <v>2050</v>
      </c>
    </row>
    <row r="65" spans="1:22" ht="12" customHeight="1">
      <c r="A65" s="122" t="s">
        <v>175</v>
      </c>
      <c r="B65" s="168">
        <f t="shared" ref="B65:J65" si="32">SUM(B66:B71)</f>
        <v>24.785215016553899</v>
      </c>
      <c r="C65" s="168">
        <f t="shared" si="32"/>
        <v>24.572813261339832</v>
      </c>
      <c r="D65" s="168">
        <f t="shared" si="32"/>
        <v>19.872671811520661</v>
      </c>
      <c r="E65" s="168">
        <f t="shared" si="32"/>
        <v>21.622897696988016</v>
      </c>
      <c r="F65" s="168">
        <f t="shared" si="32"/>
        <v>18.918809739782013</v>
      </c>
      <c r="G65" s="168">
        <f t="shared" si="32"/>
        <v>16.845091264360327</v>
      </c>
      <c r="H65" s="168">
        <f t="shared" si="32"/>
        <v>15.164228464890405</v>
      </c>
      <c r="I65" s="168">
        <f t="shared" si="32"/>
        <v>14.136295280117659</v>
      </c>
      <c r="J65" s="168">
        <f t="shared" si="32"/>
        <v>13.75338001594212</v>
      </c>
      <c r="L65" s="200"/>
      <c r="M65" s="122" t="s">
        <v>175</v>
      </c>
      <c r="N65" s="168">
        <f t="shared" ref="N65:V65" si="33">SUM(N66:N71)</f>
        <v>72.23815045125518</v>
      </c>
      <c r="O65" s="168">
        <f t="shared" si="33"/>
        <v>71.223070962476058</v>
      </c>
      <c r="P65" s="168">
        <f t="shared" si="33"/>
        <v>57.142201375413094</v>
      </c>
      <c r="Q65" s="168">
        <f t="shared" si="33"/>
        <v>59.77824287540863</v>
      </c>
      <c r="R65" s="168">
        <f t="shared" si="33"/>
        <v>49.601659295909606</v>
      </c>
      <c r="S65" s="168">
        <f t="shared" si="33"/>
        <v>40.702090321238259</v>
      </c>
      <c r="T65" s="168">
        <f t="shared" si="33"/>
        <v>33.070490558982954</v>
      </c>
      <c r="U65" s="168">
        <f t="shared" si="33"/>
        <v>28.015363858167916</v>
      </c>
      <c r="V65" s="168">
        <f t="shared" si="33"/>
        <v>25.429110105619159</v>
      </c>
    </row>
    <row r="66" spans="1:22" ht="12" customHeight="1">
      <c r="A66" s="124" t="s">
        <v>193</v>
      </c>
      <c r="B66" s="132">
        <f>VP!F177</f>
        <v>6.9999490596430531</v>
      </c>
      <c r="C66" s="132">
        <f>VP!G177</f>
        <v>7.3575468986315729</v>
      </c>
      <c r="D66" s="132">
        <f>VP!H177</f>
        <v>6.3088905747272044</v>
      </c>
      <c r="E66" s="132">
        <f>VP!I177</f>
        <v>9.1677071863834545</v>
      </c>
      <c r="F66" s="132">
        <f>VP!J177</f>
        <v>9.5128372000200763</v>
      </c>
      <c r="G66" s="132">
        <f>VP!K177</f>
        <v>8.5624268506584382</v>
      </c>
      <c r="H66" s="132">
        <f>VP!L177</f>
        <v>7.5636329346343523</v>
      </c>
      <c r="I66" s="132">
        <f>VP!M177</f>
        <v>6.5117441174621851</v>
      </c>
      <c r="J66" s="132">
        <f>VP!N177</f>
        <v>5.9562176598728191</v>
      </c>
      <c r="L66" s="200"/>
      <c r="M66" s="124" t="s">
        <v>193</v>
      </c>
      <c r="N66" s="132">
        <f t="shared" ref="N66:V66" si="34">B66*B$10</f>
        <v>19.693971682107453</v>
      </c>
      <c r="O66" s="132">
        <f t="shared" si="34"/>
        <v>20.566072605196428</v>
      </c>
      <c r="P66" s="132">
        <f t="shared" si="34"/>
        <v>17.577389296964707</v>
      </c>
      <c r="Q66" s="132">
        <f t="shared" si="34"/>
        <v>25.180712136159777</v>
      </c>
      <c r="R66" s="132">
        <f t="shared" si="34"/>
        <v>26.128672116365145</v>
      </c>
      <c r="S66" s="132">
        <f t="shared" si="34"/>
        <v>23.518203770032269</v>
      </c>
      <c r="T66" s="132">
        <f t="shared" si="34"/>
        <v>20.774841490736812</v>
      </c>
      <c r="U66" s="132">
        <f t="shared" si="34"/>
        <v>17.88564477383045</v>
      </c>
      <c r="V66" s="132">
        <f t="shared" si="34"/>
        <v>16.359794140931175</v>
      </c>
    </row>
    <row r="67" spans="1:22" ht="12" customHeight="1">
      <c r="A67" s="124" t="s">
        <v>194</v>
      </c>
      <c r="B67" s="132">
        <f>VP!F178</f>
        <v>17.76128846282349</v>
      </c>
      <c r="C67" s="132">
        <f>VP!G178</f>
        <v>17.184329770504579</v>
      </c>
      <c r="D67" s="132">
        <f>VP!H178</f>
        <v>13.523657396242951</v>
      </c>
      <c r="E67" s="132">
        <f>VP!I178</f>
        <v>11.90342083978395</v>
      </c>
      <c r="F67" s="132">
        <f>VP!J178</f>
        <v>8.0759764871889601</v>
      </c>
      <c r="G67" s="132">
        <f>VP!K178</f>
        <v>5.912185896262879</v>
      </c>
      <c r="H67" s="132">
        <f>VP!L178</f>
        <v>4.2303679548897435</v>
      </c>
      <c r="I67" s="132">
        <f>VP!M178</f>
        <v>3.4851709550725483</v>
      </c>
      <c r="J67" s="132">
        <f>VP!N178</f>
        <v>3.1203349588814064</v>
      </c>
      <c r="L67" s="200"/>
      <c r="M67" s="124" t="s">
        <v>194</v>
      </c>
      <c r="N67" s="132">
        <f t="shared" ref="N67:V67" si="35">B67*B$11</f>
        <v>52.544178769147727</v>
      </c>
      <c r="O67" s="132">
        <f t="shared" si="35"/>
        <v>50.656998357279633</v>
      </c>
      <c r="P67" s="132">
        <f t="shared" si="35"/>
        <v>39.564812078448384</v>
      </c>
      <c r="Q67" s="132">
        <f t="shared" si="35"/>
        <v>34.597530739248853</v>
      </c>
      <c r="R67" s="132">
        <f t="shared" si="35"/>
        <v>23.472987179544461</v>
      </c>
      <c r="S67" s="132">
        <f t="shared" si="35"/>
        <v>17.183886551205987</v>
      </c>
      <c r="T67" s="132">
        <f t="shared" si="35"/>
        <v>12.295649068246139</v>
      </c>
      <c r="U67" s="132">
        <f t="shared" si="35"/>
        <v>10.129719084337465</v>
      </c>
      <c r="V67" s="132">
        <f t="shared" si="35"/>
        <v>9.069315964687986</v>
      </c>
    </row>
    <row r="68" spans="1:22" ht="12" customHeight="1">
      <c r="A68" s="124" t="s">
        <v>48</v>
      </c>
      <c r="B68" s="132">
        <f>0</f>
        <v>0</v>
      </c>
      <c r="C68" s="132">
        <f>0</f>
        <v>0</v>
      </c>
      <c r="D68" s="132">
        <f>0</f>
        <v>0</v>
      </c>
      <c r="E68" s="132">
        <f>0</f>
        <v>0</v>
      </c>
      <c r="F68" s="132">
        <f>0</f>
        <v>0</v>
      </c>
      <c r="G68" s="132">
        <f>0</f>
        <v>0</v>
      </c>
      <c r="H68" s="132">
        <f>0</f>
        <v>0</v>
      </c>
      <c r="I68" s="132">
        <f>0</f>
        <v>0</v>
      </c>
      <c r="J68" s="132">
        <f>0</f>
        <v>0</v>
      </c>
      <c r="L68" s="200"/>
      <c r="M68" s="124" t="s">
        <v>48</v>
      </c>
      <c r="N68" s="132">
        <f t="shared" ref="N68:V68" si="36">B68*B$10</f>
        <v>0</v>
      </c>
      <c r="O68" s="132">
        <f t="shared" si="36"/>
        <v>0</v>
      </c>
      <c r="P68" s="132">
        <f t="shared" si="36"/>
        <v>0</v>
      </c>
      <c r="Q68" s="132">
        <f t="shared" si="36"/>
        <v>0</v>
      </c>
      <c r="R68" s="132">
        <f t="shared" si="36"/>
        <v>0</v>
      </c>
      <c r="S68" s="132">
        <f t="shared" si="36"/>
        <v>0</v>
      </c>
      <c r="T68" s="132">
        <f t="shared" si="36"/>
        <v>0</v>
      </c>
      <c r="U68" s="132">
        <f t="shared" si="36"/>
        <v>0</v>
      </c>
      <c r="V68" s="132">
        <f t="shared" si="36"/>
        <v>0</v>
      </c>
    </row>
    <row r="69" spans="1:22" ht="12" customHeight="1">
      <c r="A69" s="124" t="s">
        <v>10</v>
      </c>
      <c r="B69" s="132">
        <f>0</f>
        <v>0</v>
      </c>
      <c r="C69" s="132">
        <f>0</f>
        <v>0</v>
      </c>
      <c r="D69" s="132">
        <f>0</f>
        <v>0</v>
      </c>
      <c r="E69" s="132">
        <f>0</f>
        <v>0</v>
      </c>
      <c r="F69" s="132">
        <f>0</f>
        <v>0</v>
      </c>
      <c r="G69" s="132">
        <f>0</f>
        <v>0</v>
      </c>
      <c r="H69" s="132">
        <f>0</f>
        <v>0</v>
      </c>
      <c r="I69" s="132">
        <f>0</f>
        <v>0</v>
      </c>
      <c r="J69" s="132">
        <f>0</f>
        <v>0</v>
      </c>
      <c r="L69" s="200"/>
      <c r="M69" s="124" t="s">
        <v>10</v>
      </c>
      <c r="N69" s="132">
        <f t="shared" ref="N69:V69" si="37">B69*B$13</f>
        <v>0</v>
      </c>
      <c r="O69" s="132">
        <f t="shared" si="37"/>
        <v>0</v>
      </c>
      <c r="P69" s="132">
        <f t="shared" si="37"/>
        <v>0</v>
      </c>
      <c r="Q69" s="132">
        <f t="shared" si="37"/>
        <v>0</v>
      </c>
      <c r="R69" s="132">
        <f t="shared" si="37"/>
        <v>0</v>
      </c>
      <c r="S69" s="132">
        <f t="shared" si="37"/>
        <v>0</v>
      </c>
      <c r="T69" s="132">
        <f t="shared" si="37"/>
        <v>0</v>
      </c>
      <c r="U69" s="132">
        <f t="shared" si="37"/>
        <v>0</v>
      </c>
      <c r="V69" s="132">
        <f t="shared" si="37"/>
        <v>0</v>
      </c>
    </row>
    <row r="70" spans="1:22" ht="12" customHeight="1">
      <c r="A70" s="124" t="s">
        <v>85</v>
      </c>
      <c r="B70" s="132">
        <f>VP!F180</f>
        <v>0</v>
      </c>
      <c r="C70" s="132">
        <f>VP!G180</f>
        <v>0</v>
      </c>
      <c r="D70" s="132">
        <f>VP!H180</f>
        <v>0</v>
      </c>
      <c r="E70" s="132">
        <f>VP!I180</f>
        <v>0</v>
      </c>
      <c r="F70" s="132">
        <f>VP!J180</f>
        <v>0</v>
      </c>
      <c r="G70" s="132">
        <f>VP!K180</f>
        <v>0</v>
      </c>
      <c r="H70" s="132">
        <f>VP!L180</f>
        <v>0</v>
      </c>
      <c r="I70" s="132">
        <f>VP!M180</f>
        <v>0</v>
      </c>
      <c r="J70" s="132">
        <f>VP!N180</f>
        <v>0</v>
      </c>
      <c r="L70" s="200"/>
      <c r="M70" s="124" t="s">
        <v>85</v>
      </c>
      <c r="N70" s="132">
        <f t="shared" ref="N70:V71" si="38">B70*0</f>
        <v>0</v>
      </c>
      <c r="O70" s="132">
        <f t="shared" si="38"/>
        <v>0</v>
      </c>
      <c r="P70" s="132">
        <f t="shared" si="38"/>
        <v>0</v>
      </c>
      <c r="Q70" s="132">
        <f t="shared" si="38"/>
        <v>0</v>
      </c>
      <c r="R70" s="132">
        <f t="shared" si="38"/>
        <v>0</v>
      </c>
      <c r="S70" s="132">
        <f t="shared" si="38"/>
        <v>0</v>
      </c>
      <c r="T70" s="132">
        <f t="shared" si="38"/>
        <v>0</v>
      </c>
      <c r="U70" s="132">
        <f t="shared" si="38"/>
        <v>0</v>
      </c>
      <c r="V70" s="132">
        <f t="shared" si="38"/>
        <v>0</v>
      </c>
    </row>
    <row r="71" spans="1:22" ht="12" customHeight="1">
      <c r="A71" s="124" t="s">
        <v>30</v>
      </c>
      <c r="B71" s="132">
        <f>VP!F179</f>
        <v>2.3977494087355514E-2</v>
      </c>
      <c r="C71" s="132">
        <f>VP!G179</f>
        <v>3.093659220368003E-2</v>
      </c>
      <c r="D71" s="132">
        <f>VP!H179</f>
        <v>4.0123840550508064E-2</v>
      </c>
      <c r="E71" s="132">
        <f>VP!I179</f>
        <v>0.55176967082061312</v>
      </c>
      <c r="F71" s="132">
        <f>VP!J179</f>
        <v>1.329996052572977</v>
      </c>
      <c r="G71" s="132">
        <f>VP!K179</f>
        <v>2.3704785174390093</v>
      </c>
      <c r="H71" s="132">
        <f>VP!L179</f>
        <v>3.3702275753663096</v>
      </c>
      <c r="I71" s="132">
        <f>VP!M179</f>
        <v>4.139380207582926</v>
      </c>
      <c r="J71" s="132">
        <f>VP!N179</f>
        <v>4.6768273971878935</v>
      </c>
      <c r="L71" s="200"/>
      <c r="M71" s="124" t="s">
        <v>30</v>
      </c>
      <c r="N71" s="132">
        <f t="shared" si="38"/>
        <v>0</v>
      </c>
      <c r="O71" s="132">
        <f t="shared" si="38"/>
        <v>0</v>
      </c>
      <c r="P71" s="132">
        <f t="shared" si="38"/>
        <v>0</v>
      </c>
      <c r="Q71" s="132">
        <f t="shared" si="38"/>
        <v>0</v>
      </c>
      <c r="R71" s="132">
        <f t="shared" si="38"/>
        <v>0</v>
      </c>
      <c r="S71" s="132">
        <f t="shared" si="38"/>
        <v>0</v>
      </c>
      <c r="T71" s="132">
        <f t="shared" si="38"/>
        <v>0</v>
      </c>
      <c r="U71" s="132">
        <f t="shared" si="38"/>
        <v>0</v>
      </c>
      <c r="V71" s="132">
        <f t="shared" si="38"/>
        <v>0</v>
      </c>
    </row>
    <row r="72" spans="1:22" ht="12" customHeight="1">
      <c r="A72" s="124"/>
      <c r="B72" s="133"/>
      <c r="C72" s="133"/>
      <c r="D72" s="133"/>
      <c r="E72" s="133"/>
      <c r="F72" s="133"/>
      <c r="G72" s="133"/>
      <c r="H72" s="133"/>
      <c r="I72" s="133"/>
      <c r="J72" s="133"/>
      <c r="L72" s="200"/>
      <c r="M72" s="124"/>
      <c r="N72" s="133"/>
      <c r="O72" s="133"/>
      <c r="P72" s="133"/>
      <c r="Q72" s="133"/>
      <c r="R72" s="133"/>
      <c r="S72" s="133"/>
      <c r="T72" s="133"/>
      <c r="U72" s="133"/>
      <c r="V72" s="133"/>
    </row>
    <row r="73" spans="1:22" ht="12" customHeight="1">
      <c r="A73" s="122" t="s">
        <v>77</v>
      </c>
      <c r="B73" s="168">
        <f t="shared" ref="B73:J73" si="39">SUM(B74:B79)</f>
        <v>5.5743132116865608</v>
      </c>
      <c r="C73" s="168">
        <f t="shared" si="39"/>
        <v>5.4942803229924841</v>
      </c>
      <c r="D73" s="168">
        <f t="shared" si="39"/>
        <v>4.814403348132112</v>
      </c>
      <c r="E73" s="168">
        <f t="shared" si="39"/>
        <v>5.4844157292201672</v>
      </c>
      <c r="F73" s="168">
        <f t="shared" si="39"/>
        <v>5.1552913704887926</v>
      </c>
      <c r="G73" s="168">
        <f t="shared" si="39"/>
        <v>4.8785877996191491</v>
      </c>
      <c r="H73" s="168">
        <f t="shared" si="39"/>
        <v>4.736033257880905</v>
      </c>
      <c r="I73" s="168">
        <f t="shared" si="39"/>
        <v>4.6883847521363462</v>
      </c>
      <c r="J73" s="168">
        <f t="shared" si="39"/>
        <v>4.7914677132427839</v>
      </c>
      <c r="L73" s="200"/>
      <c r="M73" s="122" t="s">
        <v>77</v>
      </c>
      <c r="N73" s="168">
        <f t="shared" ref="N73:V73" si="40">SUM(N74:N79)</f>
        <v>16.428070211542899</v>
      </c>
      <c r="O73" s="168">
        <f t="shared" si="40"/>
        <v>16.126325164425406</v>
      </c>
      <c r="P73" s="168">
        <f t="shared" si="40"/>
        <v>14.013799561183447</v>
      </c>
      <c r="Q73" s="168">
        <f t="shared" si="40"/>
        <v>15.697409167031269</v>
      </c>
      <c r="R73" s="168">
        <f t="shared" si="40"/>
        <v>14.347895678557022</v>
      </c>
      <c r="S73" s="168">
        <f t="shared" si="40"/>
        <v>12.991550948610929</v>
      </c>
      <c r="T73" s="168">
        <f t="shared" si="40"/>
        <v>12.123408069719321</v>
      </c>
      <c r="U73" s="168">
        <f t="shared" si="40"/>
        <v>11.801954227280772</v>
      </c>
      <c r="V73" s="168">
        <f t="shared" si="40"/>
        <v>11.805698856293006</v>
      </c>
    </row>
    <row r="74" spans="1:22" ht="12" customHeight="1">
      <c r="A74" s="124" t="s">
        <v>193</v>
      </c>
      <c r="B74" s="132">
        <f>0</f>
        <v>0</v>
      </c>
      <c r="C74" s="132">
        <f>0</f>
        <v>0</v>
      </c>
      <c r="D74" s="132">
        <f>0</f>
        <v>0</v>
      </c>
      <c r="E74" s="132">
        <f>0</f>
        <v>0</v>
      </c>
      <c r="F74" s="132">
        <f>0</f>
        <v>0</v>
      </c>
      <c r="G74" s="132">
        <f>0</f>
        <v>0</v>
      </c>
      <c r="H74" s="132">
        <f>0</f>
        <v>0</v>
      </c>
      <c r="I74" s="132">
        <f>0</f>
        <v>0</v>
      </c>
      <c r="J74" s="132">
        <f>0</f>
        <v>0</v>
      </c>
      <c r="L74" s="200"/>
      <c r="M74" s="124" t="s">
        <v>193</v>
      </c>
      <c r="N74" s="132">
        <f t="shared" ref="N74:V74" si="41">B74*B$10</f>
        <v>0</v>
      </c>
      <c r="O74" s="132">
        <f t="shared" si="41"/>
        <v>0</v>
      </c>
      <c r="P74" s="132">
        <f t="shared" si="41"/>
        <v>0</v>
      </c>
      <c r="Q74" s="132">
        <f t="shared" si="41"/>
        <v>0</v>
      </c>
      <c r="R74" s="132">
        <f t="shared" si="41"/>
        <v>0</v>
      </c>
      <c r="S74" s="132">
        <f t="shared" si="41"/>
        <v>0</v>
      </c>
      <c r="T74" s="132">
        <f t="shared" si="41"/>
        <v>0</v>
      </c>
      <c r="U74" s="132">
        <f t="shared" si="41"/>
        <v>0</v>
      </c>
      <c r="V74" s="132">
        <f t="shared" si="41"/>
        <v>0</v>
      </c>
    </row>
    <row r="75" spans="1:22" ht="12" customHeight="1">
      <c r="A75" s="124" t="s">
        <v>194</v>
      </c>
      <c r="B75" s="132">
        <f>VUL!F132</f>
        <v>5.5212069588503931</v>
      </c>
      <c r="C75" s="132">
        <f>VUL!G132</f>
        <v>5.4385010293655069</v>
      </c>
      <c r="D75" s="132">
        <f>VUL!H132</f>
        <v>4.7577980725948343</v>
      </c>
      <c r="E75" s="132">
        <f>VUL!I132</f>
        <v>5.3689012176180677</v>
      </c>
      <c r="F75" s="132">
        <f>VUL!J132</f>
        <v>4.9045956258883541</v>
      </c>
      <c r="G75" s="132">
        <f>VUL!K132</f>
        <v>4.4379397178106208</v>
      </c>
      <c r="H75" s="132">
        <f>VUL!L132</f>
        <v>4.1392516376007453</v>
      </c>
      <c r="I75" s="132">
        <f>VUL!M132</f>
        <v>4.0286541387228612</v>
      </c>
      <c r="J75" s="132">
        <f>VUL!N132</f>
        <v>4.0299424935293766</v>
      </c>
      <c r="L75" s="200"/>
      <c r="M75" s="124" t="s">
        <v>194</v>
      </c>
      <c r="N75" s="132">
        <f t="shared" ref="N75:V75" si="42">B75*B$11</f>
        <v>16.333684691542899</v>
      </c>
      <c r="O75" s="132">
        <f t="shared" si="42"/>
        <v>16.031939644425407</v>
      </c>
      <c r="P75" s="132">
        <f t="shared" si="42"/>
        <v>13.919414041183447</v>
      </c>
      <c r="Q75" s="132">
        <f t="shared" si="42"/>
        <v>15.604818767031269</v>
      </c>
      <c r="R75" s="132">
        <f t="shared" si="42"/>
        <v>14.255305278557021</v>
      </c>
      <c r="S75" s="132">
        <f t="shared" si="42"/>
        <v>12.898960548610928</v>
      </c>
      <c r="T75" s="132">
        <f t="shared" si="42"/>
        <v>12.030817669719321</v>
      </c>
      <c r="U75" s="132">
        <f t="shared" si="42"/>
        <v>11.709363827280772</v>
      </c>
      <c r="V75" s="132">
        <f t="shared" si="42"/>
        <v>11.713108456293005</v>
      </c>
    </row>
    <row r="76" spans="1:22" ht="12" customHeight="1">
      <c r="A76" s="124" t="s">
        <v>48</v>
      </c>
      <c r="B76" s="132">
        <f>0</f>
        <v>0</v>
      </c>
      <c r="C76" s="132">
        <f>0</f>
        <v>0</v>
      </c>
      <c r="D76" s="132">
        <f>0</f>
        <v>0</v>
      </c>
      <c r="E76" s="132">
        <f>0</f>
        <v>0</v>
      </c>
      <c r="F76" s="132">
        <f>0</f>
        <v>0</v>
      </c>
      <c r="G76" s="132">
        <f>0</f>
        <v>0</v>
      </c>
      <c r="H76" s="132">
        <f>0</f>
        <v>0</v>
      </c>
      <c r="I76" s="132">
        <f>0</f>
        <v>0</v>
      </c>
      <c r="J76" s="132">
        <f>0</f>
        <v>0</v>
      </c>
      <c r="L76" s="200"/>
      <c r="M76" s="124" t="s">
        <v>48</v>
      </c>
      <c r="N76" s="132">
        <f t="shared" ref="N76:V76" si="43">B76*B$10</f>
        <v>0</v>
      </c>
      <c r="O76" s="132">
        <f t="shared" si="43"/>
        <v>0</v>
      </c>
      <c r="P76" s="132">
        <f t="shared" si="43"/>
        <v>0</v>
      </c>
      <c r="Q76" s="132">
        <f t="shared" si="43"/>
        <v>0</v>
      </c>
      <c r="R76" s="132">
        <f t="shared" si="43"/>
        <v>0</v>
      </c>
      <c r="S76" s="132">
        <f t="shared" si="43"/>
        <v>0</v>
      </c>
      <c r="T76" s="132">
        <f t="shared" si="43"/>
        <v>0</v>
      </c>
      <c r="U76" s="132">
        <f t="shared" si="43"/>
        <v>0</v>
      </c>
      <c r="V76" s="132">
        <f t="shared" si="43"/>
        <v>0</v>
      </c>
    </row>
    <row r="77" spans="1:22" ht="12" customHeight="1">
      <c r="A77" s="124" t="s">
        <v>10</v>
      </c>
      <c r="B77" s="132">
        <f t="shared" ref="B77:J77" si="44">0.04</f>
        <v>0.04</v>
      </c>
      <c r="C77" s="132">
        <f t="shared" si="44"/>
        <v>0.04</v>
      </c>
      <c r="D77" s="132">
        <f t="shared" si="44"/>
        <v>0.04</v>
      </c>
      <c r="E77" s="132">
        <f t="shared" si="44"/>
        <v>0.04</v>
      </c>
      <c r="F77" s="132">
        <f t="shared" si="44"/>
        <v>0.04</v>
      </c>
      <c r="G77" s="132">
        <f t="shared" si="44"/>
        <v>0.04</v>
      </c>
      <c r="H77" s="132">
        <f t="shared" si="44"/>
        <v>0.04</v>
      </c>
      <c r="I77" s="132">
        <f t="shared" si="44"/>
        <v>0.04</v>
      </c>
      <c r="J77" s="132">
        <f t="shared" si="44"/>
        <v>0.04</v>
      </c>
      <c r="L77" s="200"/>
      <c r="M77" s="124" t="s">
        <v>10</v>
      </c>
      <c r="N77" s="132">
        <f t="shared" ref="N77:V77" si="45">B77*B$13</f>
        <v>9.4385520000000001E-2</v>
      </c>
      <c r="O77" s="132">
        <f t="shared" si="45"/>
        <v>9.4385520000000001E-2</v>
      </c>
      <c r="P77" s="132">
        <f t="shared" si="45"/>
        <v>9.4385520000000001E-2</v>
      </c>
      <c r="Q77" s="132">
        <f t="shared" si="45"/>
        <v>9.2590400000000003E-2</v>
      </c>
      <c r="R77" s="132">
        <f t="shared" si="45"/>
        <v>9.2590400000000003E-2</v>
      </c>
      <c r="S77" s="132">
        <f t="shared" si="45"/>
        <v>9.2590400000000003E-2</v>
      </c>
      <c r="T77" s="132">
        <f t="shared" si="45"/>
        <v>9.2590400000000003E-2</v>
      </c>
      <c r="U77" s="132">
        <f t="shared" si="45"/>
        <v>9.2590400000000003E-2</v>
      </c>
      <c r="V77" s="132">
        <f t="shared" si="45"/>
        <v>9.2590400000000003E-2</v>
      </c>
    </row>
    <row r="78" spans="1:22" ht="12" customHeight="1">
      <c r="A78" s="124" t="s">
        <v>85</v>
      </c>
      <c r="B78" s="132">
        <f>VUL!F135</f>
        <v>0</v>
      </c>
      <c r="C78" s="132">
        <f>VUL!G135</f>
        <v>0</v>
      </c>
      <c r="D78" s="132">
        <f>VUL!H135</f>
        <v>0</v>
      </c>
      <c r="E78" s="132">
        <f>VUL!I135</f>
        <v>0</v>
      </c>
      <c r="F78" s="132">
        <f>VUL!J135</f>
        <v>0</v>
      </c>
      <c r="G78" s="132">
        <f>VUL!K135</f>
        <v>0</v>
      </c>
      <c r="H78" s="132">
        <f>VUL!L135</f>
        <v>0</v>
      </c>
      <c r="I78" s="132">
        <f>VUL!M135</f>
        <v>0</v>
      </c>
      <c r="J78" s="132">
        <f>VUL!N135</f>
        <v>0</v>
      </c>
      <c r="L78" s="200"/>
      <c r="M78" s="124" t="s">
        <v>85</v>
      </c>
      <c r="N78" s="132">
        <f t="shared" ref="N78:V79" si="46">B78*0</f>
        <v>0</v>
      </c>
      <c r="O78" s="132">
        <f t="shared" si="46"/>
        <v>0</v>
      </c>
      <c r="P78" s="132">
        <f t="shared" si="46"/>
        <v>0</v>
      </c>
      <c r="Q78" s="132">
        <f t="shared" si="46"/>
        <v>0</v>
      </c>
      <c r="R78" s="132">
        <f t="shared" si="46"/>
        <v>0</v>
      </c>
      <c r="S78" s="132">
        <f t="shared" si="46"/>
        <v>0</v>
      </c>
      <c r="T78" s="132">
        <f t="shared" si="46"/>
        <v>0</v>
      </c>
      <c r="U78" s="132">
        <f t="shared" si="46"/>
        <v>0</v>
      </c>
      <c r="V78" s="132">
        <f t="shared" si="46"/>
        <v>0</v>
      </c>
    </row>
    <row r="79" spans="1:22" ht="12" customHeight="1">
      <c r="A79" s="124" t="s">
        <v>30</v>
      </c>
      <c r="B79" s="132">
        <f>VUL!F134</f>
        <v>1.3106252836168031E-2</v>
      </c>
      <c r="C79" s="132">
        <f>VUL!G134</f>
        <v>1.5779293626977386E-2</v>
      </c>
      <c r="D79" s="132">
        <f>VUL!H134</f>
        <v>1.6605275537277562E-2</v>
      </c>
      <c r="E79" s="132">
        <f>VUL!I134</f>
        <v>7.5514511602099779E-2</v>
      </c>
      <c r="F79" s="132">
        <f>VUL!J134</f>
        <v>0.21069574460043869</v>
      </c>
      <c r="G79" s="132">
        <f>VUL!K134</f>
        <v>0.40064808180852868</v>
      </c>
      <c r="H79" s="132">
        <f>VUL!L134</f>
        <v>0.55678162028015976</v>
      </c>
      <c r="I79" s="132">
        <f>VUL!M134</f>
        <v>0.61973061341348501</v>
      </c>
      <c r="J79" s="132">
        <f>VUL!N134</f>
        <v>0.72152521971340711</v>
      </c>
      <c r="L79" s="200"/>
      <c r="M79" s="124" t="s">
        <v>30</v>
      </c>
      <c r="N79" s="132">
        <f t="shared" si="46"/>
        <v>0</v>
      </c>
      <c r="O79" s="132">
        <f t="shared" si="46"/>
        <v>0</v>
      </c>
      <c r="P79" s="132">
        <f t="shared" si="46"/>
        <v>0</v>
      </c>
      <c r="Q79" s="132">
        <f t="shared" si="46"/>
        <v>0</v>
      </c>
      <c r="R79" s="132">
        <f t="shared" si="46"/>
        <v>0</v>
      </c>
      <c r="S79" s="132">
        <f t="shared" si="46"/>
        <v>0</v>
      </c>
      <c r="T79" s="132">
        <f t="shared" si="46"/>
        <v>0</v>
      </c>
      <c r="U79" s="132">
        <f t="shared" si="46"/>
        <v>0</v>
      </c>
      <c r="V79" s="132">
        <f t="shared" si="46"/>
        <v>0</v>
      </c>
    </row>
    <row r="80" spans="1:22" ht="12" customHeight="1">
      <c r="A80" s="124"/>
      <c r="B80" s="133"/>
      <c r="C80" s="133"/>
      <c r="D80" s="133"/>
      <c r="E80" s="133"/>
      <c r="F80" s="132"/>
      <c r="G80" s="132"/>
      <c r="H80" s="132"/>
      <c r="I80" s="132"/>
      <c r="J80" s="132"/>
      <c r="L80" s="200"/>
      <c r="M80" s="124"/>
      <c r="N80" s="133"/>
      <c r="O80" s="133"/>
      <c r="P80" s="133"/>
      <c r="Q80" s="133"/>
      <c r="R80" s="132"/>
      <c r="S80" s="132"/>
      <c r="T80" s="132"/>
      <c r="U80" s="132"/>
      <c r="V80" s="132"/>
    </row>
    <row r="81" spans="1:22" ht="12" customHeight="1">
      <c r="A81" s="122" t="s">
        <v>152</v>
      </c>
      <c r="B81" s="169">
        <f t="shared" ref="B81:J81" si="47">SUM(B82:B87)</f>
        <v>10.552331440320359</v>
      </c>
      <c r="C81" s="168">
        <f t="shared" si="47"/>
        <v>10.34957647545394</v>
      </c>
      <c r="D81" s="168">
        <f t="shared" si="47"/>
        <v>9.6847270888477333</v>
      </c>
      <c r="E81" s="168">
        <f t="shared" si="47"/>
        <v>9.9737595777500694</v>
      </c>
      <c r="F81" s="168">
        <f t="shared" si="47"/>
        <v>8.8350924805999362</v>
      </c>
      <c r="G81" s="168">
        <f t="shared" si="47"/>
        <v>8.5639833386902495</v>
      </c>
      <c r="H81" s="168">
        <f t="shared" si="47"/>
        <v>8.3812853287935773</v>
      </c>
      <c r="I81" s="168">
        <f t="shared" si="47"/>
        <v>8.4605427612447173</v>
      </c>
      <c r="J81" s="168">
        <f t="shared" si="47"/>
        <v>8.7306002839785126</v>
      </c>
      <c r="L81" s="200"/>
      <c r="M81" s="122" t="s">
        <v>152</v>
      </c>
      <c r="N81" s="168">
        <f t="shared" ref="N81:V81" si="48">SUM(N82:N87)</f>
        <v>31.177637980137227</v>
      </c>
      <c r="O81" s="168">
        <f t="shared" si="48"/>
        <v>30.454095098813468</v>
      </c>
      <c r="P81" s="168">
        <f t="shared" si="48"/>
        <v>28.269028210016206</v>
      </c>
      <c r="Q81" s="168">
        <f t="shared" si="48"/>
        <v>28.641172957030026</v>
      </c>
      <c r="R81" s="168">
        <f t="shared" si="48"/>
        <v>24.634474568670488</v>
      </c>
      <c r="S81" s="168">
        <f t="shared" si="48"/>
        <v>22.838635341336047</v>
      </c>
      <c r="T81" s="168">
        <f t="shared" si="48"/>
        <v>21.449654763619876</v>
      </c>
      <c r="U81" s="168">
        <f t="shared" si="48"/>
        <v>21.227897197548437</v>
      </c>
      <c r="V81" s="168">
        <f t="shared" si="48"/>
        <v>21.844739509336652</v>
      </c>
    </row>
    <row r="82" spans="1:22" ht="12" customHeight="1">
      <c r="A82" s="124" t="s">
        <v>193</v>
      </c>
      <c r="B82" s="135">
        <f>0</f>
        <v>0</v>
      </c>
      <c r="C82" s="132">
        <f>0</f>
        <v>0</v>
      </c>
      <c r="D82" s="132">
        <f>0</f>
        <v>0</v>
      </c>
      <c r="E82" s="132">
        <f>0</f>
        <v>0</v>
      </c>
      <c r="F82" s="132">
        <f>0</f>
        <v>0</v>
      </c>
      <c r="G82" s="132">
        <f>0</f>
        <v>0</v>
      </c>
      <c r="H82" s="132">
        <f>0</f>
        <v>0</v>
      </c>
      <c r="I82" s="132">
        <f>0</f>
        <v>0</v>
      </c>
      <c r="J82" s="132">
        <f>0</f>
        <v>0</v>
      </c>
      <c r="L82" s="200"/>
      <c r="M82" s="124" t="s">
        <v>193</v>
      </c>
      <c r="N82" s="132">
        <f t="shared" ref="N82:V82" si="49">B82*B$10</f>
        <v>0</v>
      </c>
      <c r="O82" s="132">
        <f t="shared" si="49"/>
        <v>0</v>
      </c>
      <c r="P82" s="132">
        <f t="shared" si="49"/>
        <v>0</v>
      </c>
      <c r="Q82" s="132">
        <f t="shared" si="49"/>
        <v>0</v>
      </c>
      <c r="R82" s="132">
        <f t="shared" si="49"/>
        <v>0</v>
      </c>
      <c r="S82" s="132">
        <f t="shared" si="49"/>
        <v>0</v>
      </c>
      <c r="T82" s="132">
        <f t="shared" si="49"/>
        <v>0</v>
      </c>
      <c r="U82" s="132">
        <f t="shared" si="49"/>
        <v>0</v>
      </c>
      <c r="V82" s="132">
        <f t="shared" si="49"/>
        <v>0</v>
      </c>
    </row>
    <row r="83" spans="1:22" ht="12" customHeight="1">
      <c r="A83" s="124" t="s">
        <v>194</v>
      </c>
      <c r="B83" s="135">
        <f>PL!F146</f>
        <v>10.489512787745021</v>
      </c>
      <c r="C83" s="132">
        <f>PL!G146</f>
        <v>10.260356835071416</v>
      </c>
      <c r="D83" s="132">
        <f>PL!H146</f>
        <v>9.5745886367145356</v>
      </c>
      <c r="E83" s="132">
        <f>PL!I146</f>
        <v>9.4895440408265124</v>
      </c>
      <c r="F83" s="132">
        <f>PL!J146</f>
        <v>7.594101018804051</v>
      </c>
      <c r="G83" s="132">
        <f>PL!K146</f>
        <v>6.3680719780271087</v>
      </c>
      <c r="H83" s="132">
        <f>PL!L146</f>
        <v>5.506912649014776</v>
      </c>
      <c r="I83" s="132">
        <f>PL!M146</f>
        <v>5.2955452734740955</v>
      </c>
      <c r="J83" s="132">
        <f>PL!N146</f>
        <v>5.4484768870416351</v>
      </c>
      <c r="L83" s="200"/>
      <c r="M83" s="124" t="s">
        <v>194</v>
      </c>
      <c r="N83" s="132">
        <f t="shared" ref="N83:V83" si="50">B83*B$11</f>
        <v>31.031692113676637</v>
      </c>
      <c r="O83" s="132">
        <f t="shared" si="50"/>
        <v>30.246095499833629</v>
      </c>
      <c r="P83" s="132">
        <f t="shared" si="50"/>
        <v>28.011416515572048</v>
      </c>
      <c r="Q83" s="132">
        <f t="shared" si="50"/>
        <v>27.58154954554308</v>
      </c>
      <c r="R83" s="132">
        <f t="shared" si="50"/>
        <v>22.072406493174352</v>
      </c>
      <c r="S83" s="132">
        <f t="shared" si="50"/>
        <v>18.508928565575356</v>
      </c>
      <c r="T83" s="132">
        <f t="shared" si="50"/>
        <v>16.005951752614429</v>
      </c>
      <c r="U83" s="132">
        <f t="shared" si="50"/>
        <v>15.391608248257931</v>
      </c>
      <c r="V83" s="132">
        <f t="shared" si="50"/>
        <v>15.836107041724256</v>
      </c>
    </row>
    <row r="84" spans="1:22" ht="12" customHeight="1">
      <c r="A84" s="124" t="s">
        <v>48</v>
      </c>
      <c r="B84" s="135">
        <f>0</f>
        <v>0</v>
      </c>
      <c r="C84" s="132">
        <f>0</f>
        <v>0</v>
      </c>
      <c r="D84" s="132">
        <f>0</f>
        <v>0</v>
      </c>
      <c r="E84" s="132">
        <f>0</f>
        <v>0</v>
      </c>
      <c r="F84" s="132">
        <f>0</f>
        <v>0</v>
      </c>
      <c r="G84" s="132">
        <f>0</f>
        <v>0</v>
      </c>
      <c r="H84" s="132">
        <f>0</f>
        <v>0</v>
      </c>
      <c r="I84" s="132">
        <f>0</f>
        <v>0</v>
      </c>
      <c r="J84" s="132">
        <f>0</f>
        <v>0</v>
      </c>
      <c r="L84" s="200"/>
      <c r="M84" s="124" t="s">
        <v>48</v>
      </c>
      <c r="N84" s="132">
        <f t="shared" ref="N84:V84" si="51">B84*B$10</f>
        <v>0</v>
      </c>
      <c r="O84" s="132">
        <f t="shared" si="51"/>
        <v>0</v>
      </c>
      <c r="P84" s="132">
        <f t="shared" si="51"/>
        <v>0</v>
      </c>
      <c r="Q84" s="132">
        <f t="shared" si="51"/>
        <v>0</v>
      </c>
      <c r="R84" s="132">
        <f t="shared" si="51"/>
        <v>0</v>
      </c>
      <c r="S84" s="132">
        <f t="shared" si="51"/>
        <v>0</v>
      </c>
      <c r="T84" s="132">
        <f t="shared" si="51"/>
        <v>0</v>
      </c>
      <c r="U84" s="132">
        <f t="shared" si="51"/>
        <v>0</v>
      </c>
      <c r="V84" s="132">
        <f t="shared" si="51"/>
        <v>0</v>
      </c>
    </row>
    <row r="85" spans="1:22" ht="12" customHeight="1">
      <c r="A85" s="124" t="s">
        <v>10</v>
      </c>
      <c r="B85" s="135">
        <f>PL!F147</f>
        <v>6.1850956146912384E-2</v>
      </c>
      <c r="C85" s="132">
        <f>PL!G147</f>
        <v>8.8148944448190297E-2</v>
      </c>
      <c r="D85" s="132">
        <f>PL!H147</f>
        <v>0.10917424386459179</v>
      </c>
      <c r="E85" s="132">
        <f>PL!I147</f>
        <v>0.45776815371224061</v>
      </c>
      <c r="F85" s="132">
        <f>PL!J147</f>
        <v>1.1068396185764984</v>
      </c>
      <c r="G85" s="132">
        <f>PL!K147</f>
        <v>1.870477620038661</v>
      </c>
      <c r="H85" s="132">
        <f>PL!L147</f>
        <v>2.3517353898483844</v>
      </c>
      <c r="I85" s="132">
        <f>PL!M147</f>
        <v>2.5213365313425609</v>
      </c>
      <c r="J85" s="132">
        <f>PL!N147</f>
        <v>2.5957906943321962</v>
      </c>
      <c r="L85" s="200"/>
      <c r="M85" s="124" t="s">
        <v>10</v>
      </c>
      <c r="N85" s="132">
        <f t="shared" ref="N85:V85" si="52">B85*B$13</f>
        <v>0.14594586646058805</v>
      </c>
      <c r="O85" s="132">
        <f t="shared" si="52"/>
        <v>0.20799959897983886</v>
      </c>
      <c r="P85" s="132">
        <f t="shared" si="52"/>
        <v>0.25761169444415766</v>
      </c>
      <c r="Q85" s="132">
        <f t="shared" si="52"/>
        <v>1.0596234114869461</v>
      </c>
      <c r="R85" s="132">
        <f t="shared" si="52"/>
        <v>2.5620680754961356</v>
      </c>
      <c r="S85" s="132">
        <f t="shared" si="52"/>
        <v>4.3297067757606911</v>
      </c>
      <c r="T85" s="132">
        <f t="shared" si="52"/>
        <v>5.4437030110054465</v>
      </c>
      <c r="U85" s="132">
        <f t="shared" si="52"/>
        <v>5.8362889492905063</v>
      </c>
      <c r="V85" s="132">
        <f t="shared" si="52"/>
        <v>6.0086324676123946</v>
      </c>
    </row>
    <row r="86" spans="1:22" ht="12" customHeight="1">
      <c r="A86" s="124" t="s">
        <v>85</v>
      </c>
      <c r="B86" s="135">
        <f>PL!F149</f>
        <v>0</v>
      </c>
      <c r="C86" s="132">
        <f>PL!G149</f>
        <v>0</v>
      </c>
      <c r="D86" s="132">
        <f>PL!H149</f>
        <v>0</v>
      </c>
      <c r="E86" s="132">
        <f>PL!I149</f>
        <v>0</v>
      </c>
      <c r="F86" s="132">
        <f>PL!J149</f>
        <v>2.2341756465656049E-2</v>
      </c>
      <c r="G86" s="132">
        <f>PL!K149</f>
        <v>7.96180325711041E-2</v>
      </c>
      <c r="H86" s="132">
        <f>PL!L149</f>
        <v>0.15436522695589439</v>
      </c>
      <c r="I86" s="132">
        <f>PL!M149</f>
        <v>0.21191369754933476</v>
      </c>
      <c r="J86" s="132">
        <f>PL!N149</f>
        <v>0.234890842720821</v>
      </c>
      <c r="L86" s="200"/>
      <c r="M86" s="124" t="s">
        <v>85</v>
      </c>
      <c r="N86" s="132">
        <f t="shared" ref="N86:V87" si="53">B86*0</f>
        <v>0</v>
      </c>
      <c r="O86" s="132">
        <f t="shared" si="53"/>
        <v>0</v>
      </c>
      <c r="P86" s="132">
        <f t="shared" si="53"/>
        <v>0</v>
      </c>
      <c r="Q86" s="132">
        <f t="shared" si="53"/>
        <v>0</v>
      </c>
      <c r="R86" s="132">
        <f t="shared" si="53"/>
        <v>0</v>
      </c>
      <c r="S86" s="132">
        <f t="shared" si="53"/>
        <v>0</v>
      </c>
      <c r="T86" s="132">
        <f t="shared" si="53"/>
        <v>0</v>
      </c>
      <c r="U86" s="132">
        <f t="shared" si="53"/>
        <v>0</v>
      </c>
      <c r="V86" s="132">
        <f t="shared" si="53"/>
        <v>0</v>
      </c>
    </row>
    <row r="87" spans="1:22" ht="12" customHeight="1">
      <c r="A87" s="124" t="s">
        <v>30</v>
      </c>
      <c r="B87" s="135">
        <f>PL!F148</f>
        <v>9.6769642842492389E-4</v>
      </c>
      <c r="C87" s="132">
        <f>PL!G148</f>
        <v>1.0706959343334153E-3</v>
      </c>
      <c r="D87" s="132">
        <f>PL!H148</f>
        <v>9.6420826860580072E-4</v>
      </c>
      <c r="E87" s="132">
        <f>PL!I148</f>
        <v>2.6447383211316053E-2</v>
      </c>
      <c r="F87" s="132">
        <f>PL!J148</f>
        <v>0.11181008675373191</v>
      </c>
      <c r="G87" s="132">
        <f>PL!K148</f>
        <v>0.24581570805337477</v>
      </c>
      <c r="H87" s="132">
        <f>PL!L148</f>
        <v>0.36827206297452292</v>
      </c>
      <c r="I87" s="132">
        <f>PL!M148</f>
        <v>0.43174725887872617</v>
      </c>
      <c r="J87" s="132">
        <f>PL!N148</f>
        <v>0.45144185988386026</v>
      </c>
      <c r="L87" s="200"/>
      <c r="M87" s="124" t="s">
        <v>30</v>
      </c>
      <c r="N87" s="132">
        <f t="shared" si="53"/>
        <v>0</v>
      </c>
      <c r="O87" s="132">
        <f t="shared" si="53"/>
        <v>0</v>
      </c>
      <c r="P87" s="132">
        <f t="shared" si="53"/>
        <v>0</v>
      </c>
      <c r="Q87" s="132">
        <f t="shared" si="53"/>
        <v>0</v>
      </c>
      <c r="R87" s="132">
        <f t="shared" si="53"/>
        <v>0</v>
      </c>
      <c r="S87" s="132">
        <f t="shared" si="53"/>
        <v>0</v>
      </c>
      <c r="T87" s="132">
        <f t="shared" si="53"/>
        <v>0</v>
      </c>
      <c r="U87" s="132">
        <f t="shared" si="53"/>
        <v>0</v>
      </c>
      <c r="V87" s="132">
        <f t="shared" si="53"/>
        <v>0</v>
      </c>
    </row>
    <row r="88" spans="1:22" ht="12" customHeight="1">
      <c r="A88" s="124"/>
      <c r="B88" s="133"/>
      <c r="C88" s="133"/>
      <c r="D88" s="133"/>
      <c r="E88" s="133"/>
      <c r="F88" s="132"/>
      <c r="G88" s="132"/>
      <c r="H88" s="132"/>
      <c r="I88" s="132"/>
      <c r="J88" s="132"/>
      <c r="L88" s="200"/>
      <c r="M88" s="124"/>
      <c r="N88" s="133"/>
      <c r="O88" s="133"/>
      <c r="P88" s="133"/>
      <c r="Q88" s="133"/>
      <c r="R88" s="132"/>
      <c r="S88" s="132"/>
      <c r="T88" s="132"/>
      <c r="U88" s="132"/>
      <c r="V88" s="132"/>
    </row>
    <row r="89" spans="1:22" ht="12" customHeight="1">
      <c r="A89" s="122" t="s">
        <v>198</v>
      </c>
      <c r="B89" s="168">
        <f t="shared" ref="B89:J89" si="54">SUM(B90:B95)</f>
        <v>0.94171884921397453</v>
      </c>
      <c r="C89" s="168">
        <f t="shared" si="54"/>
        <v>0.92119554547163196</v>
      </c>
      <c r="D89" s="168">
        <f t="shared" si="54"/>
        <v>0.66738003298794246</v>
      </c>
      <c r="E89" s="168">
        <f t="shared" si="54"/>
        <v>0.86776704539456395</v>
      </c>
      <c r="F89" s="168">
        <f t="shared" si="54"/>
        <v>0.75572746581420303</v>
      </c>
      <c r="G89" s="168">
        <f t="shared" si="54"/>
        <v>0.69437191310889668</v>
      </c>
      <c r="H89" s="168">
        <f t="shared" si="54"/>
        <v>0.64932938906312132</v>
      </c>
      <c r="I89" s="168">
        <f t="shared" si="54"/>
        <v>0.62908485173793527</v>
      </c>
      <c r="J89" s="168">
        <f t="shared" si="54"/>
        <v>0.62099944475681457</v>
      </c>
      <c r="L89" s="200"/>
      <c r="M89" s="122" t="s">
        <v>198</v>
      </c>
      <c r="N89" s="168">
        <f t="shared" ref="N89:V89" si="55">SUM(N90:N95)</f>
        <v>2.7591402641242833</v>
      </c>
      <c r="O89" s="168">
        <f t="shared" si="55"/>
        <v>2.6859549934902782</v>
      </c>
      <c r="P89" s="168">
        <f t="shared" si="55"/>
        <v>1.9270657122563333</v>
      </c>
      <c r="Q89" s="168">
        <f t="shared" si="55"/>
        <v>2.4341498482825057</v>
      </c>
      <c r="R89" s="168">
        <f t="shared" si="55"/>
        <v>2.0255906086820326</v>
      </c>
      <c r="S89" s="168">
        <f t="shared" si="55"/>
        <v>1.7628870048694498</v>
      </c>
      <c r="T89" s="168">
        <f t="shared" si="55"/>
        <v>1.5840361525678763</v>
      </c>
      <c r="U89" s="168">
        <f t="shared" si="55"/>
        <v>1.512193498036366</v>
      </c>
      <c r="V89" s="168">
        <f t="shared" si="55"/>
        <v>1.4908490779423254</v>
      </c>
    </row>
    <row r="90" spans="1:22" ht="12" customHeight="1">
      <c r="A90" s="124" t="s">
        <v>193</v>
      </c>
      <c r="B90" s="132">
        <f>0</f>
        <v>0</v>
      </c>
      <c r="C90" s="132">
        <f>0</f>
        <v>0</v>
      </c>
      <c r="D90" s="132">
        <f>0</f>
        <v>0</v>
      </c>
      <c r="E90" s="132">
        <f>0</f>
        <v>0</v>
      </c>
      <c r="F90" s="132">
        <f>0</f>
        <v>0</v>
      </c>
      <c r="G90" s="132">
        <f>0</f>
        <v>0</v>
      </c>
      <c r="H90" s="132">
        <f>0</f>
        <v>0</v>
      </c>
      <c r="I90" s="132">
        <f>0</f>
        <v>0</v>
      </c>
      <c r="J90" s="132">
        <f>0</f>
        <v>0</v>
      </c>
      <c r="L90" s="200"/>
      <c r="M90" s="124" t="s">
        <v>193</v>
      </c>
      <c r="N90" s="132">
        <f t="shared" ref="N90:V90" si="56">B90*B$10</f>
        <v>0</v>
      </c>
      <c r="O90" s="132">
        <f t="shared" si="56"/>
        <v>0</v>
      </c>
      <c r="P90" s="132">
        <f t="shared" si="56"/>
        <v>0</v>
      </c>
      <c r="Q90" s="132">
        <f t="shared" si="56"/>
        <v>0</v>
      </c>
      <c r="R90" s="132">
        <f t="shared" si="56"/>
        <v>0</v>
      </c>
      <c r="S90" s="132">
        <f t="shared" si="56"/>
        <v>0</v>
      </c>
      <c r="T90" s="132">
        <f t="shared" si="56"/>
        <v>0</v>
      </c>
      <c r="U90" s="132">
        <f t="shared" si="56"/>
        <v>0</v>
      </c>
      <c r="V90" s="132">
        <f t="shared" si="56"/>
        <v>0</v>
      </c>
    </row>
    <row r="91" spans="1:22" ht="12" customHeight="1">
      <c r="A91" s="124" t="s">
        <v>194</v>
      </c>
      <c r="B91" s="135">
        <f>'B&amp;C'!F107</f>
        <v>0.90519055272102411</v>
      </c>
      <c r="C91" s="135">
        <f>'B&amp;C'!G107</f>
        <v>0.88231264405922938</v>
      </c>
      <c r="D91" s="135">
        <f>'B&amp;C'!H107</f>
        <v>0.63379912932991633</v>
      </c>
      <c r="E91" s="135">
        <f>'B&amp;C'!I107</f>
        <v>0.76996925209786105</v>
      </c>
      <c r="F91" s="135">
        <f>'B&amp;C'!J107</f>
        <v>0.58521518565515485</v>
      </c>
      <c r="G91" s="135">
        <f>'B&amp;C'!K107</f>
        <v>0.4512699525422274</v>
      </c>
      <c r="H91" s="135">
        <f>'B&amp;C'!L107</f>
        <v>0.36604149978798595</v>
      </c>
      <c r="I91" s="135">
        <f>'B&amp;C'!M107</f>
        <v>0.33167507571454891</v>
      </c>
      <c r="J91" s="135">
        <f>'B&amp;C'!N107</f>
        <v>0.32723299880765772</v>
      </c>
      <c r="L91" s="200"/>
      <c r="M91" s="124" t="s">
        <v>194</v>
      </c>
      <c r="N91" s="132">
        <f t="shared" ref="N91:V91" si="57">B91*B$11</f>
        <v>2.6778740924044531</v>
      </c>
      <c r="O91" s="132">
        <f t="shared" si="57"/>
        <v>2.6009341509164403</v>
      </c>
      <c r="P91" s="132">
        <f t="shared" si="57"/>
        <v>1.8542427327676034</v>
      </c>
      <c r="Q91" s="132">
        <f t="shared" si="57"/>
        <v>2.2379310306074753</v>
      </c>
      <c r="R91" s="132">
        <f t="shared" si="57"/>
        <v>1.700939641410421</v>
      </c>
      <c r="S91" s="132">
        <f t="shared" si="57"/>
        <v>1.311625142463035</v>
      </c>
      <c r="T91" s="132">
        <f t="shared" si="57"/>
        <v>1.0639069399637771</v>
      </c>
      <c r="U91" s="132">
        <f t="shared" si="57"/>
        <v>0.96402024106585082</v>
      </c>
      <c r="V91" s="132">
        <f t="shared" si="57"/>
        <v>0.9511092556944335</v>
      </c>
    </row>
    <row r="92" spans="1:22" ht="12" customHeight="1">
      <c r="A92" s="124" t="s">
        <v>48</v>
      </c>
      <c r="B92" s="132">
        <f>0</f>
        <v>0</v>
      </c>
      <c r="C92" s="132">
        <f>0</f>
        <v>0</v>
      </c>
      <c r="D92" s="132">
        <f>0</f>
        <v>0</v>
      </c>
      <c r="E92" s="132">
        <f>0</f>
        <v>0</v>
      </c>
      <c r="F92" s="132">
        <f>0</f>
        <v>0</v>
      </c>
      <c r="G92" s="132">
        <f>0</f>
        <v>0</v>
      </c>
      <c r="H92" s="132">
        <f>0</f>
        <v>0</v>
      </c>
      <c r="I92" s="132">
        <f>0</f>
        <v>0</v>
      </c>
      <c r="J92" s="132">
        <f>0</f>
        <v>0</v>
      </c>
      <c r="L92" s="200"/>
      <c r="M92" s="124" t="s">
        <v>48</v>
      </c>
      <c r="N92" s="132">
        <f t="shared" ref="N92:V92" si="58">B92*B$10</f>
        <v>0</v>
      </c>
      <c r="O92" s="132">
        <f t="shared" si="58"/>
        <v>0</v>
      </c>
      <c r="P92" s="132">
        <f t="shared" si="58"/>
        <v>0</v>
      </c>
      <c r="Q92" s="132">
        <f t="shared" si="58"/>
        <v>0</v>
      </c>
      <c r="R92" s="132">
        <f t="shared" si="58"/>
        <v>0</v>
      </c>
      <c r="S92" s="132">
        <f t="shared" si="58"/>
        <v>0</v>
      </c>
      <c r="T92" s="132">
        <f t="shared" si="58"/>
        <v>0</v>
      </c>
      <c r="U92" s="132">
        <f t="shared" si="58"/>
        <v>0</v>
      </c>
      <c r="V92" s="132">
        <f t="shared" si="58"/>
        <v>0</v>
      </c>
    </row>
    <row r="93" spans="1:22" ht="12" customHeight="1">
      <c r="A93" s="124" t="s">
        <v>10</v>
      </c>
      <c r="B93" s="135">
        <f>'B&amp;C'!F108</f>
        <v>3.4440101286650815E-2</v>
      </c>
      <c r="C93" s="135">
        <f>'B&amp;C'!G108</f>
        <v>3.6031307587790107E-2</v>
      </c>
      <c r="D93" s="135">
        <f>'B&amp;C'!H108</f>
        <v>3.0861928604612159E-2</v>
      </c>
      <c r="E93" s="135">
        <f>'B&amp;C'!I108</f>
        <v>8.4768536554558765E-2</v>
      </c>
      <c r="F93" s="135">
        <f>'B&amp;C'!J108</f>
        <v>0.14025253904146071</v>
      </c>
      <c r="G93" s="135">
        <f>'B&amp;C'!K108</f>
        <v>0.19494974096943735</v>
      </c>
      <c r="H93" s="135">
        <f>'B&amp;C'!L108</f>
        <v>0.22470114076798431</v>
      </c>
      <c r="I93" s="135">
        <f>'B&amp;C'!M108</f>
        <v>0.23681645482491281</v>
      </c>
      <c r="J93" s="135">
        <f>'B&amp;C'!N108</f>
        <v>0.23317312475068333</v>
      </c>
      <c r="L93" s="200"/>
      <c r="M93" s="124" t="s">
        <v>10</v>
      </c>
      <c r="N93" s="132">
        <f t="shared" ref="N93:V93" si="59">B93*B$13</f>
        <v>8.1266171719830152E-2</v>
      </c>
      <c r="O93" s="132">
        <f t="shared" si="59"/>
        <v>8.5020842573837865E-2</v>
      </c>
      <c r="P93" s="132">
        <f t="shared" si="59"/>
        <v>7.2822979488729817E-2</v>
      </c>
      <c r="Q93" s="132">
        <f t="shared" si="59"/>
        <v>0.19621881767503047</v>
      </c>
      <c r="R93" s="132">
        <f t="shared" si="59"/>
        <v>0.32465096727161158</v>
      </c>
      <c r="S93" s="132">
        <f t="shared" si="59"/>
        <v>0.4512618624064148</v>
      </c>
      <c r="T93" s="132">
        <f t="shared" si="59"/>
        <v>0.52012921260409939</v>
      </c>
      <c r="U93" s="132">
        <f t="shared" si="59"/>
        <v>0.54817325697051522</v>
      </c>
      <c r="V93" s="132">
        <f t="shared" si="59"/>
        <v>0.53973982224789174</v>
      </c>
    </row>
    <row r="94" spans="1:22" ht="12" customHeight="1">
      <c r="A94" s="124" t="s">
        <v>85</v>
      </c>
      <c r="B94" s="132">
        <f>'B&amp;C'!F110</f>
        <v>0</v>
      </c>
      <c r="C94" s="132">
        <f>'B&amp;C'!G110</f>
        <v>0</v>
      </c>
      <c r="D94" s="132">
        <f>'B&amp;C'!H110</f>
        <v>0</v>
      </c>
      <c r="E94" s="132">
        <f>'B&amp;C'!I110</f>
        <v>0</v>
      </c>
      <c r="F94" s="132">
        <f>'B&amp;C'!J110</f>
        <v>0</v>
      </c>
      <c r="G94" s="132">
        <f>'B&amp;C'!K110</f>
        <v>0</v>
      </c>
      <c r="H94" s="132">
        <f>'B&amp;C'!L110</f>
        <v>0</v>
      </c>
      <c r="I94" s="132">
        <f>'B&amp;C'!M110</f>
        <v>0</v>
      </c>
      <c r="J94" s="132">
        <f>'B&amp;C'!N110</f>
        <v>0</v>
      </c>
      <c r="L94" s="200"/>
      <c r="M94" s="124" t="s">
        <v>85</v>
      </c>
      <c r="N94" s="132">
        <f t="shared" ref="N94:V95" si="60">B94*0</f>
        <v>0</v>
      </c>
      <c r="O94" s="132">
        <f t="shared" si="60"/>
        <v>0</v>
      </c>
      <c r="P94" s="132">
        <f t="shared" si="60"/>
        <v>0</v>
      </c>
      <c r="Q94" s="132">
        <f t="shared" si="60"/>
        <v>0</v>
      </c>
      <c r="R94" s="132">
        <f t="shared" si="60"/>
        <v>0</v>
      </c>
      <c r="S94" s="132">
        <f t="shared" si="60"/>
        <v>0</v>
      </c>
      <c r="T94" s="132">
        <f t="shared" si="60"/>
        <v>0</v>
      </c>
      <c r="U94" s="132">
        <f t="shared" si="60"/>
        <v>0</v>
      </c>
      <c r="V94" s="132">
        <f t="shared" si="60"/>
        <v>0</v>
      </c>
    </row>
    <row r="95" spans="1:22" ht="12" customHeight="1">
      <c r="A95" s="124" t="s">
        <v>30</v>
      </c>
      <c r="B95" s="132">
        <f>'B&amp;C'!F109</f>
        <v>2.0881952062997136E-3</v>
      </c>
      <c r="C95" s="132">
        <f>'B&amp;C'!G109</f>
        <v>2.8515938246124264E-3</v>
      </c>
      <c r="D95" s="132">
        <f>'B&amp;C'!H109</f>
        <v>2.718975053414049E-3</v>
      </c>
      <c r="E95" s="132">
        <f>'B&amp;C'!I109</f>
        <v>1.302925674214413E-2</v>
      </c>
      <c r="F95" s="132">
        <f>'B&amp;C'!J109</f>
        <v>3.0259741117587391E-2</v>
      </c>
      <c r="G95" s="132">
        <f>'B&amp;C'!K109</f>
        <v>4.8152219597231968E-2</v>
      </c>
      <c r="H95" s="132">
        <f>'B&amp;C'!L109</f>
        <v>5.85867485071511E-2</v>
      </c>
      <c r="I95" s="132">
        <f>'B&amp;C'!M109</f>
        <v>6.0593321198473458E-2</v>
      </c>
      <c r="J95" s="132">
        <f>'B&amp;C'!N109</f>
        <v>6.0593321198473458E-2</v>
      </c>
      <c r="L95" s="200"/>
      <c r="M95" s="124" t="s">
        <v>30</v>
      </c>
      <c r="N95" s="132">
        <f t="shared" si="60"/>
        <v>0</v>
      </c>
      <c r="O95" s="132">
        <f t="shared" si="60"/>
        <v>0</v>
      </c>
      <c r="P95" s="132">
        <f t="shared" si="60"/>
        <v>0</v>
      </c>
      <c r="Q95" s="132">
        <f t="shared" si="60"/>
        <v>0</v>
      </c>
      <c r="R95" s="132">
        <f t="shared" si="60"/>
        <v>0</v>
      </c>
      <c r="S95" s="132">
        <f t="shared" si="60"/>
        <v>0</v>
      </c>
      <c r="T95" s="132">
        <f t="shared" si="60"/>
        <v>0</v>
      </c>
      <c r="U95" s="132">
        <f t="shared" si="60"/>
        <v>0</v>
      </c>
      <c r="V95" s="132">
        <f t="shared" si="60"/>
        <v>0</v>
      </c>
    </row>
    <row r="96" spans="1:22" ht="12" customHeight="1">
      <c r="A96" s="124"/>
      <c r="B96" s="133"/>
      <c r="C96" s="133"/>
      <c r="D96" s="133"/>
      <c r="E96" s="133"/>
      <c r="F96" s="132"/>
      <c r="G96" s="132"/>
      <c r="H96" s="132"/>
      <c r="I96" s="132"/>
      <c r="J96" s="132"/>
      <c r="L96" s="200"/>
      <c r="M96" s="124"/>
      <c r="N96" s="133"/>
      <c r="O96" s="133"/>
      <c r="P96" s="133"/>
      <c r="Q96" s="133"/>
      <c r="R96" s="132"/>
      <c r="S96" s="132"/>
      <c r="T96" s="132"/>
      <c r="U96" s="132"/>
      <c r="V96" s="132"/>
    </row>
    <row r="97" spans="1:22" ht="12" customHeight="1">
      <c r="A97" s="122" t="s">
        <v>199</v>
      </c>
      <c r="B97" s="169">
        <f t="shared" ref="B97:J97" si="61">B98+B99</f>
        <v>0.43910243667983567</v>
      </c>
      <c r="C97" s="169">
        <f t="shared" si="61"/>
        <v>0.43901603835014552</v>
      </c>
      <c r="D97" s="169">
        <f t="shared" si="61"/>
        <v>0.37096855240587295</v>
      </c>
      <c r="E97" s="169">
        <f t="shared" si="61"/>
        <v>0.41389708862805524</v>
      </c>
      <c r="F97" s="169">
        <f t="shared" si="61"/>
        <v>0.39372536866635122</v>
      </c>
      <c r="G97" s="169">
        <f t="shared" si="61"/>
        <v>0.37568125394118346</v>
      </c>
      <c r="H97" s="169">
        <f t="shared" si="61"/>
        <v>0.3576789229396905</v>
      </c>
      <c r="I97" s="169">
        <f t="shared" si="61"/>
        <v>0.33955950738734858</v>
      </c>
      <c r="J97" s="169">
        <f t="shared" si="61"/>
        <v>0.32118337156151627</v>
      </c>
      <c r="L97" s="200"/>
      <c r="M97" s="122" t="s">
        <v>199</v>
      </c>
      <c r="N97" s="169">
        <f t="shared" ref="N97:V97" si="62">N98+N99</f>
        <v>1.2353905549647004</v>
      </c>
      <c r="O97" s="169">
        <f t="shared" si="62"/>
        <v>1.2271529959576692</v>
      </c>
      <c r="P97" s="169">
        <f t="shared" si="62"/>
        <v>1.0335666129145751</v>
      </c>
      <c r="Q97" s="169">
        <f t="shared" si="62"/>
        <v>1.1147477020465335</v>
      </c>
      <c r="R97" s="169">
        <f t="shared" si="62"/>
        <v>1.0400542329593829</v>
      </c>
      <c r="S97" s="169">
        <f t="shared" si="62"/>
        <v>0.97035243940117788</v>
      </c>
      <c r="T97" s="169">
        <f t="shared" si="62"/>
        <v>0.90125103471957746</v>
      </c>
      <c r="U97" s="169">
        <f t="shared" si="62"/>
        <v>0.83204374083872557</v>
      </c>
      <c r="V97" s="169">
        <f t="shared" si="62"/>
        <v>0.7620610491806239</v>
      </c>
    </row>
    <row r="98" spans="1:22" ht="12" customHeight="1">
      <c r="A98" s="124" t="s">
        <v>193</v>
      </c>
      <c r="B98" s="134">
        <f>'2RM'!F61</f>
        <v>0.43910243667983567</v>
      </c>
      <c r="C98" s="134">
        <f>'2RM'!G61</f>
        <v>0.43901603835014552</v>
      </c>
      <c r="D98" s="134">
        <f>'2RM'!H61</f>
        <v>0.37096855240587295</v>
      </c>
      <c r="E98" s="134">
        <f>'2RM'!I61</f>
        <v>0.40585351453904572</v>
      </c>
      <c r="F98" s="134">
        <f>'2RM'!J61</f>
        <v>0.37865937286332851</v>
      </c>
      <c r="G98" s="134">
        <f>'2RM'!K61</f>
        <v>0.35328258326929024</v>
      </c>
      <c r="H98" s="134">
        <f>'2RM'!L61</f>
        <v>0.32812438119529153</v>
      </c>
      <c r="I98" s="134">
        <f>'2RM'!M61</f>
        <v>0.3029276273453268</v>
      </c>
      <c r="J98" s="134">
        <f>'2RM'!N61</f>
        <v>0.27744856933587841</v>
      </c>
      <c r="L98" s="200"/>
      <c r="M98" s="124" t="s">
        <v>193</v>
      </c>
      <c r="N98" s="132">
        <f t="shared" ref="N98:V98" si="63">B98*B$10</f>
        <v>1.2353905549647004</v>
      </c>
      <c r="O98" s="132">
        <f t="shared" si="63"/>
        <v>1.2271529959576692</v>
      </c>
      <c r="P98" s="132">
        <f t="shared" si="63"/>
        <v>1.0335666129145751</v>
      </c>
      <c r="Q98" s="132">
        <f t="shared" si="63"/>
        <v>1.1147477020465335</v>
      </c>
      <c r="R98" s="132">
        <f t="shared" si="63"/>
        <v>1.0400542329593829</v>
      </c>
      <c r="S98" s="132">
        <f t="shared" si="63"/>
        <v>0.97035243940117788</v>
      </c>
      <c r="T98" s="132">
        <f t="shared" si="63"/>
        <v>0.90125103471957746</v>
      </c>
      <c r="U98" s="132">
        <f t="shared" si="63"/>
        <v>0.83204374083872557</v>
      </c>
      <c r="V98" s="132">
        <f t="shared" si="63"/>
        <v>0.7620610491806239</v>
      </c>
    </row>
    <row r="99" spans="1:22" ht="12" customHeight="1">
      <c r="A99" s="124" t="s">
        <v>30</v>
      </c>
      <c r="B99" s="134">
        <f>'2RM'!F62</f>
        <v>0</v>
      </c>
      <c r="C99" s="134">
        <f>'2RM'!G62</f>
        <v>0</v>
      </c>
      <c r="D99" s="134">
        <f>'2RM'!H62</f>
        <v>0</v>
      </c>
      <c r="E99" s="134">
        <f>'2RM'!I62</f>
        <v>8.0435740890095093E-3</v>
      </c>
      <c r="F99" s="134">
        <f>'2RM'!J62</f>
        <v>1.5065995803022678E-2</v>
      </c>
      <c r="G99" s="134">
        <f>'2RM'!K62</f>
        <v>2.2398670671893228E-2</v>
      </c>
      <c r="H99" s="134">
        <f>'2RM'!L62</f>
        <v>2.9554541744398987E-2</v>
      </c>
      <c r="I99" s="134">
        <f>'2RM'!M62</f>
        <v>3.6631880042021801E-2</v>
      </c>
      <c r="J99" s="134">
        <f>'2RM'!N62</f>
        <v>4.3734802225637873E-2</v>
      </c>
      <c r="L99" s="200"/>
      <c r="M99" s="124" t="s">
        <v>30</v>
      </c>
      <c r="N99" s="132">
        <f t="shared" ref="N99:V99" si="64">B99*0</f>
        <v>0</v>
      </c>
      <c r="O99" s="132">
        <f t="shared" si="64"/>
        <v>0</v>
      </c>
      <c r="P99" s="132">
        <f t="shared" si="64"/>
        <v>0</v>
      </c>
      <c r="Q99" s="132">
        <f t="shared" si="64"/>
        <v>0</v>
      </c>
      <c r="R99" s="132">
        <f t="shared" si="64"/>
        <v>0</v>
      </c>
      <c r="S99" s="132">
        <f t="shared" si="64"/>
        <v>0</v>
      </c>
      <c r="T99" s="132">
        <f t="shared" si="64"/>
        <v>0</v>
      </c>
      <c r="U99" s="132">
        <f t="shared" si="64"/>
        <v>0</v>
      </c>
      <c r="V99" s="132">
        <f t="shared" si="64"/>
        <v>0</v>
      </c>
    </row>
    <row r="100" spans="1:22" ht="12" customHeight="1">
      <c r="A100" s="124"/>
      <c r="B100" s="133"/>
      <c r="C100" s="133"/>
      <c r="D100" s="133"/>
      <c r="E100" s="133"/>
      <c r="F100" s="132"/>
      <c r="G100" s="132"/>
      <c r="H100" s="132"/>
      <c r="I100" s="132"/>
      <c r="J100" s="132"/>
      <c r="L100" s="200"/>
      <c r="M100" s="124"/>
      <c r="N100" s="133"/>
      <c r="O100" s="133"/>
      <c r="P100" s="133"/>
      <c r="Q100" s="133"/>
      <c r="R100" s="132"/>
      <c r="S100" s="132"/>
      <c r="T100" s="132"/>
      <c r="U100" s="132"/>
      <c r="V100" s="132"/>
    </row>
    <row r="101" spans="1:22" ht="12" customHeight="1">
      <c r="A101" s="122" t="s">
        <v>248</v>
      </c>
      <c r="B101" s="168">
        <f t="shared" ref="B101:J101" si="65">B65+B73+B81+B89+B97</f>
        <v>42.292680954454639</v>
      </c>
      <c r="C101" s="168">
        <f t="shared" si="65"/>
        <v>41.776881643608036</v>
      </c>
      <c r="D101" s="168">
        <f t="shared" si="65"/>
        <v>35.410150833894313</v>
      </c>
      <c r="E101" s="168">
        <f t="shared" si="65"/>
        <v>38.362737137980872</v>
      </c>
      <c r="F101" s="168">
        <f t="shared" si="65"/>
        <v>34.058646425351299</v>
      </c>
      <c r="G101" s="168">
        <f t="shared" si="65"/>
        <v>31.357715569719804</v>
      </c>
      <c r="H101" s="168">
        <f t="shared" si="65"/>
        <v>29.288555363567703</v>
      </c>
      <c r="I101" s="168">
        <f t="shared" si="65"/>
        <v>28.253867152624007</v>
      </c>
      <c r="J101" s="168">
        <f t="shared" si="65"/>
        <v>28.217630829481752</v>
      </c>
      <c r="L101" s="200"/>
      <c r="M101" s="122" t="s">
        <v>248</v>
      </c>
      <c r="N101" s="168">
        <f t="shared" ref="N101:V101" si="66">N65+N73+N81+N89+N97</f>
        <v>123.8383894620243</v>
      </c>
      <c r="O101" s="168">
        <f t="shared" si="66"/>
        <v>121.71659921516289</v>
      </c>
      <c r="P101" s="168">
        <f t="shared" si="66"/>
        <v>102.38566147178365</v>
      </c>
      <c r="Q101" s="168">
        <f t="shared" si="66"/>
        <v>107.66572254979896</v>
      </c>
      <c r="R101" s="168">
        <f t="shared" si="66"/>
        <v>91.649674384778535</v>
      </c>
      <c r="S101" s="168">
        <f t="shared" si="66"/>
        <v>79.265516055455876</v>
      </c>
      <c r="T101" s="168">
        <f t="shared" si="66"/>
        <v>69.128840579609601</v>
      </c>
      <c r="U101" s="168">
        <f t="shared" si="66"/>
        <v>63.389452521872222</v>
      </c>
      <c r="V101" s="168">
        <f t="shared" si="66"/>
        <v>61.332458598371765</v>
      </c>
    </row>
    <row r="102" spans="1:22" ht="12" customHeight="1">
      <c r="A102" s="124" t="s">
        <v>193</v>
      </c>
      <c r="B102" s="132">
        <f t="shared" ref="B102:J102" si="67">B66+B74+B82+B90+B98</f>
        <v>7.4390514963228886</v>
      </c>
      <c r="C102" s="132">
        <f t="shared" si="67"/>
        <v>7.7965629369817187</v>
      </c>
      <c r="D102" s="132">
        <f t="shared" si="67"/>
        <v>6.6798591271330769</v>
      </c>
      <c r="E102" s="132">
        <f t="shared" si="67"/>
        <v>9.573560700922501</v>
      </c>
      <c r="F102" s="132">
        <f t="shared" si="67"/>
        <v>9.8914965728834048</v>
      </c>
      <c r="G102" s="132">
        <f t="shared" si="67"/>
        <v>8.915709433927729</v>
      </c>
      <c r="H102" s="132">
        <f t="shared" si="67"/>
        <v>7.8917573158296435</v>
      </c>
      <c r="I102" s="132">
        <f t="shared" si="67"/>
        <v>6.8146717448075123</v>
      </c>
      <c r="J102" s="132">
        <f t="shared" si="67"/>
        <v>6.2336662292086977</v>
      </c>
      <c r="L102" s="200"/>
      <c r="M102" s="124" t="s">
        <v>193</v>
      </c>
      <c r="N102" s="132">
        <f t="shared" ref="N102:V102" si="68">N66+N74+N82+N90+N98</f>
        <v>20.929362237072151</v>
      </c>
      <c r="O102" s="132">
        <f t="shared" si="68"/>
        <v>21.793225601154099</v>
      </c>
      <c r="P102" s="132">
        <f t="shared" si="68"/>
        <v>18.610955909879284</v>
      </c>
      <c r="Q102" s="132">
        <f t="shared" si="68"/>
        <v>26.295459838206309</v>
      </c>
      <c r="R102" s="132">
        <f t="shared" si="68"/>
        <v>27.16872634932453</v>
      </c>
      <c r="S102" s="132">
        <f t="shared" si="68"/>
        <v>24.488556209433447</v>
      </c>
      <c r="T102" s="132">
        <f t="shared" si="68"/>
        <v>21.67609252545639</v>
      </c>
      <c r="U102" s="132">
        <f t="shared" si="68"/>
        <v>18.717688514669174</v>
      </c>
      <c r="V102" s="132">
        <f t="shared" si="68"/>
        <v>17.121855190111798</v>
      </c>
    </row>
    <row r="103" spans="1:22" ht="12" customHeight="1">
      <c r="A103" s="124" t="s">
        <v>194</v>
      </c>
      <c r="B103" s="135">
        <f t="shared" ref="B103:J103" si="69">B67+B75+B83+B91</f>
        <v>34.677198762139923</v>
      </c>
      <c r="C103" s="132">
        <f t="shared" si="69"/>
        <v>33.765500279000733</v>
      </c>
      <c r="D103" s="132">
        <f t="shared" si="69"/>
        <v>28.489843234882237</v>
      </c>
      <c r="E103" s="132">
        <f t="shared" si="69"/>
        <v>27.531835350326393</v>
      </c>
      <c r="F103" s="132">
        <f t="shared" si="69"/>
        <v>21.15988831753652</v>
      </c>
      <c r="G103" s="132">
        <f t="shared" si="69"/>
        <v>17.169467544642835</v>
      </c>
      <c r="H103" s="132">
        <f t="shared" si="69"/>
        <v>14.242573741293251</v>
      </c>
      <c r="I103" s="132">
        <f t="shared" si="69"/>
        <v>13.141045442984053</v>
      </c>
      <c r="J103" s="132">
        <f t="shared" si="69"/>
        <v>12.925987338260077</v>
      </c>
      <c r="L103" s="200"/>
      <c r="M103" s="124" t="s">
        <v>194</v>
      </c>
      <c r="N103" s="132">
        <f t="shared" ref="N103:V103" si="70">N67+N75+N83+N91</f>
        <v>102.58742966677173</v>
      </c>
      <c r="O103" s="132">
        <f t="shared" si="70"/>
        <v>99.535967652455113</v>
      </c>
      <c r="P103" s="132">
        <f t="shared" si="70"/>
        <v>83.349885367971481</v>
      </c>
      <c r="Q103" s="132">
        <f t="shared" si="70"/>
        <v>80.021830082430668</v>
      </c>
      <c r="R103" s="132">
        <f t="shared" si="70"/>
        <v>61.501638592686255</v>
      </c>
      <c r="S103" s="132">
        <f t="shared" si="70"/>
        <v>49.903400807855313</v>
      </c>
      <c r="T103" s="132">
        <f t="shared" si="70"/>
        <v>41.396325430543669</v>
      </c>
      <c r="U103" s="132">
        <f t="shared" si="70"/>
        <v>38.194711400942019</v>
      </c>
      <c r="V103" s="132">
        <f t="shared" si="70"/>
        <v>37.569640718399683</v>
      </c>
    </row>
    <row r="104" spans="1:22" ht="12" customHeight="1">
      <c r="A104" s="124" t="s">
        <v>48</v>
      </c>
      <c r="B104" s="132">
        <f t="shared" ref="B104:J104" si="71">B68+B76+B84+B92</f>
        <v>0</v>
      </c>
      <c r="C104" s="132">
        <f t="shared" si="71"/>
        <v>0</v>
      </c>
      <c r="D104" s="132">
        <f t="shared" si="71"/>
        <v>0</v>
      </c>
      <c r="E104" s="132">
        <f t="shared" si="71"/>
        <v>0</v>
      </c>
      <c r="F104" s="132">
        <f t="shared" si="71"/>
        <v>0</v>
      </c>
      <c r="G104" s="132">
        <f t="shared" si="71"/>
        <v>0</v>
      </c>
      <c r="H104" s="132">
        <f t="shared" si="71"/>
        <v>0</v>
      </c>
      <c r="I104" s="132">
        <f t="shared" si="71"/>
        <v>0</v>
      </c>
      <c r="J104" s="132">
        <f t="shared" si="71"/>
        <v>0</v>
      </c>
      <c r="L104" s="200"/>
      <c r="M104" s="124" t="s">
        <v>48</v>
      </c>
      <c r="N104" s="132">
        <f t="shared" ref="N104:V104" si="72">N68+N76+N84+N92</f>
        <v>0</v>
      </c>
      <c r="O104" s="132">
        <f t="shared" si="72"/>
        <v>0</v>
      </c>
      <c r="P104" s="132">
        <f t="shared" si="72"/>
        <v>0</v>
      </c>
      <c r="Q104" s="132">
        <f t="shared" si="72"/>
        <v>0</v>
      </c>
      <c r="R104" s="132">
        <f t="shared" si="72"/>
        <v>0</v>
      </c>
      <c r="S104" s="132">
        <f t="shared" si="72"/>
        <v>0</v>
      </c>
      <c r="T104" s="132">
        <f t="shared" si="72"/>
        <v>0</v>
      </c>
      <c r="U104" s="132">
        <f t="shared" si="72"/>
        <v>0</v>
      </c>
      <c r="V104" s="132">
        <f t="shared" si="72"/>
        <v>0</v>
      </c>
    </row>
    <row r="105" spans="1:22" ht="12" customHeight="1">
      <c r="A105" s="124" t="s">
        <v>10</v>
      </c>
      <c r="B105" s="135">
        <f t="shared" ref="B105:J105" si="73">B69+B77+B85+B93</f>
        <v>0.13629105743356321</v>
      </c>
      <c r="C105" s="135">
        <f t="shared" si="73"/>
        <v>0.16418025203598041</v>
      </c>
      <c r="D105" s="135">
        <f t="shared" si="73"/>
        <v>0.18003617246920395</v>
      </c>
      <c r="E105" s="135">
        <f t="shared" si="73"/>
        <v>0.58253669026679933</v>
      </c>
      <c r="F105" s="135">
        <f t="shared" si="73"/>
        <v>1.287092157617959</v>
      </c>
      <c r="G105" s="135">
        <f t="shared" si="73"/>
        <v>2.1054273610080982</v>
      </c>
      <c r="H105" s="135">
        <f t="shared" si="73"/>
        <v>2.6164365306163688</v>
      </c>
      <c r="I105" s="135">
        <f t="shared" si="73"/>
        <v>2.7981529861674739</v>
      </c>
      <c r="J105" s="135">
        <f t="shared" si="73"/>
        <v>2.8689638190828797</v>
      </c>
      <c r="L105" s="200"/>
      <c r="M105" s="124" t="s">
        <v>10</v>
      </c>
      <c r="N105" s="135">
        <f t="shared" ref="N105:V105" si="74">N69+N77+N85+N93</f>
        <v>0.32159755818041819</v>
      </c>
      <c r="O105" s="135">
        <f t="shared" si="74"/>
        <v>0.38740596155367674</v>
      </c>
      <c r="P105" s="135">
        <f t="shared" si="74"/>
        <v>0.4248201939328875</v>
      </c>
      <c r="Q105" s="135">
        <f t="shared" si="74"/>
        <v>1.3484326291619766</v>
      </c>
      <c r="R105" s="135">
        <f t="shared" si="74"/>
        <v>2.9793094427677476</v>
      </c>
      <c r="S105" s="135">
        <f t="shared" si="74"/>
        <v>4.8735590381671052</v>
      </c>
      <c r="T105" s="135">
        <f t="shared" si="74"/>
        <v>6.0564226236095458</v>
      </c>
      <c r="U105" s="135">
        <f t="shared" si="74"/>
        <v>6.4770526062610214</v>
      </c>
      <c r="V105" s="135">
        <f t="shared" si="74"/>
        <v>6.6409626898602863</v>
      </c>
    </row>
    <row r="106" spans="1:22" ht="12" customHeight="1">
      <c r="A106" s="124" t="s">
        <v>85</v>
      </c>
      <c r="B106" s="132">
        <f t="shared" ref="B106:J106" si="75">B70+B78+B86+B94</f>
        <v>0</v>
      </c>
      <c r="C106" s="132">
        <f t="shared" si="75"/>
        <v>0</v>
      </c>
      <c r="D106" s="132">
        <f t="shared" si="75"/>
        <v>0</v>
      </c>
      <c r="E106" s="132">
        <f t="shared" si="75"/>
        <v>0</v>
      </c>
      <c r="F106" s="132">
        <f t="shared" si="75"/>
        <v>2.2341756465656049E-2</v>
      </c>
      <c r="G106" s="132">
        <f t="shared" si="75"/>
        <v>7.96180325711041E-2</v>
      </c>
      <c r="H106" s="132">
        <f t="shared" si="75"/>
        <v>0.15436522695589439</v>
      </c>
      <c r="I106" s="132">
        <f t="shared" si="75"/>
        <v>0.21191369754933476</v>
      </c>
      <c r="J106" s="132">
        <f t="shared" si="75"/>
        <v>0.234890842720821</v>
      </c>
      <c r="L106" s="200"/>
      <c r="M106" s="124" t="s">
        <v>85</v>
      </c>
      <c r="N106" s="132">
        <f t="shared" ref="N106:V106" si="76">N70+N78+N86+N94</f>
        <v>0</v>
      </c>
      <c r="O106" s="132">
        <f t="shared" si="76"/>
        <v>0</v>
      </c>
      <c r="P106" s="132">
        <f t="shared" si="76"/>
        <v>0</v>
      </c>
      <c r="Q106" s="132">
        <f t="shared" si="76"/>
        <v>0</v>
      </c>
      <c r="R106" s="132">
        <f t="shared" si="76"/>
        <v>0</v>
      </c>
      <c r="S106" s="132">
        <f t="shared" si="76"/>
        <v>0</v>
      </c>
      <c r="T106" s="132">
        <f t="shared" si="76"/>
        <v>0</v>
      </c>
      <c r="U106" s="132">
        <f t="shared" si="76"/>
        <v>0</v>
      </c>
      <c r="V106" s="132">
        <f t="shared" si="76"/>
        <v>0</v>
      </c>
    </row>
    <row r="107" spans="1:22" ht="12" customHeight="1">
      <c r="A107" s="124" t="s">
        <v>30</v>
      </c>
      <c r="B107" s="132">
        <f t="shared" ref="B107:J107" si="77">B71+B79+B87+B95+B99</f>
        <v>4.0139638558248182E-2</v>
      </c>
      <c r="C107" s="132">
        <f t="shared" si="77"/>
        <v>5.0638175589603256E-2</v>
      </c>
      <c r="D107" s="132">
        <f t="shared" si="77"/>
        <v>6.041229940980547E-2</v>
      </c>
      <c r="E107" s="132">
        <f t="shared" si="77"/>
        <v>0.67480439646518253</v>
      </c>
      <c r="F107" s="132">
        <f t="shared" si="77"/>
        <v>1.6978276208477576</v>
      </c>
      <c r="G107" s="132">
        <f t="shared" si="77"/>
        <v>3.0874931975700379</v>
      </c>
      <c r="H107" s="132">
        <f t="shared" si="77"/>
        <v>4.3834225488725425</v>
      </c>
      <c r="I107" s="132">
        <f t="shared" si="77"/>
        <v>5.2880832811156324</v>
      </c>
      <c r="J107" s="132">
        <f t="shared" si="77"/>
        <v>5.9541226002092715</v>
      </c>
      <c r="L107" s="200"/>
      <c r="M107" s="124" t="s">
        <v>30</v>
      </c>
      <c r="N107" s="132">
        <f t="shared" ref="N107:V107" si="78">N71+N79+N87+N95+N99</f>
        <v>0</v>
      </c>
      <c r="O107" s="132">
        <f t="shared" si="78"/>
        <v>0</v>
      </c>
      <c r="P107" s="132">
        <f t="shared" si="78"/>
        <v>0</v>
      </c>
      <c r="Q107" s="132">
        <f t="shared" si="78"/>
        <v>0</v>
      </c>
      <c r="R107" s="132">
        <f t="shared" si="78"/>
        <v>0</v>
      </c>
      <c r="S107" s="132">
        <f t="shared" si="78"/>
        <v>0</v>
      </c>
      <c r="T107" s="132">
        <f t="shared" si="78"/>
        <v>0</v>
      </c>
      <c r="U107" s="132">
        <f t="shared" si="78"/>
        <v>0</v>
      </c>
      <c r="V107" s="132">
        <f t="shared" si="78"/>
        <v>0</v>
      </c>
    </row>
    <row r="108" spans="1:22" ht="12" customHeight="1">
      <c r="L108" s="200"/>
    </row>
    <row r="109" spans="1:22" ht="12" customHeight="1">
      <c r="A109" s="190" t="s">
        <v>263</v>
      </c>
      <c r="B109" s="191">
        <f t="shared" ref="B109:J109" si="79">B101/$B101-1</f>
        <v>0</v>
      </c>
      <c r="C109" s="191">
        <f t="shared" si="79"/>
        <v>-1.2195947365031601E-2</v>
      </c>
      <c r="D109" s="191">
        <f t="shared" si="79"/>
        <v>-0.16273572554958582</v>
      </c>
      <c r="E109" s="191">
        <f t="shared" si="79"/>
        <v>-9.2922551320545499E-2</v>
      </c>
      <c r="F109" s="191">
        <f t="shared" si="79"/>
        <v>-0.19469171363174265</v>
      </c>
      <c r="G109" s="191">
        <f t="shared" si="79"/>
        <v>-0.25855455691046858</v>
      </c>
      <c r="H109" s="191">
        <f t="shared" si="79"/>
        <v>-0.30747933915306036</v>
      </c>
      <c r="I109" s="191">
        <f t="shared" si="79"/>
        <v>-0.33194428645819718</v>
      </c>
      <c r="J109" s="191">
        <f t="shared" si="79"/>
        <v>-0.33280108537291431</v>
      </c>
      <c r="L109" s="200"/>
      <c r="M109" s="190" t="s">
        <v>263</v>
      </c>
      <c r="N109" s="191">
        <f t="shared" ref="N109:V109" si="80">N101/$N101-1</f>
        <v>0</v>
      </c>
      <c r="O109" s="191">
        <f t="shared" si="80"/>
        <v>-1.7133541998396784E-2</v>
      </c>
      <c r="P109" s="191">
        <f t="shared" si="80"/>
        <v>-0.17323164556188964</v>
      </c>
      <c r="Q109" s="191">
        <f t="shared" si="80"/>
        <v>-0.13059493895618512</v>
      </c>
      <c r="R109" s="191">
        <f t="shared" si="80"/>
        <v>-0.25992517519873437</v>
      </c>
      <c r="S109" s="191">
        <f t="shared" si="80"/>
        <v>-0.35992775423033851</v>
      </c>
      <c r="T109" s="191">
        <f t="shared" si="80"/>
        <v>-0.44178181838509512</v>
      </c>
      <c r="U109" s="191">
        <f t="shared" si="80"/>
        <v>-0.48812760891636975</v>
      </c>
      <c r="V109" s="191">
        <f t="shared" si="80"/>
        <v>-0.50473791798479661</v>
      </c>
    </row>
    <row r="110" spans="1:22" ht="12" customHeight="1">
      <c r="L110" s="200"/>
    </row>
    <row r="111" spans="1:22" ht="12" customHeight="1" thickBot="1">
      <c r="A111" s="117" t="s">
        <v>255</v>
      </c>
      <c r="B111" s="119"/>
      <c r="C111" s="119"/>
      <c r="D111" s="119"/>
      <c r="E111" s="138"/>
      <c r="F111" s="138"/>
      <c r="G111" s="138"/>
      <c r="H111" s="138"/>
      <c r="I111" s="138"/>
      <c r="J111" s="138"/>
      <c r="L111" s="200"/>
      <c r="M111" s="117" t="s">
        <v>255</v>
      </c>
      <c r="N111" s="119"/>
      <c r="O111" s="119"/>
      <c r="P111" s="119"/>
      <c r="Q111" s="138"/>
      <c r="R111" s="214"/>
      <c r="S111" s="214"/>
      <c r="T111" s="138"/>
      <c r="U111" s="138"/>
      <c r="V111" s="138"/>
    </row>
    <row r="112" spans="1:22" ht="12" customHeight="1" thickBot="1">
      <c r="A112" s="120" t="s">
        <v>192</v>
      </c>
      <c r="B112" s="121">
        <v>2018</v>
      </c>
      <c r="C112" s="121">
        <v>2019</v>
      </c>
      <c r="D112" s="121">
        <v>2020</v>
      </c>
      <c r="E112" s="121">
        <v>2025</v>
      </c>
      <c r="F112" s="121">
        <v>2030</v>
      </c>
      <c r="G112" s="121">
        <v>2035</v>
      </c>
      <c r="H112" s="121">
        <v>2040</v>
      </c>
      <c r="I112" s="121">
        <v>2045</v>
      </c>
      <c r="J112" s="121">
        <v>2050</v>
      </c>
      <c r="L112" s="200"/>
      <c r="M112" s="120" t="s">
        <v>435</v>
      </c>
      <c r="N112" s="121">
        <v>2018</v>
      </c>
      <c r="O112" s="121">
        <v>2019</v>
      </c>
      <c r="P112" s="121">
        <v>2020</v>
      </c>
      <c r="Q112" s="121">
        <v>2025</v>
      </c>
      <c r="R112" s="121">
        <v>2030</v>
      </c>
      <c r="S112" s="121">
        <v>2035</v>
      </c>
      <c r="T112" s="121">
        <v>2040</v>
      </c>
      <c r="U112" s="121">
        <v>2045</v>
      </c>
      <c r="V112" s="121">
        <v>2050</v>
      </c>
    </row>
    <row r="113" spans="1:22" ht="12" customHeight="1">
      <c r="A113" s="122" t="s">
        <v>250</v>
      </c>
      <c r="B113" s="168">
        <f>B114+B115+B116</f>
        <v>0.91937988734059695</v>
      </c>
      <c r="C113" s="168">
        <f t="shared" ref="C113:J113" si="81">C114+C115+C116</f>
        <v>0.91218414974419593</v>
      </c>
      <c r="D113" s="168">
        <f t="shared" si="81"/>
        <v>0.78466391144223036</v>
      </c>
      <c r="E113" s="168">
        <f t="shared" si="81"/>
        <v>0.97426191055641798</v>
      </c>
      <c r="F113" s="168">
        <f t="shared" si="81"/>
        <v>0.97426191055641798</v>
      </c>
      <c r="G113" s="168">
        <f t="shared" si="81"/>
        <v>0.97426191055641786</v>
      </c>
      <c r="H113" s="168">
        <f t="shared" si="81"/>
        <v>0.97426191055641786</v>
      </c>
      <c r="I113" s="168">
        <f t="shared" si="81"/>
        <v>0.97426191055641786</v>
      </c>
      <c r="J113" s="168">
        <f t="shared" si="81"/>
        <v>0.97426191055641786</v>
      </c>
      <c r="L113" s="200"/>
      <c r="M113" s="122" t="s">
        <v>250</v>
      </c>
      <c r="N113" s="168">
        <f>N114+N115+N116</f>
        <v>0.37325552418000008</v>
      </c>
      <c r="O113" s="168">
        <f t="shared" ref="O113:V113" si="82">O114+O115+O116</f>
        <v>0.37289431886355001</v>
      </c>
      <c r="P113" s="168">
        <f t="shared" si="82"/>
        <v>0.30716515845113995</v>
      </c>
      <c r="Q113" s="168">
        <f t="shared" si="82"/>
        <v>0.35157594534200159</v>
      </c>
      <c r="R113" s="168">
        <f t="shared" si="82"/>
        <v>0.28126075627360125</v>
      </c>
      <c r="S113" s="168">
        <f t="shared" si="82"/>
        <v>0.28126075627360125</v>
      </c>
      <c r="T113" s="168">
        <f t="shared" si="82"/>
        <v>0.28126075627360125</v>
      </c>
      <c r="U113" s="168">
        <f t="shared" si="82"/>
        <v>0.28126075627360125</v>
      </c>
      <c r="V113" s="168">
        <f t="shared" si="82"/>
        <v>0.28126075627360125</v>
      </c>
    </row>
    <row r="114" spans="1:22" ht="12" customHeight="1">
      <c r="A114" s="124" t="s">
        <v>194</v>
      </c>
      <c r="B114" s="650">
        <f>Autres_modes!F22</f>
        <v>0.12617</v>
      </c>
      <c r="C114" s="132">
        <f>Autres_modes!G22</f>
        <v>0.12649661749999999</v>
      </c>
      <c r="D114" s="132">
        <f>Autres_modes!H22</f>
        <v>0.10499219252499999</v>
      </c>
      <c r="E114" s="132">
        <f>Autres_modes!I22</f>
        <v>0.12096113061049005</v>
      </c>
      <c r="F114" s="132">
        <f>Autres_modes!J22</f>
        <v>9.6768904488392038E-2</v>
      </c>
      <c r="G114" s="132">
        <f>Autres_modes!K22</f>
        <v>9.6768904488392038E-2</v>
      </c>
      <c r="H114" s="132">
        <f>Autres_modes!L22</f>
        <v>9.6768904488392038E-2</v>
      </c>
      <c r="I114" s="132">
        <f>Autres_modes!M22</f>
        <v>9.6768904488392038E-2</v>
      </c>
      <c r="J114" s="132">
        <f>Autres_modes!N22</f>
        <v>9.6768904488392038E-2</v>
      </c>
      <c r="L114" s="200"/>
      <c r="M114" s="124" t="s">
        <v>194</v>
      </c>
      <c r="N114" s="132">
        <f t="shared" ref="N114:V114" si="83">B114*B11</f>
        <v>0.37325552418000008</v>
      </c>
      <c r="O114" s="132">
        <f t="shared" si="83"/>
        <v>0.37289431886355001</v>
      </c>
      <c r="P114" s="132">
        <f t="shared" si="83"/>
        <v>0.30716515845113995</v>
      </c>
      <c r="Q114" s="132">
        <f t="shared" si="83"/>
        <v>0.35157594534200159</v>
      </c>
      <c r="R114" s="132">
        <f t="shared" si="83"/>
        <v>0.28126075627360125</v>
      </c>
      <c r="S114" s="132">
        <f t="shared" si="83"/>
        <v>0.28126075627360125</v>
      </c>
      <c r="T114" s="132">
        <f t="shared" si="83"/>
        <v>0.28126075627360125</v>
      </c>
      <c r="U114" s="132">
        <f t="shared" si="83"/>
        <v>0.28126075627360125</v>
      </c>
      <c r="V114" s="132">
        <f t="shared" si="83"/>
        <v>0.28126075627360125</v>
      </c>
    </row>
    <row r="115" spans="1:22" ht="12" customHeight="1">
      <c r="A115" s="124" t="s">
        <v>30</v>
      </c>
      <c r="B115" s="132">
        <f>Autres_modes!F23</f>
        <v>0.79320988734059694</v>
      </c>
      <c r="C115" s="132">
        <f>Autres_modes!G23</f>
        <v>0.78568753224419596</v>
      </c>
      <c r="D115" s="132">
        <f>Autres_modes!H23</f>
        <v>0.67967171891723033</v>
      </c>
      <c r="E115" s="132">
        <f>Autres_modes!I23</f>
        <v>0.8533007799459279</v>
      </c>
      <c r="F115" s="132">
        <f>Autres_modes!J23</f>
        <v>0.8694289306939933</v>
      </c>
      <c r="G115" s="132">
        <f>Autres_modes!K23</f>
        <v>0.86136485531996054</v>
      </c>
      <c r="H115" s="132">
        <f>Autres_modes!L23</f>
        <v>0.86136485531996054</v>
      </c>
      <c r="I115" s="132">
        <f>Autres_modes!M23</f>
        <v>0.86136485531996054</v>
      </c>
      <c r="J115" s="132">
        <f>Autres_modes!N23</f>
        <v>0.86136485531996054</v>
      </c>
      <c r="L115" s="200"/>
      <c r="M115" s="124" t="s">
        <v>85</v>
      </c>
      <c r="N115" s="132">
        <f t="shared" ref="N115:V116" si="84">B115*0</f>
        <v>0</v>
      </c>
      <c r="O115" s="132">
        <f t="shared" si="84"/>
        <v>0</v>
      </c>
      <c r="P115" s="132">
        <f t="shared" si="84"/>
        <v>0</v>
      </c>
      <c r="Q115" s="132">
        <f t="shared" si="84"/>
        <v>0</v>
      </c>
      <c r="R115" s="132">
        <f t="shared" si="84"/>
        <v>0</v>
      </c>
      <c r="S115" s="132">
        <f t="shared" si="84"/>
        <v>0</v>
      </c>
      <c r="T115" s="132">
        <f t="shared" si="84"/>
        <v>0</v>
      </c>
      <c r="U115" s="132">
        <f t="shared" si="84"/>
        <v>0</v>
      </c>
      <c r="V115" s="132">
        <f t="shared" si="84"/>
        <v>0</v>
      </c>
    </row>
    <row r="116" spans="1:22" ht="12" customHeight="1">
      <c r="A116" s="124" t="s">
        <v>85</v>
      </c>
      <c r="B116" s="132">
        <f>Autres_modes!F24</f>
        <v>0</v>
      </c>
      <c r="C116" s="132">
        <f>Autres_modes!G24</f>
        <v>0</v>
      </c>
      <c r="D116" s="132">
        <f>Autres_modes!H24</f>
        <v>0</v>
      </c>
      <c r="E116" s="132">
        <f>Autres_modes!I24</f>
        <v>0</v>
      </c>
      <c r="F116" s="132">
        <f>Autres_modes!J24</f>
        <v>8.0640753740326698E-3</v>
      </c>
      <c r="G116" s="132">
        <f>Autres_modes!K24</f>
        <v>1.612815074806534E-2</v>
      </c>
      <c r="H116" s="132">
        <f>Autres_modes!L24</f>
        <v>1.612815074806534E-2</v>
      </c>
      <c r="I116" s="132">
        <f>Autres_modes!M24</f>
        <v>1.612815074806534E-2</v>
      </c>
      <c r="J116" s="132">
        <f>Autres_modes!N24</f>
        <v>1.612815074806534E-2</v>
      </c>
      <c r="L116" s="200"/>
      <c r="M116" s="124" t="s">
        <v>30</v>
      </c>
      <c r="N116" s="132">
        <f t="shared" si="84"/>
        <v>0</v>
      </c>
      <c r="O116" s="132">
        <f t="shared" si="84"/>
        <v>0</v>
      </c>
      <c r="P116" s="132">
        <f t="shared" si="84"/>
        <v>0</v>
      </c>
      <c r="Q116" s="132">
        <f t="shared" si="84"/>
        <v>0</v>
      </c>
      <c r="R116" s="132">
        <f t="shared" si="84"/>
        <v>0</v>
      </c>
      <c r="S116" s="132">
        <f t="shared" si="84"/>
        <v>0</v>
      </c>
      <c r="T116" s="132">
        <f t="shared" si="84"/>
        <v>0</v>
      </c>
      <c r="U116" s="132">
        <f t="shared" si="84"/>
        <v>0</v>
      </c>
      <c r="V116" s="132">
        <f t="shared" si="84"/>
        <v>0</v>
      </c>
    </row>
    <row r="117" spans="1:22" ht="12" customHeight="1">
      <c r="A117" s="124"/>
      <c r="B117" s="132"/>
      <c r="C117" s="132"/>
      <c r="D117" s="132"/>
      <c r="E117" s="132"/>
      <c r="F117" s="132"/>
      <c r="G117" s="132"/>
      <c r="H117" s="132"/>
      <c r="I117" s="132"/>
      <c r="J117" s="132"/>
      <c r="L117" s="200"/>
      <c r="M117" s="124"/>
      <c r="N117" s="132"/>
      <c r="O117" s="132"/>
      <c r="P117" s="132"/>
      <c r="Q117" s="132"/>
      <c r="R117" s="132"/>
      <c r="S117" s="132"/>
      <c r="T117" s="132"/>
      <c r="U117" s="132"/>
      <c r="V117" s="132"/>
    </row>
    <row r="118" spans="1:22" ht="12" customHeight="1">
      <c r="A118" s="122" t="s">
        <v>253</v>
      </c>
      <c r="B118" s="132">
        <f>Aérien!C37/1000</f>
        <v>0.71978730573099958</v>
      </c>
      <c r="C118" s="132">
        <f>Aérien!D37/1000</f>
        <v>0.72800059470299938</v>
      </c>
      <c r="D118" s="132">
        <f>Aérien!E37/1000</f>
        <v>0.38717388028799937</v>
      </c>
      <c r="E118" s="132">
        <f>Aérien!F37/1000</f>
        <v>0.59873767699460179</v>
      </c>
      <c r="F118" s="132">
        <f>Aérien!G37/1000</f>
        <v>0.58853775959824928</v>
      </c>
      <c r="G118" s="132">
        <f>Aérien!H37/1000</f>
        <v>0.58426264943264239</v>
      </c>
      <c r="H118" s="132">
        <f>Aérien!I37/1000</f>
        <v>0.58159264778236908</v>
      </c>
      <c r="I118" s="132">
        <f>Aérien!J37/1000</f>
        <v>0.56591917891971877</v>
      </c>
      <c r="J118" s="132">
        <f>Aérien!K37/1000</f>
        <v>0.54947620748881942</v>
      </c>
      <c r="L118" s="200"/>
      <c r="M118" s="122" t="s">
        <v>253</v>
      </c>
      <c r="N118" s="125">
        <f t="shared" ref="N118:V118" si="85">B118*B12</f>
        <v>2.1751972379190807</v>
      </c>
      <c r="O118" s="125">
        <f t="shared" si="85"/>
        <v>2.2000177971924639</v>
      </c>
      <c r="P118" s="125">
        <f t="shared" si="85"/>
        <v>1.1700394662303339</v>
      </c>
      <c r="Q118" s="125">
        <f t="shared" si="85"/>
        <v>1.7912914072789097</v>
      </c>
      <c r="R118" s="125">
        <f t="shared" si="85"/>
        <v>1.7607754984108501</v>
      </c>
      <c r="S118" s="125">
        <f t="shared" si="85"/>
        <v>1.7479853093195907</v>
      </c>
      <c r="T118" s="125">
        <f t="shared" si="85"/>
        <v>1.7399972517823361</v>
      </c>
      <c r="U118" s="125">
        <f t="shared" si="85"/>
        <v>1.6931056811084362</v>
      </c>
      <c r="V118" s="125">
        <f t="shared" si="85"/>
        <v>1.6439119280409</v>
      </c>
    </row>
    <row r="119" spans="1:22" ht="12" customHeight="1">
      <c r="A119" s="124" t="s">
        <v>295</v>
      </c>
      <c r="B119" s="132">
        <f>Aérien!C48/1000</f>
        <v>0</v>
      </c>
      <c r="C119" s="132">
        <f>Aérien!D48/1000</f>
        <v>0</v>
      </c>
      <c r="D119" s="132">
        <f>Aérien!E48/1000</f>
        <v>0</v>
      </c>
      <c r="E119" s="132">
        <f>Aérien!F48/1000</f>
        <v>6.0000000000000001E-3</v>
      </c>
      <c r="F119" s="132">
        <f>Aérien!G48/1000</f>
        <v>6.0000000000000001E-3</v>
      </c>
      <c r="G119" s="132">
        <f>Aérien!H48/1000</f>
        <v>6.0000000000000001E-3</v>
      </c>
      <c r="H119" s="132">
        <f>Aérien!I48/1000</f>
        <v>6.0000000000000001E-3</v>
      </c>
      <c r="I119" s="132">
        <f>Aérien!J48/1000</f>
        <v>6.0000000000000001E-3</v>
      </c>
      <c r="J119" s="132">
        <f>Aérien!K48/1000</f>
        <v>5.0000000000000001E-3</v>
      </c>
      <c r="L119" s="200"/>
      <c r="M119" s="122"/>
      <c r="N119" s="125"/>
      <c r="O119" s="125"/>
      <c r="P119" s="125"/>
      <c r="Q119" s="125"/>
      <c r="R119" s="125"/>
      <c r="S119" s="125"/>
      <c r="T119" s="125"/>
      <c r="U119" s="125"/>
      <c r="V119" s="125"/>
    </row>
    <row r="120" spans="1:22" ht="12" customHeight="1">
      <c r="A120" s="124" t="s">
        <v>445</v>
      </c>
      <c r="B120" s="132">
        <f>Aérien!C49/1000</f>
        <v>0</v>
      </c>
      <c r="C120" s="132">
        <f>Aérien!D49/1000</f>
        <v>0</v>
      </c>
      <c r="D120" s="132">
        <f>Aérien!E49/1000</f>
        <v>0</v>
      </c>
      <c r="E120" s="132">
        <f>Aérien!F49/1000</f>
        <v>0</v>
      </c>
      <c r="F120" s="132">
        <f>Aérien!G49/1000</f>
        <v>0</v>
      </c>
      <c r="G120" s="132">
        <f>Aérien!H49/1000</f>
        <v>0</v>
      </c>
      <c r="H120" s="132">
        <f>Aérien!I49/1000</f>
        <v>0</v>
      </c>
      <c r="I120" s="132">
        <f>Aérien!J49/1000</f>
        <v>0</v>
      </c>
      <c r="J120" s="132">
        <f>Aérien!K49/1000</f>
        <v>0</v>
      </c>
      <c r="L120" s="200"/>
      <c r="M120" s="122"/>
      <c r="N120" s="125"/>
      <c r="O120" s="125"/>
      <c r="P120" s="125"/>
      <c r="Q120" s="125"/>
      <c r="R120" s="125"/>
      <c r="S120" s="125"/>
      <c r="T120" s="125"/>
      <c r="U120" s="125"/>
      <c r="V120" s="125"/>
    </row>
    <row r="121" spans="1:22" ht="12" customHeight="1">
      <c r="A121" s="124" t="s">
        <v>85</v>
      </c>
      <c r="B121" s="132">
        <f>Aérien!C50/1000</f>
        <v>0</v>
      </c>
      <c r="C121" s="132">
        <f>Aérien!D50/1000</f>
        <v>0</v>
      </c>
      <c r="D121" s="132">
        <f>Aérien!E50/1000</f>
        <v>0</v>
      </c>
      <c r="E121" s="132">
        <f>Aérien!F50/1000</f>
        <v>0</v>
      </c>
      <c r="F121" s="132">
        <f>Aérien!G50/1000</f>
        <v>0</v>
      </c>
      <c r="G121" s="132">
        <f>Aérien!H50/1000</f>
        <v>0</v>
      </c>
      <c r="H121" s="132">
        <f>Aérien!I50/1000</f>
        <v>0</v>
      </c>
      <c r="I121" s="132">
        <f>Aérien!J50/1000</f>
        <v>0</v>
      </c>
      <c r="J121" s="132">
        <f>Aérien!K50/1000</f>
        <v>0</v>
      </c>
      <c r="L121" s="200"/>
      <c r="M121" s="122"/>
      <c r="N121" s="125"/>
      <c r="O121" s="125"/>
      <c r="P121" s="125"/>
      <c r="Q121" s="125"/>
      <c r="R121" s="125"/>
      <c r="S121" s="125"/>
      <c r="T121" s="125"/>
      <c r="U121" s="125"/>
      <c r="V121" s="125"/>
    </row>
    <row r="122" spans="1:22" ht="12" customHeight="1">
      <c r="A122" s="124" t="s">
        <v>446</v>
      </c>
      <c r="B122" s="132">
        <f>Aérien!C51/1000</f>
        <v>0.72</v>
      </c>
      <c r="C122" s="132">
        <f>Aérien!D51/1000</f>
        <v>0.72799999999999998</v>
      </c>
      <c r="D122" s="132">
        <f>Aérien!E51/1000</f>
        <v>0.38700000000000001</v>
      </c>
      <c r="E122" s="132">
        <f>Aérien!F51/1000</f>
        <v>0.59299999999999997</v>
      </c>
      <c r="F122" s="132">
        <f>Aérien!G51/1000</f>
        <v>0.58299999999999996</v>
      </c>
      <c r="G122" s="132">
        <f>Aérien!H51/1000</f>
        <v>0.57799999999999996</v>
      </c>
      <c r="H122" s="132">
        <f>Aérien!I51/1000</f>
        <v>0.57599999999999996</v>
      </c>
      <c r="I122" s="132">
        <f>Aérien!J51/1000</f>
        <v>0.56000000000000005</v>
      </c>
      <c r="J122" s="132">
        <f>Aérien!K51/1000</f>
        <v>0.54400000000000004</v>
      </c>
      <c r="L122" s="200"/>
      <c r="M122" s="122"/>
      <c r="N122" s="125"/>
      <c r="O122" s="125"/>
      <c r="P122" s="125"/>
      <c r="Q122" s="125"/>
      <c r="R122" s="125"/>
      <c r="S122" s="125"/>
      <c r="T122" s="125"/>
      <c r="U122" s="125"/>
      <c r="V122" s="125"/>
    </row>
    <row r="123" spans="1:22" ht="12" customHeight="1">
      <c r="A123" s="124"/>
      <c r="B123" s="679"/>
      <c r="C123" s="679"/>
      <c r="D123" s="679"/>
      <c r="E123" s="679"/>
      <c r="F123" s="679"/>
      <c r="G123" s="679"/>
      <c r="H123" s="679"/>
      <c r="I123" s="679"/>
      <c r="J123" s="679"/>
      <c r="L123" s="200"/>
      <c r="M123" s="124"/>
      <c r="N123" s="125"/>
      <c r="O123" s="125"/>
      <c r="P123" s="125"/>
      <c r="Q123" s="125"/>
      <c r="R123" s="125"/>
      <c r="S123" s="125"/>
      <c r="T123" s="125"/>
      <c r="U123" s="125"/>
      <c r="V123" s="125"/>
    </row>
    <row r="124" spans="1:22" ht="12" customHeight="1">
      <c r="A124" s="122" t="s">
        <v>254</v>
      </c>
      <c r="B124" s="132">
        <f>Aérien!C38/1000</f>
        <v>0.85454475589700007</v>
      </c>
      <c r="C124" s="132">
        <f>Aérien!D38/1000</f>
        <v>0.87386362250900007</v>
      </c>
      <c r="D124" s="132">
        <f>Aérien!E38/1000</f>
        <v>0.5968396748610002</v>
      </c>
      <c r="E124" s="132">
        <f>Aérien!F38/1000</f>
        <v>0.87463236730312288</v>
      </c>
      <c r="F124" s="132">
        <f>Aérien!G38/1000</f>
        <v>0.93811665593822346</v>
      </c>
      <c r="G124" s="132">
        <f>Aérien!H38/1000</f>
        <v>0.99492758848799012</v>
      </c>
      <c r="H124" s="132">
        <f>Aérien!I38/1000</f>
        <v>1.0484006600278637</v>
      </c>
      <c r="I124" s="132">
        <f>Aérien!J38/1000</f>
        <v>1.0992311292622992</v>
      </c>
      <c r="J124" s="132">
        <f>Aérien!K38/1000</f>
        <v>1.1319262606253808</v>
      </c>
      <c r="L124" s="200"/>
      <c r="M124" s="122" t="s">
        <v>254</v>
      </c>
      <c r="N124" s="125">
        <f t="shared" ref="N124:V124" si="86">B124*B12</f>
        <v>2.5824342523207342</v>
      </c>
      <c r="O124" s="125">
        <f t="shared" si="86"/>
        <v>2.640815867222198</v>
      </c>
      <c r="P124" s="125">
        <f t="shared" si="86"/>
        <v>1.8036494974299424</v>
      </c>
      <c r="Q124" s="125">
        <f t="shared" si="86"/>
        <v>2.6167076238501368</v>
      </c>
      <c r="R124" s="125">
        <f t="shared" si="86"/>
        <v>2.8066386489028581</v>
      </c>
      <c r="S124" s="125">
        <f t="shared" si="86"/>
        <v>2.9766044606865991</v>
      </c>
      <c r="T124" s="125">
        <f t="shared" si="86"/>
        <v>3.1365841266581618</v>
      </c>
      <c r="U124" s="125">
        <f t="shared" si="86"/>
        <v>3.2886577079043611</v>
      </c>
      <c r="V124" s="125">
        <f t="shared" si="86"/>
        <v>3.3864743480138015</v>
      </c>
    </row>
    <row r="125" spans="1:22" ht="12" customHeight="1">
      <c r="A125" s="124" t="s">
        <v>295</v>
      </c>
      <c r="B125" s="132">
        <f>Aérien!C55/1000</f>
        <v>0</v>
      </c>
      <c r="C125" s="132">
        <f>Aérien!D55/1000</f>
        <v>0</v>
      </c>
      <c r="D125" s="132">
        <f>Aérien!E55/1000</f>
        <v>0</v>
      </c>
      <c r="E125" s="132">
        <f>Aérien!F55/1000</f>
        <v>8.0000000000000002E-3</v>
      </c>
      <c r="F125" s="132">
        <f>Aérien!G55/1000</f>
        <v>8.9999999999999993E-3</v>
      </c>
      <c r="G125" s="132">
        <f>Aérien!H55/1000</f>
        <v>8.9999999999999993E-3</v>
      </c>
      <c r="H125" s="132">
        <f>Aérien!I55/1000</f>
        <v>0.01</v>
      </c>
      <c r="I125" s="132">
        <f>Aérien!J55/1000</f>
        <v>0.01</v>
      </c>
      <c r="J125" s="132">
        <f>Aérien!K55/1000</f>
        <v>1.0999999999999999E-2</v>
      </c>
      <c r="L125" s="200"/>
      <c r="M125" s="122"/>
      <c r="N125" s="125"/>
      <c r="O125" s="125"/>
      <c r="P125" s="125"/>
      <c r="Q125" s="125"/>
      <c r="R125" s="125"/>
      <c r="S125" s="125"/>
      <c r="T125" s="125"/>
      <c r="U125" s="125"/>
      <c r="V125" s="125"/>
    </row>
    <row r="126" spans="1:22" ht="12" customHeight="1">
      <c r="A126" s="124" t="s">
        <v>445</v>
      </c>
      <c r="B126" s="132">
        <f>Aérien!C56/1000</f>
        <v>0</v>
      </c>
      <c r="C126" s="132">
        <f>Aérien!D56/1000</f>
        <v>0</v>
      </c>
      <c r="D126" s="132">
        <f>Aérien!E56/1000</f>
        <v>0</v>
      </c>
      <c r="E126" s="132">
        <f>Aérien!F56/1000</f>
        <v>0</v>
      </c>
      <c r="F126" s="132">
        <f>Aérien!G56/1000</f>
        <v>0</v>
      </c>
      <c r="G126" s="132">
        <f>Aérien!H56/1000</f>
        <v>0</v>
      </c>
      <c r="H126" s="132">
        <f>Aérien!I56/1000</f>
        <v>0</v>
      </c>
      <c r="I126" s="132">
        <f>Aérien!J56/1000</f>
        <v>0</v>
      </c>
      <c r="J126" s="132">
        <f>Aérien!K56/1000</f>
        <v>0</v>
      </c>
      <c r="L126" s="200"/>
      <c r="M126" s="122"/>
      <c r="N126" s="125"/>
      <c r="O126" s="125"/>
      <c r="P126" s="125"/>
      <c r="Q126" s="125"/>
      <c r="R126" s="125"/>
      <c r="S126" s="125"/>
      <c r="T126" s="125"/>
      <c r="U126" s="125"/>
      <c r="V126" s="125"/>
    </row>
    <row r="127" spans="1:22" ht="12" customHeight="1">
      <c r="A127" s="124" t="s">
        <v>85</v>
      </c>
      <c r="B127" s="132">
        <f>Aérien!C57/1000</f>
        <v>0</v>
      </c>
      <c r="C127" s="132">
        <f>Aérien!D57/1000</f>
        <v>0</v>
      </c>
      <c r="D127" s="132">
        <f>Aérien!E57/1000</f>
        <v>0</v>
      </c>
      <c r="E127" s="132">
        <f>Aérien!F57/1000</f>
        <v>0</v>
      </c>
      <c r="F127" s="132">
        <f>Aérien!G57/1000</f>
        <v>0</v>
      </c>
      <c r="G127" s="132">
        <f>Aérien!H57/1000</f>
        <v>0</v>
      </c>
      <c r="H127" s="132">
        <f>Aérien!I57/1000</f>
        <v>0</v>
      </c>
      <c r="I127" s="132">
        <f>Aérien!J57/1000</f>
        <v>0</v>
      </c>
      <c r="J127" s="132">
        <f>Aérien!K57/1000</f>
        <v>0</v>
      </c>
      <c r="L127" s="200"/>
      <c r="M127" s="122"/>
      <c r="N127" s="125"/>
      <c r="O127" s="125"/>
      <c r="P127" s="125"/>
      <c r="Q127" s="125"/>
      <c r="R127" s="125"/>
      <c r="S127" s="125"/>
      <c r="T127" s="125"/>
      <c r="U127" s="125"/>
      <c r="V127" s="125"/>
    </row>
    <row r="128" spans="1:22" ht="12" customHeight="1">
      <c r="A128" s="124" t="s">
        <v>446</v>
      </c>
      <c r="B128" s="132">
        <f>Aérien!C58/1000</f>
        <v>0.85499999999999998</v>
      </c>
      <c r="C128" s="132">
        <f>Aérien!D58/1000</f>
        <v>0.874</v>
      </c>
      <c r="D128" s="132">
        <f>Aérien!E58/1000</f>
        <v>0.59699999999999998</v>
      </c>
      <c r="E128" s="132">
        <f>Aérien!F58/1000</f>
        <v>0.86599999999999999</v>
      </c>
      <c r="F128" s="132">
        <f>Aérien!G58/1000</f>
        <v>0.92900000000000005</v>
      </c>
      <c r="G128" s="132">
        <f>Aérien!H58/1000</f>
        <v>0.98599999999999999</v>
      </c>
      <c r="H128" s="132">
        <f>Aérien!I58/1000</f>
        <v>1.038</v>
      </c>
      <c r="I128" s="132">
        <f>Aérien!J58/1000</f>
        <v>1.089</v>
      </c>
      <c r="J128" s="132">
        <f>Aérien!K58/1000</f>
        <v>1.121</v>
      </c>
      <c r="L128" s="200"/>
      <c r="M128" s="122"/>
      <c r="N128" s="125"/>
      <c r="O128" s="125"/>
      <c r="P128" s="125"/>
      <c r="Q128" s="125"/>
      <c r="R128" s="125"/>
      <c r="S128" s="125"/>
      <c r="T128" s="125"/>
      <c r="U128" s="125"/>
      <c r="V128" s="125"/>
    </row>
    <row r="129" spans="1:22" ht="12" customHeight="1">
      <c r="A129" s="122"/>
      <c r="B129" s="132"/>
      <c r="C129" s="132"/>
      <c r="D129" s="132"/>
      <c r="E129" s="132"/>
      <c r="F129" s="132"/>
      <c r="G129" s="132"/>
      <c r="H129" s="132"/>
      <c r="I129" s="132"/>
      <c r="J129" s="132"/>
      <c r="L129" s="200"/>
      <c r="M129" s="122"/>
      <c r="N129" s="125"/>
      <c r="O129" s="125"/>
      <c r="P129" s="125"/>
      <c r="Q129" s="125"/>
      <c r="R129" s="125"/>
      <c r="S129" s="125"/>
      <c r="T129" s="125"/>
      <c r="U129" s="125"/>
      <c r="V129" s="125"/>
    </row>
    <row r="130" spans="1:22" ht="12" customHeight="1">
      <c r="A130" s="122" t="s">
        <v>251</v>
      </c>
      <c r="B130" s="132">
        <f t="shared" ref="B130:J130" si="87">B133+B134</f>
        <v>0.3672688866755513</v>
      </c>
      <c r="C130" s="132">
        <f t="shared" si="87"/>
        <v>0.3672688866755513</v>
      </c>
      <c r="D130" s="132">
        <f t="shared" si="87"/>
        <v>0.3672688866755513</v>
      </c>
      <c r="E130" s="132">
        <f t="shared" si="87"/>
        <v>0.34890544234177373</v>
      </c>
      <c r="F130" s="132">
        <f t="shared" si="87"/>
        <v>0.34890544234177373</v>
      </c>
      <c r="G130" s="132">
        <f t="shared" si="87"/>
        <v>0.34890544234177373</v>
      </c>
      <c r="H130" s="132">
        <f t="shared" si="87"/>
        <v>0.34890544234177373</v>
      </c>
      <c r="I130" s="132">
        <f t="shared" si="87"/>
        <v>0.34890544234177373</v>
      </c>
      <c r="J130" s="132">
        <f t="shared" si="87"/>
        <v>0.34890544234177373</v>
      </c>
      <c r="L130" s="200"/>
      <c r="M130" s="122" t="s">
        <v>251</v>
      </c>
      <c r="N130" s="132">
        <f t="shared" ref="N130:V130" si="88">N133+N134</f>
        <v>1.0332908128728966</v>
      </c>
      <c r="O130" s="132">
        <f t="shared" si="88"/>
        <v>1.0266028464465347</v>
      </c>
      <c r="P130" s="132">
        <f t="shared" si="88"/>
        <v>1.0232588632333539</v>
      </c>
      <c r="Q130" s="132">
        <f t="shared" si="88"/>
        <v>0.94874655728565049</v>
      </c>
      <c r="R130" s="132">
        <f t="shared" si="88"/>
        <v>0.93916325872720963</v>
      </c>
      <c r="S130" s="132">
        <f t="shared" si="88"/>
        <v>0.93197578480837884</v>
      </c>
      <c r="T130" s="132">
        <f t="shared" si="88"/>
        <v>0.92478831088954827</v>
      </c>
      <c r="U130" s="132">
        <f t="shared" si="88"/>
        <v>0.91760083697071748</v>
      </c>
      <c r="V130" s="132">
        <f t="shared" si="88"/>
        <v>0.91041336305188691</v>
      </c>
    </row>
    <row r="131" spans="1:22" ht="12" customHeight="1">
      <c r="A131" s="124" t="s">
        <v>414</v>
      </c>
      <c r="B131" s="135">
        <f>Autres_modes!F55</f>
        <v>7.8536696393022104E-2</v>
      </c>
      <c r="C131" s="132">
        <f>Autres_modes!G55</f>
        <v>8.6742022881845293E-2</v>
      </c>
      <c r="D131" s="132">
        <f>Autres_modes!H55</f>
        <v>7.6192317396215459E-2</v>
      </c>
      <c r="E131" s="132">
        <f>Autres_modes!I55</f>
        <v>7.8670683837507069E-2</v>
      </c>
      <c r="F131" s="132">
        <f>Autres_modes!J55</f>
        <v>7.4995237627824091E-2</v>
      </c>
      <c r="G131" s="132">
        <f>Autres_modes!K55</f>
        <v>7.5806962490891874E-2</v>
      </c>
      <c r="H131" s="132">
        <f>Autres_modes!L55</f>
        <v>7.6597314582625281E-2</v>
      </c>
      <c r="I131" s="132">
        <f>Autres_modes!M55</f>
        <v>7.7366293903024311E-2</v>
      </c>
      <c r="J131" s="132">
        <f>Autres_modes!N55</f>
        <v>7.811390045208895E-2</v>
      </c>
      <c r="L131" s="200"/>
      <c r="M131" s="124" t="s">
        <v>414</v>
      </c>
      <c r="N131" s="132">
        <f t="shared" ref="N131:V131" si="89">B131*B11</f>
        <v>0.23233934992108254</v>
      </c>
      <c r="O131" s="132">
        <f t="shared" si="89"/>
        <v>0.25570333957247648</v>
      </c>
      <c r="P131" s="132">
        <f t="shared" si="89"/>
        <v>0.22290824377436796</v>
      </c>
      <c r="Q131" s="132">
        <f t="shared" si="89"/>
        <v>0.22865791598739107</v>
      </c>
      <c r="R131" s="132">
        <f t="shared" si="89"/>
        <v>0.21797515807002329</v>
      </c>
      <c r="S131" s="132">
        <f t="shared" si="89"/>
        <v>0.22033445261902709</v>
      </c>
      <c r="T131" s="132">
        <f t="shared" si="89"/>
        <v>0.22263162678069207</v>
      </c>
      <c r="U131" s="132">
        <f t="shared" si="89"/>
        <v>0.22486668055501827</v>
      </c>
      <c r="V131" s="132">
        <f t="shared" si="89"/>
        <v>0.22703961394200561</v>
      </c>
    </row>
    <row r="132" spans="1:22" ht="12" customHeight="1">
      <c r="A132" s="124" t="s">
        <v>415</v>
      </c>
      <c r="B132" s="132">
        <f>Autres_modes!F56</f>
        <v>0</v>
      </c>
      <c r="C132" s="132">
        <f>Autres_modes!G56</f>
        <v>0</v>
      </c>
      <c r="D132" s="132">
        <f>Autres_modes!H56</f>
        <v>0</v>
      </c>
      <c r="E132" s="132">
        <f>Autres_modes!I56</f>
        <v>7.9465337209603094E-4</v>
      </c>
      <c r="F132" s="132">
        <f>Autres_modes!J56</f>
        <v>1.5305150536290633E-3</v>
      </c>
      <c r="G132" s="132">
        <f>Autres_modes!K56</f>
        <v>2.143641612852984E-3</v>
      </c>
      <c r="H132" s="132">
        <f>Autres_modes!L56</f>
        <v>2.7781409434112798E-3</v>
      </c>
      <c r="I132" s="132">
        <f>Autres_modes!M56</f>
        <v>3.4340130453039516E-3</v>
      </c>
      <c r="J132" s="132">
        <f>Autres_modes!N56</f>
        <v>4.1112579185309979E-3</v>
      </c>
      <c r="L132" s="200"/>
      <c r="M132" s="124" t="s">
        <v>415</v>
      </c>
      <c r="N132" s="132">
        <f t="shared" ref="N132:V132" si="90">B132*B13</f>
        <v>0</v>
      </c>
      <c r="O132" s="132">
        <f t="shared" si="90"/>
        <v>0</v>
      </c>
      <c r="P132" s="132">
        <f t="shared" si="90"/>
        <v>0</v>
      </c>
      <c r="Q132" s="132">
        <f t="shared" si="90"/>
        <v>1.8394318395930087E-3</v>
      </c>
      <c r="R132" s="132">
        <f t="shared" si="90"/>
        <v>3.542775025538411E-3</v>
      </c>
      <c r="S132" s="132">
        <f t="shared" si="90"/>
        <v>4.9620158597675733E-3</v>
      </c>
      <c r="T132" s="132">
        <f t="shared" si="90"/>
        <v>6.4307295301706943E-3</v>
      </c>
      <c r="U132" s="132">
        <f t="shared" si="90"/>
        <v>7.9489160367477753E-3</v>
      </c>
      <c r="V132" s="132">
        <f t="shared" si="90"/>
        <v>9.5165753794988137E-3</v>
      </c>
    </row>
    <row r="133" spans="1:22" ht="12" customHeight="1">
      <c r="A133" s="124" t="s">
        <v>416</v>
      </c>
      <c r="B133" s="132">
        <f>Autres_modes!F57</f>
        <v>0.3672688866755513</v>
      </c>
      <c r="C133" s="132">
        <f>Autres_modes!G57</f>
        <v>0.3672688866755513</v>
      </c>
      <c r="D133" s="132">
        <f>Autres_modes!H57</f>
        <v>0.3672688866755513</v>
      </c>
      <c r="E133" s="132">
        <f>Autres_modes!I57</f>
        <v>0.34541638791835599</v>
      </c>
      <c r="F133" s="132">
        <f>Autres_modes!J57</f>
        <v>0.34192733349493826</v>
      </c>
      <c r="G133" s="132">
        <f>Autres_modes!K57</f>
        <v>0.33931054267737493</v>
      </c>
      <c r="H133" s="132">
        <f>Autres_modes!L57</f>
        <v>0.33669375185981165</v>
      </c>
      <c r="I133" s="132">
        <f>Autres_modes!M57</f>
        <v>0.33407696104224832</v>
      </c>
      <c r="J133" s="132">
        <f>Autres_modes!N57</f>
        <v>0.33146017022468505</v>
      </c>
      <c r="L133" s="200"/>
      <c r="M133" s="124" t="s">
        <v>416</v>
      </c>
      <c r="N133" s="132">
        <f t="shared" ref="N133:V133" si="91">B133*B10</f>
        <v>1.0332908128728966</v>
      </c>
      <c r="O133" s="132">
        <f t="shared" si="91"/>
        <v>1.0266028464465347</v>
      </c>
      <c r="P133" s="132">
        <f t="shared" si="91"/>
        <v>1.0232588632333539</v>
      </c>
      <c r="Q133" s="132">
        <f t="shared" si="91"/>
        <v>0.94874655728565049</v>
      </c>
      <c r="R133" s="132">
        <f t="shared" si="91"/>
        <v>0.93916325872720963</v>
      </c>
      <c r="S133" s="132">
        <f t="shared" si="91"/>
        <v>0.93197578480837884</v>
      </c>
      <c r="T133" s="132">
        <f t="shared" si="91"/>
        <v>0.92478831088954827</v>
      </c>
      <c r="U133" s="132">
        <f t="shared" si="91"/>
        <v>0.91760083697071748</v>
      </c>
      <c r="V133" s="132">
        <f t="shared" si="91"/>
        <v>0.91041336305188691</v>
      </c>
    </row>
    <row r="134" spans="1:22" ht="12" customHeight="1">
      <c r="A134" s="124" t="s">
        <v>417</v>
      </c>
      <c r="B134" s="132">
        <f>Autres_modes!F58</f>
        <v>0</v>
      </c>
      <c r="C134" s="132">
        <f>Autres_modes!G58</f>
        <v>0</v>
      </c>
      <c r="D134" s="132">
        <f>Autres_modes!H58</f>
        <v>0</v>
      </c>
      <c r="E134" s="132">
        <f>Autres_modes!I58</f>
        <v>3.4890544234177372E-3</v>
      </c>
      <c r="F134" s="132">
        <f>Autres_modes!J58</f>
        <v>6.9781088468354744E-3</v>
      </c>
      <c r="G134" s="132">
        <f>Autres_modes!K58</f>
        <v>9.5948996643987778E-3</v>
      </c>
      <c r="H134" s="132">
        <f>Autres_modes!L58</f>
        <v>1.2211690481962082E-2</v>
      </c>
      <c r="I134" s="132">
        <f>Autres_modes!M58</f>
        <v>1.4828481299525385E-2</v>
      </c>
      <c r="J134" s="132">
        <f>Autres_modes!N58</f>
        <v>1.7445272117088687E-2</v>
      </c>
      <c r="L134" s="200"/>
      <c r="M134" s="124" t="s">
        <v>417</v>
      </c>
      <c r="N134" s="132">
        <f>B134*0</f>
        <v>0</v>
      </c>
      <c r="O134" s="132">
        <f t="shared" ref="O134:V134" si="92">C134*0</f>
        <v>0</v>
      </c>
      <c r="P134" s="132">
        <f t="shared" si="92"/>
        <v>0</v>
      </c>
      <c r="Q134" s="132">
        <f t="shared" si="92"/>
        <v>0</v>
      </c>
      <c r="R134" s="132">
        <f t="shared" si="92"/>
        <v>0</v>
      </c>
      <c r="S134" s="132">
        <f t="shared" si="92"/>
        <v>0</v>
      </c>
      <c r="T134" s="132">
        <f t="shared" si="92"/>
        <v>0</v>
      </c>
      <c r="U134" s="132">
        <f t="shared" si="92"/>
        <v>0</v>
      </c>
      <c r="V134" s="132">
        <f t="shared" si="92"/>
        <v>0</v>
      </c>
    </row>
    <row r="135" spans="1:22" ht="12" customHeight="1">
      <c r="L135" s="200"/>
    </row>
    <row r="136" spans="1:22" ht="12" customHeight="1" thickBot="1">
      <c r="A136" s="117" t="s">
        <v>266</v>
      </c>
      <c r="B136" s="119"/>
      <c r="C136" s="119"/>
      <c r="D136" s="119"/>
      <c r="E136" s="138"/>
      <c r="F136" s="138"/>
      <c r="G136" s="138"/>
      <c r="H136" s="138"/>
      <c r="I136" s="138"/>
      <c r="J136" s="138"/>
      <c r="L136" s="200"/>
      <c r="M136" s="117" t="s">
        <v>266</v>
      </c>
      <c r="N136" s="119"/>
      <c r="O136" s="119"/>
      <c r="P136" s="119"/>
      <c r="Q136" s="138"/>
      <c r="R136" s="138"/>
      <c r="S136" s="138"/>
      <c r="T136" s="138"/>
      <c r="U136" s="138"/>
      <c r="V136" s="138"/>
    </row>
    <row r="137" spans="1:22" ht="12" customHeight="1" thickBot="1">
      <c r="A137" s="120" t="s">
        <v>192</v>
      </c>
      <c r="B137" s="121">
        <v>2018</v>
      </c>
      <c r="C137" s="121">
        <v>2019</v>
      </c>
      <c r="D137" s="121">
        <v>2020</v>
      </c>
      <c r="E137" s="121">
        <v>2025</v>
      </c>
      <c r="F137" s="121">
        <v>2030</v>
      </c>
      <c r="G137" s="121">
        <v>2035</v>
      </c>
      <c r="H137" s="121">
        <v>2040</v>
      </c>
      <c r="I137" s="121">
        <v>2045</v>
      </c>
      <c r="J137" s="121">
        <v>2050</v>
      </c>
      <c r="L137" s="200"/>
      <c r="M137" s="120" t="s">
        <v>435</v>
      </c>
      <c r="N137" s="121">
        <v>2018</v>
      </c>
      <c r="O137" s="121">
        <v>2019</v>
      </c>
      <c r="P137" s="121">
        <v>2020</v>
      </c>
      <c r="Q137" s="121">
        <v>2025</v>
      </c>
      <c r="R137" s="121">
        <v>2030</v>
      </c>
      <c r="S137" s="121">
        <v>2035</v>
      </c>
      <c r="T137" s="121">
        <v>2040</v>
      </c>
      <c r="U137" s="121">
        <v>2045</v>
      </c>
      <c r="V137" s="121">
        <v>2050</v>
      </c>
    </row>
    <row r="138" spans="1:22" s="17" customFormat="1" ht="12" customHeight="1">
      <c r="A138" s="122" t="s">
        <v>267</v>
      </c>
      <c r="B138" s="678">
        <f>Aérien!C39/1000</f>
        <v>5.9037976366930014</v>
      </c>
      <c r="C138" s="678">
        <f>Aérien!D39/1000</f>
        <v>6.0765395623849949</v>
      </c>
      <c r="D138" s="678">
        <f>Aérien!E39/1000</f>
        <v>2.5093328292910013</v>
      </c>
      <c r="E138" s="678">
        <f>Aérien!F39/1000</f>
        <v>5.9690411567259973</v>
      </c>
      <c r="F138" s="678">
        <f>Aérien!G39/1000</f>
        <v>6.3260652116435905</v>
      </c>
      <c r="G138" s="678">
        <f>Aérien!H39/1000</f>
        <v>6.618431870520757</v>
      </c>
      <c r="H138" s="678">
        <f>Aérien!I39/1000</f>
        <v>6.8946780710726125</v>
      </c>
      <c r="I138" s="678">
        <f>Aérien!J39/1000</f>
        <v>7.1384981762256876</v>
      </c>
      <c r="J138" s="678">
        <f>Aérien!K39/1000</f>
        <v>7.2705027364307009</v>
      </c>
      <c r="L138" s="200"/>
      <c r="M138" s="122" t="s">
        <v>267</v>
      </c>
      <c r="N138" s="197">
        <f t="shared" ref="N138:V138" si="93">B138*B12</f>
        <v>17.841276458086249</v>
      </c>
      <c r="O138" s="197">
        <f t="shared" si="93"/>
        <v>18.363302557527454</v>
      </c>
      <c r="P138" s="197">
        <f t="shared" si="93"/>
        <v>7.5832038101174053</v>
      </c>
      <c r="Q138" s="197">
        <f t="shared" si="93"/>
        <v>17.858057951869704</v>
      </c>
      <c r="R138" s="197">
        <f t="shared" si="93"/>
        <v>18.926195378891059</v>
      </c>
      <c r="S138" s="197">
        <f t="shared" si="93"/>
        <v>19.800892101586591</v>
      </c>
      <c r="T138" s="197">
        <f t="shared" si="93"/>
        <v>20.627359959473619</v>
      </c>
      <c r="U138" s="197">
        <f t="shared" si="93"/>
        <v>21.356816073668487</v>
      </c>
      <c r="V138" s="197">
        <f t="shared" si="93"/>
        <v>21.751744676798641</v>
      </c>
    </row>
    <row r="139" spans="1:22" s="17" customFormat="1" ht="12" customHeight="1">
      <c r="A139" s="124" t="s">
        <v>295</v>
      </c>
      <c r="B139" s="132">
        <f>Aérien!C62/1000</f>
        <v>0</v>
      </c>
      <c r="C139" s="132">
        <f>Aérien!D62/1000</f>
        <v>0</v>
      </c>
      <c r="D139" s="132">
        <f>Aérien!E62/1000</f>
        <v>0</v>
      </c>
      <c r="E139" s="132">
        <f>Aérien!F62/1000</f>
        <v>5.8000000000000003E-2</v>
      </c>
      <c r="F139" s="132">
        <f>Aérien!G62/1000</f>
        <v>6.2E-2</v>
      </c>
      <c r="G139" s="132">
        <f>Aérien!H62/1000</f>
        <v>6.5000000000000002E-2</v>
      </c>
      <c r="H139" s="132">
        <f>Aérien!I62/1000</f>
        <v>6.7000000000000004E-2</v>
      </c>
      <c r="I139" s="132">
        <f>Aérien!J62/1000</f>
        <v>7.0000000000000007E-2</v>
      </c>
      <c r="J139" s="132">
        <f>Aérien!K62/1000</f>
        <v>7.0999999999999994E-2</v>
      </c>
      <c r="L139" s="200"/>
      <c r="M139" s="122"/>
      <c r="N139" s="197"/>
      <c r="O139" s="197"/>
      <c r="P139" s="197"/>
      <c r="Q139" s="197"/>
      <c r="R139" s="197"/>
      <c r="S139" s="197"/>
      <c r="T139" s="197"/>
      <c r="U139" s="197"/>
      <c r="V139" s="197"/>
    </row>
    <row r="140" spans="1:22" s="17" customFormat="1" ht="12" customHeight="1">
      <c r="A140" s="124" t="s">
        <v>445</v>
      </c>
      <c r="B140" s="132">
        <f>Aérien!C63/1000</f>
        <v>0</v>
      </c>
      <c r="C140" s="132">
        <f>Aérien!D63/1000</f>
        <v>0</v>
      </c>
      <c r="D140" s="132">
        <f>Aérien!E63/1000</f>
        <v>0</v>
      </c>
      <c r="E140" s="132">
        <f>Aérien!F63/1000</f>
        <v>0</v>
      </c>
      <c r="F140" s="132">
        <f>Aérien!G63/1000</f>
        <v>0</v>
      </c>
      <c r="G140" s="132">
        <f>Aérien!H63/1000</f>
        <v>0</v>
      </c>
      <c r="H140" s="132">
        <f>Aérien!I63/1000</f>
        <v>0</v>
      </c>
      <c r="I140" s="132">
        <f>Aérien!J63/1000</f>
        <v>0</v>
      </c>
      <c r="J140" s="132">
        <f>Aérien!K63/1000</f>
        <v>0</v>
      </c>
      <c r="L140" s="200"/>
      <c r="M140" s="122"/>
      <c r="N140" s="197"/>
      <c r="O140" s="197"/>
      <c r="P140" s="197"/>
      <c r="Q140" s="197"/>
      <c r="R140" s="197"/>
      <c r="S140" s="197"/>
      <c r="T140" s="197"/>
      <c r="U140" s="197"/>
      <c r="V140" s="197"/>
    </row>
    <row r="141" spans="1:22" s="17" customFormat="1" ht="12" customHeight="1">
      <c r="A141" s="124" t="s">
        <v>85</v>
      </c>
      <c r="B141" s="132">
        <f>Aérien!C64/1000</f>
        <v>0</v>
      </c>
      <c r="C141" s="132">
        <f>Aérien!D64/1000</f>
        <v>0</v>
      </c>
      <c r="D141" s="132">
        <f>Aérien!E64/1000</f>
        <v>0</v>
      </c>
      <c r="E141" s="132">
        <f>Aérien!F64/1000</f>
        <v>0</v>
      </c>
      <c r="F141" s="132">
        <f>Aérien!G64/1000</f>
        <v>0</v>
      </c>
      <c r="G141" s="132">
        <f>Aérien!H64/1000</f>
        <v>0</v>
      </c>
      <c r="H141" s="132">
        <f>Aérien!I64/1000</f>
        <v>0</v>
      </c>
      <c r="I141" s="132">
        <f>Aérien!J64/1000</f>
        <v>0</v>
      </c>
      <c r="J141" s="132">
        <f>Aérien!K64/1000</f>
        <v>0</v>
      </c>
      <c r="L141" s="200"/>
      <c r="M141" s="122"/>
      <c r="N141" s="197"/>
      <c r="O141" s="197"/>
      <c r="P141" s="197"/>
      <c r="Q141" s="197"/>
      <c r="R141" s="197"/>
      <c r="S141" s="197"/>
      <c r="T141" s="197"/>
      <c r="U141" s="197"/>
      <c r="V141" s="197"/>
    </row>
    <row r="142" spans="1:22" s="17" customFormat="1" ht="12" customHeight="1">
      <c r="A142" s="124" t="s">
        <v>446</v>
      </c>
      <c r="B142" s="132">
        <f>Aérien!C65/1000</f>
        <v>5.9039999999999999</v>
      </c>
      <c r="C142" s="132">
        <f>Aérien!D65/1000</f>
        <v>6.077</v>
      </c>
      <c r="D142" s="132">
        <f>Aérien!E65/1000</f>
        <v>2.5089999999999999</v>
      </c>
      <c r="E142" s="132">
        <f>Aérien!F65/1000</f>
        <v>5.9109999999999996</v>
      </c>
      <c r="F142" s="132">
        <f>Aérien!G65/1000</f>
        <v>6.2640000000000002</v>
      </c>
      <c r="G142" s="132">
        <f>Aérien!H65/1000</f>
        <v>6.5540000000000003</v>
      </c>
      <c r="H142" s="132">
        <f>Aérien!I65/1000</f>
        <v>6.827</v>
      </c>
      <c r="I142" s="132">
        <f>Aérien!J65/1000</f>
        <v>7.069</v>
      </c>
      <c r="J142" s="132">
        <f>Aérien!K65/1000</f>
        <v>7.2</v>
      </c>
      <c r="L142" s="200"/>
      <c r="M142" s="122"/>
      <c r="N142" s="197"/>
      <c r="O142" s="197"/>
      <c r="P142" s="197"/>
      <c r="Q142" s="197"/>
      <c r="R142" s="197"/>
      <c r="S142" s="197"/>
      <c r="T142" s="197"/>
      <c r="U142" s="197"/>
      <c r="V142" s="197"/>
    </row>
    <row r="143" spans="1:22" s="17" customFormat="1" ht="12" customHeight="1">
      <c r="A143" s="122"/>
      <c r="B143" s="678"/>
      <c r="C143" s="678"/>
      <c r="D143" s="678"/>
      <c r="E143" s="678"/>
      <c r="F143" s="678"/>
      <c r="G143" s="678"/>
      <c r="H143" s="678"/>
      <c r="I143" s="678"/>
      <c r="J143" s="678"/>
      <c r="L143" s="200"/>
      <c r="M143" s="122"/>
      <c r="N143" s="197"/>
      <c r="O143" s="197"/>
      <c r="P143" s="197"/>
      <c r="Q143" s="197"/>
      <c r="R143" s="197"/>
      <c r="S143" s="197"/>
      <c r="T143" s="197"/>
      <c r="U143" s="197"/>
      <c r="V143" s="197"/>
    </row>
    <row r="144" spans="1:22" s="17" customFormat="1" ht="12" customHeight="1">
      <c r="A144" s="122" t="s">
        <v>268</v>
      </c>
      <c r="B144" s="678">
        <f t="shared" ref="B144:J144" si="94">SUM(B145:B147)</f>
        <v>1.8194939800000001</v>
      </c>
      <c r="C144" s="678">
        <f t="shared" si="94"/>
        <v>1.6285244480000001</v>
      </c>
      <c r="D144" s="678">
        <f t="shared" si="94"/>
        <v>1.6610949369600001</v>
      </c>
      <c r="E144" s="678">
        <f t="shared" si="94"/>
        <v>1.4876570832479998</v>
      </c>
      <c r="F144" s="678">
        <f t="shared" si="94"/>
        <v>1.36796053632</v>
      </c>
      <c r="G144" s="678">
        <f t="shared" si="94"/>
        <v>1.3485082175269603</v>
      </c>
      <c r="H144" s="678">
        <f t="shared" si="94"/>
        <v>1.3151065968626401</v>
      </c>
      <c r="I144" s="678">
        <f t="shared" si="94"/>
        <v>1.2654571770363021</v>
      </c>
      <c r="J144" s="678">
        <f t="shared" si="94"/>
        <v>1.19696546928</v>
      </c>
      <c r="L144" s="200"/>
      <c r="M144" s="122" t="s">
        <v>268</v>
      </c>
      <c r="N144" s="197">
        <f t="shared" ref="N144:V144" si="95">SUM(N145:N147)</f>
        <v>5.3827072937089211</v>
      </c>
      <c r="O144" s="197">
        <f t="shared" si="95"/>
        <v>4.8006620792812811</v>
      </c>
      <c r="P144" s="197">
        <f t="shared" si="95"/>
        <v>4.8596993475701762</v>
      </c>
      <c r="Q144" s="197">
        <f t="shared" si="95"/>
        <v>4.3239050656019771</v>
      </c>
      <c r="R144" s="197">
        <f t="shared" si="95"/>
        <v>3.9760046580248072</v>
      </c>
      <c r="S144" s="197">
        <f t="shared" si="95"/>
        <v>3.9194661044064611</v>
      </c>
      <c r="T144" s="197">
        <f t="shared" si="95"/>
        <v>3.8223836259132011</v>
      </c>
      <c r="U144" s="197">
        <f t="shared" si="95"/>
        <v>3.6780765941995535</v>
      </c>
      <c r="V144" s="197">
        <f t="shared" si="95"/>
        <v>3.479004075771706</v>
      </c>
    </row>
    <row r="145" spans="1:22" ht="12" customHeight="1">
      <c r="A145" s="124" t="s">
        <v>280</v>
      </c>
      <c r="B145" s="132">
        <f>Autres_modes!F89</f>
        <v>0</v>
      </c>
      <c r="C145" s="132">
        <f>Autres_modes!G89</f>
        <v>0</v>
      </c>
      <c r="D145" s="132">
        <f>Autres_modes!H89</f>
        <v>0</v>
      </c>
      <c r="E145" s="132">
        <f>Autres_modes!I89</f>
        <v>0</v>
      </c>
      <c r="F145" s="132">
        <f>Autres_modes!J89</f>
        <v>0</v>
      </c>
      <c r="G145" s="132">
        <f>Autres_modes!K89</f>
        <v>0</v>
      </c>
      <c r="H145" s="132">
        <f>Autres_modes!L89</f>
        <v>0</v>
      </c>
      <c r="I145" s="132">
        <f>Autres_modes!M89</f>
        <v>0</v>
      </c>
      <c r="J145" s="132">
        <f>Autres_modes!N89</f>
        <v>0</v>
      </c>
      <c r="L145" s="200"/>
      <c r="M145" s="124" t="s">
        <v>280</v>
      </c>
      <c r="N145" s="135">
        <f t="shared" ref="N145:V145" si="96">B145*B13</f>
        <v>0</v>
      </c>
      <c r="O145" s="135">
        <f t="shared" si="96"/>
        <v>0</v>
      </c>
      <c r="P145" s="135">
        <f t="shared" si="96"/>
        <v>0</v>
      </c>
      <c r="Q145" s="135">
        <f t="shared" si="96"/>
        <v>0</v>
      </c>
      <c r="R145" s="135">
        <f t="shared" si="96"/>
        <v>0</v>
      </c>
      <c r="S145" s="135">
        <f t="shared" si="96"/>
        <v>0</v>
      </c>
      <c r="T145" s="135">
        <f t="shared" si="96"/>
        <v>0</v>
      </c>
      <c r="U145" s="135">
        <f t="shared" si="96"/>
        <v>0</v>
      </c>
      <c r="V145" s="135">
        <f t="shared" si="96"/>
        <v>0</v>
      </c>
    </row>
    <row r="146" spans="1:22" ht="12" customHeight="1">
      <c r="A146" s="124" t="s">
        <v>279</v>
      </c>
      <c r="B146" s="132">
        <f>Autres_modes!F90</f>
        <v>0</v>
      </c>
      <c r="C146" s="132">
        <f>Autres_modes!G90</f>
        <v>0</v>
      </c>
      <c r="D146" s="132">
        <f>Autres_modes!H90</f>
        <v>3.2570488960000005E-2</v>
      </c>
      <c r="E146" s="132">
        <f>Autres_modes!I90</f>
        <v>4.4629712497439994E-2</v>
      </c>
      <c r="F146" s="132">
        <f>Autres_modes!J90</f>
        <v>5.4718421452800002E-2</v>
      </c>
      <c r="G146" s="132">
        <f>Autres_modes!K90</f>
        <v>6.7425410876348013E-2</v>
      </c>
      <c r="H146" s="132">
        <f>Autres_modes!L90</f>
        <v>7.8906395811758401E-2</v>
      </c>
      <c r="I146" s="132">
        <f>Autres_modes!M90</f>
        <v>8.8582002392541159E-2</v>
      </c>
      <c r="J146" s="132">
        <f>Autres_modes!N90</f>
        <v>9.5757237542400009E-2</v>
      </c>
      <c r="L146" s="200"/>
      <c r="M146" s="124" t="s">
        <v>279</v>
      </c>
      <c r="N146" s="135">
        <f t="shared" ref="N146:V146" si="97">B146*B11</f>
        <v>0</v>
      </c>
      <c r="O146" s="135">
        <f t="shared" si="97"/>
        <v>0</v>
      </c>
      <c r="P146" s="135">
        <f t="shared" si="97"/>
        <v>9.5288222501376016E-2</v>
      </c>
      <c r="Q146" s="135">
        <f t="shared" si="97"/>
        <v>0.1297171519680593</v>
      </c>
      <c r="R146" s="135">
        <f t="shared" si="97"/>
        <v>0.15904018632099229</v>
      </c>
      <c r="S146" s="135">
        <f t="shared" si="97"/>
        <v>0.19597330522032305</v>
      </c>
      <c r="T146" s="135">
        <f t="shared" si="97"/>
        <v>0.22934301755479206</v>
      </c>
      <c r="U146" s="135">
        <f t="shared" si="97"/>
        <v>0.25746536159396877</v>
      </c>
      <c r="V146" s="135">
        <f t="shared" si="97"/>
        <v>0.27832032606173651</v>
      </c>
    </row>
    <row r="147" spans="1:22" ht="12" customHeight="1">
      <c r="A147" s="124" t="s">
        <v>281</v>
      </c>
      <c r="B147" s="132">
        <f>Autres_modes!F91</f>
        <v>1.8194939800000001</v>
      </c>
      <c r="C147" s="132">
        <f>Autres_modes!G91</f>
        <v>1.6285244480000001</v>
      </c>
      <c r="D147" s="132">
        <f>Autres_modes!H91</f>
        <v>1.6285244480000001</v>
      </c>
      <c r="E147" s="132">
        <f>Autres_modes!I91</f>
        <v>1.4430273707505599</v>
      </c>
      <c r="F147" s="132">
        <f>Autres_modes!J91</f>
        <v>1.3132421148672</v>
      </c>
      <c r="G147" s="132">
        <f>Autres_modes!K91</f>
        <v>1.2810828066506121</v>
      </c>
      <c r="H147" s="132">
        <f>Autres_modes!L91</f>
        <v>1.2362002010508817</v>
      </c>
      <c r="I147" s="132">
        <f>Autres_modes!M91</f>
        <v>1.1768751746437609</v>
      </c>
      <c r="J147" s="132">
        <f>Autres_modes!N91</f>
        <v>1.1012082317376</v>
      </c>
      <c r="L147" s="200"/>
      <c r="M147" s="124" t="s">
        <v>281</v>
      </c>
      <c r="N147" s="135">
        <f t="shared" ref="N147:V147" si="98">B147*B11</f>
        <v>5.3827072937089211</v>
      </c>
      <c r="O147" s="135">
        <f t="shared" si="98"/>
        <v>4.8006620792812811</v>
      </c>
      <c r="P147" s="135">
        <f t="shared" si="98"/>
        <v>4.7644111250688006</v>
      </c>
      <c r="Q147" s="135">
        <f t="shared" si="98"/>
        <v>4.1941879136339182</v>
      </c>
      <c r="R147" s="135">
        <f t="shared" si="98"/>
        <v>3.8169644717038147</v>
      </c>
      <c r="S147" s="135">
        <f t="shared" si="98"/>
        <v>3.723492799186138</v>
      </c>
      <c r="T147" s="135">
        <f t="shared" si="98"/>
        <v>3.5930406083584092</v>
      </c>
      <c r="U147" s="135">
        <f t="shared" si="98"/>
        <v>3.4206112326055846</v>
      </c>
      <c r="V147" s="135">
        <f t="shared" si="98"/>
        <v>3.2006837497099694</v>
      </c>
    </row>
    <row r="148" spans="1:22" ht="12" customHeight="1">
      <c r="A148" s="124"/>
      <c r="B148" s="132"/>
      <c r="C148" s="132"/>
      <c r="D148" s="132"/>
      <c r="E148" s="132"/>
      <c r="F148" s="132"/>
      <c r="G148" s="132"/>
      <c r="H148" s="132"/>
      <c r="I148" s="132"/>
      <c r="J148" s="132"/>
      <c r="M148" s="124"/>
      <c r="N148" s="132"/>
      <c r="O148" s="132"/>
      <c r="P148" s="132"/>
      <c r="Q148" s="132"/>
      <c r="R148" s="132"/>
      <c r="S148" s="132"/>
      <c r="T148" s="132"/>
      <c r="U148" s="132"/>
      <c r="V148" s="132"/>
    </row>
    <row r="149" spans="1:22" ht="20.25" customHeight="1" thickBot="1"/>
    <row r="150" spans="1:22" ht="15" customHeight="1" thickBot="1">
      <c r="A150" s="518" t="s">
        <v>363</v>
      </c>
      <c r="B150" s="121">
        <v>2018</v>
      </c>
      <c r="C150" s="121">
        <v>2019</v>
      </c>
      <c r="D150" s="121">
        <v>2020</v>
      </c>
      <c r="E150" s="121">
        <v>2025</v>
      </c>
      <c r="F150" s="121">
        <v>2030</v>
      </c>
      <c r="G150" s="121">
        <v>2035</v>
      </c>
      <c r="H150" s="121">
        <v>2040</v>
      </c>
      <c r="I150" s="121">
        <v>2045</v>
      </c>
      <c r="J150" s="519">
        <v>2050</v>
      </c>
      <c r="M150" s="518" t="s">
        <v>363</v>
      </c>
      <c r="N150" s="121">
        <v>2018</v>
      </c>
      <c r="O150" s="121">
        <v>2019</v>
      </c>
      <c r="P150" s="121">
        <v>2020</v>
      </c>
      <c r="Q150" s="121">
        <v>2025</v>
      </c>
      <c r="R150" s="121">
        <v>2030</v>
      </c>
      <c r="S150" s="121">
        <v>2035</v>
      </c>
      <c r="T150" s="121">
        <v>2040</v>
      </c>
      <c r="U150" s="121">
        <v>2045</v>
      </c>
      <c r="V150" s="519">
        <v>2050</v>
      </c>
    </row>
    <row r="151" spans="1:22" ht="12" customHeight="1">
      <c r="A151" s="124" t="s">
        <v>32</v>
      </c>
      <c r="B151" s="520">
        <f t="shared" ref="B151:J151" si="99">B65</f>
        <v>24.785215016553899</v>
      </c>
      <c r="C151" s="520">
        <f t="shared" si="99"/>
        <v>24.572813261339832</v>
      </c>
      <c r="D151" s="520">
        <f t="shared" si="99"/>
        <v>19.872671811520661</v>
      </c>
      <c r="E151" s="520">
        <f t="shared" si="99"/>
        <v>21.622897696988016</v>
      </c>
      <c r="F151" s="520">
        <f t="shared" si="99"/>
        <v>18.918809739782013</v>
      </c>
      <c r="G151" s="520">
        <f t="shared" si="99"/>
        <v>16.845091264360327</v>
      </c>
      <c r="H151" s="520">
        <f t="shared" si="99"/>
        <v>15.164228464890405</v>
      </c>
      <c r="I151" s="520">
        <f t="shared" si="99"/>
        <v>14.136295280117659</v>
      </c>
      <c r="J151" s="520">
        <f t="shared" si="99"/>
        <v>13.75338001594212</v>
      </c>
      <c r="M151" s="124" t="s">
        <v>32</v>
      </c>
      <c r="N151" s="520">
        <f t="shared" ref="N151:V151" si="100">N65</f>
        <v>72.23815045125518</v>
      </c>
      <c r="O151" s="520">
        <f t="shared" si="100"/>
        <v>71.223070962476058</v>
      </c>
      <c r="P151" s="520">
        <f t="shared" si="100"/>
        <v>57.142201375413094</v>
      </c>
      <c r="Q151" s="520">
        <f t="shared" si="100"/>
        <v>59.77824287540863</v>
      </c>
      <c r="R151" s="520">
        <f t="shared" si="100"/>
        <v>49.601659295909606</v>
      </c>
      <c r="S151" s="520">
        <f t="shared" si="100"/>
        <v>40.702090321238259</v>
      </c>
      <c r="T151" s="520">
        <f t="shared" si="100"/>
        <v>33.070490558982954</v>
      </c>
      <c r="U151" s="520">
        <f t="shared" si="100"/>
        <v>28.015363858167916</v>
      </c>
      <c r="V151" s="520">
        <f t="shared" si="100"/>
        <v>25.429110105619159</v>
      </c>
    </row>
    <row r="152" spans="1:22" ht="12" customHeight="1">
      <c r="A152" s="124" t="s">
        <v>77</v>
      </c>
      <c r="B152" s="520">
        <f t="shared" ref="B152:J152" si="101">B73</f>
        <v>5.5743132116865608</v>
      </c>
      <c r="C152" s="520">
        <f t="shared" si="101"/>
        <v>5.4942803229924841</v>
      </c>
      <c r="D152" s="520">
        <f t="shared" si="101"/>
        <v>4.814403348132112</v>
      </c>
      <c r="E152" s="520">
        <f t="shared" si="101"/>
        <v>5.4844157292201672</v>
      </c>
      <c r="F152" s="520">
        <f t="shared" si="101"/>
        <v>5.1552913704887926</v>
      </c>
      <c r="G152" s="520">
        <f t="shared" si="101"/>
        <v>4.8785877996191491</v>
      </c>
      <c r="H152" s="520">
        <f t="shared" si="101"/>
        <v>4.736033257880905</v>
      </c>
      <c r="I152" s="520">
        <f t="shared" si="101"/>
        <v>4.6883847521363462</v>
      </c>
      <c r="J152" s="520">
        <f t="shared" si="101"/>
        <v>4.7914677132427839</v>
      </c>
      <c r="M152" s="124" t="s">
        <v>77</v>
      </c>
      <c r="N152" s="520">
        <f t="shared" ref="N152:V152" si="102">N73</f>
        <v>16.428070211542899</v>
      </c>
      <c r="O152" s="520">
        <f t="shared" si="102"/>
        <v>16.126325164425406</v>
      </c>
      <c r="P152" s="520">
        <f t="shared" si="102"/>
        <v>14.013799561183447</v>
      </c>
      <c r="Q152" s="520">
        <f t="shared" si="102"/>
        <v>15.697409167031269</v>
      </c>
      <c r="R152" s="520">
        <f t="shared" si="102"/>
        <v>14.347895678557022</v>
      </c>
      <c r="S152" s="520">
        <f t="shared" si="102"/>
        <v>12.991550948610929</v>
      </c>
      <c r="T152" s="520">
        <f t="shared" si="102"/>
        <v>12.123408069719321</v>
      </c>
      <c r="U152" s="520">
        <f t="shared" si="102"/>
        <v>11.801954227280772</v>
      </c>
      <c r="V152" s="520">
        <f t="shared" si="102"/>
        <v>11.805698856293006</v>
      </c>
    </row>
    <row r="153" spans="1:22" ht="12" customHeight="1">
      <c r="A153" s="124" t="s">
        <v>371</v>
      </c>
      <c r="B153" s="520">
        <f t="shared" ref="B153:J153" si="103">B81+B89</f>
        <v>11.494050289534332</v>
      </c>
      <c r="C153" s="520">
        <f t="shared" si="103"/>
        <v>11.270772020925572</v>
      </c>
      <c r="D153" s="520">
        <f t="shared" si="103"/>
        <v>10.352107121835676</v>
      </c>
      <c r="E153" s="520">
        <f t="shared" si="103"/>
        <v>10.841526623144633</v>
      </c>
      <c r="F153" s="520">
        <f t="shared" si="103"/>
        <v>9.5908199464141397</v>
      </c>
      <c r="G153" s="520">
        <f t="shared" si="103"/>
        <v>9.2583552517991468</v>
      </c>
      <c r="H153" s="520">
        <f t="shared" si="103"/>
        <v>9.0306147178566984</v>
      </c>
      <c r="I153" s="520">
        <f t="shared" si="103"/>
        <v>9.0896276129826532</v>
      </c>
      <c r="J153" s="520">
        <f t="shared" si="103"/>
        <v>9.3515997287353265</v>
      </c>
      <c r="M153" s="124" t="s">
        <v>371</v>
      </c>
      <c r="N153" s="520">
        <f t="shared" ref="N153:V153" si="104">N81+N89</f>
        <v>33.936778244261511</v>
      </c>
      <c r="O153" s="520">
        <f t="shared" si="104"/>
        <v>33.140050092303746</v>
      </c>
      <c r="P153" s="520">
        <f t="shared" si="104"/>
        <v>30.196093922272539</v>
      </c>
      <c r="Q153" s="520">
        <f t="shared" si="104"/>
        <v>31.075322805312531</v>
      </c>
      <c r="R153" s="520">
        <f t="shared" si="104"/>
        <v>26.660065177352521</v>
      </c>
      <c r="S153" s="520">
        <f t="shared" si="104"/>
        <v>24.601522346205499</v>
      </c>
      <c r="T153" s="520">
        <f t="shared" si="104"/>
        <v>23.033690916187751</v>
      </c>
      <c r="U153" s="520">
        <f t="shared" si="104"/>
        <v>22.740090695584804</v>
      </c>
      <c r="V153" s="520">
        <f t="shared" si="104"/>
        <v>23.335588587278977</v>
      </c>
    </row>
    <row r="154" spans="1:22" ht="12" customHeight="1">
      <c r="A154" s="124" t="s">
        <v>161</v>
      </c>
      <c r="B154" s="521">
        <f t="shared" ref="B154:J154" si="105">B97</f>
        <v>0.43910243667983567</v>
      </c>
      <c r="C154" s="521">
        <f t="shared" si="105"/>
        <v>0.43901603835014552</v>
      </c>
      <c r="D154" s="521">
        <f t="shared" si="105"/>
        <v>0.37096855240587295</v>
      </c>
      <c r="E154" s="521">
        <f t="shared" si="105"/>
        <v>0.41389708862805524</v>
      </c>
      <c r="F154" s="521">
        <f t="shared" si="105"/>
        <v>0.39372536866635122</v>
      </c>
      <c r="G154" s="521">
        <f t="shared" si="105"/>
        <v>0.37568125394118346</v>
      </c>
      <c r="H154" s="521">
        <f t="shared" si="105"/>
        <v>0.3576789229396905</v>
      </c>
      <c r="I154" s="521">
        <f t="shared" si="105"/>
        <v>0.33955950738734858</v>
      </c>
      <c r="J154" s="521">
        <f t="shared" si="105"/>
        <v>0.32118337156151627</v>
      </c>
      <c r="M154" s="124" t="s">
        <v>161</v>
      </c>
      <c r="N154" s="521">
        <f t="shared" ref="N154:V154" si="106">N97</f>
        <v>1.2353905549647004</v>
      </c>
      <c r="O154" s="521">
        <f t="shared" si="106"/>
        <v>1.2271529959576692</v>
      </c>
      <c r="P154" s="521">
        <f t="shared" si="106"/>
        <v>1.0335666129145751</v>
      </c>
      <c r="Q154" s="521">
        <f t="shared" si="106"/>
        <v>1.1147477020465335</v>
      </c>
      <c r="R154" s="521">
        <f t="shared" si="106"/>
        <v>1.0400542329593829</v>
      </c>
      <c r="S154" s="521">
        <f t="shared" si="106"/>
        <v>0.97035243940117788</v>
      </c>
      <c r="T154" s="521">
        <f t="shared" si="106"/>
        <v>0.90125103471957746</v>
      </c>
      <c r="U154" s="521">
        <f t="shared" si="106"/>
        <v>0.83204374083872557</v>
      </c>
      <c r="V154" s="521">
        <f t="shared" si="106"/>
        <v>0.7620610491806239</v>
      </c>
    </row>
    <row r="155" spans="1:22" ht="12" customHeight="1">
      <c r="A155" s="124" t="s">
        <v>375</v>
      </c>
      <c r="B155" s="520">
        <f>SUM(B151:B154)</f>
        <v>42.292680954454632</v>
      </c>
      <c r="C155" s="520">
        <f t="shared" ref="C155" si="107">SUM(C151:C154)</f>
        <v>41.776881643608036</v>
      </c>
      <c r="D155" s="520">
        <f t="shared" ref="D155" si="108">SUM(D151:D154)</f>
        <v>35.41015083389432</v>
      </c>
      <c r="E155" s="520">
        <f t="shared" ref="E155" si="109">SUM(E151:E154)</f>
        <v>38.362737137980872</v>
      </c>
      <c r="F155" s="520">
        <f t="shared" ref="F155" si="110">SUM(F151:F154)</f>
        <v>34.058646425351299</v>
      </c>
      <c r="G155" s="520">
        <f t="shared" ref="G155" si="111">SUM(G151:G154)</f>
        <v>31.357715569719804</v>
      </c>
      <c r="H155" s="520">
        <f t="shared" ref="H155" si="112">SUM(H151:H154)</f>
        <v>29.288555363567703</v>
      </c>
      <c r="I155" s="520">
        <f t="shared" ref="I155" si="113">SUM(I151:I154)</f>
        <v>28.253867152624007</v>
      </c>
      <c r="J155" s="520">
        <f t="shared" ref="J155" si="114">SUM(J151:J154)</f>
        <v>28.217630829481749</v>
      </c>
      <c r="M155" s="122" t="s">
        <v>375</v>
      </c>
      <c r="N155" s="528">
        <f>SUM(N151:N154)</f>
        <v>123.8383894620243</v>
      </c>
      <c r="O155" s="528">
        <f t="shared" ref="O155:V155" si="115">SUM(O151:O154)</f>
        <v>121.71659921516287</v>
      </c>
      <c r="P155" s="528">
        <f t="shared" si="115"/>
        <v>102.38566147178365</v>
      </c>
      <c r="Q155" s="528">
        <f t="shared" si="115"/>
        <v>107.66572254979896</v>
      </c>
      <c r="R155" s="528">
        <f t="shared" si="115"/>
        <v>91.649674384778521</v>
      </c>
      <c r="S155" s="528">
        <f t="shared" si="115"/>
        <v>79.265516055455862</v>
      </c>
      <c r="T155" s="528">
        <f t="shared" si="115"/>
        <v>69.128840579609601</v>
      </c>
      <c r="U155" s="528">
        <f t="shared" si="115"/>
        <v>63.389452521872222</v>
      </c>
      <c r="V155" s="528">
        <f t="shared" si="115"/>
        <v>61.332458598371765</v>
      </c>
    </row>
    <row r="156" spans="1:22" ht="12" customHeight="1">
      <c r="A156" s="124" t="s">
        <v>169</v>
      </c>
      <c r="B156" s="520">
        <f t="shared" ref="B156:J156" si="116">B113</f>
        <v>0.91937988734059695</v>
      </c>
      <c r="C156" s="520">
        <f t="shared" si="116"/>
        <v>0.91218414974419593</v>
      </c>
      <c r="D156" s="520">
        <f t="shared" si="116"/>
        <v>0.78466391144223036</v>
      </c>
      <c r="E156" s="520">
        <f t="shared" si="116"/>
        <v>0.97426191055641798</v>
      </c>
      <c r="F156" s="520">
        <f t="shared" si="116"/>
        <v>0.97426191055641798</v>
      </c>
      <c r="G156" s="520">
        <f t="shared" si="116"/>
        <v>0.97426191055641786</v>
      </c>
      <c r="H156" s="520">
        <f t="shared" si="116"/>
        <v>0.97426191055641786</v>
      </c>
      <c r="I156" s="520">
        <f t="shared" si="116"/>
        <v>0.97426191055641786</v>
      </c>
      <c r="J156" s="520">
        <f t="shared" si="116"/>
        <v>0.97426191055641786</v>
      </c>
      <c r="M156" s="124" t="s">
        <v>169</v>
      </c>
      <c r="N156" s="520">
        <f t="shared" ref="N156:V156" si="117">N113</f>
        <v>0.37325552418000008</v>
      </c>
      <c r="O156" s="520">
        <f t="shared" si="117"/>
        <v>0.37289431886355001</v>
      </c>
      <c r="P156" s="520">
        <f t="shared" si="117"/>
        <v>0.30716515845113995</v>
      </c>
      <c r="Q156" s="520">
        <f t="shared" si="117"/>
        <v>0.35157594534200159</v>
      </c>
      <c r="R156" s="520">
        <f t="shared" si="117"/>
        <v>0.28126075627360125</v>
      </c>
      <c r="S156" s="520">
        <f t="shared" si="117"/>
        <v>0.28126075627360125</v>
      </c>
      <c r="T156" s="520">
        <f t="shared" si="117"/>
        <v>0.28126075627360125</v>
      </c>
      <c r="U156" s="520">
        <f t="shared" si="117"/>
        <v>0.28126075627360125</v>
      </c>
      <c r="V156" s="520">
        <f t="shared" si="117"/>
        <v>0.28126075627360125</v>
      </c>
    </row>
    <row r="157" spans="1:22" ht="12" customHeight="1">
      <c r="A157" s="124" t="s">
        <v>146</v>
      </c>
      <c r="B157" s="520">
        <f t="shared" ref="B157:J157" si="118">B131+B132</f>
        <v>7.8536696393022104E-2</v>
      </c>
      <c r="C157" s="520">
        <f t="shared" si="118"/>
        <v>8.6742022881845293E-2</v>
      </c>
      <c r="D157" s="520">
        <f t="shared" si="118"/>
        <v>7.6192317396215459E-2</v>
      </c>
      <c r="E157" s="520">
        <f t="shared" si="118"/>
        <v>7.9465337209603096E-2</v>
      </c>
      <c r="F157" s="520">
        <f t="shared" si="118"/>
        <v>7.652575268145316E-2</v>
      </c>
      <c r="G157" s="520">
        <f t="shared" si="118"/>
        <v>7.7950604103744853E-2</v>
      </c>
      <c r="H157" s="520">
        <f t="shared" si="118"/>
        <v>7.9375455526036559E-2</v>
      </c>
      <c r="I157" s="520">
        <f t="shared" si="118"/>
        <v>8.0800306948328265E-2</v>
      </c>
      <c r="J157" s="520">
        <f t="shared" si="118"/>
        <v>8.2225158370619944E-2</v>
      </c>
      <c r="M157" s="124" t="s">
        <v>146</v>
      </c>
      <c r="N157" s="520">
        <f t="shared" ref="N157:V157" si="119">N131+N132</f>
        <v>0.23233934992108254</v>
      </c>
      <c r="O157" s="520">
        <f t="shared" si="119"/>
        <v>0.25570333957247648</v>
      </c>
      <c r="P157" s="520">
        <f t="shared" si="119"/>
        <v>0.22290824377436796</v>
      </c>
      <c r="Q157" s="520">
        <f t="shared" si="119"/>
        <v>0.23049734782698408</v>
      </c>
      <c r="R157" s="520">
        <f t="shared" si="119"/>
        <v>0.2215179330955617</v>
      </c>
      <c r="S157" s="520">
        <f t="shared" si="119"/>
        <v>0.22529646847879467</v>
      </c>
      <c r="T157" s="520">
        <f t="shared" si="119"/>
        <v>0.22906235631086275</v>
      </c>
      <c r="U157" s="520">
        <f t="shared" si="119"/>
        <v>0.23281559659176604</v>
      </c>
      <c r="V157" s="520">
        <f t="shared" si="119"/>
        <v>0.23655618932150443</v>
      </c>
    </row>
    <row r="158" spans="1:22" ht="12" customHeight="1">
      <c r="A158" s="124" t="s">
        <v>373</v>
      </c>
      <c r="B158" s="520">
        <f t="shared" ref="B158:J158" si="120">B133+B134</f>
        <v>0.3672688866755513</v>
      </c>
      <c r="C158" s="520">
        <f t="shared" si="120"/>
        <v>0.3672688866755513</v>
      </c>
      <c r="D158" s="520">
        <f t="shared" si="120"/>
        <v>0.3672688866755513</v>
      </c>
      <c r="E158" s="520">
        <f t="shared" si="120"/>
        <v>0.34890544234177373</v>
      </c>
      <c r="F158" s="520">
        <f t="shared" si="120"/>
        <v>0.34890544234177373</v>
      </c>
      <c r="G158" s="520">
        <f t="shared" si="120"/>
        <v>0.34890544234177373</v>
      </c>
      <c r="H158" s="520">
        <f t="shared" si="120"/>
        <v>0.34890544234177373</v>
      </c>
      <c r="I158" s="520">
        <f t="shared" si="120"/>
        <v>0.34890544234177373</v>
      </c>
      <c r="J158" s="520">
        <f t="shared" si="120"/>
        <v>0.34890544234177373</v>
      </c>
      <c r="M158" s="124" t="s">
        <v>373</v>
      </c>
      <c r="N158" s="520">
        <f t="shared" ref="N158:V158" si="121">N133+N134</f>
        <v>1.0332908128728966</v>
      </c>
      <c r="O158" s="520">
        <f t="shared" si="121"/>
        <v>1.0266028464465347</v>
      </c>
      <c r="P158" s="520">
        <f t="shared" si="121"/>
        <v>1.0232588632333539</v>
      </c>
      <c r="Q158" s="520">
        <f t="shared" si="121"/>
        <v>0.94874655728565049</v>
      </c>
      <c r="R158" s="520">
        <f t="shared" si="121"/>
        <v>0.93916325872720963</v>
      </c>
      <c r="S158" s="520">
        <f t="shared" si="121"/>
        <v>0.93197578480837884</v>
      </c>
      <c r="T158" s="520">
        <f t="shared" si="121"/>
        <v>0.92478831088954827</v>
      </c>
      <c r="U158" s="520">
        <f t="shared" si="121"/>
        <v>0.91760083697071748</v>
      </c>
      <c r="V158" s="520">
        <f t="shared" si="121"/>
        <v>0.91041336305188691</v>
      </c>
    </row>
    <row r="159" spans="1:22" ht="12" customHeight="1">
      <c r="A159" s="124" t="s">
        <v>372</v>
      </c>
      <c r="B159" s="1">
        <f>0</f>
        <v>0</v>
      </c>
      <c r="C159" s="1">
        <f>0</f>
        <v>0</v>
      </c>
      <c r="D159" s="1">
        <f>0</f>
        <v>0</v>
      </c>
      <c r="E159" s="1">
        <f>0</f>
        <v>0</v>
      </c>
      <c r="F159" s="1">
        <f>0</f>
        <v>0</v>
      </c>
      <c r="G159" s="1">
        <f>0</f>
        <v>0</v>
      </c>
      <c r="H159" s="1">
        <f>0</f>
        <v>0</v>
      </c>
      <c r="I159" s="1">
        <f>0</f>
        <v>0</v>
      </c>
      <c r="J159" s="1">
        <f>0</f>
        <v>0</v>
      </c>
      <c r="M159" s="124" t="s">
        <v>372</v>
      </c>
      <c r="N159" s="520">
        <f>0</f>
        <v>0</v>
      </c>
      <c r="O159" s="520">
        <f>0</f>
        <v>0</v>
      </c>
      <c r="P159" s="520">
        <f>0</f>
        <v>0</v>
      </c>
      <c r="Q159" s="520">
        <f>0</f>
        <v>0</v>
      </c>
      <c r="R159" s="520">
        <f>0</f>
        <v>0</v>
      </c>
      <c r="S159" s="520">
        <f>0</f>
        <v>0</v>
      </c>
      <c r="T159" s="520">
        <f>0</f>
        <v>0</v>
      </c>
      <c r="U159" s="520">
        <f>0</f>
        <v>0</v>
      </c>
      <c r="V159" s="520">
        <f>0</f>
        <v>0</v>
      </c>
    </row>
    <row r="160" spans="1:22" ht="12" customHeight="1">
      <c r="A160" s="124" t="s">
        <v>151</v>
      </c>
      <c r="B160" s="521">
        <f t="shared" ref="B160:J160" si="122">B118+B124</f>
        <v>1.5743320616279997</v>
      </c>
      <c r="C160" s="521">
        <f t="shared" si="122"/>
        <v>1.6018642172119995</v>
      </c>
      <c r="D160" s="521">
        <f t="shared" si="122"/>
        <v>0.98401355514899957</v>
      </c>
      <c r="E160" s="521">
        <f t="shared" si="122"/>
        <v>1.4733700442977247</v>
      </c>
      <c r="F160" s="521">
        <f t="shared" si="122"/>
        <v>1.5266544155364727</v>
      </c>
      <c r="G160" s="521">
        <f t="shared" si="122"/>
        <v>1.5791902379206326</v>
      </c>
      <c r="H160" s="521">
        <f t="shared" si="122"/>
        <v>1.6299933078102327</v>
      </c>
      <c r="I160" s="521">
        <f t="shared" si="122"/>
        <v>1.6651503081820178</v>
      </c>
      <c r="J160" s="521">
        <f t="shared" si="122"/>
        <v>1.6814024681142001</v>
      </c>
      <c r="M160" s="124" t="s">
        <v>151</v>
      </c>
      <c r="N160" s="521">
        <f t="shared" ref="N160:V160" si="123">N118+N124</f>
        <v>4.7576314902398149</v>
      </c>
      <c r="O160" s="521">
        <f t="shared" si="123"/>
        <v>4.8408336644146619</v>
      </c>
      <c r="P160" s="521">
        <f t="shared" si="123"/>
        <v>2.9736889636602761</v>
      </c>
      <c r="Q160" s="521">
        <f t="shared" si="123"/>
        <v>4.4079990311290462</v>
      </c>
      <c r="R160" s="521">
        <f t="shared" si="123"/>
        <v>4.5674141473137082</v>
      </c>
      <c r="S160" s="521">
        <f t="shared" si="123"/>
        <v>4.7245897700061903</v>
      </c>
      <c r="T160" s="521">
        <f t="shared" si="123"/>
        <v>4.8765813784404983</v>
      </c>
      <c r="U160" s="521">
        <f t="shared" si="123"/>
        <v>4.981763389012797</v>
      </c>
      <c r="V160" s="521">
        <f t="shared" si="123"/>
        <v>5.0303862760547018</v>
      </c>
    </row>
    <row r="161" spans="1:28" ht="12" customHeight="1">
      <c r="A161" s="522" t="s">
        <v>376</v>
      </c>
      <c r="B161" s="527">
        <f>SUM(B155:B160)</f>
        <v>45.232198486491804</v>
      </c>
      <c r="C161" s="523">
        <f t="shared" ref="C161" si="124">SUM(C155:C160)</f>
        <v>44.744940920121628</v>
      </c>
      <c r="D161" s="523">
        <f t="shared" ref="D161" si="125">SUM(D155:D160)</f>
        <v>37.622289504557315</v>
      </c>
      <c r="E161" s="523">
        <f t="shared" ref="E161" si="126">SUM(E155:E160)</f>
        <v>41.23873987238639</v>
      </c>
      <c r="F161" s="523">
        <f t="shared" ref="F161" si="127">SUM(F155:F160)</f>
        <v>36.984993946467412</v>
      </c>
      <c r="G161" s="523">
        <f t="shared" ref="G161" si="128">SUM(G155:G160)</f>
        <v>34.338023764642379</v>
      </c>
      <c r="H161" s="523">
        <f t="shared" ref="H161" si="129">SUM(H155:H160)</f>
        <v>32.321091479802163</v>
      </c>
      <c r="I161" s="523">
        <f t="shared" ref="I161" si="130">SUM(I155:I160)</f>
        <v>31.322985120652547</v>
      </c>
      <c r="J161" s="523">
        <f t="shared" ref="J161" si="131">SUM(J155:J160)</f>
        <v>31.30442580886476</v>
      </c>
      <c r="M161" s="522" t="s">
        <v>376</v>
      </c>
      <c r="N161" s="523">
        <f>SUM(N155:N160)</f>
        <v>130.23490663923806</v>
      </c>
      <c r="O161" s="523">
        <f t="shared" ref="O161:V161" si="132">SUM(O155:O160)</f>
        <v>128.2126333844601</v>
      </c>
      <c r="P161" s="523">
        <f t="shared" si="132"/>
        <v>106.91268270090279</v>
      </c>
      <c r="Q161" s="523">
        <f t="shared" si="132"/>
        <v>113.60454143138264</v>
      </c>
      <c r="R161" s="523">
        <f t="shared" si="132"/>
        <v>97.659030480188591</v>
      </c>
      <c r="S161" s="523">
        <f t="shared" si="132"/>
        <v>85.428638835022809</v>
      </c>
      <c r="T161" s="523">
        <f t="shared" si="132"/>
        <v>75.440533381524119</v>
      </c>
      <c r="U161" s="523">
        <f t="shared" si="132"/>
        <v>69.802893100721107</v>
      </c>
      <c r="V161" s="523">
        <f t="shared" si="132"/>
        <v>67.79107518307346</v>
      </c>
    </row>
    <row r="162" spans="1:28" ht="12" customHeight="1">
      <c r="M162" s="549" t="s">
        <v>381</v>
      </c>
      <c r="N162" s="550"/>
      <c r="O162" s="551">
        <f>O161/$N161-1</f>
        <v>-1.5527889618563107E-2</v>
      </c>
      <c r="P162" s="551">
        <f t="shared" ref="P162:V162" si="133">P161/$N161-1</f>
        <v>-0.17907813304569598</v>
      </c>
      <c r="Q162" s="551">
        <f t="shared" si="133"/>
        <v>-0.12769514438953733</v>
      </c>
      <c r="R162" s="551">
        <f t="shared" si="133"/>
        <v>-0.25013168128025354</v>
      </c>
      <c r="S162" s="551">
        <f t="shared" si="133"/>
        <v>-0.34404192363213715</v>
      </c>
      <c r="T162" s="551">
        <f t="shared" si="133"/>
        <v>-0.42073492177868321</v>
      </c>
      <c r="U162" s="551">
        <f t="shared" si="133"/>
        <v>-0.46402316474122296</v>
      </c>
      <c r="V162" s="551">
        <f t="shared" si="133"/>
        <v>-0.47947077375453118</v>
      </c>
    </row>
    <row r="163" spans="1:28" ht="12" customHeight="1">
      <c r="A163" s="124" t="s">
        <v>268</v>
      </c>
      <c r="B163" s="520">
        <f>B144</f>
        <v>1.8194939800000001</v>
      </c>
      <c r="C163" s="520">
        <f t="shared" ref="C163:J163" si="134">C144</f>
        <v>1.6285244480000001</v>
      </c>
      <c r="D163" s="520">
        <f t="shared" si="134"/>
        <v>1.6610949369600001</v>
      </c>
      <c r="E163" s="520">
        <f t="shared" si="134"/>
        <v>1.4876570832479998</v>
      </c>
      <c r="F163" s="520">
        <f t="shared" si="134"/>
        <v>1.36796053632</v>
      </c>
      <c r="G163" s="520">
        <f t="shared" si="134"/>
        <v>1.3485082175269603</v>
      </c>
      <c r="H163" s="520">
        <f t="shared" si="134"/>
        <v>1.3151065968626401</v>
      </c>
      <c r="I163" s="520">
        <f t="shared" si="134"/>
        <v>1.2654571770363021</v>
      </c>
      <c r="J163" s="520">
        <f t="shared" si="134"/>
        <v>1.19696546928</v>
      </c>
      <c r="M163" s="124" t="s">
        <v>268</v>
      </c>
      <c r="N163" s="520">
        <f>N144</f>
        <v>5.3827072937089211</v>
      </c>
      <c r="O163" s="520">
        <f t="shared" ref="O163:V163" si="135">O144</f>
        <v>4.8006620792812811</v>
      </c>
      <c r="P163" s="520">
        <f t="shared" si="135"/>
        <v>4.8596993475701762</v>
      </c>
      <c r="Q163" s="520">
        <f t="shared" si="135"/>
        <v>4.3239050656019771</v>
      </c>
      <c r="R163" s="520">
        <f t="shared" si="135"/>
        <v>3.9760046580248072</v>
      </c>
      <c r="S163" s="520">
        <f t="shared" si="135"/>
        <v>3.9194661044064611</v>
      </c>
      <c r="T163" s="520">
        <f t="shared" si="135"/>
        <v>3.8223836259132011</v>
      </c>
      <c r="U163" s="520">
        <f t="shared" si="135"/>
        <v>3.6780765941995535</v>
      </c>
      <c r="V163" s="520">
        <f t="shared" si="135"/>
        <v>3.479004075771706</v>
      </c>
    </row>
    <row r="164" spans="1:28" ht="12" customHeight="1">
      <c r="A164" s="124" t="s">
        <v>374</v>
      </c>
      <c r="B164" s="520">
        <f t="shared" ref="B164:J164" si="136">B138</f>
        <v>5.9037976366930014</v>
      </c>
      <c r="C164" s="520">
        <f t="shared" si="136"/>
        <v>6.0765395623849949</v>
      </c>
      <c r="D164" s="520">
        <f t="shared" si="136"/>
        <v>2.5093328292910013</v>
      </c>
      <c r="E164" s="520">
        <f t="shared" si="136"/>
        <v>5.9690411567259973</v>
      </c>
      <c r="F164" s="520">
        <f t="shared" si="136"/>
        <v>6.3260652116435905</v>
      </c>
      <c r="G164" s="520">
        <f t="shared" si="136"/>
        <v>6.618431870520757</v>
      </c>
      <c r="H164" s="520">
        <f t="shared" si="136"/>
        <v>6.8946780710726125</v>
      </c>
      <c r="I164" s="520">
        <f t="shared" si="136"/>
        <v>7.1384981762256876</v>
      </c>
      <c r="J164" s="520">
        <f t="shared" si="136"/>
        <v>7.2705027364307009</v>
      </c>
      <c r="M164" s="124" t="s">
        <v>374</v>
      </c>
      <c r="N164" s="520">
        <f t="shared" ref="N164:V164" si="137">N138</f>
        <v>17.841276458086249</v>
      </c>
      <c r="O164" s="520">
        <f t="shared" si="137"/>
        <v>18.363302557527454</v>
      </c>
      <c r="P164" s="520">
        <f t="shared" si="137"/>
        <v>7.5832038101174053</v>
      </c>
      <c r="Q164" s="520">
        <f t="shared" si="137"/>
        <v>17.858057951869704</v>
      </c>
      <c r="R164" s="520">
        <f t="shared" si="137"/>
        <v>18.926195378891059</v>
      </c>
      <c r="S164" s="520">
        <f t="shared" si="137"/>
        <v>19.800892101586591</v>
      </c>
      <c r="T164" s="520">
        <f t="shared" si="137"/>
        <v>20.627359959473619</v>
      </c>
      <c r="U164" s="520">
        <f t="shared" si="137"/>
        <v>21.356816073668487</v>
      </c>
      <c r="V164" s="520">
        <f t="shared" si="137"/>
        <v>21.751744676798641</v>
      </c>
    </row>
    <row r="166" spans="1:28" ht="12" customHeight="1">
      <c r="B166" s="200"/>
      <c r="C166" s="200"/>
      <c r="D166" s="200"/>
      <c r="E166" s="200"/>
      <c r="F166" s="200"/>
      <c r="G166" s="200"/>
      <c r="H166" s="200"/>
      <c r="I166" s="200"/>
      <c r="J166" s="200"/>
    </row>
    <row r="167" spans="1:28" ht="12" customHeight="1">
      <c r="M167" s="539" t="s">
        <v>383</v>
      </c>
      <c r="N167" s="538">
        <f t="shared" ref="N167:V167" si="138">(B118+0.5*B124)*B12</f>
        <v>3.4664143640794478</v>
      </c>
      <c r="O167" s="538">
        <f t="shared" si="138"/>
        <v>3.5204257308035634</v>
      </c>
      <c r="P167" s="538">
        <f t="shared" si="138"/>
        <v>2.0718642149453053</v>
      </c>
      <c r="Q167" s="538">
        <f t="shared" si="138"/>
        <v>3.0996452192039778</v>
      </c>
      <c r="R167" s="538">
        <f t="shared" si="138"/>
        <v>3.1640948228622796</v>
      </c>
      <c r="S167" s="538">
        <f t="shared" si="138"/>
        <v>3.2362875396628903</v>
      </c>
      <c r="T167" s="538">
        <f t="shared" si="138"/>
        <v>3.3082893151114172</v>
      </c>
      <c r="U167" s="538">
        <f t="shared" si="138"/>
        <v>3.3374345350606163</v>
      </c>
      <c r="V167" s="538">
        <f t="shared" si="138"/>
        <v>3.3371491020478006</v>
      </c>
    </row>
    <row r="169" spans="1:28" ht="12" customHeight="1">
      <c r="A169" t="s">
        <v>384</v>
      </c>
    </row>
    <row r="170" spans="1:28" ht="30.75" customHeight="1" thickBot="1">
      <c r="B170" t="s">
        <v>36</v>
      </c>
      <c r="C170" t="s">
        <v>36</v>
      </c>
      <c r="D170" t="s">
        <v>36</v>
      </c>
      <c r="L170">
        <v>2015</v>
      </c>
      <c r="M170" s="548" t="s">
        <v>358</v>
      </c>
      <c r="N170" s="535">
        <v>2018</v>
      </c>
      <c r="O170" s="536">
        <v>2019</v>
      </c>
      <c r="P170" s="536" t="s">
        <v>379</v>
      </c>
      <c r="Q170" s="537">
        <v>2025</v>
      </c>
      <c r="R170" s="537">
        <v>2030</v>
      </c>
      <c r="S170" s="537">
        <v>2035</v>
      </c>
      <c r="T170" s="537">
        <v>2040</v>
      </c>
      <c r="U170" s="537">
        <v>2045</v>
      </c>
      <c r="V170" s="537">
        <v>2050</v>
      </c>
      <c r="AB170" s="529"/>
    </row>
    <row r="171" spans="1:28" ht="21" customHeight="1" thickBot="1">
      <c r="A171" s="518" t="s">
        <v>363</v>
      </c>
      <c r="B171" s="121">
        <v>2018</v>
      </c>
      <c r="C171" s="121">
        <v>2019</v>
      </c>
      <c r="D171" s="121">
        <v>2020</v>
      </c>
      <c r="L171" s="546">
        <v>133.20829175371395</v>
      </c>
      <c r="M171" s="524" t="s">
        <v>377</v>
      </c>
      <c r="N171" s="526">
        <v>130.84962646040506</v>
      </c>
      <c r="O171" s="526">
        <v>130.57870455249068</v>
      </c>
      <c r="P171" s="526">
        <v>108.33575756354981</v>
      </c>
      <c r="Q171" s="525"/>
      <c r="R171" s="525"/>
      <c r="S171" s="525"/>
      <c r="T171" s="525"/>
      <c r="U171" s="525"/>
      <c r="V171" s="525"/>
    </row>
    <row r="172" spans="1:28" ht="12" customHeight="1">
      <c r="A172" s="124" t="s">
        <v>32</v>
      </c>
      <c r="B172" s="520">
        <v>24.718228901257021</v>
      </c>
      <c r="C172" s="520">
        <v>24.518616821803295</v>
      </c>
      <c r="D172" s="520">
        <v>19.808085372774539</v>
      </c>
      <c r="F172" s="517"/>
      <c r="G172" s="517"/>
      <c r="H172" s="517"/>
      <c r="L172" s="547">
        <v>71.759294073259696</v>
      </c>
      <c r="M172" s="525" t="s">
        <v>32</v>
      </c>
      <c r="N172" s="525">
        <v>71.185580178055531</v>
      </c>
      <c r="O172" s="525">
        <v>70.802883735495115</v>
      </c>
      <c r="P172" s="525">
        <v>59.808395089617527</v>
      </c>
      <c r="Q172" s="525">
        <f t="shared" ref="Q172:V175" si="139">$O172*Q151/$O151</f>
        <v>59.425575491537394</v>
      </c>
      <c r="R172" s="525">
        <f t="shared" si="139"/>
        <v>49.309029627017871</v>
      </c>
      <c r="S172" s="525">
        <f t="shared" si="139"/>
        <v>40.461964499179572</v>
      </c>
      <c r="T172" s="525">
        <f t="shared" si="139"/>
        <v>32.87538807975681</v>
      </c>
      <c r="U172" s="525">
        <f t="shared" si="139"/>
        <v>27.850084575860254</v>
      </c>
      <c r="V172" s="525">
        <f t="shared" si="139"/>
        <v>25.279088671335561</v>
      </c>
    </row>
    <row r="173" spans="1:28" ht="12" customHeight="1">
      <c r="A173" s="124" t="s">
        <v>77</v>
      </c>
      <c r="B173" s="520">
        <v>5.5612392880525761</v>
      </c>
      <c r="C173" s="520">
        <v>5.4750445226866571</v>
      </c>
      <c r="D173" s="520">
        <v>4.8137270961390159</v>
      </c>
      <c r="F173" s="517"/>
      <c r="G173" s="517"/>
      <c r="H173" s="517"/>
      <c r="L173" s="547">
        <v>19.941102986840757</v>
      </c>
      <c r="M173" s="525" t="s">
        <v>77</v>
      </c>
      <c r="N173" s="525">
        <v>20.380214646681083</v>
      </c>
      <c r="O173" s="525">
        <v>20.786101134797271</v>
      </c>
      <c r="P173" s="525">
        <v>16.725567675738596</v>
      </c>
      <c r="Q173" s="525">
        <f t="shared" si="139"/>
        <v>20.233247883404665</v>
      </c>
      <c r="R173" s="525">
        <f t="shared" si="139"/>
        <v>18.493786253542496</v>
      </c>
      <c r="S173" s="525">
        <f t="shared" si="139"/>
        <v>16.745519463505126</v>
      </c>
      <c r="T173" s="525">
        <f t="shared" si="139"/>
        <v>15.626522699139812</v>
      </c>
      <c r="U173" s="525">
        <f t="shared" si="139"/>
        <v>15.212183287589509</v>
      </c>
      <c r="V173" s="525">
        <f t="shared" si="139"/>
        <v>15.217009944411007</v>
      </c>
    </row>
    <row r="174" spans="1:28" ht="12" customHeight="1">
      <c r="A174" s="124" t="s">
        <v>371</v>
      </c>
      <c r="B174" s="520">
        <v>11.107558586636941</v>
      </c>
      <c r="C174" s="520">
        <v>10.863991676779788</v>
      </c>
      <c r="D174" s="520">
        <v>9.9827686796522634</v>
      </c>
      <c r="F174" s="517"/>
      <c r="G174" s="517"/>
      <c r="H174" s="517"/>
      <c r="L174" s="547">
        <v>33.552296242113158</v>
      </c>
      <c r="M174" s="525" t="s">
        <v>378</v>
      </c>
      <c r="N174" s="525">
        <v>31.019891290426454</v>
      </c>
      <c r="O174" s="525">
        <v>30.656171024089808</v>
      </c>
      <c r="P174" s="525">
        <v>26.06235821286829</v>
      </c>
      <c r="Q174" s="525">
        <f t="shared" si="139"/>
        <v>28.746197060507683</v>
      </c>
      <c r="R174" s="525">
        <f t="shared" si="139"/>
        <v>24.661867296938819</v>
      </c>
      <c r="S174" s="525">
        <f t="shared" si="139"/>
        <v>22.757614258205098</v>
      </c>
      <c r="T174" s="525">
        <f t="shared" si="139"/>
        <v>21.307293322609127</v>
      </c>
      <c r="U174" s="525">
        <f t="shared" si="139"/>
        <v>21.035698724820492</v>
      </c>
      <c r="V174" s="525">
        <f t="shared" si="139"/>
        <v>21.586563468881366</v>
      </c>
    </row>
    <row r="175" spans="1:28" ht="12" customHeight="1">
      <c r="A175" s="124" t="s">
        <v>161</v>
      </c>
      <c r="B175" s="521">
        <v>0.43910243667983567</v>
      </c>
      <c r="C175" s="521">
        <v>0.43901603835014552</v>
      </c>
      <c r="D175" s="521">
        <v>0.37096855240587295</v>
      </c>
      <c r="F175" s="517"/>
      <c r="G175" s="517"/>
      <c r="H175" s="517"/>
      <c r="L175" s="547">
        <v>1.3345366397756786</v>
      </c>
      <c r="M175" s="525" t="s">
        <v>362</v>
      </c>
      <c r="N175" s="525">
        <v>1.3339190041551063</v>
      </c>
      <c r="O175" s="525">
        <v>1.3365924697030493</v>
      </c>
      <c r="P175" s="525">
        <v>1.1398219470187745</v>
      </c>
      <c r="Q175" s="525">
        <f t="shared" si="139"/>
        <v>1.2141626912717669</v>
      </c>
      <c r="R175" s="525">
        <f t="shared" si="139"/>
        <v>1.1328079387293</v>
      </c>
      <c r="S175" s="525">
        <f t="shared" si="139"/>
        <v>1.0568900273510295</v>
      </c>
      <c r="T175" s="525">
        <f t="shared" si="139"/>
        <v>0.98162604849299628</v>
      </c>
      <c r="U175" s="525">
        <f t="shared" si="139"/>
        <v>0.90624673706697145</v>
      </c>
      <c r="V175" s="525">
        <f t="shared" si="139"/>
        <v>0.83002287664541741</v>
      </c>
    </row>
    <row r="176" spans="1:28" ht="12" customHeight="1">
      <c r="A176" s="124" t="s">
        <v>375</v>
      </c>
      <c r="B176" s="520">
        <v>41.826129212626377</v>
      </c>
      <c r="C176" s="520">
        <v>41.296669059619887</v>
      </c>
      <c r="D176" s="520">
        <v>34.975549700971683</v>
      </c>
      <c r="F176" s="517"/>
      <c r="G176" s="517"/>
      <c r="H176" s="517"/>
      <c r="M176" s="525" t="s">
        <v>375</v>
      </c>
      <c r="N176" s="525">
        <f>SUM(N172:N175)</f>
        <v>123.91960511931818</v>
      </c>
      <c r="O176" s="525">
        <f t="shared" ref="O176" si="140">SUM(O172:O175)</f>
        <v>123.58174836408526</v>
      </c>
      <c r="P176" s="525">
        <f t="shared" ref="P176" si="141">SUM(P172:P175)</f>
        <v>103.73614292524319</v>
      </c>
      <c r="Q176" s="525">
        <f>SUM(Q172:Q175)</f>
        <v>109.61918312672151</v>
      </c>
      <c r="R176" s="525">
        <f t="shared" ref="R176:V176" si="142">SUM(R172:R175)</f>
        <v>93.597491116228483</v>
      </c>
      <c r="S176" s="525">
        <f t="shared" si="142"/>
        <v>81.021988248240831</v>
      </c>
      <c r="T176" s="525">
        <f t="shared" si="142"/>
        <v>70.79083014999874</v>
      </c>
      <c r="U176" s="525">
        <f t="shared" si="142"/>
        <v>65.004213325337219</v>
      </c>
      <c r="V176" s="525">
        <f t="shared" si="142"/>
        <v>62.912684961273349</v>
      </c>
    </row>
    <row r="177" spans="1:22" ht="12" customHeight="1">
      <c r="A177" s="124" t="s">
        <v>169</v>
      </c>
      <c r="B177" s="520">
        <v>0.86657568240921223</v>
      </c>
      <c r="C177" s="520">
        <v>0.8538480158362749</v>
      </c>
      <c r="D177" s="520">
        <v>0.6823720992453195</v>
      </c>
      <c r="F177" s="517"/>
      <c r="G177" s="517"/>
      <c r="H177" s="517"/>
      <c r="L177" s="547">
        <v>0.47071151097095337</v>
      </c>
      <c r="M177" s="525" t="s">
        <v>364</v>
      </c>
      <c r="N177" s="525">
        <v>0.44921495277566686</v>
      </c>
      <c r="O177" s="525">
        <v>0.44794365091577254</v>
      </c>
      <c r="P177" s="525">
        <v>0.38397897680776488</v>
      </c>
      <c r="Q177" s="525">
        <f t="shared" ref="Q177:V179" si="143">$O177*Q156/$O156</f>
        <v>0.42233470601167256</v>
      </c>
      <c r="R177" s="525">
        <f t="shared" si="143"/>
        <v>0.33786776480933806</v>
      </c>
      <c r="S177" s="525">
        <f t="shared" si="143"/>
        <v>0.33786776480933806</v>
      </c>
      <c r="T177" s="525">
        <f t="shared" si="143"/>
        <v>0.33786776480933806</v>
      </c>
      <c r="U177" s="525">
        <f t="shared" si="143"/>
        <v>0.33786776480933806</v>
      </c>
      <c r="V177" s="525">
        <f t="shared" si="143"/>
        <v>0.33786776480933806</v>
      </c>
    </row>
    <row r="178" spans="1:22" ht="12" customHeight="1">
      <c r="A178" s="124" t="s">
        <v>146</v>
      </c>
      <c r="B178" s="520">
        <v>7.853669639302209E-2</v>
      </c>
      <c r="C178" s="520">
        <v>7.4745792519985726E-2</v>
      </c>
      <c r="D178" s="520">
        <v>5.9876098632566009E-2</v>
      </c>
      <c r="F178" s="517"/>
      <c r="G178" s="517"/>
      <c r="H178" s="517"/>
      <c r="L178" s="547">
        <v>0.12179501748570667</v>
      </c>
      <c r="M178" s="525" t="s">
        <v>365</v>
      </c>
      <c r="N178" s="525">
        <v>0.11000416538311134</v>
      </c>
      <c r="O178" s="525">
        <v>0.11389099590964924</v>
      </c>
      <c r="P178" s="525">
        <v>0.11590414711705029</v>
      </c>
      <c r="Q178" s="525">
        <f>$O178*Q157/$O157</f>
        <v>0.10266417537776157</v>
      </c>
      <c r="R178" s="525">
        <f t="shared" si="143"/>
        <v>9.8664718475253613E-2</v>
      </c>
      <c r="S178" s="525">
        <f t="shared" si="143"/>
        <v>0.10034768889947944</v>
      </c>
      <c r="T178" s="525">
        <f t="shared" si="143"/>
        <v>0.10202502606838529</v>
      </c>
      <c r="U178" s="525">
        <f t="shared" si="143"/>
        <v>0.10369672998197114</v>
      </c>
      <c r="V178" s="525">
        <f t="shared" si="143"/>
        <v>0.10536280064023702</v>
      </c>
    </row>
    <row r="179" spans="1:22" ht="12" customHeight="1">
      <c r="A179" s="124" t="s">
        <v>373</v>
      </c>
      <c r="B179" s="520">
        <v>0.3672688866755513</v>
      </c>
      <c r="C179" s="520">
        <v>0.37118711540000005</v>
      </c>
      <c r="D179" s="520">
        <v>0.37118711540000005</v>
      </c>
      <c r="F179" s="517"/>
      <c r="G179" s="517"/>
      <c r="H179" s="517"/>
      <c r="L179" s="547">
        <v>1.384042590841426</v>
      </c>
      <c r="M179" s="525" t="s">
        <v>367</v>
      </c>
      <c r="N179" s="525">
        <v>1.0309159230898379</v>
      </c>
      <c r="O179" s="525">
        <v>1.0450356813455373</v>
      </c>
      <c r="P179" s="525">
        <v>1.0347049018325318</v>
      </c>
      <c r="Q179" s="525">
        <f t="shared" si="143"/>
        <v>0.9657814688017996</v>
      </c>
      <c r="R179" s="525">
        <f t="shared" si="143"/>
        <v>0.95602610043006431</v>
      </c>
      <c r="S179" s="525">
        <f t="shared" si="143"/>
        <v>0.94870957415126267</v>
      </c>
      <c r="T179" s="525">
        <f t="shared" si="143"/>
        <v>0.94139304787246125</v>
      </c>
      <c r="U179" s="525">
        <f t="shared" si="143"/>
        <v>0.93407652159365973</v>
      </c>
      <c r="V179" s="525">
        <f t="shared" si="143"/>
        <v>0.92675999531485831</v>
      </c>
    </row>
    <row r="180" spans="1:22" ht="12" customHeight="1">
      <c r="A180" s="124" t="s">
        <v>372</v>
      </c>
      <c r="B180" s="1">
        <v>0</v>
      </c>
      <c r="C180" s="1">
        <v>0</v>
      </c>
      <c r="D180" s="1">
        <v>0</v>
      </c>
      <c r="F180" s="517"/>
      <c r="G180" s="517"/>
      <c r="H180" s="517"/>
      <c r="L180" s="547">
        <v>1.023629044399029</v>
      </c>
      <c r="M180" s="525" t="s">
        <v>366</v>
      </c>
      <c r="N180" s="525">
        <v>1.4164116960566484</v>
      </c>
      <c r="O180" s="525">
        <v>1.410563502433583</v>
      </c>
      <c r="P180" s="525">
        <v>1.2602562631070047</v>
      </c>
      <c r="Q180" s="525">
        <f>O180</f>
        <v>1.410563502433583</v>
      </c>
      <c r="R180" s="525">
        <f>Q180</f>
        <v>1.410563502433583</v>
      </c>
      <c r="S180" s="525">
        <f t="shared" ref="S180:V180" si="144">R180</f>
        <v>1.410563502433583</v>
      </c>
      <c r="T180" s="525">
        <f t="shared" si="144"/>
        <v>1.410563502433583</v>
      </c>
      <c r="U180" s="525">
        <f t="shared" si="144"/>
        <v>1.410563502433583</v>
      </c>
      <c r="V180" s="525">
        <f t="shared" si="144"/>
        <v>1.410563502433583</v>
      </c>
    </row>
    <row r="181" spans="1:22" ht="12" customHeight="1">
      <c r="A181" s="124" t="s">
        <v>380</v>
      </c>
      <c r="B181" s="521">
        <v>0.85116058633928526</v>
      </c>
      <c r="C181" s="521">
        <v>0.86536730005916718</v>
      </c>
      <c r="D181" s="521">
        <v>0.4912655637106384</v>
      </c>
      <c r="F181" s="517"/>
      <c r="G181" s="517"/>
      <c r="H181" s="517"/>
      <c r="L181" s="547">
        <v>3.6208836480275415</v>
      </c>
      <c r="M181" s="525" t="s">
        <v>368</v>
      </c>
      <c r="N181" s="525">
        <v>3.9234746037816306</v>
      </c>
      <c r="O181" s="525">
        <v>3.9795223578008696</v>
      </c>
      <c r="P181" s="525">
        <v>1.8047703494422711</v>
      </c>
      <c r="Q181" s="525">
        <f t="shared" ref="Q181:V181" si="145">$O181*Q160/$O160</f>
        <v>3.623700361054174</v>
      </c>
      <c r="R181" s="525">
        <f t="shared" si="145"/>
        <v>3.7547513458652775</v>
      </c>
      <c r="S181" s="525">
        <f t="shared" si="145"/>
        <v>3.8839613018288519</v>
      </c>
      <c r="T181" s="525">
        <f t="shared" si="145"/>
        <v>4.0089096156717279</v>
      </c>
      <c r="U181" s="525">
        <f t="shared" si="145"/>
        <v>4.0953769871469934</v>
      </c>
      <c r="V181" s="525">
        <f t="shared" si="145"/>
        <v>4.1353485869783384</v>
      </c>
    </row>
    <row r="182" spans="1:22" ht="12" customHeight="1">
      <c r="A182" s="522" t="s">
        <v>376</v>
      </c>
      <c r="B182" s="523">
        <v>43.989671064443449</v>
      </c>
      <c r="C182" s="523">
        <v>43.461817283435316</v>
      </c>
      <c r="D182" s="523">
        <v>36.580250577960207</v>
      </c>
      <c r="F182" s="517"/>
      <c r="G182" s="517"/>
      <c r="H182" s="517"/>
      <c r="L182" s="546">
        <v>133.20829175371395</v>
      </c>
      <c r="M182" s="534" t="s">
        <v>83</v>
      </c>
      <c r="N182" s="534">
        <f>SUM(N176:N181)</f>
        <v>130.84962646040506</v>
      </c>
      <c r="O182" s="534">
        <f t="shared" ref="O182:V182" si="146">SUM(O176:O181)</f>
        <v>130.57870455249068</v>
      </c>
      <c r="P182" s="534">
        <f t="shared" si="146"/>
        <v>108.33575756354981</v>
      </c>
      <c r="Q182" s="534">
        <f t="shared" si="146"/>
        <v>116.1442273404005</v>
      </c>
      <c r="R182" s="534">
        <f t="shared" si="146"/>
        <v>100.15536454824199</v>
      </c>
      <c r="S182" s="534">
        <f t="shared" si="146"/>
        <v>87.703438080363341</v>
      </c>
      <c r="T182" s="534">
        <f t="shared" si="146"/>
        <v>77.591589106854244</v>
      </c>
      <c r="U182" s="534">
        <f t="shared" si="146"/>
        <v>71.885794831302761</v>
      </c>
      <c r="V182" s="534">
        <f t="shared" si="146"/>
        <v>69.828587611449706</v>
      </c>
    </row>
    <row r="183" spans="1:22" ht="12" customHeight="1">
      <c r="C183" s="529">
        <f>C182/B182-1</f>
        <v>-1.1999493704666353E-2</v>
      </c>
      <c r="P183" s="577">
        <f>P182/$O182-1</f>
        <v>-0.17034130538490322</v>
      </c>
      <c r="Q183" s="577">
        <f t="shared" ref="Q183:V183" si="147">Q182/$O182-1</f>
        <v>-0.11054235268728474</v>
      </c>
      <c r="R183" s="577">
        <f t="shared" si="147"/>
        <v>-0.23298852679319515</v>
      </c>
      <c r="S183" s="577">
        <f t="shared" si="147"/>
        <v>-0.3283480765034863</v>
      </c>
      <c r="T183" s="577">
        <f t="shared" si="147"/>
        <v>-0.40578680595147432</v>
      </c>
      <c r="U183" s="577">
        <f t="shared" si="147"/>
        <v>-0.44948301426588477</v>
      </c>
      <c r="V183" s="577">
        <f t="shared" si="147"/>
        <v>-0.46523755270232703</v>
      </c>
    </row>
    <row r="184" spans="1:22" ht="12" customHeight="1">
      <c r="C184" s="529">
        <f>C176/B176-1</f>
        <v>-1.2658597938024263E-2</v>
      </c>
    </row>
    <row r="186" spans="1:22" ht="28.5" customHeight="1">
      <c r="M186" s="537" t="s">
        <v>65</v>
      </c>
      <c r="N186" s="535">
        <v>2018</v>
      </c>
      <c r="O186" s="536">
        <v>2019</v>
      </c>
      <c r="P186" s="536">
        <v>2020</v>
      </c>
      <c r="Q186" s="537">
        <v>2025</v>
      </c>
      <c r="R186" s="537">
        <v>2030</v>
      </c>
      <c r="S186" s="537">
        <v>2035</v>
      </c>
      <c r="T186" s="537">
        <v>2040</v>
      </c>
      <c r="U186" s="537">
        <v>2045</v>
      </c>
      <c r="V186" s="537">
        <v>2050</v>
      </c>
    </row>
    <row r="187" spans="1:22" ht="16.5" customHeight="1">
      <c r="L187" s="546">
        <f>SUM(L188:L197)</f>
        <v>137.92741697054007</v>
      </c>
      <c r="M187" s="524" t="s">
        <v>377</v>
      </c>
      <c r="N187" s="526">
        <v>130.84962646040506</v>
      </c>
      <c r="O187" s="526">
        <v>130.57870455249068</v>
      </c>
      <c r="P187" s="526">
        <v>108.33575756354981</v>
      </c>
      <c r="Q187" s="537"/>
      <c r="R187" s="537"/>
      <c r="S187" s="537"/>
      <c r="T187" s="537"/>
      <c r="U187" s="537"/>
      <c r="V187" s="537"/>
    </row>
    <row r="188" spans="1:22" ht="12" customHeight="1">
      <c r="L188" s="547">
        <v>74.023209970351715</v>
      </c>
      <c r="M188" s="540" t="s">
        <v>32</v>
      </c>
      <c r="N188" s="541">
        <v>73.467660666607657</v>
      </c>
      <c r="O188" s="541">
        <v>73.188363876122111</v>
      </c>
      <c r="P188" s="541">
        <v>62.193875230244508</v>
      </c>
      <c r="Q188" s="542">
        <f>$O188*Q172/$O172</f>
        <v>61.427733069044734</v>
      </c>
      <c r="R188" s="542">
        <f t="shared" ref="R188:V188" si="148">$O188*R172/$O172</f>
        <v>50.970342058419178</v>
      </c>
      <c r="S188" s="542">
        <f t="shared" si="148"/>
        <v>41.825202939073215</v>
      </c>
      <c r="T188" s="542">
        <f t="shared" si="148"/>
        <v>33.983020724673359</v>
      </c>
      <c r="U188" s="542">
        <f t="shared" si="148"/>
        <v>28.788405448759828</v>
      </c>
      <c r="V188" s="542">
        <f t="shared" si="148"/>
        <v>26.130787935787819</v>
      </c>
    </row>
    <row r="189" spans="1:22" ht="12" customHeight="1">
      <c r="L189" s="547">
        <v>20.3850693124553</v>
      </c>
      <c r="M189" s="540" t="s">
        <v>77</v>
      </c>
      <c r="N189" s="541">
        <v>20.828834172170438</v>
      </c>
      <c r="O189" s="541">
        <v>21.287226096108363</v>
      </c>
      <c r="P189" s="541">
        <v>17.226692637049688</v>
      </c>
      <c r="Q189" s="542">
        <f>$O189*Q173/$O173</f>
        <v>20.721044295873522</v>
      </c>
      <c r="R189" s="542">
        <f t="shared" ref="R189:V191" si="149">$O189*R173/$O173</f>
        <v>18.939646583996065</v>
      </c>
      <c r="S189" s="542">
        <f t="shared" si="149"/>
        <v>17.149231431365951</v>
      </c>
      <c r="T189" s="542">
        <f t="shared" si="149"/>
        <v>16.003257158971916</v>
      </c>
      <c r="U189" s="542">
        <f t="shared" si="149"/>
        <v>15.578928581091848</v>
      </c>
      <c r="V189" s="542">
        <f t="shared" si="149"/>
        <v>15.583871602122162</v>
      </c>
    </row>
    <row r="190" spans="1:22" ht="12" customHeight="1">
      <c r="L190" s="547">
        <v>34.221064233348834</v>
      </c>
      <c r="M190" s="540" t="s">
        <v>371</v>
      </c>
      <c r="N190" s="541">
        <v>31.761631021098815</v>
      </c>
      <c r="O190" s="541">
        <v>31.473960366489308</v>
      </c>
      <c r="P190" s="541">
        <v>26.88014755526779</v>
      </c>
      <c r="Q190" s="542">
        <f>$O190*Q174/$O174</f>
        <v>29.513035605743031</v>
      </c>
      <c r="R190" s="542">
        <f t="shared" si="149"/>
        <v>25.319751552061842</v>
      </c>
      <c r="S190" s="542">
        <f t="shared" si="149"/>
        <v>23.3647003285488</v>
      </c>
      <c r="T190" s="542">
        <f t="shared" si="149"/>
        <v>21.875690379792726</v>
      </c>
      <c r="U190" s="542">
        <f t="shared" si="149"/>
        <v>21.59685067734473</v>
      </c>
      <c r="V190" s="542">
        <f t="shared" si="149"/>
        <v>22.162410384988714</v>
      </c>
    </row>
    <row r="191" spans="1:22" ht="12" customHeight="1">
      <c r="L191" s="547">
        <v>1.3762295379176286</v>
      </c>
      <c r="M191" s="540" t="s">
        <v>161</v>
      </c>
      <c r="N191" s="541">
        <v>1.3831555101667261</v>
      </c>
      <c r="O191" s="541">
        <v>1.3868742202911524</v>
      </c>
      <c r="P191" s="541">
        <v>1.1901036976068775</v>
      </c>
      <c r="Q191" s="542">
        <f>$O191*Q175/$O175</f>
        <v>1.2598387121979289</v>
      </c>
      <c r="R191" s="542">
        <f t="shared" si="149"/>
        <v>1.1754234460963768</v>
      </c>
      <c r="S191" s="542">
        <f t="shared" si="149"/>
        <v>1.0966495516330452</v>
      </c>
      <c r="T191" s="542">
        <f t="shared" si="149"/>
        <v>1.0185541902115232</v>
      </c>
      <c r="U191" s="542">
        <f t="shared" si="149"/>
        <v>0.94033915748484742</v>
      </c>
      <c r="V191" s="542">
        <f t="shared" si="149"/>
        <v>0.86124780437165027</v>
      </c>
    </row>
    <row r="192" spans="1:22" ht="12" customHeight="1">
      <c r="L192" s="517"/>
      <c r="M192" s="543" t="s">
        <v>375</v>
      </c>
      <c r="N192" s="544">
        <v>127.44128137004365</v>
      </c>
      <c r="O192" s="544">
        <v>127.33642455901092</v>
      </c>
      <c r="P192" s="544">
        <v>107.49081912016885</v>
      </c>
      <c r="Q192" s="542">
        <f>SUM(Q188:Q191)</f>
        <v>112.92165168285922</v>
      </c>
      <c r="R192" s="542">
        <f t="shared" ref="R192:V192" si="150">SUM(R188:R191)</f>
        <v>96.405163640573463</v>
      </c>
      <c r="S192" s="542">
        <f t="shared" si="150"/>
        <v>83.435784250621026</v>
      </c>
      <c r="T192" s="542">
        <f t="shared" si="150"/>
        <v>72.880522453649519</v>
      </c>
      <c r="U192" s="542">
        <f t="shared" si="150"/>
        <v>66.904523864681252</v>
      </c>
      <c r="V192" s="542">
        <f t="shared" si="150"/>
        <v>64.738317727270342</v>
      </c>
    </row>
    <row r="193" spans="1:23" ht="12" customHeight="1">
      <c r="L193" s="547">
        <v>0.47166949996759866</v>
      </c>
      <c r="M193" s="540" t="s">
        <v>169</v>
      </c>
      <c r="N193" s="541">
        <v>0.45030243599784858</v>
      </c>
      <c r="O193" s="541">
        <v>0.44903113413795426</v>
      </c>
      <c r="P193" s="541">
        <v>0.38506646002994654</v>
      </c>
      <c r="Q193" s="542">
        <f>$O193*Q177/$O177</f>
        <v>0.42336001780255023</v>
      </c>
      <c r="R193" s="542">
        <f t="shared" ref="R193:V193" si="151">$O193*R177/$O177</f>
        <v>0.33868801424204026</v>
      </c>
      <c r="S193" s="542">
        <f t="shared" si="151"/>
        <v>0.33868801424204026</v>
      </c>
      <c r="T193" s="542">
        <f t="shared" si="151"/>
        <v>0.33868801424204026</v>
      </c>
      <c r="U193" s="542">
        <f t="shared" si="151"/>
        <v>0.33868801424204026</v>
      </c>
      <c r="V193" s="542">
        <f t="shared" si="151"/>
        <v>0.33868801424204026</v>
      </c>
    </row>
    <row r="194" spans="1:23" ht="12" customHeight="1">
      <c r="L194" s="547">
        <v>0.12179501748570667</v>
      </c>
      <c r="M194" s="540" t="s">
        <v>146</v>
      </c>
      <c r="N194" s="541">
        <v>0.11000416538311134</v>
      </c>
      <c r="O194" s="541">
        <v>0.11389099590964924</v>
      </c>
      <c r="P194" s="541">
        <v>0.11590414711705029</v>
      </c>
      <c r="Q194" s="542">
        <f>$O194*Q178/$O178</f>
        <v>0.10266417537776157</v>
      </c>
      <c r="R194" s="542">
        <f t="shared" ref="R194:V195" si="152">$O194*R178/$O178</f>
        <v>9.8664718475253613E-2</v>
      </c>
      <c r="S194" s="542">
        <f t="shared" si="152"/>
        <v>0.10034768889947944</v>
      </c>
      <c r="T194" s="542">
        <f t="shared" si="152"/>
        <v>0.10202502606838529</v>
      </c>
      <c r="U194" s="542">
        <f t="shared" si="152"/>
        <v>0.10369672998197114</v>
      </c>
      <c r="V194" s="542">
        <f t="shared" si="152"/>
        <v>0.10536280064023702</v>
      </c>
    </row>
    <row r="195" spans="1:23" ht="12" customHeight="1">
      <c r="L195" s="547">
        <v>1.5047251480367834</v>
      </c>
      <c r="M195" s="540" t="s">
        <v>373</v>
      </c>
      <c r="N195" s="541">
        <v>1.0309159230898379</v>
      </c>
      <c r="O195" s="541">
        <v>1.0450356813455373</v>
      </c>
      <c r="P195" s="541">
        <v>1.0347049018325318</v>
      </c>
      <c r="Q195" s="542">
        <f>$O195*Q179/$O179</f>
        <v>0.96578146880179971</v>
      </c>
      <c r="R195" s="542">
        <f t="shared" si="152"/>
        <v>0.95602610043006431</v>
      </c>
      <c r="S195" s="542">
        <f t="shared" si="152"/>
        <v>0.94870957415126267</v>
      </c>
      <c r="T195" s="542">
        <f t="shared" si="152"/>
        <v>0.94139304787246125</v>
      </c>
      <c r="U195" s="542">
        <f t="shared" si="152"/>
        <v>0.93407652159365973</v>
      </c>
      <c r="V195" s="542">
        <f t="shared" si="152"/>
        <v>0.92675999531485831</v>
      </c>
    </row>
    <row r="196" spans="1:23" ht="12" customHeight="1">
      <c r="L196" s="547">
        <v>1.023629044399029</v>
      </c>
      <c r="M196" s="540" t="s">
        <v>372</v>
      </c>
      <c r="N196" s="541">
        <v>1.5416633561654689</v>
      </c>
      <c r="O196" s="541">
        <v>1.5515824010815715</v>
      </c>
      <c r="P196" s="541">
        <v>1.401275161754993</v>
      </c>
      <c r="Q196" s="542">
        <f>O196</f>
        <v>1.5515824010815715</v>
      </c>
      <c r="R196" s="542">
        <f>Q196</f>
        <v>1.5515824010815715</v>
      </c>
      <c r="S196" s="542">
        <f t="shared" ref="S196:V196" si="153">R196</f>
        <v>1.5515824010815715</v>
      </c>
      <c r="T196" s="542">
        <f t="shared" si="153"/>
        <v>1.5515824010815715</v>
      </c>
      <c r="U196" s="542">
        <f t="shared" si="153"/>
        <v>1.5515824010815715</v>
      </c>
      <c r="V196" s="542">
        <f t="shared" si="153"/>
        <v>1.5515824010815715</v>
      </c>
    </row>
    <row r="197" spans="1:23" ht="12" customHeight="1">
      <c r="L197" s="547">
        <v>4.8000252065774749</v>
      </c>
      <c r="M197" s="540" t="s">
        <v>151</v>
      </c>
      <c r="N197" s="541">
        <v>5.2986180403166543</v>
      </c>
      <c r="O197" s="541">
        <v>5.3718252647761107</v>
      </c>
      <c r="P197" s="541">
        <v>3.1970732564175117</v>
      </c>
      <c r="Q197" s="542">
        <f t="shared" ref="Q197:V197" si="154">$O197*Q181/$O181</f>
        <v>4.8915129508774013</v>
      </c>
      <c r="R197" s="542">
        <f t="shared" si="154"/>
        <v>5.0684143294566901</v>
      </c>
      <c r="S197" s="542">
        <f t="shared" si="154"/>
        <v>5.2428305642455566</v>
      </c>
      <c r="T197" s="542">
        <f t="shared" si="154"/>
        <v>5.4114941496571598</v>
      </c>
      <c r="U197" s="542">
        <f t="shared" si="154"/>
        <v>5.5282135870436848</v>
      </c>
      <c r="V197" s="542">
        <f t="shared" si="154"/>
        <v>5.5821699241469647</v>
      </c>
    </row>
    <row r="198" spans="1:23" ht="12" customHeight="1">
      <c r="L198" s="546">
        <v>137.92741697054007</v>
      </c>
      <c r="M198" s="543" t="s">
        <v>376</v>
      </c>
      <c r="N198" s="544">
        <v>135.87278529099657</v>
      </c>
      <c r="O198" s="544">
        <v>135.86779003626171</v>
      </c>
      <c r="P198" s="544">
        <v>113.62484304732088</v>
      </c>
      <c r="Q198" s="545">
        <f>SUM(Q192:Q197)</f>
        <v>120.85655269680031</v>
      </c>
      <c r="R198" s="545">
        <f t="shared" ref="R198:V198" si="155">SUM(R192:R197)</f>
        <v>104.41853920425908</v>
      </c>
      <c r="S198" s="545">
        <f t="shared" si="155"/>
        <v>91.617942493240932</v>
      </c>
      <c r="T198" s="545">
        <f t="shared" si="155"/>
        <v>81.225705092571147</v>
      </c>
      <c r="U198" s="545">
        <f t="shared" si="155"/>
        <v>75.360781118624175</v>
      </c>
      <c r="V198" s="545">
        <f t="shared" si="155"/>
        <v>73.242880862696012</v>
      </c>
    </row>
    <row r="199" spans="1:23" ht="12" customHeight="1">
      <c r="P199" s="577">
        <f>P198/$O198-1</f>
        <v>-0.16371022876727748</v>
      </c>
      <c r="Q199" s="577">
        <f t="shared" ref="Q199" si="156">Q198/$O198-1</f>
        <v>-0.11048415033066383</v>
      </c>
      <c r="R199" s="685">
        <f t="shared" ref="R199" si="157">R198/$O198-1</f>
        <v>-0.23146951034979779</v>
      </c>
      <c r="S199" s="577">
        <f t="shared" ref="S199" si="158">S198/$O198-1</f>
        <v>-0.32568313307525609</v>
      </c>
      <c r="T199" s="577">
        <f t="shared" ref="T199" si="159">T198/$O198-1</f>
        <v>-0.40217099968364212</v>
      </c>
      <c r="U199" s="577">
        <f t="shared" ref="U199" si="160">U198/$O198-1</f>
        <v>-0.44533740411534506</v>
      </c>
      <c r="V199" s="577">
        <f t="shared" ref="V199" si="161">V198/$O198-1</f>
        <v>-0.46092535366072973</v>
      </c>
    </row>
    <row r="200" spans="1:23" ht="12" customHeight="1">
      <c r="M200" s="1" t="s">
        <v>402</v>
      </c>
      <c r="N200" s="520">
        <f>N198-N197</f>
        <v>130.57416725067992</v>
      </c>
      <c r="O200" s="520">
        <f t="shared" ref="O200:V200" si="162">O198-O197</f>
        <v>130.4959647714856</v>
      </c>
      <c r="P200" s="520">
        <f t="shared" si="162"/>
        <v>110.42776979090337</v>
      </c>
      <c r="Q200" s="520">
        <f t="shared" si="162"/>
        <v>115.96503974592291</v>
      </c>
      <c r="R200" s="520">
        <f t="shared" si="162"/>
        <v>99.35012487480239</v>
      </c>
      <c r="S200" s="520">
        <f t="shared" si="162"/>
        <v>86.375111928995381</v>
      </c>
      <c r="T200" s="520">
        <f t="shared" si="162"/>
        <v>75.814210942913988</v>
      </c>
      <c r="U200" s="520">
        <f t="shared" si="162"/>
        <v>69.832567531580494</v>
      </c>
      <c r="V200" s="520">
        <f t="shared" si="162"/>
        <v>67.660710938549045</v>
      </c>
      <c r="W200" s="1"/>
    </row>
    <row r="201" spans="1:23" ht="12" customHeight="1">
      <c r="N201" s="1"/>
      <c r="O201" s="1"/>
      <c r="P201" s="581">
        <f>P200/$O200-1</f>
        <v>-0.15378402708255456</v>
      </c>
      <c r="Q201" s="581">
        <f t="shared" ref="Q201" si="163">Q200/$O200-1</f>
        <v>-0.11135152762009248</v>
      </c>
      <c r="R201" s="581">
        <f t="shared" ref="R201" si="164">R200/$O200-1</f>
        <v>-0.23867281989311617</v>
      </c>
      <c r="S201" s="581">
        <f t="shared" ref="S201" si="165">S200/$O200-1</f>
        <v>-0.33810128090743063</v>
      </c>
      <c r="T201" s="581">
        <f t="shared" ref="T201" si="166">T200/$O200-1</f>
        <v>-0.41903022767275644</v>
      </c>
      <c r="U201" s="581">
        <f t="shared" ref="U201" si="167">U200/$O200-1</f>
        <v>-0.46486799301521808</v>
      </c>
      <c r="V201" s="581">
        <f t="shared" ref="V201" si="168">V200/$O200-1</f>
        <v>-0.48151108689811806</v>
      </c>
      <c r="W201" s="1"/>
    </row>
    <row r="202" spans="1:23" ht="12" customHeight="1">
      <c r="P202" s="577"/>
      <c r="Q202" s="577"/>
      <c r="R202" s="577"/>
      <c r="S202" s="577"/>
      <c r="T202" s="577"/>
      <c r="U202" s="577"/>
      <c r="V202" s="577"/>
    </row>
    <row r="203" spans="1:23" ht="12" customHeight="1">
      <c r="M203" s="1" t="s">
        <v>400</v>
      </c>
      <c r="N203" s="566">
        <f t="shared" ref="N203:V203" si="169">N198/B227</f>
        <v>3.0038952303318576</v>
      </c>
      <c r="O203" s="683">
        <f t="shared" si="169"/>
        <v>3.0364950146836036</v>
      </c>
      <c r="P203" s="683">
        <f t="shared" si="169"/>
        <v>3.0201469539368975</v>
      </c>
      <c r="Q203" s="683">
        <f t="shared" si="169"/>
        <v>2.9309037849759489</v>
      </c>
      <c r="R203" s="683">
        <f t="shared" si="169"/>
        <v>2.8238004889928696</v>
      </c>
      <c r="S203" s="683">
        <f t="shared" si="169"/>
        <v>2.6688650055496712</v>
      </c>
      <c r="T203" s="683">
        <f t="shared" si="169"/>
        <v>2.5140365627724597</v>
      </c>
      <c r="U203" s="683">
        <f t="shared" si="169"/>
        <v>2.4070654170644747</v>
      </c>
      <c r="V203" s="683">
        <f t="shared" si="169"/>
        <v>2.3410018993897364</v>
      </c>
    </row>
    <row r="204" spans="1:23" ht="12" customHeight="1">
      <c r="M204" s="1" t="s">
        <v>401</v>
      </c>
      <c r="N204" s="529">
        <f>N203/$N203-1</f>
        <v>0</v>
      </c>
      <c r="O204" s="684">
        <f t="shared" ref="O204:V204" si="170">O203/$N203-1</f>
        <v>1.0852503783277623E-2</v>
      </c>
      <c r="P204" s="684">
        <f t="shared" si="170"/>
        <v>5.4102165218472553E-3</v>
      </c>
      <c r="Q204" s="684">
        <f t="shared" si="170"/>
        <v>-2.4298931806567947E-2</v>
      </c>
      <c r="R204" s="684">
        <f t="shared" si="170"/>
        <v>-5.9953735909455075E-2</v>
      </c>
      <c r="S204" s="684">
        <f t="shared" si="170"/>
        <v>-0.11153192741185369</v>
      </c>
      <c r="T204" s="684">
        <f t="shared" si="170"/>
        <v>-0.16307448495974353</v>
      </c>
      <c r="U204" s="684">
        <f t="shared" si="170"/>
        <v>-0.19868529609185059</v>
      </c>
      <c r="V204" s="684">
        <f t="shared" si="170"/>
        <v>-0.22067791321366681</v>
      </c>
    </row>
    <row r="206" spans="1:23" ht="12" customHeight="1">
      <c r="A206" s="212" t="s">
        <v>396</v>
      </c>
    </row>
    <row r="207" spans="1:23" ht="12" customHeight="1">
      <c r="A207" s="201" t="s">
        <v>65</v>
      </c>
      <c r="B207" s="201">
        <v>2018</v>
      </c>
      <c r="C207" s="201">
        <v>2019</v>
      </c>
      <c r="D207" s="201">
        <v>2020</v>
      </c>
      <c r="E207" s="201">
        <v>2025</v>
      </c>
      <c r="F207" s="201">
        <v>2030</v>
      </c>
      <c r="G207" s="201">
        <v>2035</v>
      </c>
      <c r="H207" s="201">
        <v>2040</v>
      </c>
      <c r="I207" s="201">
        <v>2045</v>
      </c>
      <c r="J207" s="201">
        <v>2050</v>
      </c>
    </row>
    <row r="208" spans="1:23" ht="12" customHeight="1">
      <c r="A208" s="202" t="s">
        <v>286</v>
      </c>
      <c r="B208" s="202"/>
      <c r="C208" s="202"/>
      <c r="D208" s="202"/>
      <c r="E208" s="202"/>
      <c r="F208" s="202"/>
      <c r="G208" s="202"/>
      <c r="H208" s="202"/>
      <c r="I208" s="202"/>
      <c r="J208" s="202"/>
    </row>
    <row r="209" spans="1:10" ht="12" customHeight="1">
      <c r="A209" s="202" t="s">
        <v>287</v>
      </c>
      <c r="B209" s="202"/>
      <c r="C209" s="202"/>
      <c r="D209" s="202"/>
      <c r="E209" s="202"/>
      <c r="F209" s="202"/>
      <c r="G209" s="202"/>
      <c r="H209" s="202"/>
      <c r="I209" s="202"/>
      <c r="J209" s="202"/>
    </row>
    <row r="210" spans="1:10" ht="12" customHeight="1">
      <c r="A210" s="203" t="s">
        <v>44</v>
      </c>
      <c r="B210" s="204">
        <f t="shared" ref="B210:J210" si="171">B40*(1-B3)</f>
        <v>7.2364589950395537</v>
      </c>
      <c r="C210" s="204">
        <f t="shared" si="171"/>
        <v>7.5188891095883461</v>
      </c>
      <c r="D210" s="204">
        <f t="shared" si="171"/>
        <v>6.469263516676321</v>
      </c>
      <c r="E210" s="204">
        <f t="shared" si="171"/>
        <v>8.976674265400975</v>
      </c>
      <c r="F210" s="204">
        <f t="shared" si="171"/>
        <v>9.2612486352724002</v>
      </c>
      <c r="G210" s="204">
        <f t="shared" si="171"/>
        <v>8.375793078827618</v>
      </c>
      <c r="H210" s="204">
        <f t="shared" si="171"/>
        <v>7.4467482162589578</v>
      </c>
      <c r="I210" s="204">
        <f t="shared" si="171"/>
        <v>6.4696175787940335</v>
      </c>
      <c r="J210" s="204">
        <f t="shared" si="171"/>
        <v>5.9414393914872115</v>
      </c>
    </row>
    <row r="211" spans="1:10" ht="12" customHeight="1">
      <c r="A211" s="203" t="s">
        <v>46</v>
      </c>
      <c r="B211" s="204">
        <f t="shared" ref="B211:J211" si="172">B41*(1-B4)</f>
        <v>32.4506366480732</v>
      </c>
      <c r="C211" s="204">
        <f t="shared" si="172"/>
        <v>31.498290978267651</v>
      </c>
      <c r="D211" s="204">
        <f t="shared" si="172"/>
        <v>26.377345525219177</v>
      </c>
      <c r="E211" s="204">
        <f t="shared" si="172"/>
        <v>25.346560988603795</v>
      </c>
      <c r="F211" s="204">
        <f t="shared" si="172"/>
        <v>19.497130348122603</v>
      </c>
      <c r="G211" s="204">
        <f t="shared" si="172"/>
        <v>15.850627678222617</v>
      </c>
      <c r="H211" s="204">
        <f t="shared" si="172"/>
        <v>13.176169123772942</v>
      </c>
      <c r="I211" s="204">
        <f t="shared" si="172"/>
        <v>12.17007510621718</v>
      </c>
      <c r="J211" s="204">
        <f t="shared" si="172"/>
        <v>11.97419531088531</v>
      </c>
    </row>
    <row r="212" spans="1:10" ht="12" customHeight="1">
      <c r="A212" s="203" t="s">
        <v>9</v>
      </c>
      <c r="B212" s="204">
        <f t="shared" ref="B212:J212" si="173">B42*(1-B5)</f>
        <v>1.5743320616279997</v>
      </c>
      <c r="C212" s="204">
        <f t="shared" si="173"/>
        <v>1.6018642172119995</v>
      </c>
      <c r="D212" s="204">
        <f t="shared" si="173"/>
        <v>0.98401355514899957</v>
      </c>
      <c r="E212" s="204">
        <f t="shared" si="173"/>
        <v>1.4586363438547474</v>
      </c>
      <c r="F212" s="204">
        <f t="shared" si="173"/>
        <v>1.511387871381108</v>
      </c>
      <c r="G212" s="204">
        <f t="shared" si="173"/>
        <v>1.5633983355414263</v>
      </c>
      <c r="H212" s="204">
        <f t="shared" si="173"/>
        <v>1.6136933747321303</v>
      </c>
      <c r="I212" s="204">
        <f t="shared" si="173"/>
        <v>1.6484988051001976</v>
      </c>
      <c r="J212" s="204">
        <f t="shared" si="173"/>
        <v>1.664588443433058</v>
      </c>
    </row>
    <row r="213" spans="1:10" ht="12" customHeight="1">
      <c r="A213" s="202" t="s">
        <v>288</v>
      </c>
      <c r="B213" s="202"/>
      <c r="C213" s="202"/>
      <c r="D213" s="202"/>
      <c r="E213" s="202"/>
      <c r="F213" s="202"/>
      <c r="G213" s="202"/>
      <c r="H213" s="202"/>
      <c r="I213" s="202"/>
      <c r="J213" s="202"/>
    </row>
    <row r="214" spans="1:10" ht="12" customHeight="1">
      <c r="A214" s="202" t="s">
        <v>289</v>
      </c>
      <c r="B214" s="202"/>
      <c r="C214" s="202"/>
      <c r="D214" s="202"/>
      <c r="E214" s="202"/>
      <c r="F214" s="202"/>
      <c r="G214" s="202"/>
      <c r="H214" s="202"/>
      <c r="I214" s="202"/>
      <c r="J214" s="202"/>
    </row>
    <row r="215" spans="1:10" ht="12" customHeight="1">
      <c r="A215" s="203" t="s">
        <v>48</v>
      </c>
      <c r="B215" s="205">
        <f t="shared" ref="B215:J215" si="174">B43</f>
        <v>0</v>
      </c>
      <c r="C215" s="205">
        <f t="shared" si="174"/>
        <v>0</v>
      </c>
      <c r="D215" s="205">
        <f t="shared" si="174"/>
        <v>0</v>
      </c>
      <c r="E215" s="205">
        <f t="shared" si="174"/>
        <v>0</v>
      </c>
      <c r="F215" s="205">
        <f t="shared" si="174"/>
        <v>0</v>
      </c>
      <c r="G215" s="205">
        <f t="shared" si="174"/>
        <v>0</v>
      </c>
      <c r="H215" s="205">
        <f t="shared" si="174"/>
        <v>0</v>
      </c>
      <c r="I215" s="205">
        <f t="shared" si="174"/>
        <v>0</v>
      </c>
      <c r="J215" s="205">
        <f t="shared" si="174"/>
        <v>0</v>
      </c>
    </row>
    <row r="216" spans="1:10" ht="12" customHeight="1">
      <c r="A216" s="203" t="s">
        <v>290</v>
      </c>
      <c r="B216" s="204">
        <f t="shared" ref="B216:J216" si="175">B44*(1-B6)</f>
        <v>0.13615476637612964</v>
      </c>
      <c r="C216" s="204">
        <f t="shared" si="175"/>
        <v>0.16401607178394442</v>
      </c>
      <c r="D216" s="204">
        <f t="shared" si="175"/>
        <v>0.17985613629673475</v>
      </c>
      <c r="E216" s="204">
        <f t="shared" si="175"/>
        <v>0.57166471676611752</v>
      </c>
      <c r="F216" s="204">
        <f t="shared" si="175"/>
        <v>1.2628502192181563</v>
      </c>
      <c r="G216" s="204">
        <f t="shared" si="175"/>
        <v>2.065419582568532</v>
      </c>
      <c r="H216" s="204">
        <f t="shared" si="175"/>
        <v>2.5668303781285844</v>
      </c>
      <c r="I216" s="204">
        <f t="shared" si="175"/>
        <v>2.7455552592285222</v>
      </c>
      <c r="J216" s="204">
        <f t="shared" si="175"/>
        <v>2.8156135754613825</v>
      </c>
    </row>
    <row r="217" spans="1:10" ht="12" customHeight="1">
      <c r="A217" s="203" t="s">
        <v>51</v>
      </c>
      <c r="B217" s="205">
        <f t="shared" ref="B217:J217" si="176">B46</f>
        <v>0</v>
      </c>
      <c r="C217" s="205">
        <f t="shared" si="176"/>
        <v>0</v>
      </c>
      <c r="D217" s="205">
        <f t="shared" si="176"/>
        <v>0</v>
      </c>
      <c r="E217" s="205">
        <f t="shared" si="176"/>
        <v>0</v>
      </c>
      <c r="F217" s="205">
        <f t="shared" si="176"/>
        <v>3.0405831839688719E-2</v>
      </c>
      <c r="G217" s="205">
        <f t="shared" si="176"/>
        <v>9.5746183319169439E-2</v>
      </c>
      <c r="H217" s="205">
        <f t="shared" si="176"/>
        <v>0.17049337770395973</v>
      </c>
      <c r="I217" s="205">
        <f t="shared" si="176"/>
        <v>0.2280418482974001</v>
      </c>
      <c r="J217" s="205">
        <f t="shared" si="176"/>
        <v>0.25101899346888634</v>
      </c>
    </row>
    <row r="218" spans="1:10" ht="12" customHeight="1">
      <c r="A218" s="202" t="s">
        <v>291</v>
      </c>
      <c r="B218" s="202"/>
      <c r="C218" s="202"/>
      <c r="D218" s="202"/>
      <c r="E218" s="202"/>
      <c r="F218" s="202"/>
      <c r="G218" s="202"/>
      <c r="H218" s="202"/>
      <c r="I218" s="202"/>
      <c r="J218" s="202"/>
    </row>
    <row r="219" spans="1:10" ht="12" customHeight="1">
      <c r="A219" s="203" t="s">
        <v>30</v>
      </c>
      <c r="B219" s="205">
        <f t="shared" ref="B219:J219" si="177">B45</f>
        <v>0.83334952589884514</v>
      </c>
      <c r="C219" s="205">
        <f t="shared" si="177"/>
        <v>0.83632570783379923</v>
      </c>
      <c r="D219" s="205">
        <f t="shared" si="177"/>
        <v>0.74008401832703585</v>
      </c>
      <c r="E219" s="205">
        <f t="shared" si="177"/>
        <v>1.5281051764111104</v>
      </c>
      <c r="F219" s="205">
        <f t="shared" si="177"/>
        <v>2.5672565515417509</v>
      </c>
      <c r="G219" s="205">
        <f t="shared" si="177"/>
        <v>3.9488580528899986</v>
      </c>
      <c r="H219" s="205">
        <f t="shared" si="177"/>
        <v>5.2447874041925031</v>
      </c>
      <c r="I219" s="205">
        <f t="shared" si="177"/>
        <v>6.1494481364355931</v>
      </c>
      <c r="J219" s="205">
        <f t="shared" si="177"/>
        <v>6.8154874555292322</v>
      </c>
    </row>
    <row r="220" spans="1:10" ht="12" customHeight="1">
      <c r="A220" s="552" t="s">
        <v>292</v>
      </c>
      <c r="B220" s="553">
        <f t="shared" ref="B220:J220" si="178">B44*B6</f>
        <v>1.3629105743356322E-4</v>
      </c>
      <c r="C220" s="553">
        <f t="shared" si="178"/>
        <v>1.6418025203598043E-4</v>
      </c>
      <c r="D220" s="553">
        <f t="shared" si="178"/>
        <v>1.8003617246920394E-4</v>
      </c>
      <c r="E220" s="553">
        <f t="shared" si="178"/>
        <v>1.1666626872777908E-2</v>
      </c>
      <c r="F220" s="553">
        <f t="shared" si="178"/>
        <v>2.5772453453431765E-2</v>
      </c>
      <c r="G220" s="553">
        <f t="shared" si="178"/>
        <v>4.2151420052419022E-2</v>
      </c>
      <c r="H220" s="553">
        <f t="shared" si="178"/>
        <v>5.2384293431195605E-2</v>
      </c>
      <c r="I220" s="553">
        <f t="shared" si="178"/>
        <v>5.6031739984255556E-2</v>
      </c>
      <c r="J220" s="553">
        <f t="shared" si="178"/>
        <v>5.7461501540028215E-2</v>
      </c>
    </row>
    <row r="221" spans="1:10" ht="12" customHeight="1">
      <c r="A221" s="202" t="s">
        <v>293</v>
      </c>
      <c r="B221" s="202"/>
      <c r="C221" s="202"/>
      <c r="D221" s="202"/>
      <c r="E221" s="202"/>
      <c r="F221" s="202"/>
      <c r="G221" s="202"/>
      <c r="H221" s="202"/>
      <c r="I221" s="202"/>
      <c r="J221" s="202"/>
    </row>
    <row r="222" spans="1:10" ht="12" customHeight="1">
      <c r="A222" s="202" t="s">
        <v>294</v>
      </c>
      <c r="B222" s="202"/>
      <c r="C222" s="202"/>
      <c r="D222" s="202"/>
      <c r="E222" s="202"/>
      <c r="F222" s="202"/>
      <c r="G222" s="202"/>
      <c r="H222" s="202"/>
      <c r="I222" s="202"/>
      <c r="J222" s="202"/>
    </row>
    <row r="223" spans="1:10" ht="12" customHeight="1">
      <c r="A223" s="552" t="s">
        <v>295</v>
      </c>
      <c r="B223" s="554">
        <f t="shared" ref="B223:J223" si="179">B40*B3+B41*B4+B42*B5</f>
        <v>3.0011301984186325</v>
      </c>
      <c r="C223" s="554">
        <f t="shared" si="179"/>
        <v>3.1253906551838524</v>
      </c>
      <c r="D223" s="554">
        <f t="shared" si="179"/>
        <v>2.8715467167165833</v>
      </c>
      <c r="E223" s="554">
        <f t="shared" si="179"/>
        <v>3.3419427000534556</v>
      </c>
      <c r="F223" s="554">
        <f t="shared" si="179"/>
        <v>2.8219639267914429</v>
      </c>
      <c r="G223" s="554">
        <f t="shared" si="179"/>
        <v>2.3864345335561929</v>
      </c>
      <c r="H223" s="554">
        <f t="shared" si="179"/>
        <v>2.0377736210999275</v>
      </c>
      <c r="I223" s="554">
        <f t="shared" si="179"/>
        <v>1.8408881652958378</v>
      </c>
      <c r="J223" s="554">
        <f t="shared" si="179"/>
        <v>1.7671758649425611</v>
      </c>
    </row>
    <row r="224" spans="1:10" ht="12" customHeight="1">
      <c r="A224" s="202" t="s">
        <v>296</v>
      </c>
      <c r="B224" s="202"/>
      <c r="C224" s="202"/>
      <c r="D224" s="202"/>
      <c r="E224" s="202"/>
      <c r="F224" s="202"/>
      <c r="G224" s="202"/>
      <c r="H224" s="202"/>
      <c r="I224" s="202"/>
      <c r="J224" s="202"/>
    </row>
    <row r="225" spans="1:10" ht="12" customHeight="1">
      <c r="A225" s="202" t="s">
        <v>297</v>
      </c>
      <c r="B225" s="202"/>
      <c r="C225" s="202"/>
      <c r="D225" s="202"/>
      <c r="E225" s="202"/>
      <c r="F225" s="202"/>
      <c r="G225" s="202"/>
      <c r="H225" s="202"/>
      <c r="I225" s="202"/>
      <c r="J225" s="202"/>
    </row>
    <row r="226" spans="1:10" ht="12" customHeight="1">
      <c r="A226" s="202" t="s">
        <v>298</v>
      </c>
      <c r="B226" s="202"/>
      <c r="C226" s="202"/>
      <c r="D226" s="202"/>
      <c r="E226" s="202"/>
      <c r="F226" s="202"/>
      <c r="G226" s="202"/>
      <c r="H226" s="202"/>
      <c r="I226" s="202"/>
      <c r="J226" s="202"/>
    </row>
    <row r="227" spans="1:10" ht="12" customHeight="1">
      <c r="A227" s="203" t="s">
        <v>299</v>
      </c>
      <c r="B227" s="215">
        <f t="shared" ref="B227:J227" si="180">SUM(B210:B223)</f>
        <v>45.232198486491797</v>
      </c>
      <c r="C227" s="215">
        <f t="shared" si="180"/>
        <v>44.744940920121628</v>
      </c>
      <c r="D227" s="215">
        <f t="shared" si="180"/>
        <v>37.622289504557315</v>
      </c>
      <c r="E227" s="215">
        <f t="shared" si="180"/>
        <v>41.235250817962985</v>
      </c>
      <c r="F227" s="215">
        <f>SUM(F210:F223)</f>
        <v>36.978015837620582</v>
      </c>
      <c r="G227" s="215">
        <f t="shared" si="180"/>
        <v>34.328428864977973</v>
      </c>
      <c r="H227" s="215">
        <f t="shared" si="180"/>
        <v>32.308879789320201</v>
      </c>
      <c r="I227" s="215">
        <f t="shared" si="180"/>
        <v>31.308156639353015</v>
      </c>
      <c r="J227" s="215">
        <f t="shared" si="180"/>
        <v>31.28698053674767</v>
      </c>
    </row>
    <row r="228" spans="1:10" ht="12" customHeight="1">
      <c r="A228" s="559" t="s">
        <v>453</v>
      </c>
      <c r="B228" s="213">
        <f t="shared" ref="B228:J228" si="181">B210+B211+B215+B216</f>
        <v>39.823250409488885</v>
      </c>
      <c r="C228" s="213">
        <f t="shared" si="181"/>
        <v>39.181196159639946</v>
      </c>
      <c r="D228" s="213">
        <f t="shared" si="181"/>
        <v>33.026465178192232</v>
      </c>
      <c r="E228" s="213">
        <f t="shared" si="181"/>
        <v>34.894899970770886</v>
      </c>
      <c r="F228" s="213">
        <f>F210+F211+F215+F216</f>
        <v>30.02122920261316</v>
      </c>
      <c r="G228" s="213">
        <f t="shared" si="181"/>
        <v>26.291840339618766</v>
      </c>
      <c r="H228" s="213">
        <f t="shared" si="181"/>
        <v>23.189747718160486</v>
      </c>
      <c r="I228" s="213">
        <f t="shared" si="181"/>
        <v>21.385247944239733</v>
      </c>
      <c r="J228" s="213">
        <f t="shared" si="181"/>
        <v>20.731248277833906</v>
      </c>
    </row>
    <row r="229" spans="1:10" ht="12" customHeight="1">
      <c r="B229" s="213"/>
      <c r="C229" s="213"/>
      <c r="D229" s="213"/>
      <c r="E229" s="213"/>
      <c r="F229" s="213"/>
      <c r="G229" s="213"/>
      <c r="H229" s="213"/>
      <c r="I229" s="213"/>
      <c r="J229" s="213"/>
    </row>
    <row r="230" spans="1:10" ht="12" customHeight="1">
      <c r="A230" t="s">
        <v>398</v>
      </c>
      <c r="B230" s="529">
        <f t="shared" ref="B230:J230" si="182">(B220+B223)/B227</f>
        <v>6.6352434546650838E-2</v>
      </c>
      <c r="C230" s="529">
        <f t="shared" si="182"/>
        <v>6.9852697783546261E-2</v>
      </c>
      <c r="D230" s="529">
        <f t="shared" si="182"/>
        <v>7.6330462359054219E-2</v>
      </c>
      <c r="E230" s="529">
        <f t="shared" si="182"/>
        <v>8.1328699605370841E-2</v>
      </c>
      <c r="F230" s="529">
        <f t="shared" si="182"/>
        <v>7.7011605834936478E-2</v>
      </c>
      <c r="G230" s="529">
        <f t="shared" si="182"/>
        <v>7.0745619124045228E-2</v>
      </c>
      <c r="H230" s="529">
        <f t="shared" si="182"/>
        <v>6.469298620566942E-2</v>
      </c>
      <c r="I230" s="529">
        <f t="shared" si="182"/>
        <v>6.0588680679326427E-2</v>
      </c>
      <c r="J230" s="529">
        <f t="shared" si="182"/>
        <v>5.8319381901985969E-2</v>
      </c>
    </row>
    <row r="231" spans="1:10" ht="12" customHeight="1">
      <c r="A231" t="s">
        <v>399</v>
      </c>
      <c r="B231" s="529">
        <f t="shared" ref="B231:J231" si="183">(B220+B223+B219)/B227</f>
        <v>8.4776246649167095E-2</v>
      </c>
      <c r="C231" s="529">
        <f t="shared" si="183"/>
        <v>8.8543653467828026E-2</v>
      </c>
      <c r="D231" s="529">
        <f t="shared" si="183"/>
        <v>9.6001886615076359E-2</v>
      </c>
      <c r="E231" s="529">
        <f t="shared" si="183"/>
        <v>0.11838692396678138</v>
      </c>
      <c r="F231" s="529">
        <f t="shared" si="183"/>
        <v>0.14643816898032525</v>
      </c>
      <c r="G231" s="529">
        <f t="shared" si="183"/>
        <v>0.18577733433658272</v>
      </c>
      <c r="H231" s="529">
        <f t="shared" si="183"/>
        <v>0.22702567735413146</v>
      </c>
      <c r="I231" s="529">
        <f t="shared" si="183"/>
        <v>0.25700548692163322</v>
      </c>
      <c r="J231" s="529">
        <f t="shared" si="183"/>
        <v>0.27615719618144957</v>
      </c>
    </row>
    <row r="232" spans="1:10" ht="12" customHeight="1">
      <c r="B232" s="213"/>
      <c r="C232" s="213"/>
      <c r="D232" s="213"/>
      <c r="E232" s="213"/>
      <c r="F232" s="213"/>
      <c r="G232" s="213"/>
      <c r="H232" s="213"/>
      <c r="I232" s="213"/>
      <c r="J232" s="213"/>
    </row>
    <row r="233" spans="1:10" ht="12" customHeight="1">
      <c r="B233" s="213"/>
      <c r="C233" s="213"/>
      <c r="D233" s="213"/>
      <c r="E233" s="213"/>
      <c r="F233" s="213"/>
      <c r="G233" s="213"/>
      <c r="H233" s="213"/>
      <c r="I233" s="213"/>
      <c r="J233" s="213"/>
    </row>
    <row r="234" spans="1:10" ht="12" customHeight="1">
      <c r="A234" s="212" t="s">
        <v>300</v>
      </c>
      <c r="B234" s="213"/>
      <c r="C234" s="213"/>
      <c r="D234" s="213"/>
      <c r="E234" s="213"/>
      <c r="F234" s="213"/>
      <c r="G234" s="213"/>
      <c r="H234" s="213"/>
      <c r="I234" s="213"/>
      <c r="J234" s="213"/>
    </row>
    <row r="235" spans="1:10" ht="12" customHeight="1">
      <c r="A235" s="201" t="s">
        <v>300</v>
      </c>
      <c r="B235" s="201">
        <v>2019</v>
      </c>
      <c r="C235" s="201">
        <v>2019</v>
      </c>
      <c r="D235" s="201">
        <v>2020</v>
      </c>
      <c r="E235" s="201">
        <v>2025</v>
      </c>
      <c r="F235" s="201">
        <v>2030</v>
      </c>
      <c r="G235" s="201">
        <v>2035</v>
      </c>
      <c r="H235" s="201">
        <v>2040</v>
      </c>
      <c r="I235" s="201">
        <v>2045</v>
      </c>
      <c r="J235" s="201">
        <v>2050</v>
      </c>
    </row>
    <row r="236" spans="1:10" ht="12" customHeight="1">
      <c r="A236" s="202" t="s">
        <v>286</v>
      </c>
      <c r="B236" s="202"/>
      <c r="C236" s="202"/>
      <c r="D236" s="202"/>
      <c r="E236" s="202"/>
      <c r="F236" s="202"/>
      <c r="G236" s="202"/>
      <c r="H236" s="202"/>
      <c r="I236" s="202"/>
      <c r="J236" s="202"/>
    </row>
    <row r="237" spans="1:10" ht="12" customHeight="1">
      <c r="A237" s="202" t="s">
        <v>287</v>
      </c>
      <c r="B237" s="202"/>
      <c r="C237" s="202"/>
      <c r="D237" s="202"/>
      <c r="E237" s="202"/>
      <c r="F237" s="202"/>
      <c r="G237" s="202"/>
      <c r="H237" s="202"/>
      <c r="I237" s="202"/>
      <c r="J237" s="202"/>
    </row>
    <row r="238" spans="1:10" ht="12" customHeight="1">
      <c r="A238" s="202" t="s">
        <v>44</v>
      </c>
      <c r="B238" s="202"/>
      <c r="C238" s="202"/>
      <c r="D238" s="202"/>
      <c r="E238" s="202"/>
      <c r="F238" s="202"/>
      <c r="G238" s="202"/>
      <c r="H238" s="202"/>
      <c r="I238" s="202"/>
      <c r="J238" s="202"/>
    </row>
    <row r="239" spans="1:10" ht="12" customHeight="1">
      <c r="A239" s="202" t="s">
        <v>46</v>
      </c>
      <c r="B239" s="202"/>
      <c r="C239" s="202"/>
      <c r="D239" s="202"/>
      <c r="E239" s="202"/>
      <c r="F239" s="202"/>
      <c r="G239" s="202"/>
      <c r="H239" s="202"/>
      <c r="I239" s="202"/>
      <c r="J239" s="202"/>
    </row>
    <row r="240" spans="1:10" ht="12" customHeight="1">
      <c r="A240" s="203" t="s">
        <v>9</v>
      </c>
      <c r="B240" s="206">
        <f t="shared" ref="B240:J240" si="184">B138*(1-B5)</f>
        <v>5.9037976366930014</v>
      </c>
      <c r="C240" s="206">
        <f t="shared" si="184"/>
        <v>6.0765395623849949</v>
      </c>
      <c r="D240" s="206">
        <f t="shared" si="184"/>
        <v>2.5093328292910013</v>
      </c>
      <c r="E240" s="206">
        <f t="shared" si="184"/>
        <v>5.9093507451587373</v>
      </c>
      <c r="F240" s="206">
        <f t="shared" si="184"/>
        <v>6.2628045595271544</v>
      </c>
      <c r="G240" s="206">
        <f t="shared" si="184"/>
        <v>6.5522475518155492</v>
      </c>
      <c r="H240" s="206">
        <f t="shared" si="184"/>
        <v>6.8257312903618867</v>
      </c>
      <c r="I240" s="206">
        <f t="shared" si="184"/>
        <v>7.0671131944634302</v>
      </c>
      <c r="J240" s="206">
        <f t="shared" si="184"/>
        <v>7.1977977090663936</v>
      </c>
    </row>
    <row r="241" spans="1:10" ht="12" customHeight="1">
      <c r="A241" s="202" t="s">
        <v>288</v>
      </c>
      <c r="B241" s="207">
        <f t="shared" ref="B241:J241" si="185">B147</f>
        <v>1.8194939800000001</v>
      </c>
      <c r="C241" s="207">
        <f t="shared" si="185"/>
        <v>1.6285244480000001</v>
      </c>
      <c r="D241" s="207">
        <f t="shared" si="185"/>
        <v>1.6285244480000001</v>
      </c>
      <c r="E241" s="207">
        <f t="shared" si="185"/>
        <v>1.4430273707505599</v>
      </c>
      <c r="F241" s="207">
        <f t="shared" si="185"/>
        <v>1.3132421148672</v>
      </c>
      <c r="G241" s="207">
        <f t="shared" si="185"/>
        <v>1.2810828066506121</v>
      </c>
      <c r="H241" s="207">
        <f t="shared" si="185"/>
        <v>1.2362002010508817</v>
      </c>
      <c r="I241" s="207">
        <f t="shared" si="185"/>
        <v>1.1768751746437609</v>
      </c>
      <c r="J241" s="207">
        <f t="shared" si="185"/>
        <v>1.1012082317376</v>
      </c>
    </row>
    <row r="242" spans="1:10" ht="12" customHeight="1">
      <c r="A242" s="202" t="s">
        <v>289</v>
      </c>
      <c r="B242" s="207">
        <f t="shared" ref="B242:J242" si="186">B146</f>
        <v>0</v>
      </c>
      <c r="C242" s="207">
        <f t="shared" si="186"/>
        <v>0</v>
      </c>
      <c r="D242" s="207">
        <f t="shared" si="186"/>
        <v>3.2570488960000005E-2</v>
      </c>
      <c r="E242" s="207">
        <f t="shared" si="186"/>
        <v>4.4629712497439994E-2</v>
      </c>
      <c r="F242" s="207">
        <f t="shared" si="186"/>
        <v>5.4718421452800002E-2</v>
      </c>
      <c r="G242" s="207">
        <f t="shared" si="186"/>
        <v>6.7425410876348013E-2</v>
      </c>
      <c r="H242" s="207">
        <f t="shared" si="186"/>
        <v>7.8906395811758401E-2</v>
      </c>
      <c r="I242" s="207">
        <f t="shared" si="186"/>
        <v>8.8582002392541159E-2</v>
      </c>
      <c r="J242" s="207">
        <f t="shared" si="186"/>
        <v>9.5757237542400009E-2</v>
      </c>
    </row>
    <row r="243" spans="1:10" ht="12" customHeight="1">
      <c r="A243" s="202" t="s">
        <v>48</v>
      </c>
      <c r="B243" s="202"/>
      <c r="C243" s="202"/>
      <c r="D243" s="202"/>
      <c r="E243" s="202"/>
      <c r="F243" s="202"/>
      <c r="G243" s="202"/>
      <c r="H243" s="202"/>
      <c r="I243" s="202"/>
      <c r="J243" s="202"/>
    </row>
    <row r="244" spans="1:10" ht="12" customHeight="1">
      <c r="A244" s="202" t="s">
        <v>290</v>
      </c>
      <c r="B244" s="207">
        <f t="shared" ref="B244:J244" si="187">B145*(1-B6)</f>
        <v>0</v>
      </c>
      <c r="C244" s="207">
        <f t="shared" si="187"/>
        <v>0</v>
      </c>
      <c r="D244" s="207">
        <f t="shared" si="187"/>
        <v>0</v>
      </c>
      <c r="E244" s="207">
        <f t="shared" si="187"/>
        <v>0</v>
      </c>
      <c r="F244" s="207">
        <f t="shared" si="187"/>
        <v>0</v>
      </c>
      <c r="G244" s="207">
        <f t="shared" si="187"/>
        <v>0</v>
      </c>
      <c r="H244" s="207">
        <f t="shared" si="187"/>
        <v>0</v>
      </c>
      <c r="I244" s="207">
        <f t="shared" si="187"/>
        <v>0</v>
      </c>
      <c r="J244" s="207">
        <f t="shared" si="187"/>
        <v>0</v>
      </c>
    </row>
    <row r="245" spans="1:10" ht="12" customHeight="1">
      <c r="A245" s="202" t="s">
        <v>51</v>
      </c>
      <c r="B245" s="202"/>
      <c r="C245" s="202"/>
      <c r="D245" s="202"/>
      <c r="E245" s="202"/>
      <c r="F245" s="202"/>
      <c r="G245" s="202"/>
      <c r="H245" s="202"/>
      <c r="I245" s="202"/>
      <c r="J245" s="202"/>
    </row>
    <row r="246" spans="1:10" ht="12" customHeight="1">
      <c r="A246" s="202" t="s">
        <v>291</v>
      </c>
      <c r="B246" s="202"/>
      <c r="C246" s="202"/>
      <c r="D246" s="202"/>
      <c r="E246" s="202"/>
      <c r="F246" s="202"/>
      <c r="G246" s="202"/>
      <c r="H246" s="202"/>
      <c r="I246" s="202"/>
      <c r="J246" s="202"/>
    </row>
    <row r="247" spans="1:10" ht="12" customHeight="1">
      <c r="A247" s="202" t="s">
        <v>30</v>
      </c>
      <c r="B247" s="202"/>
      <c r="C247" s="202"/>
      <c r="D247" s="202"/>
      <c r="E247" s="202"/>
      <c r="F247" s="202"/>
      <c r="G247" s="202"/>
      <c r="H247" s="202"/>
      <c r="I247" s="202"/>
      <c r="J247" s="202"/>
    </row>
    <row r="248" spans="1:10" ht="12" customHeight="1">
      <c r="A248" s="552" t="s">
        <v>292</v>
      </c>
      <c r="B248" s="555">
        <f t="shared" ref="B248:J248" si="188">B145*B6</f>
        <v>0</v>
      </c>
      <c r="C248" s="555">
        <f t="shared" si="188"/>
        <v>0</v>
      </c>
      <c r="D248" s="555">
        <f t="shared" si="188"/>
        <v>0</v>
      </c>
      <c r="E248" s="555">
        <f t="shared" si="188"/>
        <v>0</v>
      </c>
      <c r="F248" s="555">
        <f t="shared" si="188"/>
        <v>0</v>
      </c>
      <c r="G248" s="555">
        <f t="shared" si="188"/>
        <v>0</v>
      </c>
      <c r="H248" s="555">
        <f t="shared" si="188"/>
        <v>0</v>
      </c>
      <c r="I248" s="555">
        <f t="shared" si="188"/>
        <v>0</v>
      </c>
      <c r="J248" s="555">
        <f t="shared" si="188"/>
        <v>0</v>
      </c>
    </row>
    <row r="249" spans="1:10" ht="12" customHeight="1">
      <c r="A249" s="202" t="s">
        <v>293</v>
      </c>
      <c r="B249" s="202"/>
      <c r="C249" s="202"/>
      <c r="D249" s="202"/>
      <c r="E249" s="202"/>
      <c r="F249" s="202"/>
      <c r="G249" s="202"/>
      <c r="H249" s="202"/>
      <c r="I249" s="202"/>
      <c r="J249" s="202"/>
    </row>
    <row r="250" spans="1:10" ht="12" customHeight="1">
      <c r="A250" s="202" t="s">
        <v>294</v>
      </c>
      <c r="B250" s="202"/>
      <c r="C250" s="202"/>
      <c r="D250" s="202"/>
      <c r="E250" s="202"/>
      <c r="F250" s="202"/>
      <c r="G250" s="202"/>
      <c r="H250" s="202"/>
      <c r="I250" s="202"/>
      <c r="J250" s="202"/>
    </row>
    <row r="251" spans="1:10" ht="12" customHeight="1">
      <c r="A251" s="552" t="s">
        <v>449</v>
      </c>
      <c r="B251" s="553">
        <f t="shared" ref="B251:J251" si="189">B138*B5</f>
        <v>0</v>
      </c>
      <c r="C251" s="553">
        <f t="shared" si="189"/>
        <v>0</v>
      </c>
      <c r="D251" s="553">
        <f t="shared" si="189"/>
        <v>0</v>
      </c>
      <c r="E251" s="553">
        <f t="shared" si="189"/>
        <v>5.9690411567259974E-2</v>
      </c>
      <c r="F251" s="553">
        <f t="shared" si="189"/>
        <v>6.3260652116435903E-2</v>
      </c>
      <c r="G251" s="553">
        <f t="shared" si="189"/>
        <v>6.6184318705207565E-2</v>
      </c>
      <c r="H251" s="553">
        <f t="shared" si="189"/>
        <v>6.894678071072613E-2</v>
      </c>
      <c r="I251" s="553">
        <f t="shared" si="189"/>
        <v>7.1384981762256883E-2</v>
      </c>
      <c r="J251" s="553">
        <f t="shared" si="189"/>
        <v>7.2705027364307007E-2</v>
      </c>
    </row>
    <row r="252" spans="1:10" ht="12" customHeight="1">
      <c r="A252" s="202" t="s">
        <v>296</v>
      </c>
      <c r="B252" s="202"/>
      <c r="C252" s="202"/>
      <c r="D252" s="202"/>
      <c r="E252" s="202"/>
      <c r="F252" s="202"/>
      <c r="G252" s="202"/>
      <c r="H252" s="202"/>
      <c r="I252" s="202"/>
      <c r="J252" s="202"/>
    </row>
    <row r="253" spans="1:10" ht="12" customHeight="1">
      <c r="A253" s="202" t="s">
        <v>297</v>
      </c>
      <c r="B253" s="202"/>
      <c r="C253" s="202"/>
      <c r="D253" s="202"/>
      <c r="E253" s="202"/>
      <c r="F253" s="202"/>
      <c r="G253" s="202"/>
      <c r="H253" s="202"/>
      <c r="I253" s="202"/>
      <c r="J253" s="202"/>
    </row>
    <row r="254" spans="1:10" ht="12" customHeight="1">
      <c r="A254" s="202" t="s">
        <v>298</v>
      </c>
      <c r="B254" s="202"/>
      <c r="C254" s="202"/>
      <c r="D254" s="202"/>
      <c r="E254" s="202"/>
      <c r="F254" s="202"/>
      <c r="G254" s="202"/>
      <c r="H254" s="202"/>
      <c r="I254" s="202"/>
      <c r="J254" s="202"/>
    </row>
    <row r="255" spans="1:10" ht="12" customHeight="1">
      <c r="A255" s="203" t="s">
        <v>299</v>
      </c>
      <c r="B255" s="215">
        <f t="shared" ref="B255:J255" si="190">B240+B241+B242+B244+B251</f>
        <v>7.7232916166930012</v>
      </c>
      <c r="C255" s="215">
        <f t="shared" si="190"/>
        <v>7.7050640103849952</v>
      </c>
      <c r="D255" s="215">
        <f t="shared" si="190"/>
        <v>4.1704277662510014</v>
      </c>
      <c r="E255" s="215">
        <f t="shared" si="190"/>
        <v>7.4566982399739974</v>
      </c>
      <c r="F255" s="215">
        <f t="shared" si="190"/>
        <v>7.6940257479635905</v>
      </c>
      <c r="G255" s="215">
        <f t="shared" si="190"/>
        <v>7.9669400880477177</v>
      </c>
      <c r="H255" s="215">
        <f t="shared" si="190"/>
        <v>8.2097846679352529</v>
      </c>
      <c r="I255" s="215">
        <f t="shared" si="190"/>
        <v>8.4039553532619902</v>
      </c>
      <c r="J255" s="215">
        <f t="shared" si="190"/>
        <v>8.467468205710702</v>
      </c>
    </row>
    <row r="258" spans="1:10" ht="12" customHeight="1">
      <c r="A258" s="17" t="s">
        <v>397</v>
      </c>
    </row>
    <row r="259" spans="1:10" ht="12" customHeight="1">
      <c r="A259" s="201"/>
      <c r="B259" s="201">
        <v>2019</v>
      </c>
      <c r="C259" s="201">
        <v>2019</v>
      </c>
      <c r="D259" s="201">
        <v>2020</v>
      </c>
      <c r="E259" s="201">
        <v>2025</v>
      </c>
      <c r="F259" s="201">
        <v>2030</v>
      </c>
      <c r="G259" s="201">
        <v>2035</v>
      </c>
      <c r="H259" s="201">
        <v>2040</v>
      </c>
      <c r="I259" s="201">
        <v>2045</v>
      </c>
      <c r="J259" s="201">
        <v>2050</v>
      </c>
    </row>
    <row r="260" spans="1:10" ht="12" customHeight="1">
      <c r="A260" s="537" t="s">
        <v>387</v>
      </c>
      <c r="B260" s="556">
        <f t="shared" ref="B260:J260" si="191">B220</f>
        <v>1.3629105743356322E-4</v>
      </c>
      <c r="C260" s="556">
        <f t="shared" si="191"/>
        <v>1.6418025203598043E-4</v>
      </c>
      <c r="D260" s="556">
        <f t="shared" si="191"/>
        <v>1.8003617246920394E-4</v>
      </c>
      <c r="E260" s="556">
        <f t="shared" si="191"/>
        <v>1.1666626872777908E-2</v>
      </c>
      <c r="F260" s="556">
        <f t="shared" si="191"/>
        <v>2.5772453453431765E-2</v>
      </c>
      <c r="G260" s="556">
        <f t="shared" si="191"/>
        <v>4.2151420052419022E-2</v>
      </c>
      <c r="H260" s="556">
        <f t="shared" si="191"/>
        <v>5.2384293431195605E-2</v>
      </c>
      <c r="I260" s="556">
        <f t="shared" si="191"/>
        <v>5.6031739984255556E-2</v>
      </c>
      <c r="J260" s="556">
        <f t="shared" si="191"/>
        <v>5.7461501540028215E-2</v>
      </c>
    </row>
    <row r="261" spans="1:10" ht="12" customHeight="1">
      <c r="A261" s="537" t="s">
        <v>388</v>
      </c>
      <c r="B261" s="556">
        <f t="shared" ref="B261:I261" si="192">B223</f>
        <v>3.0011301984186325</v>
      </c>
      <c r="C261" s="556">
        <f t="shared" si="192"/>
        <v>3.1253906551838524</v>
      </c>
      <c r="D261" s="556">
        <f t="shared" si="192"/>
        <v>2.8715467167165833</v>
      </c>
      <c r="E261" s="556">
        <f t="shared" si="192"/>
        <v>3.3419427000534556</v>
      </c>
      <c r="F261" s="556">
        <f t="shared" si="192"/>
        <v>2.8219639267914429</v>
      </c>
      <c r="G261" s="556">
        <f t="shared" si="192"/>
        <v>2.3864345335561929</v>
      </c>
      <c r="H261" s="556">
        <f t="shared" si="192"/>
        <v>2.0377736210999275</v>
      </c>
      <c r="I261" s="556">
        <f t="shared" si="192"/>
        <v>1.8408881652958378</v>
      </c>
      <c r="J261" s="556">
        <f>J223</f>
        <v>1.7671758649425611</v>
      </c>
    </row>
    <row r="262" spans="1:10" ht="12" customHeight="1">
      <c r="A262" s="537" t="s">
        <v>389</v>
      </c>
      <c r="B262" s="556">
        <f t="shared" ref="B262:J262" si="193">B248</f>
        <v>0</v>
      </c>
      <c r="C262" s="556">
        <f t="shared" si="193"/>
        <v>0</v>
      </c>
      <c r="D262" s="556">
        <f t="shared" si="193"/>
        <v>0</v>
      </c>
      <c r="E262" s="556">
        <f t="shared" si="193"/>
        <v>0</v>
      </c>
      <c r="F262" s="556">
        <f t="shared" si="193"/>
        <v>0</v>
      </c>
      <c r="G262" s="556">
        <f t="shared" si="193"/>
        <v>0</v>
      </c>
      <c r="H262" s="556">
        <f t="shared" si="193"/>
        <v>0</v>
      </c>
      <c r="I262" s="556">
        <f t="shared" si="193"/>
        <v>0</v>
      </c>
      <c r="J262" s="556">
        <f t="shared" si="193"/>
        <v>0</v>
      </c>
    </row>
    <row r="263" spans="1:10" ht="12" customHeight="1">
      <c r="A263" s="537" t="s">
        <v>390</v>
      </c>
      <c r="B263" s="556">
        <f t="shared" ref="B263:J263" si="194">B251</f>
        <v>0</v>
      </c>
      <c r="C263" s="556">
        <f t="shared" si="194"/>
        <v>0</v>
      </c>
      <c r="D263" s="556">
        <f t="shared" si="194"/>
        <v>0</v>
      </c>
      <c r="E263" s="556">
        <f t="shared" si="194"/>
        <v>5.9690411567259974E-2</v>
      </c>
      <c r="F263" s="556">
        <f t="shared" si="194"/>
        <v>6.3260652116435903E-2</v>
      </c>
      <c r="G263" s="556">
        <f t="shared" si="194"/>
        <v>6.6184318705207565E-2</v>
      </c>
      <c r="H263" s="556">
        <f t="shared" si="194"/>
        <v>6.894678071072613E-2</v>
      </c>
      <c r="I263" s="556">
        <f t="shared" si="194"/>
        <v>7.1384981762256883E-2</v>
      </c>
      <c r="J263" s="556">
        <f t="shared" si="194"/>
        <v>7.2705027364307007E-2</v>
      </c>
    </row>
    <row r="264" spans="1:10" ht="12" customHeight="1">
      <c r="A264" s="557" t="s">
        <v>386</v>
      </c>
      <c r="B264" s="558">
        <f>SUM(B260:B263)</f>
        <v>3.0012664894760661</v>
      </c>
      <c r="C264" s="558">
        <f t="shared" ref="C264:J264" si="195">SUM(C260:C263)</f>
        <v>3.1255548354358882</v>
      </c>
      <c r="D264" s="558">
        <f t="shared" si="195"/>
        <v>2.8717267528890527</v>
      </c>
      <c r="E264" s="558">
        <f t="shared" si="195"/>
        <v>3.4132997384934938</v>
      </c>
      <c r="F264" s="558">
        <f t="shared" si="195"/>
        <v>2.9109970323613106</v>
      </c>
      <c r="G264" s="558">
        <f t="shared" si="195"/>
        <v>2.4947702723138194</v>
      </c>
      <c r="H264" s="558">
        <f t="shared" si="195"/>
        <v>2.1591046952418496</v>
      </c>
      <c r="I264" s="558">
        <f t="shared" si="195"/>
        <v>1.9683048870423503</v>
      </c>
      <c r="J264" s="558">
        <f t="shared" si="195"/>
        <v>1.8973423938468963</v>
      </c>
    </row>
    <row r="265" spans="1:10" ht="12" customHeight="1">
      <c r="A265" s="559" t="s">
        <v>391</v>
      </c>
      <c r="B265" s="560">
        <f t="shared" ref="B265:J265" si="196">B220+B223</f>
        <v>3.0012664894760661</v>
      </c>
      <c r="C265" s="560">
        <f t="shared" si="196"/>
        <v>3.1255548354358882</v>
      </c>
      <c r="D265" s="560">
        <f t="shared" si="196"/>
        <v>2.8717267528890527</v>
      </c>
      <c r="E265" s="560">
        <f t="shared" si="196"/>
        <v>3.3536093269262337</v>
      </c>
      <c r="F265" s="565">
        <f t="shared" si="196"/>
        <v>2.8477363802448745</v>
      </c>
      <c r="G265" s="565">
        <f t="shared" si="196"/>
        <v>2.4285859536086121</v>
      </c>
      <c r="H265" s="565">
        <f t="shared" si="196"/>
        <v>2.0901579145311233</v>
      </c>
      <c r="I265" s="565">
        <f t="shared" si="196"/>
        <v>1.8969199052800934</v>
      </c>
      <c r="J265" s="565">
        <f t="shared" si="196"/>
        <v>1.8246373664825892</v>
      </c>
    </row>
    <row r="266" spans="1:10" ht="12" customHeight="1">
      <c r="A266" s="559" t="s">
        <v>392</v>
      </c>
      <c r="B266" s="560">
        <f>B248+B251</f>
        <v>0</v>
      </c>
      <c r="C266" s="560">
        <f t="shared" ref="C266:J266" si="197">C248+C251</f>
        <v>0</v>
      </c>
      <c r="D266" s="560">
        <f t="shared" si="197"/>
        <v>0</v>
      </c>
      <c r="E266" s="560">
        <f t="shared" si="197"/>
        <v>5.9690411567259974E-2</v>
      </c>
      <c r="F266" s="565">
        <f t="shared" si="197"/>
        <v>6.3260652116435903E-2</v>
      </c>
      <c r="G266" s="565">
        <f t="shared" si="197"/>
        <v>6.6184318705207565E-2</v>
      </c>
      <c r="H266" s="565">
        <f t="shared" si="197"/>
        <v>6.894678071072613E-2</v>
      </c>
      <c r="I266" s="565">
        <f t="shared" si="197"/>
        <v>7.1384981762256883E-2</v>
      </c>
      <c r="J266" s="565">
        <f t="shared" si="197"/>
        <v>7.2705027364307007E-2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92"/>
  <sheetViews>
    <sheetView topLeftCell="A73" zoomScaleNormal="100" workbookViewId="0">
      <selection activeCell="T81" sqref="T81"/>
    </sheetView>
  </sheetViews>
  <sheetFormatPr baseColWidth="10" defaultColWidth="9" defaultRowHeight="14.25" customHeight="1"/>
  <cols>
    <col min="1" max="1" width="32.85546875" style="86" customWidth="1"/>
    <col min="2" max="13" width="7.140625" style="86" customWidth="1"/>
    <col min="14" max="14" width="7.85546875" style="86" hidden="1" customWidth="1"/>
    <col min="15" max="15" width="0" style="86" hidden="1" customWidth="1"/>
    <col min="16" max="17" width="8.28515625" style="86" hidden="1" customWidth="1"/>
    <col min="18" max="18" width="8.28515625" style="86" customWidth="1"/>
    <col min="19" max="30" width="6.7109375" style="86" customWidth="1"/>
    <col min="31" max="16384" width="9" style="86"/>
  </cols>
  <sheetData>
    <row r="1" spans="1:30" s="308" customFormat="1" ht="21" customHeight="1">
      <c r="A1" s="306" t="s">
        <v>234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</row>
    <row r="2" spans="1:30" s="308" customFormat="1" ht="15" customHeight="1">
      <c r="A2" s="262" t="s">
        <v>235</v>
      </c>
    </row>
    <row r="3" spans="1:30" s="308" customFormat="1" ht="15" customHeight="1">
      <c r="A3" s="262"/>
      <c r="B3" s="262"/>
      <c r="C3" s="262"/>
      <c r="D3" s="262"/>
    </row>
    <row r="4" spans="1:30" ht="14.25" customHeight="1">
      <c r="A4" s="262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V4" s="308"/>
      <c r="W4" s="308"/>
      <c r="X4" s="308"/>
      <c r="Y4" s="308"/>
      <c r="Z4" s="308"/>
      <c r="AA4" s="308"/>
      <c r="AB4" s="308"/>
      <c r="AC4" s="308"/>
      <c r="AD4" s="308"/>
    </row>
    <row r="5" spans="1:30" ht="14.25" customHeight="1">
      <c r="A5" s="262" t="s">
        <v>155</v>
      </c>
      <c r="Q5" s="308"/>
      <c r="V5" s="308"/>
      <c r="W5" s="308"/>
      <c r="X5" s="308"/>
      <c r="Y5" s="308"/>
      <c r="Z5" s="308"/>
      <c r="AA5" s="308"/>
      <c r="AB5" s="308"/>
      <c r="AC5" s="308"/>
      <c r="AD5" s="308"/>
    </row>
    <row r="6" spans="1:30" ht="14.25" customHeight="1">
      <c r="H6" s="219"/>
      <c r="I6" s="219" t="s">
        <v>156</v>
      </c>
      <c r="J6" s="219"/>
      <c r="K6" s="219"/>
      <c r="L6" s="219"/>
      <c r="M6" s="219" t="s">
        <v>156</v>
      </c>
      <c r="Q6" s="308"/>
      <c r="V6" s="308"/>
      <c r="W6" s="308"/>
      <c r="X6" s="308"/>
      <c r="Y6" s="308"/>
      <c r="Z6" s="308"/>
      <c r="AA6" s="308"/>
      <c r="AB6" s="308"/>
      <c r="AC6" s="308"/>
      <c r="AD6" s="308"/>
    </row>
    <row r="7" spans="1:30" ht="14.25" customHeight="1">
      <c r="A7" s="310" t="s">
        <v>150</v>
      </c>
      <c r="B7" s="310" t="s">
        <v>36</v>
      </c>
      <c r="C7" s="310" t="s">
        <v>36</v>
      </c>
      <c r="D7" s="310" t="s">
        <v>36</v>
      </c>
      <c r="E7" s="310" t="s">
        <v>36</v>
      </c>
      <c r="F7" s="310" t="s">
        <v>36</v>
      </c>
      <c r="G7" s="310" t="s">
        <v>36</v>
      </c>
      <c r="H7" s="86" t="s">
        <v>157</v>
      </c>
      <c r="I7" s="86" t="s">
        <v>157</v>
      </c>
      <c r="J7" s="86" t="s">
        <v>157</v>
      </c>
      <c r="K7" s="86" t="s">
        <v>157</v>
      </c>
      <c r="L7" s="86" t="s">
        <v>157</v>
      </c>
      <c r="M7" s="86" t="s">
        <v>157</v>
      </c>
      <c r="Q7" s="308"/>
      <c r="V7" s="308"/>
      <c r="W7" s="308"/>
      <c r="X7" s="308"/>
      <c r="Y7" s="308"/>
      <c r="Z7" s="308"/>
      <c r="AA7" s="308"/>
      <c r="AB7" s="308"/>
      <c r="AC7" s="308"/>
      <c r="AD7" s="308"/>
    </row>
    <row r="8" spans="1:30" ht="14.25" customHeight="1">
      <c r="A8" s="504"/>
      <c r="B8" s="504">
        <v>2015</v>
      </c>
      <c r="C8" s="504">
        <v>2016</v>
      </c>
      <c r="D8" s="504">
        <v>2017</v>
      </c>
      <c r="E8" s="504">
        <v>2018</v>
      </c>
      <c r="F8" s="504">
        <v>2019</v>
      </c>
      <c r="G8" s="504">
        <v>2020</v>
      </c>
      <c r="H8" s="504">
        <v>2025</v>
      </c>
      <c r="I8" s="504">
        <v>2030</v>
      </c>
      <c r="J8" s="504">
        <v>2035</v>
      </c>
      <c r="K8" s="504">
        <v>2040</v>
      </c>
      <c r="L8" s="504">
        <v>2045</v>
      </c>
      <c r="M8" s="504">
        <v>2050</v>
      </c>
      <c r="O8" s="86" t="s">
        <v>353</v>
      </c>
      <c r="P8" s="86" t="s">
        <v>355</v>
      </c>
      <c r="Q8" s="308"/>
      <c r="V8" s="308"/>
      <c r="W8" s="308"/>
      <c r="X8" s="308"/>
      <c r="Y8" s="308"/>
      <c r="Z8" s="308"/>
      <c r="AA8" s="308"/>
      <c r="AB8" s="308"/>
      <c r="AC8" s="308"/>
      <c r="AD8" s="308"/>
    </row>
    <row r="9" spans="1:30" ht="14.25" customHeight="1">
      <c r="A9" s="311" t="s">
        <v>32</v>
      </c>
      <c r="B9" s="495"/>
      <c r="C9" s="495"/>
      <c r="D9" s="495"/>
      <c r="E9" s="495">
        <v>786.79327643434704</v>
      </c>
      <c r="F9" s="495">
        <v>779.80962598452038</v>
      </c>
      <c r="G9" s="495">
        <v>629.84570702567703</v>
      </c>
      <c r="H9" s="90">
        <v>792.7513745634127</v>
      </c>
      <c r="I9" s="90">
        <v>798.70947269247836</v>
      </c>
      <c r="J9" s="90">
        <v>827.04337901043516</v>
      </c>
      <c r="K9" s="90">
        <v>855.37728532839196</v>
      </c>
      <c r="L9" s="90">
        <v>883.71119164634877</v>
      </c>
      <c r="M9" s="90">
        <v>912.04509796430557</v>
      </c>
      <c r="O9" s="173">
        <f>I9/$F9-1</f>
        <v>2.4236488083994479E-2</v>
      </c>
      <c r="P9" s="173">
        <f>M9/$F9-1</f>
        <v>0.16957404419423017</v>
      </c>
      <c r="Q9" s="308"/>
      <c r="S9" s="459">
        <f>I9/F9-1</f>
        <v>2.4236488083994479E-2</v>
      </c>
      <c r="T9" s="459">
        <f>M9/F9-1</f>
        <v>0.16957404419423017</v>
      </c>
      <c r="U9" s="311" t="s">
        <v>32</v>
      </c>
      <c r="V9" s="308"/>
      <c r="W9" s="308"/>
      <c r="X9" s="308"/>
      <c r="Y9" s="308"/>
      <c r="Z9" s="308"/>
      <c r="AA9" s="308"/>
      <c r="AB9" s="308"/>
      <c r="AC9" s="308"/>
      <c r="AD9" s="308"/>
    </row>
    <row r="10" spans="1:30" ht="14.25" customHeight="1">
      <c r="A10" s="311" t="s">
        <v>428</v>
      </c>
      <c r="B10" s="495"/>
      <c r="C10" s="495"/>
      <c r="D10" s="495"/>
      <c r="E10" s="495">
        <v>279.31161313419318</v>
      </c>
      <c r="F10" s="495">
        <v>0</v>
      </c>
      <c r="G10" s="495">
        <v>0</v>
      </c>
      <c r="H10" s="90">
        <v>282.15735852729114</v>
      </c>
      <c r="I10" s="90">
        <v>285.00310392038909</v>
      </c>
      <c r="J10" s="90">
        <v>299.30810639683227</v>
      </c>
      <c r="K10" s="90">
        <v>313.61310887327545</v>
      </c>
      <c r="L10" s="90">
        <v>327.91811134971863</v>
      </c>
      <c r="M10" s="90">
        <v>342.22311382616181</v>
      </c>
      <c r="O10" s="173"/>
      <c r="P10" s="173"/>
      <c r="Q10" s="308"/>
      <c r="U10" s="311" t="s">
        <v>428</v>
      </c>
      <c r="V10" s="308"/>
      <c r="W10" s="308"/>
      <c r="X10" s="308"/>
      <c r="Y10" s="308"/>
      <c r="Z10" s="308"/>
      <c r="AA10" s="308"/>
      <c r="AB10" s="308"/>
      <c r="AC10" s="308"/>
      <c r="AD10" s="308"/>
    </row>
    <row r="11" spans="1:30" ht="14.25" customHeight="1">
      <c r="A11" s="313" t="s">
        <v>429</v>
      </c>
      <c r="B11" s="495"/>
      <c r="C11" s="495"/>
      <c r="D11" s="495"/>
      <c r="E11" s="495">
        <v>507.48166330015385</v>
      </c>
      <c r="F11" s="495">
        <v>0</v>
      </c>
      <c r="G11" s="495">
        <v>0</v>
      </c>
      <c r="H11" s="90">
        <v>510.5940160361215</v>
      </c>
      <c r="I11" s="90">
        <v>513.70636877208915</v>
      </c>
      <c r="J11" s="90">
        <v>527.73527261360277</v>
      </c>
      <c r="K11" s="90">
        <v>541.76417645511651</v>
      </c>
      <c r="L11" s="90">
        <v>555.79308029663014</v>
      </c>
      <c r="M11" s="90">
        <v>569.82198413814376</v>
      </c>
      <c r="O11" s="173"/>
      <c r="P11" s="173"/>
      <c r="Q11" s="308"/>
      <c r="U11" s="313" t="s">
        <v>429</v>
      </c>
      <c r="V11" s="308"/>
      <c r="W11" s="308"/>
      <c r="X11" s="308"/>
      <c r="Y11" s="308"/>
      <c r="Z11" s="308"/>
      <c r="AA11" s="308"/>
      <c r="AB11" s="308"/>
      <c r="AC11" s="308"/>
      <c r="AD11" s="308"/>
    </row>
    <row r="12" spans="1:30" ht="14.25" customHeight="1">
      <c r="A12" s="313" t="s">
        <v>158</v>
      </c>
      <c r="B12" s="495"/>
      <c r="C12" s="495"/>
      <c r="D12" s="495"/>
      <c r="E12" s="495">
        <v>168.67363782653788</v>
      </c>
      <c r="F12" s="495">
        <v>172.54230620404758</v>
      </c>
      <c r="G12" s="495">
        <v>102.8012743017934</v>
      </c>
      <c r="H12" s="90">
        <v>186.55753741427833</v>
      </c>
      <c r="I12" s="90">
        <v>204.4414370020188</v>
      </c>
      <c r="J12" s="90">
        <v>215.72640674200863</v>
      </c>
      <c r="K12" s="90">
        <v>227.01137648199847</v>
      </c>
      <c r="L12" s="90">
        <v>238.2963462219883</v>
      </c>
      <c r="M12" s="90">
        <v>249.58131596197813</v>
      </c>
      <c r="O12" s="173">
        <f t="shared" ref="O12:O17" si="0">I12/$F12-1</f>
        <v>0.18487715563652829</v>
      </c>
      <c r="P12" s="173">
        <f t="shared" ref="P12:P17" si="1">M12/$F12-1</f>
        <v>0.44649345110076744</v>
      </c>
      <c r="Q12" s="308"/>
      <c r="S12" s="459">
        <f t="shared" ref="S12:S17" si="2">I12/F12-1</f>
        <v>0.18487715563652829</v>
      </c>
      <c r="T12" s="459">
        <f t="shared" ref="T12:T17" si="3">M12/F12-1</f>
        <v>0.44649345110076744</v>
      </c>
      <c r="U12" s="313" t="s">
        <v>158</v>
      </c>
      <c r="V12" s="308"/>
      <c r="W12" s="308"/>
      <c r="X12" s="308"/>
      <c r="Y12" s="308"/>
      <c r="Z12" s="308"/>
      <c r="AA12" s="308"/>
      <c r="AB12" s="308"/>
      <c r="AC12" s="308"/>
      <c r="AD12" s="308"/>
    </row>
    <row r="13" spans="1:30" ht="14.25" customHeight="1">
      <c r="A13" s="311" t="s">
        <v>159</v>
      </c>
      <c r="B13" s="495"/>
      <c r="C13" s="495"/>
      <c r="D13" s="495"/>
      <c r="E13" s="495">
        <v>107.93538502896824</v>
      </c>
      <c r="F13" s="495">
        <v>112.47835138440131</v>
      </c>
      <c r="G13" s="495">
        <v>64.888834107401252</v>
      </c>
      <c r="H13" s="90">
        <v>127.56819643406101</v>
      </c>
      <c r="I13" s="90">
        <v>147.20100783915376</v>
      </c>
      <c r="J13" s="90">
        <v>156.88896343652178</v>
      </c>
      <c r="K13" s="90">
        <v>166.57691903388979</v>
      </c>
      <c r="L13" s="90">
        <v>176.26487463125784</v>
      </c>
      <c r="M13" s="90">
        <v>185.95283022862583</v>
      </c>
      <c r="N13" s="310"/>
      <c r="O13" s="173">
        <f t="shared" si="0"/>
        <v>0.30870523996289512</v>
      </c>
      <c r="P13" s="173">
        <f t="shared" si="1"/>
        <v>0.65323218148104978</v>
      </c>
      <c r="Q13" s="308"/>
      <c r="S13" s="459">
        <f t="shared" si="2"/>
        <v>0.30870523996289512</v>
      </c>
      <c r="T13" s="459">
        <f t="shared" si="3"/>
        <v>0.65323218148104978</v>
      </c>
      <c r="U13" s="311" t="s">
        <v>159</v>
      </c>
      <c r="V13" s="308"/>
      <c r="W13" s="308"/>
      <c r="X13" s="308"/>
      <c r="Y13" s="308"/>
      <c r="Z13" s="308"/>
      <c r="AA13" s="308"/>
      <c r="AB13" s="308"/>
      <c r="AC13" s="308"/>
      <c r="AD13" s="308"/>
    </row>
    <row r="14" spans="1:30" ht="14.25" customHeight="1">
      <c r="A14" s="311" t="s">
        <v>160</v>
      </c>
      <c r="B14" s="495"/>
      <c r="C14" s="495"/>
      <c r="D14" s="495"/>
      <c r="E14" s="495">
        <v>60.73825279756965</v>
      </c>
      <c r="F14" s="495">
        <v>60.063954819646263</v>
      </c>
      <c r="G14" s="495">
        <v>37.912440194392154</v>
      </c>
      <c r="H14" s="90">
        <v>58.989340980217349</v>
      </c>
      <c r="I14" s="90">
        <v>57.240429162865048</v>
      </c>
      <c r="J14" s="90">
        <v>58.837443305486858</v>
      </c>
      <c r="K14" s="90">
        <v>60.434457448108667</v>
      </c>
      <c r="L14" s="90">
        <v>62.031471590730476</v>
      </c>
      <c r="M14" s="90">
        <v>63.628485733352285</v>
      </c>
      <c r="N14" s="310"/>
      <c r="O14" s="173">
        <f>I14/$F14-1</f>
        <v>-4.7008653780114873E-2</v>
      </c>
      <c r="P14" s="173">
        <f t="shared" si="1"/>
        <v>5.9345591285309585E-2</v>
      </c>
      <c r="S14" s="459">
        <f t="shared" si="2"/>
        <v>-4.7008653780114873E-2</v>
      </c>
      <c r="T14" s="459">
        <f t="shared" si="3"/>
        <v>5.9345591285309585E-2</v>
      </c>
      <c r="U14" s="311" t="s">
        <v>160</v>
      </c>
      <c r="V14" s="308"/>
      <c r="W14" s="308"/>
      <c r="X14" s="308"/>
      <c r="Y14" s="308"/>
      <c r="Z14" s="308"/>
      <c r="AA14" s="308"/>
      <c r="AB14" s="308"/>
      <c r="AC14" s="308"/>
      <c r="AD14" s="308"/>
    </row>
    <row r="15" spans="1:30" ht="14.25" customHeight="1">
      <c r="A15" s="311" t="s">
        <v>151</v>
      </c>
      <c r="B15" s="312"/>
      <c r="C15" s="312"/>
      <c r="D15" s="312"/>
      <c r="E15" s="312">
        <v>16.012112306000002</v>
      </c>
      <c r="F15" s="312">
        <v>16.267952633500002</v>
      </c>
      <c r="G15" s="312">
        <v>7.2496149479999996</v>
      </c>
      <c r="H15" s="90">
        <v>14.629652373856871</v>
      </c>
      <c r="I15" s="90">
        <v>15.491802852742644</v>
      </c>
      <c r="J15" s="90">
        <v>16.567842787304642</v>
      </c>
      <c r="K15" s="90">
        <v>17.766707813394646</v>
      </c>
      <c r="L15" s="90">
        <v>18.62398769281754</v>
      </c>
      <c r="M15" s="90">
        <v>19.480377425402803</v>
      </c>
      <c r="N15" s="310"/>
      <c r="O15" s="173">
        <f t="shared" si="0"/>
        <v>-4.7710354108055464E-2</v>
      </c>
      <c r="P15" s="173">
        <f t="shared" si="1"/>
        <v>0.1974695196301206</v>
      </c>
      <c r="S15" s="459">
        <f t="shared" si="2"/>
        <v>-4.7710354108055464E-2</v>
      </c>
      <c r="T15" s="459">
        <f t="shared" si="3"/>
        <v>0.1974695196301206</v>
      </c>
      <c r="U15" s="311" t="s">
        <v>151</v>
      </c>
      <c r="V15" s="308"/>
      <c r="W15" s="308"/>
      <c r="X15" s="308"/>
      <c r="Y15" s="308"/>
      <c r="Z15" s="308"/>
      <c r="AA15" s="308"/>
      <c r="AB15" s="308"/>
      <c r="AC15" s="308"/>
      <c r="AD15" s="308"/>
    </row>
    <row r="16" spans="1:30" ht="14.25" customHeight="1">
      <c r="A16" s="311" t="s">
        <v>161</v>
      </c>
      <c r="B16" s="312"/>
      <c r="C16" s="312"/>
      <c r="D16" s="312"/>
      <c r="E16" s="312">
        <v>11.340237796767951</v>
      </c>
      <c r="F16" s="312">
        <v>11.340237796767951</v>
      </c>
      <c r="G16" s="312">
        <v>9.5825009382689181</v>
      </c>
      <c r="H16" s="90">
        <v>11.626290550011323</v>
      </c>
      <c r="I16" s="90">
        <v>11.912343303254696</v>
      </c>
      <c r="J16" s="90">
        <v>12.334929025249398</v>
      </c>
      <c r="K16" s="90">
        <v>12.757514747244102</v>
      </c>
      <c r="L16" s="90">
        <v>13.180100469238804</v>
      </c>
      <c r="M16" s="90">
        <v>13.602686191233506</v>
      </c>
      <c r="N16" s="310"/>
      <c r="O16" s="173">
        <f t="shared" si="0"/>
        <v>5.0449163125115382E-2</v>
      </c>
      <c r="P16" s="173">
        <f t="shared" si="1"/>
        <v>0.19950625683619871</v>
      </c>
      <c r="S16" s="459">
        <f t="shared" si="2"/>
        <v>5.0449163125115382E-2</v>
      </c>
      <c r="T16" s="459">
        <f t="shared" si="3"/>
        <v>0.19950625683619871</v>
      </c>
      <c r="U16" s="311" t="s">
        <v>161</v>
      </c>
      <c r="V16" s="308"/>
      <c r="W16" s="308"/>
      <c r="X16" s="308"/>
      <c r="Y16" s="308"/>
      <c r="Z16" s="308"/>
      <c r="AA16" s="308"/>
      <c r="AB16" s="308"/>
      <c r="AC16" s="308"/>
      <c r="AD16" s="308"/>
    </row>
    <row r="17" spans="1:30" ht="14.25" customHeight="1">
      <c r="A17" s="313" t="s">
        <v>162</v>
      </c>
      <c r="B17" s="314"/>
      <c r="C17" s="314"/>
      <c r="D17" s="314"/>
      <c r="E17" s="314">
        <v>5.5</v>
      </c>
      <c r="F17" s="314">
        <v>5.5</v>
      </c>
      <c r="G17" s="314">
        <v>5.5</v>
      </c>
      <c r="H17" s="314">
        <v>11</v>
      </c>
      <c r="I17" s="314">
        <v>16.5</v>
      </c>
      <c r="J17" s="314">
        <v>16.5</v>
      </c>
      <c r="K17" s="314">
        <v>16.5</v>
      </c>
      <c r="L17" s="314">
        <v>16.5</v>
      </c>
      <c r="M17" s="314">
        <v>16.5</v>
      </c>
      <c r="N17" s="315"/>
      <c r="O17" s="173">
        <f t="shared" si="0"/>
        <v>2</v>
      </c>
      <c r="P17" s="173">
        <f t="shared" si="1"/>
        <v>2</v>
      </c>
      <c r="S17" s="245">
        <f t="shared" si="2"/>
        <v>2</v>
      </c>
      <c r="T17" s="245">
        <f t="shared" si="3"/>
        <v>2</v>
      </c>
      <c r="U17" s="313" t="s">
        <v>154</v>
      </c>
      <c r="V17" s="308"/>
      <c r="W17" s="308"/>
      <c r="X17" s="308"/>
      <c r="Y17" s="308"/>
      <c r="Z17" s="308"/>
      <c r="AA17" s="308"/>
      <c r="AB17" s="308"/>
      <c r="AC17" s="308"/>
      <c r="AD17" s="308"/>
    </row>
    <row r="18" spans="1:30" ht="14.25" customHeight="1">
      <c r="A18" s="86" t="s">
        <v>83</v>
      </c>
      <c r="B18" s="501"/>
      <c r="C18" s="501"/>
      <c r="D18" s="501"/>
      <c r="E18" s="501">
        <v>988.31926436365279</v>
      </c>
      <c r="F18" s="501">
        <v>985.46012261883595</v>
      </c>
      <c r="G18" s="501">
        <v>754.97909721373946</v>
      </c>
      <c r="H18" s="501">
        <v>1017.5771261852573</v>
      </c>
      <c r="I18" s="501">
        <v>1047.2647444997635</v>
      </c>
      <c r="J18" s="501">
        <v>1087.9607881577879</v>
      </c>
      <c r="K18" s="501">
        <v>1128.9568204471839</v>
      </c>
      <c r="L18" s="501">
        <v>1170.0878238912317</v>
      </c>
      <c r="M18" s="501">
        <v>1210.9828540248282</v>
      </c>
      <c r="O18" s="173">
        <f t="shared" ref="O18" si="4">I18/$F18-1</f>
        <v>6.2716512279242131E-2</v>
      </c>
      <c r="P18" s="173">
        <f t="shared" ref="P18" si="5">M18/$F18-1</f>
        <v>0.22885018503505861</v>
      </c>
      <c r="S18" s="297">
        <f t="shared" ref="S18" si="6">I18/F18-1</f>
        <v>6.2716512279242131E-2</v>
      </c>
      <c r="T18" s="297">
        <f t="shared" ref="T18" si="7">M18/F18-1</f>
        <v>0.22885018503505861</v>
      </c>
      <c r="V18" s="308"/>
      <c r="W18" s="308"/>
      <c r="X18" s="308"/>
      <c r="Y18" s="308"/>
      <c r="Z18" s="308"/>
      <c r="AA18" s="308"/>
      <c r="AB18" s="308"/>
      <c r="AC18" s="308"/>
      <c r="AD18" s="308"/>
    </row>
    <row r="19" spans="1:30" ht="14.25" customHeight="1">
      <c r="A19" s="86" t="s">
        <v>163</v>
      </c>
      <c r="B19" s="500"/>
      <c r="C19" s="500"/>
      <c r="D19" s="500"/>
      <c r="E19" s="500">
        <v>982.81926436365279</v>
      </c>
      <c r="F19" s="500">
        <v>979.96012261883595</v>
      </c>
      <c r="G19" s="500">
        <v>749.47909721373946</v>
      </c>
      <c r="H19" s="500">
        <v>1006.5771261852573</v>
      </c>
      <c r="I19" s="500">
        <v>1030.7647444997635</v>
      </c>
      <c r="J19" s="500">
        <v>1071.4607881577879</v>
      </c>
      <c r="K19" s="500">
        <v>1112.4568204471839</v>
      </c>
      <c r="L19" s="500">
        <v>1153.5878238912317</v>
      </c>
      <c r="M19" s="500">
        <v>1194.4828540248282</v>
      </c>
      <c r="V19" s="308"/>
      <c r="W19" s="308"/>
      <c r="X19" s="308"/>
      <c r="Y19" s="308"/>
      <c r="Z19" s="308"/>
      <c r="AA19" s="308"/>
      <c r="AB19" s="308"/>
      <c r="AC19" s="308"/>
      <c r="AD19" s="308"/>
    </row>
    <row r="20" spans="1:30" ht="14.25" customHeight="1">
      <c r="B20" s="496"/>
      <c r="C20" s="496"/>
      <c r="D20" s="496"/>
      <c r="E20" s="496"/>
      <c r="F20" s="496"/>
      <c r="G20" s="496"/>
      <c r="H20" s="496"/>
      <c r="I20" s="496"/>
      <c r="J20" s="496"/>
      <c r="K20" s="496"/>
      <c r="L20" s="496"/>
      <c r="M20" s="496"/>
      <c r="V20" s="308"/>
      <c r="W20" s="308"/>
      <c r="X20" s="308"/>
      <c r="Y20" s="308"/>
      <c r="Z20" s="308"/>
      <c r="AA20" s="308"/>
      <c r="AB20" s="308"/>
      <c r="AC20" s="308"/>
      <c r="AD20" s="308"/>
    </row>
    <row r="21" spans="1:30" ht="14.25" customHeight="1">
      <c r="A21" s="497" t="s">
        <v>450</v>
      </c>
      <c r="V21" s="308"/>
      <c r="W21" s="308"/>
      <c r="X21" s="308"/>
      <c r="Y21" s="308"/>
      <c r="Z21" s="308"/>
      <c r="AA21" s="308"/>
      <c r="AB21" s="308"/>
      <c r="AC21" s="308"/>
      <c r="AD21" s="308"/>
    </row>
    <row r="22" spans="1:30" ht="14.25" customHeight="1">
      <c r="A22" s="504"/>
      <c r="B22" s="504">
        <v>2015</v>
      </c>
      <c r="C22" s="504">
        <v>2016</v>
      </c>
      <c r="D22" s="504">
        <v>2017</v>
      </c>
      <c r="E22" s="504">
        <v>2018</v>
      </c>
      <c r="F22" s="504">
        <v>2019</v>
      </c>
      <c r="G22" s="504">
        <v>2020</v>
      </c>
      <c r="H22" s="504">
        <v>2025</v>
      </c>
      <c r="I22" s="504">
        <v>2030</v>
      </c>
      <c r="J22" s="504">
        <v>2035</v>
      </c>
      <c r="K22" s="504">
        <v>2040</v>
      </c>
      <c r="L22" s="504">
        <v>2045</v>
      </c>
      <c r="M22" s="504">
        <v>2050</v>
      </c>
      <c r="V22" s="308"/>
      <c r="W22" s="308"/>
      <c r="X22" s="308"/>
      <c r="Y22" s="308"/>
      <c r="Z22" s="308"/>
      <c r="AA22" s="308"/>
      <c r="AB22" s="308"/>
      <c r="AC22" s="308"/>
      <c r="AD22" s="308"/>
    </row>
    <row r="23" spans="1:30" ht="14.25" customHeight="1">
      <c r="A23" s="272" t="s">
        <v>202</v>
      </c>
      <c r="B23" s="329"/>
      <c r="C23" s="329"/>
      <c r="D23" s="329"/>
      <c r="E23" s="329">
        <v>1.0029013266789717</v>
      </c>
      <c r="F23" s="329">
        <v>1</v>
      </c>
      <c r="G23" s="329">
        <v>0.7661183642899736</v>
      </c>
      <c r="H23" s="329">
        <v>1.0315636640882668</v>
      </c>
      <c r="I23" s="329">
        <v>1.0625037297987985</v>
      </c>
      <c r="J23" s="329">
        <v>1.1042278957703597</v>
      </c>
      <c r="K23" s="329">
        <v>1.1460766990445463</v>
      </c>
      <c r="L23" s="329">
        <v>1.1875788772866012</v>
      </c>
      <c r="M23" s="329">
        <v>1.2290801522482317</v>
      </c>
      <c r="V23" s="308"/>
      <c r="W23" s="308"/>
      <c r="X23" s="308"/>
      <c r="Y23" s="308"/>
      <c r="Z23" s="308"/>
      <c r="AA23" s="308"/>
      <c r="AB23" s="308"/>
      <c r="AC23" s="308"/>
      <c r="AD23" s="308"/>
    </row>
    <row r="24" spans="1:30" ht="14.25" customHeight="1">
      <c r="V24" s="308"/>
      <c r="W24" s="308"/>
      <c r="X24" s="308"/>
      <c r="Y24" s="308"/>
      <c r="Z24" s="308"/>
      <c r="AA24" s="308"/>
      <c r="AB24" s="308"/>
      <c r="AC24" s="308"/>
      <c r="AD24" s="308"/>
    </row>
    <row r="25" spans="1:30" ht="14.25" customHeight="1">
      <c r="A25" s="497" t="s">
        <v>451</v>
      </c>
    </row>
    <row r="26" spans="1:30" ht="14.25" customHeight="1">
      <c r="A26" s="310" t="s">
        <v>164</v>
      </c>
      <c r="B26" s="310" t="s">
        <v>36</v>
      </c>
      <c r="C26" s="310" t="s">
        <v>36</v>
      </c>
      <c r="D26" s="310" t="s">
        <v>36</v>
      </c>
      <c r="E26" s="310" t="s">
        <v>36</v>
      </c>
      <c r="F26" s="310" t="s">
        <v>36</v>
      </c>
      <c r="G26" s="86" t="s">
        <v>157</v>
      </c>
      <c r="H26" s="86" t="s">
        <v>157</v>
      </c>
      <c r="I26" s="86" t="s">
        <v>157</v>
      </c>
      <c r="J26" s="86" t="s">
        <v>157</v>
      </c>
      <c r="K26" s="86" t="s">
        <v>157</v>
      </c>
      <c r="L26" s="86" t="s">
        <v>157</v>
      </c>
      <c r="M26" s="86" t="s">
        <v>157</v>
      </c>
      <c r="N26" s="310"/>
      <c r="O26" s="86" t="s">
        <v>356</v>
      </c>
    </row>
    <row r="27" spans="1:30" ht="14.25" customHeight="1">
      <c r="A27" s="504"/>
      <c r="B27" s="504">
        <v>2015</v>
      </c>
      <c r="C27" s="504">
        <v>2016</v>
      </c>
      <c r="D27" s="504">
        <v>2017</v>
      </c>
      <c r="E27" s="504">
        <v>2018</v>
      </c>
      <c r="F27" s="504">
        <v>2019</v>
      </c>
      <c r="G27" s="504">
        <v>2020</v>
      </c>
      <c r="H27" s="504">
        <v>2025</v>
      </c>
      <c r="I27" s="504">
        <v>2030</v>
      </c>
      <c r="J27" s="504">
        <v>2035</v>
      </c>
      <c r="K27" s="504">
        <v>2040</v>
      </c>
      <c r="L27" s="504">
        <v>2045</v>
      </c>
      <c r="M27" s="504">
        <v>2050</v>
      </c>
      <c r="N27" s="310"/>
      <c r="O27" s="219">
        <v>2030</v>
      </c>
      <c r="P27" s="219">
        <v>2050</v>
      </c>
    </row>
    <row r="28" spans="1:30" ht="14.25" customHeight="1">
      <c r="A28" s="311" t="s">
        <v>32</v>
      </c>
      <c r="B28" s="316">
        <v>0.79920831010901072</v>
      </c>
      <c r="C28" s="316">
        <v>0.8003151143575663</v>
      </c>
      <c r="D28" s="316">
        <v>0.7955186880921461</v>
      </c>
      <c r="E28" s="499">
        <v>0.79609221918884487</v>
      </c>
      <c r="F28" s="499">
        <v>0.79131525272904557</v>
      </c>
      <c r="G28" s="316">
        <v>0.83425582158516853</v>
      </c>
      <c r="H28" s="317">
        <v>0.77983354504241664</v>
      </c>
      <c r="I28" s="317">
        <v>0.7628151626121592</v>
      </c>
      <c r="J28" s="317">
        <v>0.76002962329900037</v>
      </c>
      <c r="K28" s="317">
        <v>0.7573645538892112</v>
      </c>
      <c r="L28" s="317">
        <v>0.75510759014146411</v>
      </c>
      <c r="M28" s="317">
        <v>0.753003600842437</v>
      </c>
      <c r="N28" s="310"/>
      <c r="O28" s="459">
        <f>I28-$F28</f>
        <v>-2.8500090116886367E-2</v>
      </c>
      <c r="P28" s="459">
        <f>M28-$F28</f>
        <v>-3.8311651886608566E-2</v>
      </c>
      <c r="S28" s="459">
        <f>I28-F28</f>
        <v>-2.8500090116886367E-2</v>
      </c>
      <c r="T28" s="459">
        <f>M28-F28</f>
        <v>-3.8311651886608566E-2</v>
      </c>
      <c r="U28" s="311" t="s">
        <v>32</v>
      </c>
    </row>
    <row r="29" spans="1:30" ht="14.25" customHeight="1">
      <c r="A29" s="311" t="s">
        <v>428</v>
      </c>
      <c r="B29" s="316"/>
      <c r="C29" s="316"/>
      <c r="D29" s="316"/>
      <c r="E29" s="499">
        <v>0.28261273781203994</v>
      </c>
      <c r="F29" s="499">
        <v>0</v>
      </c>
      <c r="G29" s="316">
        <v>0</v>
      </c>
      <c r="H29" s="317">
        <v>0.277559623635242</v>
      </c>
      <c r="I29" s="317">
        <v>0.27219495510566899</v>
      </c>
      <c r="J29" s="317">
        <v>0.27505573846357012</v>
      </c>
      <c r="K29" s="317">
        <v>0.27767799819985828</v>
      </c>
      <c r="L29" s="317">
        <v>0.28019726033312298</v>
      </c>
      <c r="M29" s="317">
        <v>0.28254659509468288</v>
      </c>
      <c r="N29" s="310"/>
      <c r="O29" s="459"/>
      <c r="P29" s="459"/>
      <c r="S29" s="459"/>
      <c r="T29" s="459"/>
      <c r="U29" s="311" t="s">
        <v>428</v>
      </c>
    </row>
    <row r="30" spans="1:30" ht="14.25" customHeight="1">
      <c r="A30" s="313" t="s">
        <v>429</v>
      </c>
      <c r="B30" s="316"/>
      <c r="C30" s="316"/>
      <c r="D30" s="316"/>
      <c r="E30" s="499">
        <v>0.51347948137680499</v>
      </c>
      <c r="F30" s="499">
        <v>0</v>
      </c>
      <c r="G30" s="316">
        <v>0</v>
      </c>
      <c r="H30" s="317">
        <v>0.50227392140717453</v>
      </c>
      <c r="I30" s="318">
        <v>0.4906202075064901</v>
      </c>
      <c r="J30" s="317">
        <v>0.48497388483543014</v>
      </c>
      <c r="K30" s="317">
        <v>0.47968655568935292</v>
      </c>
      <c r="L30" s="317">
        <v>0.47491032980834114</v>
      </c>
      <c r="M30" s="318">
        <v>0.47045700574775412</v>
      </c>
      <c r="N30" s="310"/>
      <c r="O30" s="459"/>
      <c r="P30" s="459"/>
      <c r="R30" s="459"/>
      <c r="S30" s="459"/>
      <c r="T30" s="459"/>
      <c r="U30" s="313" t="s">
        <v>429</v>
      </c>
    </row>
    <row r="31" spans="1:30" ht="14.25" customHeight="1">
      <c r="A31" s="313" t="s">
        <v>158</v>
      </c>
      <c r="B31" s="316">
        <v>0.16881670446952657</v>
      </c>
      <c r="C31" s="316">
        <v>0.16745864163926591</v>
      </c>
      <c r="D31" s="316">
        <v>0.17204761763940021</v>
      </c>
      <c r="E31" s="499">
        <v>0.17066715575471603</v>
      </c>
      <c r="F31" s="499">
        <v>0.17508806520300452</v>
      </c>
      <c r="G31" s="316">
        <v>0.13616439803589647</v>
      </c>
      <c r="H31" s="317">
        <v>0.18351759507989676</v>
      </c>
      <c r="I31" s="318">
        <v>0.19525376040131581</v>
      </c>
      <c r="J31" s="317">
        <v>0.19824650533803137</v>
      </c>
      <c r="K31" s="317">
        <v>0.2009994569952345</v>
      </c>
      <c r="L31" s="317">
        <v>0.20361785777542951</v>
      </c>
      <c r="M31" s="318">
        <v>0.20605957977498904</v>
      </c>
      <c r="N31" s="310"/>
      <c r="O31" s="459">
        <f t="shared" ref="O31:O36" si="8">I31-$F31</f>
        <v>2.0165695198311295E-2</v>
      </c>
      <c r="P31" s="459">
        <f t="shared" ref="P31:P36" si="9">M31-$F31</f>
        <v>3.0971514571984521E-2</v>
      </c>
      <c r="S31" s="459">
        <f t="shared" ref="S31:S36" si="10">I31-F31</f>
        <v>2.0165695198311295E-2</v>
      </c>
      <c r="T31" s="459">
        <f t="shared" ref="T31:T36" si="11">M31-F31</f>
        <v>3.0971514571984521E-2</v>
      </c>
      <c r="U31" s="313" t="s">
        <v>158</v>
      </c>
    </row>
    <row r="32" spans="1:30" ht="14.25" customHeight="1">
      <c r="A32" s="311" t="s">
        <v>159</v>
      </c>
      <c r="B32" s="316">
        <v>0.10844191507528161</v>
      </c>
      <c r="C32" s="316">
        <v>0.10650012191934424</v>
      </c>
      <c r="D32" s="316">
        <v>0.11142876537343005</v>
      </c>
      <c r="E32" s="499">
        <v>0.10921105043769878</v>
      </c>
      <c r="F32" s="499">
        <v>0.11413790249116612</v>
      </c>
      <c r="G32" s="316">
        <v>8.5947855174897378E-2</v>
      </c>
      <c r="H32" s="317">
        <v>0.12548948138327515</v>
      </c>
      <c r="I32" s="318">
        <v>0.14058573808192576</v>
      </c>
      <c r="J32" s="317">
        <v>0.14417654842132019</v>
      </c>
      <c r="K32" s="317">
        <v>0.14748983417756614</v>
      </c>
      <c r="L32" s="317">
        <v>0.15061362350909446</v>
      </c>
      <c r="M32" s="318">
        <v>0.15352656470774392</v>
      </c>
      <c r="N32" s="310"/>
      <c r="O32" s="459">
        <f t="shared" si="8"/>
        <v>2.6447835590759639E-2</v>
      </c>
      <c r="P32" s="459">
        <f t="shared" si="9"/>
        <v>3.9388662216577802E-2</v>
      </c>
      <c r="S32" s="459">
        <f t="shared" si="10"/>
        <v>2.6447835590759639E-2</v>
      </c>
      <c r="T32" s="459">
        <f t="shared" si="11"/>
        <v>3.9388662216577802E-2</v>
      </c>
      <c r="U32" s="311" t="s">
        <v>159</v>
      </c>
    </row>
    <row r="33" spans="1:22" ht="14.25" customHeight="1">
      <c r="A33" s="311" t="s">
        <v>160</v>
      </c>
      <c r="B33" s="316">
        <v>6.0374789394244961E-2</v>
      </c>
      <c r="C33" s="316">
        <v>6.0958519719921687E-2</v>
      </c>
      <c r="D33" s="316">
        <v>6.0618852265970163E-2</v>
      </c>
      <c r="E33" s="499">
        <v>6.1456105317017243E-2</v>
      </c>
      <c r="F33" s="499">
        <v>6.0950162711838389E-2</v>
      </c>
      <c r="G33" s="316">
        <v>5.0216542860999101E-2</v>
      </c>
      <c r="H33" s="317">
        <v>5.8028113696621635E-2</v>
      </c>
      <c r="I33" s="318">
        <v>5.4668022319390074E-2</v>
      </c>
      <c r="J33" s="317">
        <v>5.4069956916711182E-2</v>
      </c>
      <c r="K33" s="317">
        <v>5.3509622817668356E-2</v>
      </c>
      <c r="L33" s="317">
        <v>5.3004234266335055E-2</v>
      </c>
      <c r="M33" s="318">
        <v>5.2533015067245101E-2</v>
      </c>
      <c r="N33" s="310"/>
      <c r="O33" s="459">
        <f t="shared" si="8"/>
        <v>-6.2821403924483155E-3</v>
      </c>
      <c r="P33" s="459">
        <f t="shared" si="9"/>
        <v>-8.4171476445932883E-3</v>
      </c>
      <c r="S33" s="459">
        <f t="shared" si="10"/>
        <v>-6.2821403924483155E-3</v>
      </c>
      <c r="T33" s="459">
        <f t="shared" si="11"/>
        <v>-8.4171476445932883E-3</v>
      </c>
      <c r="U33" s="311" t="s">
        <v>160</v>
      </c>
    </row>
    <row r="34" spans="1:22" ht="14.25" customHeight="1">
      <c r="A34" s="311" t="s">
        <v>151</v>
      </c>
      <c r="B34" s="316">
        <v>1.4771239175506998E-2</v>
      </c>
      <c r="C34" s="316">
        <v>1.5147985422729236E-2</v>
      </c>
      <c r="D34" s="316">
        <v>1.552981473825233E-2</v>
      </c>
      <c r="E34" s="499">
        <v>1.620135606312368E-2</v>
      </c>
      <c r="F34" s="499">
        <v>1.6507976588913939E-2</v>
      </c>
      <c r="G34" s="316">
        <v>9.6024048543261672E-3</v>
      </c>
      <c r="H34" s="317">
        <v>1.4391263187308949E-2</v>
      </c>
      <c r="I34" s="318">
        <v>1.4795595290029016E-2</v>
      </c>
      <c r="J34" s="317">
        <v>1.52253819232296E-2</v>
      </c>
      <c r="K34" s="317">
        <v>1.57309236146079E-2</v>
      </c>
      <c r="L34" s="317">
        <v>1.5913699632283982E-2</v>
      </c>
      <c r="M34" s="318">
        <v>1.608340901106638E-2</v>
      </c>
      <c r="N34" s="310"/>
      <c r="O34" s="459">
        <f t="shared" si="8"/>
        <v>-1.7123812988849227E-3</v>
      </c>
      <c r="P34" s="459">
        <f t="shared" si="9"/>
        <v>-4.2456757784755869E-4</v>
      </c>
      <c r="S34" s="459">
        <f t="shared" si="10"/>
        <v>-1.7123812988849227E-3</v>
      </c>
      <c r="T34" s="459">
        <f t="shared" si="11"/>
        <v>-4.2456757784755869E-4</v>
      </c>
      <c r="U34" s="311" t="s">
        <v>151</v>
      </c>
    </row>
    <row r="35" spans="1:22" ht="14.25" customHeight="1">
      <c r="A35" s="311" t="s">
        <v>161</v>
      </c>
      <c r="B35" s="316">
        <v>1.1515274060570549E-2</v>
      </c>
      <c r="C35" s="316">
        <v>1.1457243583606058E-2</v>
      </c>
      <c r="D35" s="316">
        <v>1.1361050497229243E-2</v>
      </c>
      <c r="E35" s="499">
        <v>1.147426566057029E-2</v>
      </c>
      <c r="F35" s="499">
        <v>1.1507556253652912E-2</v>
      </c>
      <c r="G35" s="316">
        <v>1.2692405622398378E-2</v>
      </c>
      <c r="H35" s="317">
        <v>1.1436840939319287E-2</v>
      </c>
      <c r="I35" s="317">
        <v>1.1376998025742421E-2</v>
      </c>
      <c r="J35" s="317">
        <v>1.1335453131487941E-2</v>
      </c>
      <c r="K35" s="317">
        <v>1.1295704984230607E-2</v>
      </c>
      <c r="L35" s="317">
        <v>1.1262043524206186E-2</v>
      </c>
      <c r="M35" s="317">
        <v>1.1230663599849091E-2</v>
      </c>
      <c r="N35" s="310"/>
      <c r="O35" s="459">
        <f t="shared" si="8"/>
        <v>-1.305582279104902E-4</v>
      </c>
      <c r="P35" s="459">
        <f t="shared" si="9"/>
        <v>-2.7689265380382092E-4</v>
      </c>
      <c r="S35" s="459">
        <f t="shared" si="10"/>
        <v>-1.305582279104902E-4</v>
      </c>
      <c r="T35" s="459">
        <f t="shared" si="11"/>
        <v>-2.7689265380382092E-4</v>
      </c>
      <c r="U35" s="311" t="s">
        <v>161</v>
      </c>
    </row>
    <row r="36" spans="1:22" ht="14.25" customHeight="1">
      <c r="A36" s="313" t="s">
        <v>154</v>
      </c>
      <c r="B36" s="316">
        <v>5.6884721853851881E-3</v>
      </c>
      <c r="C36" s="316">
        <v>5.6210149968324357E-3</v>
      </c>
      <c r="D36" s="316">
        <v>5.542829032972151E-3</v>
      </c>
      <c r="E36" s="499">
        <v>5.565003332745188E-3</v>
      </c>
      <c r="F36" s="499">
        <v>5.5811492253830478E-3</v>
      </c>
      <c r="G36" s="316">
        <v>7.2849699022103052E-3</v>
      </c>
      <c r="H36" s="317">
        <v>1.0820755751058505E-2</v>
      </c>
      <c r="I36" s="318">
        <v>1.5758483670753585E-2</v>
      </c>
      <c r="J36" s="317">
        <v>1.5163036308250617E-2</v>
      </c>
      <c r="K36" s="317">
        <v>1.4609360516715603E-2</v>
      </c>
      <c r="L36" s="317">
        <v>1.4098808926616174E-2</v>
      </c>
      <c r="M36" s="318">
        <v>1.3622746771658506E-2</v>
      </c>
      <c r="N36" s="310"/>
      <c r="O36" s="459">
        <f t="shared" si="8"/>
        <v>1.0177334445370537E-2</v>
      </c>
      <c r="P36" s="459">
        <f t="shared" si="9"/>
        <v>8.0415975462754582E-3</v>
      </c>
      <c r="S36" s="459">
        <f t="shared" si="10"/>
        <v>1.0177334445370537E-2</v>
      </c>
      <c r="T36" s="459">
        <f t="shared" si="11"/>
        <v>8.0415975462754582E-3</v>
      </c>
      <c r="U36" s="313" t="s">
        <v>154</v>
      </c>
    </row>
    <row r="37" spans="1:22" ht="14.25" customHeight="1">
      <c r="A37" s="86" t="s">
        <v>83</v>
      </c>
      <c r="B37" s="245">
        <v>1</v>
      </c>
      <c r="C37" s="245">
        <v>1</v>
      </c>
      <c r="D37" s="245">
        <v>1</v>
      </c>
      <c r="E37" s="245">
        <v>1</v>
      </c>
      <c r="F37" s="245">
        <v>1</v>
      </c>
      <c r="G37" s="245">
        <v>1</v>
      </c>
      <c r="H37" s="245">
        <v>1</v>
      </c>
      <c r="I37" s="245">
        <v>1</v>
      </c>
      <c r="J37" s="245">
        <v>1</v>
      </c>
      <c r="K37" s="245">
        <v>1</v>
      </c>
      <c r="L37" s="245">
        <v>1</v>
      </c>
      <c r="M37" s="245">
        <v>1</v>
      </c>
    </row>
    <row r="38" spans="1:22" ht="27.75" customHeight="1">
      <c r="A38" s="319" t="s">
        <v>163</v>
      </c>
      <c r="B38" s="320">
        <v>0.99431152781461485</v>
      </c>
      <c r="C38" s="320">
        <v>0.99437898500316757</v>
      </c>
      <c r="D38" s="320">
        <v>0.9944571709670279</v>
      </c>
      <c r="E38" s="320">
        <v>0.99443499666725477</v>
      </c>
      <c r="F38" s="320">
        <v>0.994418850774617</v>
      </c>
      <c r="G38" s="320">
        <v>0.99271503009778972</v>
      </c>
      <c r="H38" s="320">
        <v>0.98917924424894155</v>
      </c>
      <c r="I38" s="320">
        <v>0.98424151632924639</v>
      </c>
      <c r="J38" s="320">
        <v>0.98483696369174933</v>
      </c>
      <c r="K38" s="320">
        <v>0.98539063948328443</v>
      </c>
      <c r="L38" s="320">
        <v>0.98590119107338381</v>
      </c>
      <c r="M38" s="320">
        <v>0.98637725322834147</v>
      </c>
      <c r="N38" s="310"/>
      <c r="Q38" s="459"/>
    </row>
    <row r="39" spans="1:22" ht="14.25" customHeight="1">
      <c r="A39" s="310"/>
      <c r="B39" s="310"/>
      <c r="C39" s="310"/>
      <c r="D39" s="310"/>
      <c r="E39" s="310"/>
      <c r="F39" s="310"/>
      <c r="G39" s="310"/>
      <c r="H39" s="310"/>
      <c r="I39" s="310"/>
      <c r="J39" s="310"/>
      <c r="K39" s="310"/>
      <c r="L39" s="310"/>
      <c r="M39" s="310"/>
      <c r="N39" s="310"/>
    </row>
    <row r="40" spans="1:22" ht="14.25" customHeight="1">
      <c r="A40" s="310" t="s">
        <v>165</v>
      </c>
      <c r="B40" s="310"/>
      <c r="C40" s="310"/>
      <c r="D40" s="310"/>
      <c r="E40" s="310"/>
      <c r="F40" s="310"/>
      <c r="G40" s="310"/>
      <c r="H40" s="310"/>
      <c r="I40" s="310"/>
      <c r="J40" s="310"/>
      <c r="K40" s="310"/>
      <c r="L40" s="310"/>
      <c r="M40" s="310"/>
      <c r="N40" s="310"/>
    </row>
    <row r="42" spans="1:22" ht="14.25" customHeight="1">
      <c r="A42" s="262" t="s">
        <v>166</v>
      </c>
    </row>
    <row r="44" spans="1:22" ht="14.25" customHeight="1">
      <c r="A44" s="86" t="s">
        <v>167</v>
      </c>
      <c r="B44" s="219"/>
      <c r="C44" s="219"/>
      <c r="D44" s="219"/>
      <c r="E44" s="219"/>
      <c r="F44" s="219"/>
      <c r="G44" s="219"/>
      <c r="H44" s="219"/>
      <c r="I44" s="219"/>
      <c r="J44" s="219"/>
    </row>
    <row r="45" spans="1:22" ht="14.25" customHeight="1">
      <c r="B45" s="310" t="s">
        <v>36</v>
      </c>
      <c r="C45" s="310" t="s">
        <v>36</v>
      </c>
      <c r="D45" s="310" t="s">
        <v>36</v>
      </c>
      <c r="E45" s="310" t="s">
        <v>36</v>
      </c>
      <c r="F45" s="310" t="s">
        <v>36</v>
      </c>
      <c r="G45" s="310" t="s">
        <v>157</v>
      </c>
      <c r="H45" s="310" t="s">
        <v>157</v>
      </c>
      <c r="I45" s="310" t="s">
        <v>157</v>
      </c>
      <c r="J45" s="310" t="s">
        <v>157</v>
      </c>
      <c r="K45" s="310" t="s">
        <v>157</v>
      </c>
      <c r="L45" s="310" t="s">
        <v>157</v>
      </c>
      <c r="M45" s="310" t="s">
        <v>157</v>
      </c>
    </row>
    <row r="46" spans="1:22" ht="14.25" customHeight="1">
      <c r="A46" s="504"/>
      <c r="B46" s="504">
        <v>2015</v>
      </c>
      <c r="C46" s="504">
        <v>2016</v>
      </c>
      <c r="D46" s="504">
        <v>2017</v>
      </c>
      <c r="E46" s="504">
        <v>2018</v>
      </c>
      <c r="F46" s="504">
        <v>2019</v>
      </c>
      <c r="G46" s="504">
        <v>2020</v>
      </c>
      <c r="H46" s="504">
        <v>2025</v>
      </c>
      <c r="I46" s="504">
        <v>2030</v>
      </c>
      <c r="J46" s="504">
        <v>2035</v>
      </c>
      <c r="K46" s="504">
        <v>2040</v>
      </c>
      <c r="L46" s="504">
        <v>2045</v>
      </c>
      <c r="M46" s="504">
        <v>2050</v>
      </c>
      <c r="O46" s="86" t="s">
        <v>353</v>
      </c>
      <c r="P46" s="86" t="s">
        <v>355</v>
      </c>
    </row>
    <row r="47" spans="1:22" ht="14.25" customHeight="1">
      <c r="A47" s="284" t="s">
        <v>168</v>
      </c>
      <c r="B47" s="321">
        <v>260.51334425957401</v>
      </c>
      <c r="C47" s="321">
        <v>269.57242923064899</v>
      </c>
      <c r="D47" s="321">
        <v>288.19629973187301</v>
      </c>
      <c r="E47" s="321">
        <v>288.62005698721498</v>
      </c>
      <c r="F47" s="321">
        <v>297.669133103658</v>
      </c>
      <c r="G47" s="321">
        <v>286.50795548743849</v>
      </c>
      <c r="H47" s="285">
        <v>306.84775374887687</v>
      </c>
      <c r="I47" s="285">
        <v>316.02637439409574</v>
      </c>
      <c r="J47" s="285">
        <v>332.72780635063708</v>
      </c>
      <c r="K47" s="285">
        <v>349.42923830717842</v>
      </c>
      <c r="L47" s="285">
        <v>366.13067026371976</v>
      </c>
      <c r="M47" s="285">
        <v>382.83210222026111</v>
      </c>
      <c r="O47" s="173">
        <f t="shared" ref="O47:O49" si="12">I47/$F47-1</f>
        <v>6.1669952470500666E-2</v>
      </c>
      <c r="P47" s="173">
        <f>M47/$F47-1</f>
        <v>0.28609942935180532</v>
      </c>
      <c r="R47" s="503"/>
      <c r="S47" s="459"/>
      <c r="T47" s="459"/>
      <c r="V47" s="297"/>
    </row>
    <row r="48" spans="1:22" ht="14.25" customHeight="1">
      <c r="A48" s="284" t="s">
        <v>169</v>
      </c>
      <c r="B48" s="321">
        <v>36.328056893000003</v>
      </c>
      <c r="C48" s="321">
        <v>34.724299999999999</v>
      </c>
      <c r="D48" s="321">
        <v>35.654600000000002</v>
      </c>
      <c r="E48" s="321">
        <v>34.1633</v>
      </c>
      <c r="F48" s="321">
        <v>33.771799999999999</v>
      </c>
      <c r="G48" s="321">
        <v>31.120799999999999</v>
      </c>
      <c r="H48" s="285">
        <v>37.882902213935679</v>
      </c>
      <c r="I48" s="285">
        <v>41.99400442787136</v>
      </c>
      <c r="J48" s="285">
        <v>42.92771946471359</v>
      </c>
      <c r="K48" s="285">
        <v>43.86143450155582</v>
      </c>
      <c r="L48" s="285">
        <v>44.79514953839805</v>
      </c>
      <c r="M48" s="285">
        <v>45.728864575240287</v>
      </c>
      <c r="O48" s="173">
        <f t="shared" si="12"/>
        <v>0.24346361247761039</v>
      </c>
      <c r="P48" s="173">
        <f t="shared" ref="P48:P50" si="13">M48/$F48-1</f>
        <v>0.35405470171090347</v>
      </c>
      <c r="R48" s="503"/>
      <c r="S48" s="459"/>
      <c r="T48" s="459"/>
      <c r="V48" s="297"/>
    </row>
    <row r="49" spans="1:22" ht="14.25" customHeight="1">
      <c r="A49" s="284" t="s">
        <v>146</v>
      </c>
      <c r="B49" s="321">
        <v>7.5</v>
      </c>
      <c r="C49" s="321">
        <v>6.8</v>
      </c>
      <c r="D49" s="321">
        <v>6.7</v>
      </c>
      <c r="E49" s="321">
        <v>6.7</v>
      </c>
      <c r="F49" s="321">
        <v>7.4</v>
      </c>
      <c r="G49" s="321">
        <v>6.5</v>
      </c>
      <c r="H49" s="285">
        <v>7.1360239528224252</v>
      </c>
      <c r="I49" s="285">
        <v>6.8720479056448491</v>
      </c>
      <c r="J49" s="285">
        <v>7.0000002209023497</v>
      </c>
      <c r="K49" s="285">
        <v>7.1279525361598495</v>
      </c>
      <c r="L49" s="285">
        <v>7.2559048514173492</v>
      </c>
      <c r="M49" s="285">
        <v>7.3838571666748498</v>
      </c>
      <c r="O49" s="173">
        <f t="shared" si="12"/>
        <v>-7.1344877615560964E-2</v>
      </c>
      <c r="P49" s="173">
        <f t="shared" si="13"/>
        <v>-2.1814639628582322E-3</v>
      </c>
      <c r="R49" s="503"/>
      <c r="S49" s="459"/>
      <c r="T49" s="459"/>
      <c r="V49" s="297"/>
    </row>
    <row r="50" spans="1:22" ht="14.25" customHeight="1">
      <c r="A50" s="323" t="s">
        <v>170</v>
      </c>
      <c r="B50" s="324">
        <v>304.34140115257401</v>
      </c>
      <c r="C50" s="324">
        <v>311.09672923064903</v>
      </c>
      <c r="D50" s="324">
        <v>330.55089973187302</v>
      </c>
      <c r="E50" s="324">
        <v>329.48335698721496</v>
      </c>
      <c r="F50" s="324">
        <v>338.84093310365796</v>
      </c>
      <c r="G50" s="324">
        <v>324.12875548743847</v>
      </c>
      <c r="H50" s="285">
        <v>351.86667991563496</v>
      </c>
      <c r="I50" s="285">
        <v>364.89242672761196</v>
      </c>
      <c r="J50" s="285">
        <v>382.65552603625298</v>
      </c>
      <c r="K50" s="285">
        <v>400.41862534489411</v>
      </c>
      <c r="L50" s="285">
        <v>418.18172465353518</v>
      </c>
      <c r="M50" s="285">
        <v>435.9448239621762</v>
      </c>
      <c r="O50" s="173">
        <f>I50/$F50-1</f>
        <v>7.6884139662029449E-2</v>
      </c>
      <c r="P50" s="173">
        <f t="shared" si="13"/>
        <v>0.28657662452137189</v>
      </c>
      <c r="R50" s="503"/>
      <c r="S50" s="459"/>
      <c r="T50" s="459"/>
      <c r="V50" s="297"/>
    </row>
    <row r="51" spans="1:22" ht="14.25" customHeight="1">
      <c r="A51" s="325" t="s">
        <v>171</v>
      </c>
      <c r="B51" s="326" t="s">
        <v>31</v>
      </c>
      <c r="C51" s="326" t="s">
        <v>31</v>
      </c>
      <c r="D51" s="326" t="s">
        <v>31</v>
      </c>
      <c r="E51" s="326" t="s">
        <v>31</v>
      </c>
      <c r="F51" s="326" t="s">
        <v>31</v>
      </c>
      <c r="G51" s="326" t="s">
        <v>31</v>
      </c>
      <c r="H51" s="326" t="s">
        <v>31</v>
      </c>
      <c r="I51" s="326" t="s">
        <v>31</v>
      </c>
      <c r="J51" s="326" t="s">
        <v>31</v>
      </c>
      <c r="K51" s="326" t="s">
        <v>31</v>
      </c>
      <c r="L51" s="326" t="s">
        <v>31</v>
      </c>
      <c r="M51" s="326" t="s">
        <v>31</v>
      </c>
    </row>
    <row r="52" spans="1:22" ht="14.25" customHeight="1">
      <c r="A52" s="325" t="s">
        <v>172</v>
      </c>
      <c r="B52" s="326" t="s">
        <v>31</v>
      </c>
      <c r="C52" s="326" t="s">
        <v>31</v>
      </c>
      <c r="D52" s="326" t="s">
        <v>31</v>
      </c>
      <c r="E52" s="326" t="s">
        <v>31</v>
      </c>
      <c r="F52" s="326" t="s">
        <v>31</v>
      </c>
      <c r="G52" s="326" t="s">
        <v>31</v>
      </c>
      <c r="H52" s="326" t="s">
        <v>31</v>
      </c>
      <c r="I52" s="326" t="s">
        <v>31</v>
      </c>
      <c r="J52" s="326" t="s">
        <v>31</v>
      </c>
      <c r="K52" s="326" t="s">
        <v>31</v>
      </c>
      <c r="L52" s="326" t="s">
        <v>31</v>
      </c>
      <c r="M52" s="326" t="s">
        <v>31</v>
      </c>
    </row>
    <row r="53" spans="1:22" ht="14.25" customHeight="1">
      <c r="B53" s="327"/>
      <c r="C53" s="327"/>
      <c r="D53" s="327"/>
      <c r="E53" s="327"/>
      <c r="F53" s="327"/>
      <c r="G53" s="219"/>
      <c r="H53" s="219"/>
      <c r="I53" s="219"/>
      <c r="J53" s="219"/>
    </row>
    <row r="54" spans="1:22" ht="14.25" customHeight="1">
      <c r="A54" s="497" t="s">
        <v>450</v>
      </c>
      <c r="B54" s="327"/>
      <c r="C54" s="327"/>
      <c r="D54" s="327"/>
      <c r="E54" s="327"/>
      <c r="F54" s="327"/>
      <c r="G54" s="219"/>
      <c r="H54" s="219"/>
      <c r="I54" s="219"/>
      <c r="J54" s="219"/>
    </row>
    <row r="55" spans="1:22" ht="14.25" customHeight="1">
      <c r="A55" s="504"/>
      <c r="B55" s="504">
        <v>2015</v>
      </c>
      <c r="C55" s="504">
        <v>2016</v>
      </c>
      <c r="D55" s="504">
        <v>2017</v>
      </c>
      <c r="E55" s="504">
        <v>2018</v>
      </c>
      <c r="F55" s="504">
        <v>2019</v>
      </c>
      <c r="G55" s="504">
        <v>2020</v>
      </c>
      <c r="H55" s="504">
        <v>2025</v>
      </c>
      <c r="I55" s="504">
        <v>2030</v>
      </c>
      <c r="J55" s="504">
        <v>2035</v>
      </c>
      <c r="K55" s="504">
        <v>2040</v>
      </c>
      <c r="L55" s="504">
        <v>2045</v>
      </c>
      <c r="M55" s="504">
        <v>2050</v>
      </c>
    </row>
    <row r="56" spans="1:22" ht="14.25" customHeight="1">
      <c r="A56" s="272" t="s">
        <v>452</v>
      </c>
      <c r="B56" s="329">
        <f t="shared" ref="B56:E56" si="14">B50/$F50</f>
        <v>0.89818369452863633</v>
      </c>
      <c r="C56" s="329">
        <f t="shared" si="14"/>
        <v>0.91812027071557667</v>
      </c>
      <c r="D56" s="329">
        <f t="shared" si="14"/>
        <v>0.97553414430821184</v>
      </c>
      <c r="E56" s="329">
        <f t="shared" si="14"/>
        <v>0.97238357234254125</v>
      </c>
      <c r="F56" s="329">
        <f>F50/$F50</f>
        <v>1</v>
      </c>
      <c r="G56" s="329">
        <f t="shared" ref="G56:M56" si="15">G50/$F50</f>
        <v>0.95658087267833503</v>
      </c>
      <c r="H56" s="329">
        <f t="shared" si="15"/>
        <v>1.0384420698310146</v>
      </c>
      <c r="I56" s="329">
        <f t="shared" si="15"/>
        <v>1.0768841396620294</v>
      </c>
      <c r="J56" s="329">
        <f t="shared" si="15"/>
        <v>1.1293072608768648</v>
      </c>
      <c r="K56" s="329">
        <f t="shared" si="15"/>
        <v>1.1817303820917007</v>
      </c>
      <c r="L56" s="329">
        <f t="shared" si="15"/>
        <v>1.2341535033065363</v>
      </c>
      <c r="M56" s="329">
        <f t="shared" si="15"/>
        <v>1.2865766245213719</v>
      </c>
    </row>
    <row r="57" spans="1:22" ht="14.25" customHeight="1">
      <c r="B57" s="327"/>
      <c r="C57" s="327"/>
      <c r="D57" s="327"/>
      <c r="E57" s="327"/>
      <c r="F57" s="327"/>
      <c r="G57" s="219"/>
      <c r="H57" s="219"/>
      <c r="I57" s="219"/>
      <c r="J57" s="219"/>
    </row>
    <row r="58" spans="1:22" ht="14.25" customHeight="1">
      <c r="A58" s="497" t="s">
        <v>451</v>
      </c>
      <c r="B58" s="327"/>
      <c r="C58" s="327"/>
      <c r="D58" s="327"/>
      <c r="E58" s="327"/>
      <c r="F58" s="327"/>
      <c r="G58" s="219"/>
      <c r="H58" s="219"/>
      <c r="I58" s="219"/>
      <c r="J58" s="219"/>
    </row>
    <row r="59" spans="1:22" ht="14.25" customHeight="1">
      <c r="A59" s="86" t="s">
        <v>354</v>
      </c>
      <c r="B59" s="219"/>
      <c r="C59" s="219"/>
      <c r="D59" s="219"/>
      <c r="E59" s="219"/>
      <c r="F59" s="219"/>
      <c r="G59" s="219"/>
      <c r="H59" s="219"/>
      <c r="I59" s="219"/>
      <c r="J59" s="219"/>
    </row>
    <row r="60" spans="1:22" ht="14.25" customHeight="1">
      <c r="A60" s="504"/>
      <c r="B60" s="504">
        <v>2015</v>
      </c>
      <c r="C60" s="504">
        <v>2016</v>
      </c>
      <c r="D60" s="504">
        <v>2017</v>
      </c>
      <c r="E60" s="504">
        <v>2018</v>
      </c>
      <c r="F60" s="504">
        <v>2019</v>
      </c>
      <c r="G60" s="504">
        <v>2020</v>
      </c>
      <c r="H60" s="504">
        <v>2025</v>
      </c>
      <c r="I60" s="504">
        <v>2030</v>
      </c>
      <c r="J60" s="504">
        <v>2035</v>
      </c>
      <c r="K60" s="504">
        <v>2040</v>
      </c>
      <c r="L60" s="504">
        <v>2045</v>
      </c>
      <c r="M60" s="504">
        <v>2050</v>
      </c>
      <c r="O60" s="86" t="s">
        <v>353</v>
      </c>
      <c r="P60" s="86" t="s">
        <v>355</v>
      </c>
    </row>
    <row r="61" spans="1:22" ht="14.25" customHeight="1">
      <c r="A61" s="284" t="s">
        <v>173</v>
      </c>
      <c r="B61" s="498">
        <v>0.85599048723894167</v>
      </c>
      <c r="C61" s="498">
        <v>0.86652286540366141</v>
      </c>
      <c r="D61" s="498">
        <v>0.8718666322361972</v>
      </c>
      <c r="E61" s="498">
        <v>0.87597765066602251</v>
      </c>
      <c r="F61" s="498">
        <v>0.87849224819775618</v>
      </c>
      <c r="G61" s="498">
        <v>0.88393254420323109</v>
      </c>
      <c r="H61" s="328">
        <f t="shared" ref="H61:M64" si="16">H47/H$50</f>
        <v>0.87205686489680689</v>
      </c>
      <c r="I61" s="328">
        <f t="shared" si="16"/>
        <v>0.86608093576577794</v>
      </c>
      <c r="J61" s="328">
        <f t="shared" si="16"/>
        <v>0.86952306633908194</v>
      </c>
      <c r="K61" s="328">
        <f t="shared" si="16"/>
        <v>0.87265980199148629</v>
      </c>
      <c r="L61" s="328">
        <f t="shared" si="16"/>
        <v>0.87553005949042872</v>
      </c>
      <c r="M61" s="328">
        <f t="shared" si="16"/>
        <v>0.87816641276024576</v>
      </c>
      <c r="O61" s="503">
        <f>I61-F61</f>
        <v>-1.2411312431978239E-2</v>
      </c>
      <c r="P61" s="503">
        <f>M61-F61</f>
        <v>-3.2583543751041333E-4</v>
      </c>
      <c r="S61" s="459"/>
      <c r="T61" s="459"/>
    </row>
    <row r="62" spans="1:22" ht="14.25" customHeight="1">
      <c r="A62" s="284" t="s">
        <v>169</v>
      </c>
      <c r="B62" s="498">
        <v>0.11936613538421555</v>
      </c>
      <c r="C62" s="498">
        <v>0.11161898129200577</v>
      </c>
      <c r="D62" s="498">
        <v>0.10786417471234021</v>
      </c>
      <c r="E62" s="498">
        <v>0.10368748307164312</v>
      </c>
      <c r="F62" s="498">
        <v>9.9668595794087711E-2</v>
      </c>
      <c r="G62" s="498">
        <v>9.6013696634842632E-2</v>
      </c>
      <c r="H62" s="328">
        <f t="shared" si="16"/>
        <v>0.10766265854731867</v>
      </c>
      <c r="I62" s="328">
        <f t="shared" si="16"/>
        <v>0.11508598521618374</v>
      </c>
      <c r="J62" s="328">
        <f t="shared" si="16"/>
        <v>0.11218371758375337</v>
      </c>
      <c r="K62" s="328">
        <f t="shared" si="16"/>
        <v>0.10953894680542516</v>
      </c>
      <c r="L62" s="328">
        <f t="shared" si="16"/>
        <v>0.10711885981031563</v>
      </c>
      <c r="M62" s="328">
        <f t="shared" si="16"/>
        <v>0.10489599156063807</v>
      </c>
      <c r="O62" s="503">
        <f t="shared" ref="O62:O64" si="17">I62-F62</f>
        <v>1.5417389422096028E-2</v>
      </c>
      <c r="P62" s="503">
        <f t="shared" ref="P62:P64" si="18">M62-F62</f>
        <v>5.2273957665503606E-3</v>
      </c>
      <c r="S62" s="459"/>
      <c r="T62" s="459"/>
    </row>
    <row r="63" spans="1:22" ht="14.25" customHeight="1">
      <c r="A63" s="284" t="s">
        <v>146</v>
      </c>
      <c r="B63" s="498">
        <v>2.464337737684286E-2</v>
      </c>
      <c r="C63" s="498">
        <v>2.1858153304332679E-2</v>
      </c>
      <c r="D63" s="498">
        <v>2.0269193051462627E-2</v>
      </c>
      <c r="E63" s="498">
        <v>2.0334866262334404E-2</v>
      </c>
      <c r="F63" s="498">
        <v>2.1839156008156186E-2</v>
      </c>
      <c r="G63" s="498">
        <v>2.0053759161926334E-2</v>
      </c>
      <c r="H63" s="328">
        <f t="shared" si="16"/>
        <v>2.0280476555874481E-2</v>
      </c>
      <c r="I63" s="328">
        <f t="shared" si="16"/>
        <v>1.8833079018038251E-2</v>
      </c>
      <c r="J63" s="328">
        <f t="shared" si="16"/>
        <v>1.8293216077164835E-2</v>
      </c>
      <c r="K63" s="328">
        <f t="shared" si="16"/>
        <v>1.7801251203088526E-2</v>
      </c>
      <c r="L63" s="328">
        <f t="shared" si="16"/>
        <v>1.735108069925554E-2</v>
      </c>
      <c r="M63" s="328">
        <f t="shared" si="16"/>
        <v>1.6937595679116249E-2</v>
      </c>
      <c r="O63" s="503">
        <f t="shared" si="17"/>
        <v>-3.0060769901179354E-3</v>
      </c>
      <c r="P63" s="503">
        <f t="shared" si="18"/>
        <v>-4.9015603290399369E-3</v>
      </c>
      <c r="S63" s="459"/>
      <c r="T63" s="459"/>
    </row>
    <row r="64" spans="1:22" ht="14.25" customHeight="1">
      <c r="A64" s="323" t="s">
        <v>170</v>
      </c>
      <c r="B64" s="498">
        <v>1</v>
      </c>
      <c r="C64" s="498">
        <v>1</v>
      </c>
      <c r="D64" s="498">
        <v>1</v>
      </c>
      <c r="E64" s="498">
        <v>1</v>
      </c>
      <c r="F64" s="498">
        <v>1</v>
      </c>
      <c r="G64" s="498">
        <v>1</v>
      </c>
      <c r="H64" s="328">
        <f t="shared" si="16"/>
        <v>1</v>
      </c>
      <c r="I64" s="328">
        <f t="shared" si="16"/>
        <v>1</v>
      </c>
      <c r="J64" s="328">
        <f t="shared" si="16"/>
        <v>1</v>
      </c>
      <c r="K64" s="328">
        <f t="shared" si="16"/>
        <v>1</v>
      </c>
      <c r="L64" s="328">
        <f t="shared" si="16"/>
        <v>1</v>
      </c>
      <c r="M64" s="328">
        <f t="shared" si="16"/>
        <v>1</v>
      </c>
      <c r="O64" s="503">
        <f t="shared" si="17"/>
        <v>0</v>
      </c>
      <c r="P64" s="503">
        <f t="shared" si="18"/>
        <v>0</v>
      </c>
      <c r="S64" s="459"/>
      <c r="T64" s="459"/>
    </row>
    <row r="65" spans="1:31" ht="14.25" customHeight="1">
      <c r="O65" s="173"/>
      <c r="P65" s="173"/>
    </row>
    <row r="66" spans="1:31" ht="14.25" customHeight="1">
      <c r="A66" s="86" t="s">
        <v>357</v>
      </c>
      <c r="O66" s="173"/>
      <c r="P66" s="173"/>
    </row>
    <row r="67" spans="1:31" ht="14.25" customHeight="1">
      <c r="A67" s="504"/>
      <c r="B67" s="504">
        <v>2015</v>
      </c>
      <c r="C67" s="504">
        <v>2016</v>
      </c>
      <c r="D67" s="504">
        <v>2017</v>
      </c>
      <c r="E67" s="504">
        <v>2018</v>
      </c>
      <c r="F67" s="504">
        <v>2019</v>
      </c>
      <c r="G67" s="504">
        <v>2020</v>
      </c>
      <c r="H67" s="504">
        <v>2025</v>
      </c>
      <c r="I67" s="504">
        <v>2030</v>
      </c>
      <c r="J67" s="504">
        <v>2035</v>
      </c>
      <c r="K67" s="504">
        <v>2040</v>
      </c>
      <c r="L67" s="504">
        <v>2045</v>
      </c>
      <c r="M67" s="504">
        <v>2050</v>
      </c>
      <c r="O67" s="173"/>
      <c r="P67" s="173"/>
    </row>
    <row r="68" spans="1:31" ht="14.25" customHeight="1">
      <c r="A68" s="578" t="s">
        <v>357</v>
      </c>
      <c r="B68" s="579">
        <f t="shared" ref="B68:G68" si="19">B83/$F83</f>
        <v>0.96662490642226018</v>
      </c>
      <c r="C68" s="579">
        <f t="shared" si="19"/>
        <v>0.98180686657782801</v>
      </c>
      <c r="D68" s="579">
        <f t="shared" si="19"/>
        <v>0.99573837113696662</v>
      </c>
      <c r="E68" s="579">
        <f t="shared" si="19"/>
        <v>1.009241929149655</v>
      </c>
      <c r="F68" s="579">
        <f>F83/$F83</f>
        <v>1</v>
      </c>
      <c r="G68" s="579">
        <f t="shared" si="19"/>
        <v>0.87915024620877402</v>
      </c>
      <c r="H68" s="580">
        <f t="shared" ref="H68:M68" si="20">$E68*H50/$E50</f>
        <v>1.0778043846849581</v>
      </c>
      <c r="I68" s="580">
        <f t="shared" si="20"/>
        <v>1.1177036073993993</v>
      </c>
      <c r="J68" s="580">
        <f t="shared" si="20"/>
        <v>1.1721138355148832</v>
      </c>
      <c r="K68" s="580">
        <f t="shared" si="20"/>
        <v>1.2265240636303674</v>
      </c>
      <c r="L68" s="580">
        <f t="shared" si="20"/>
        <v>1.2809342917458515</v>
      </c>
      <c r="M68" s="580">
        <f t="shared" si="20"/>
        <v>1.3353445198613352</v>
      </c>
      <c r="O68" s="173">
        <f t="shared" ref="O68" si="21">I68-F68</f>
        <v>0.11770360739939933</v>
      </c>
      <c r="P68" s="173">
        <f t="shared" ref="P68" si="22">M68-F68</f>
        <v>0.33534451986133518</v>
      </c>
    </row>
    <row r="71" spans="1:31" ht="14.25" customHeight="1">
      <c r="A71" s="262" t="s">
        <v>174</v>
      </c>
    </row>
    <row r="72" spans="1:31" ht="14.25" customHeight="1">
      <c r="A72" s="262"/>
    </row>
    <row r="73" spans="1:31" ht="14.25" customHeight="1">
      <c r="A73" s="86" t="s">
        <v>204</v>
      </c>
    </row>
    <row r="74" spans="1:31" ht="14.25" customHeight="1">
      <c r="A74" s="504"/>
      <c r="B74" s="504">
        <v>2015</v>
      </c>
      <c r="C74" s="504">
        <v>2016</v>
      </c>
      <c r="D74" s="504">
        <v>2017</v>
      </c>
      <c r="E74" s="504">
        <v>2018</v>
      </c>
      <c r="F74" s="504">
        <v>2019</v>
      </c>
      <c r="G74" s="504">
        <v>2020</v>
      </c>
      <c r="H74" s="504">
        <v>2025</v>
      </c>
      <c r="I74" s="504">
        <v>2030</v>
      </c>
      <c r="J74" s="504">
        <v>2035</v>
      </c>
      <c r="K74" s="504">
        <v>2040</v>
      </c>
      <c r="L74" s="504">
        <v>2045</v>
      </c>
      <c r="M74" s="504">
        <v>2050</v>
      </c>
      <c r="O74" s="86" t="s">
        <v>353</v>
      </c>
      <c r="P74" s="86" t="s">
        <v>355</v>
      </c>
    </row>
    <row r="75" spans="1:31" ht="14.25" customHeight="1">
      <c r="A75" s="272" t="s">
        <v>200</v>
      </c>
      <c r="B75" s="329">
        <v>1.6278064037368092</v>
      </c>
      <c r="C75" s="329">
        <v>1.6231999828365646</v>
      </c>
      <c r="D75" s="329">
        <v>1.623969780079036</v>
      </c>
      <c r="E75" s="329">
        <v>1.6234649277061886</v>
      </c>
      <c r="F75" s="329">
        <v>1.621439531961669</v>
      </c>
      <c r="G75" s="329">
        <v>1.6090401990321734</v>
      </c>
      <c r="H75" s="330">
        <f>0.5*F75+0.5*I75</f>
        <v>1.621439531961669</v>
      </c>
      <c r="I75" s="681">
        <f>F75</f>
        <v>1.621439531961669</v>
      </c>
      <c r="J75" s="192">
        <f>I75*0.75+0.25*M75</f>
        <v>1.621439531961669</v>
      </c>
      <c r="K75" s="192">
        <f>0.5*I75+0.5*M75</f>
        <v>1.621439531961669</v>
      </c>
      <c r="L75" s="192">
        <f>0.25*I75+0.75*M75</f>
        <v>1.621439531961669</v>
      </c>
      <c r="M75" s="505">
        <f>I75</f>
        <v>1.621439531961669</v>
      </c>
      <c r="O75" s="503">
        <f>I75/$F75-1</f>
        <v>0</v>
      </c>
      <c r="P75" s="503">
        <f>M75/$F75-1</f>
        <v>0</v>
      </c>
    </row>
    <row r="76" spans="1:31" ht="14.25" customHeight="1">
      <c r="A76" s="272" t="s">
        <v>201</v>
      </c>
      <c r="B76" s="573">
        <v>7.5619871686116253</v>
      </c>
      <c r="C76" s="573">
        <v>7.6723536333150371</v>
      </c>
      <c r="D76" s="573">
        <v>7.8930002207039092</v>
      </c>
      <c r="E76" s="573">
        <v>7.801620226222111</v>
      </c>
      <c r="F76" s="573">
        <v>8.1088253749138541</v>
      </c>
      <c r="G76" s="573">
        <v>8.2610721037768258</v>
      </c>
      <c r="H76" s="574">
        <v>8.2544126874569272</v>
      </c>
      <c r="I76" s="575">
        <v>8.4</v>
      </c>
      <c r="J76" s="576">
        <v>8.4</v>
      </c>
      <c r="K76" s="576">
        <v>8.4</v>
      </c>
      <c r="L76" s="576">
        <v>8.4</v>
      </c>
      <c r="M76" s="575">
        <v>8.4</v>
      </c>
      <c r="O76" s="503">
        <f>I76/$F76-1</f>
        <v>3.5908360536033745E-2</v>
      </c>
      <c r="P76" s="503">
        <f>M76/$F76-1</f>
        <v>3.5908360536033745E-2</v>
      </c>
    </row>
    <row r="77" spans="1:31" ht="14.25" customHeight="1">
      <c r="B77" s="567"/>
      <c r="C77" s="567"/>
      <c r="D77" s="567"/>
      <c r="E77" s="567"/>
      <c r="F77" s="567"/>
      <c r="G77" s="569"/>
      <c r="H77" s="568"/>
      <c r="I77" s="570">
        <f>I76/F76-1</f>
        <v>3.5908360536033745E-2</v>
      </c>
      <c r="J77" s="290"/>
      <c r="K77" s="290"/>
      <c r="L77" s="290"/>
      <c r="M77" s="570">
        <f>M76/F76-1</f>
        <v>3.5908360536033745E-2</v>
      </c>
      <c r="O77" s="503"/>
      <c r="P77" s="503"/>
    </row>
    <row r="78" spans="1:31" ht="14.25" customHeight="1">
      <c r="A78" s="262"/>
      <c r="C78" s="297"/>
      <c r="D78" s="297"/>
      <c r="E78" s="297"/>
      <c r="F78" s="297"/>
      <c r="G78" s="297"/>
    </row>
    <row r="79" spans="1:31" ht="14.25" customHeight="1">
      <c r="A79" s="86" t="s">
        <v>176</v>
      </c>
    </row>
    <row r="80" spans="1:31" ht="14.25" customHeight="1">
      <c r="A80" s="504"/>
      <c r="B80" s="504">
        <v>2015</v>
      </c>
      <c r="C80" s="504">
        <v>2016</v>
      </c>
      <c r="D80" s="504">
        <v>2017</v>
      </c>
      <c r="E80" s="504">
        <v>2018</v>
      </c>
      <c r="F80" s="504">
        <v>2019</v>
      </c>
      <c r="G80" s="504">
        <v>2020</v>
      </c>
      <c r="H80" s="504">
        <v>2025</v>
      </c>
      <c r="I80" s="504">
        <v>2030</v>
      </c>
      <c r="J80" s="504">
        <v>2035</v>
      </c>
      <c r="K80" s="504">
        <v>2040</v>
      </c>
      <c r="L80" s="504">
        <v>2045</v>
      </c>
      <c r="M80" s="504">
        <v>2050</v>
      </c>
      <c r="O80" s="86" t="s">
        <v>353</v>
      </c>
      <c r="P80" s="86" t="s">
        <v>355</v>
      </c>
      <c r="T80" s="504">
        <v>2015</v>
      </c>
      <c r="U80" s="504">
        <v>2016</v>
      </c>
      <c r="V80" s="504">
        <v>2017</v>
      </c>
      <c r="W80" s="504">
        <v>2018</v>
      </c>
      <c r="X80" s="504">
        <v>2019</v>
      </c>
      <c r="Y80" s="504">
        <v>2020</v>
      </c>
      <c r="Z80" s="504">
        <v>2025</v>
      </c>
      <c r="AA80" s="504">
        <v>2030</v>
      </c>
      <c r="AB80" s="504">
        <v>2035</v>
      </c>
      <c r="AC80" s="504">
        <v>2040</v>
      </c>
      <c r="AD80" s="504">
        <v>2045</v>
      </c>
      <c r="AE80" s="504">
        <v>2050</v>
      </c>
    </row>
    <row r="81" spans="1:31" ht="14.25" customHeight="1">
      <c r="A81" s="284" t="s">
        <v>32</v>
      </c>
      <c r="B81" s="502">
        <v>474.70552779332081</v>
      </c>
      <c r="C81" s="502">
        <v>482.43291957436469</v>
      </c>
      <c r="D81" s="502">
        <v>486.0754081023714</v>
      </c>
      <c r="E81" s="502">
        <v>484.63829615710631</v>
      </c>
      <c r="F81" s="502">
        <v>480.93660640004379</v>
      </c>
      <c r="G81" s="502">
        <v>391.44187162292457</v>
      </c>
      <c r="H81" s="285">
        <f t="shared" ref="H81:M81" si="23">H9/H75</f>
        <v>488.91824760453255</v>
      </c>
      <c r="I81" s="571">
        <f t="shared" si="23"/>
        <v>492.59282073021512</v>
      </c>
      <c r="J81" s="285">
        <f t="shared" si="23"/>
        <v>510.0673584847483</v>
      </c>
      <c r="K81" s="285">
        <f t="shared" si="23"/>
        <v>527.54189623928153</v>
      </c>
      <c r="L81" s="285">
        <f t="shared" si="23"/>
        <v>545.01643399381464</v>
      </c>
      <c r="M81" s="571">
        <f t="shared" si="23"/>
        <v>562.49097174834787</v>
      </c>
      <c r="O81" s="503">
        <f>I81/$F81-1</f>
        <v>2.4236488083994256E-2</v>
      </c>
      <c r="P81" s="503">
        <f>M81/$F81-1</f>
        <v>0.16957404419423017</v>
      </c>
      <c r="S81" s="86" t="s">
        <v>454</v>
      </c>
      <c r="T81" s="688">
        <f>B81/VP!C30*1000</f>
        <v>13178.404844717899</v>
      </c>
      <c r="U81" s="688">
        <f>C81/VP!D30*1000</f>
        <v>13203.463675120869</v>
      </c>
      <c r="V81" s="688">
        <f>D81/VP!E30*1000</f>
        <v>13116.342809259582</v>
      </c>
      <c r="W81" s="688">
        <f>E81/VP!F30*1000</f>
        <v>12985.641858132616</v>
      </c>
      <c r="X81" s="688">
        <f>F81/VP!G30*1000</f>
        <v>12808.330798409068</v>
      </c>
      <c r="Y81" s="688">
        <f>G81/VP!H30*1000</f>
        <v>10491.762740918375</v>
      </c>
      <c r="Z81" s="688">
        <f>H81/VP!I30*1000</f>
        <v>12900.217614895319</v>
      </c>
      <c r="AA81" s="688">
        <f>I81/VP!J30*1000</f>
        <v>12895.100019115578</v>
      </c>
      <c r="AB81" s="688">
        <f>J81/VP!K30*1000</f>
        <v>13283.004127206988</v>
      </c>
      <c r="AC81" s="688">
        <f>K81/VP!L30*1000</f>
        <v>13666.888503608328</v>
      </c>
      <c r="AD81" s="688">
        <f>L81/VP!M30*1000</f>
        <v>14119.596735591052</v>
      </c>
      <c r="AE81" s="688">
        <f>M81/VP!N30*1000</f>
        <v>14610.155110346697</v>
      </c>
    </row>
    <row r="82" spans="1:31" ht="14.25" customHeight="1">
      <c r="A82" s="284" t="s">
        <v>104</v>
      </c>
      <c r="B82" s="502">
        <v>34.45038168550662</v>
      </c>
      <c r="C82" s="502">
        <v>35.135558410668999</v>
      </c>
      <c r="D82" s="502">
        <v>36.512896449174463</v>
      </c>
      <c r="E82" s="502">
        <v>36.994886782252095</v>
      </c>
      <c r="F82" s="502">
        <v>36.709279006618189</v>
      </c>
      <c r="G82" s="502">
        <v>34.681691660390157</v>
      </c>
      <c r="H82" s="285">
        <f t="shared" ref="H82:M82" si="24">H47/H76</f>
        <v>37.173783934397946</v>
      </c>
      <c r="I82" s="571">
        <f t="shared" si="24"/>
        <v>37.622187427868539</v>
      </c>
      <c r="J82" s="285">
        <f t="shared" si="24"/>
        <v>39.610453136980603</v>
      </c>
      <c r="K82" s="285">
        <f t="shared" si="24"/>
        <v>41.598718846092666</v>
      </c>
      <c r="L82" s="285">
        <f t="shared" si="24"/>
        <v>43.586984555204729</v>
      </c>
      <c r="M82" s="571">
        <f t="shared" si="24"/>
        <v>45.575250264316793</v>
      </c>
      <c r="O82" s="503">
        <f>I82/$F82-1</f>
        <v>2.486860123528345E-2</v>
      </c>
      <c r="P82" s="503">
        <f>M82/$F82-1</f>
        <v>0.24151853421311231</v>
      </c>
    </row>
    <row r="83" spans="1:31" ht="14.25" customHeight="1">
      <c r="A83" s="284" t="s">
        <v>77</v>
      </c>
      <c r="B83" s="502">
        <v>80.34781809244987</v>
      </c>
      <c r="C83" s="502">
        <v>81.609773339787054</v>
      </c>
      <c r="D83" s="502">
        <v>82.767788187774869</v>
      </c>
      <c r="E83" s="502">
        <v>83.890231252913892</v>
      </c>
      <c r="F83" s="502">
        <v>83.122023401857959</v>
      </c>
      <c r="G83" s="502">
        <v>73.076747339114903</v>
      </c>
      <c r="H83" s="285">
        <f t="shared" ref="H83:M83" si="25">$E83*H68/$E68</f>
        <v>89.589281286408195</v>
      </c>
      <c r="I83" s="571">
        <f>$E83*I68/$E68</f>
        <v>92.905785410593921</v>
      </c>
      <c r="J83" s="285">
        <f t="shared" si="25"/>
        <v>97.428473665309596</v>
      </c>
      <c r="K83" s="285">
        <f t="shared" si="25"/>
        <v>101.95116192002531</v>
      </c>
      <c r="L83" s="285">
        <f t="shared" si="25"/>
        <v>106.473850174741</v>
      </c>
      <c r="M83" s="571">
        <f t="shared" si="25"/>
        <v>110.99653842945668</v>
      </c>
      <c r="O83" s="503">
        <f t="shared" ref="O83:O84" si="26">I83/$F83-1</f>
        <v>0.11770360739939911</v>
      </c>
      <c r="P83" s="503">
        <f t="shared" ref="P83:P84" si="27">M83/$F83-1</f>
        <v>0.33534451986133518</v>
      </c>
    </row>
    <row r="84" spans="1:31" ht="14.25" customHeight="1">
      <c r="A84" s="263" t="s">
        <v>115</v>
      </c>
      <c r="B84" s="531">
        <v>3.2590487413725509</v>
      </c>
      <c r="C84" s="531">
        <v>3.3077483810982691</v>
      </c>
      <c r="D84" s="531">
        <v>3.2792080347067625</v>
      </c>
      <c r="E84" s="531">
        <v>3.29575882089356</v>
      </c>
      <c r="F84" s="531">
        <v>3.2646779590942407</v>
      </c>
      <c r="G84" s="531">
        <v>2.3887774435894857</v>
      </c>
      <c r="H84" s="680">
        <f>$F$84</f>
        <v>3.2646779590942407</v>
      </c>
      <c r="I84" s="680">
        <f t="shared" ref="I84:M84" si="28">$F$84</f>
        <v>3.2646779590942407</v>
      </c>
      <c r="J84" s="680">
        <f t="shared" si="28"/>
        <v>3.2646779590942407</v>
      </c>
      <c r="K84" s="680">
        <f t="shared" si="28"/>
        <v>3.2646779590942407</v>
      </c>
      <c r="L84" s="680">
        <f t="shared" si="28"/>
        <v>3.2646779590942407</v>
      </c>
      <c r="M84" s="680">
        <f t="shared" si="28"/>
        <v>3.2646779590942407</v>
      </c>
      <c r="O84" s="503">
        <f t="shared" si="26"/>
        <v>0</v>
      </c>
      <c r="P84" s="503">
        <f t="shared" si="27"/>
        <v>0</v>
      </c>
    </row>
    <row r="85" spans="1:31" ht="14.25" customHeight="1">
      <c r="A85" s="272" t="s">
        <v>161</v>
      </c>
      <c r="B85" s="502">
        <f t="shared" ref="B85:M85" si="29">B16</f>
        <v>0</v>
      </c>
      <c r="C85" s="502">
        <f t="shared" si="29"/>
        <v>0</v>
      </c>
      <c r="D85" s="502">
        <f t="shared" si="29"/>
        <v>0</v>
      </c>
      <c r="E85" s="502">
        <f t="shared" si="29"/>
        <v>11.340237796767951</v>
      </c>
      <c r="F85" s="502">
        <f t="shared" si="29"/>
        <v>11.340237796767951</v>
      </c>
      <c r="G85" s="502">
        <f t="shared" si="29"/>
        <v>9.5825009382689181</v>
      </c>
      <c r="H85" s="532">
        <f t="shared" si="29"/>
        <v>11.626290550011323</v>
      </c>
      <c r="I85" s="572">
        <f t="shared" si="29"/>
        <v>11.912343303254696</v>
      </c>
      <c r="J85" s="532">
        <f t="shared" si="29"/>
        <v>12.334929025249398</v>
      </c>
      <c r="K85" s="532">
        <f t="shared" si="29"/>
        <v>12.757514747244102</v>
      </c>
      <c r="L85" s="532">
        <f t="shared" si="29"/>
        <v>13.180100469238804</v>
      </c>
      <c r="M85" s="572">
        <f t="shared" si="29"/>
        <v>13.602686191233506</v>
      </c>
      <c r="O85" s="503">
        <f t="shared" ref="O85" si="30">I85/$F85-1</f>
        <v>5.0449163125115382E-2</v>
      </c>
      <c r="P85" s="503">
        <f t="shared" ref="P85" si="31">M85/$F85-1</f>
        <v>0.19950625683619871</v>
      </c>
    </row>
    <row r="86" spans="1:31" ht="14.25" customHeight="1">
      <c r="B86" s="530">
        <f>SUM(B81:B85)</f>
        <v>592.76277631264986</v>
      </c>
      <c r="C86" s="530">
        <f t="shared" ref="C86:M86" si="32">SUM(C81:C85)</f>
        <v>602.48599970591897</v>
      </c>
      <c r="D86" s="530">
        <f t="shared" si="32"/>
        <v>608.63530077402754</v>
      </c>
      <c r="E86" s="530">
        <f t="shared" si="32"/>
        <v>620.15941080993377</v>
      </c>
      <c r="F86" s="530">
        <f t="shared" si="32"/>
        <v>615.37282456438209</v>
      </c>
      <c r="G86" s="530">
        <f t="shared" si="32"/>
        <v>511.17158900428808</v>
      </c>
      <c r="H86" s="530">
        <f t="shared" si="32"/>
        <v>630.57228133444426</v>
      </c>
      <c r="I86" s="530">
        <f t="shared" si="32"/>
        <v>638.29781483102659</v>
      </c>
      <c r="J86" s="530">
        <f t="shared" si="32"/>
        <v>662.70589227138214</v>
      </c>
      <c r="K86" s="530">
        <f t="shared" si="32"/>
        <v>687.11396971173781</v>
      </c>
      <c r="L86" s="530">
        <f t="shared" si="32"/>
        <v>711.52204715209336</v>
      </c>
      <c r="M86" s="530">
        <f t="shared" si="32"/>
        <v>735.93012459244903</v>
      </c>
    </row>
    <row r="87" spans="1:31" ht="14.25" customHeight="1">
      <c r="A87" s="86" t="s">
        <v>203</v>
      </c>
    </row>
    <row r="88" spans="1:31" ht="14.25" customHeight="1">
      <c r="A88" s="504"/>
      <c r="B88" s="504">
        <v>2015</v>
      </c>
      <c r="C88" s="504">
        <v>2016</v>
      </c>
      <c r="D88" s="504">
        <v>2017</v>
      </c>
      <c r="E88" s="504">
        <v>2018</v>
      </c>
      <c r="F88" s="504">
        <v>2019</v>
      </c>
      <c r="G88" s="504">
        <v>2020</v>
      </c>
      <c r="H88" s="504">
        <v>2025</v>
      </c>
      <c r="I88" s="504">
        <v>2030</v>
      </c>
      <c r="J88" s="504">
        <v>2035</v>
      </c>
      <c r="K88" s="504">
        <v>2040</v>
      </c>
      <c r="L88" s="504">
        <v>2045</v>
      </c>
      <c r="M88" s="504">
        <v>2050</v>
      </c>
      <c r="O88" s="86" t="s">
        <v>353</v>
      </c>
      <c r="P88" s="86" t="s">
        <v>355</v>
      </c>
    </row>
    <row r="89" spans="1:31" ht="14.25" customHeight="1">
      <c r="A89" s="272" t="s">
        <v>32</v>
      </c>
      <c r="B89" s="329">
        <f>B81/$E81</f>
        <v>0.97950478028140486</v>
      </c>
      <c r="C89" s="329">
        <f t="shared" ref="C89:M89" si="33">C81/$E81</f>
        <v>0.99544943806498798</v>
      </c>
      <c r="D89" s="329">
        <f t="shared" si="33"/>
        <v>1.0029653288992235</v>
      </c>
      <c r="E89" s="329">
        <f t="shared" si="33"/>
        <v>1</v>
      </c>
      <c r="F89" s="329">
        <f t="shared" si="33"/>
        <v>0.99236195367469981</v>
      </c>
      <c r="G89" s="329">
        <f t="shared" si="33"/>
        <v>0.80769900919268245</v>
      </c>
      <c r="H89" s="687">
        <f t="shared" si="33"/>
        <v>1.0088312283229859</v>
      </c>
      <c r="I89" s="687">
        <f t="shared" si="33"/>
        <v>1.0164133223399461</v>
      </c>
      <c r="J89" s="687">
        <f t="shared" si="33"/>
        <v>1.052470187620911</v>
      </c>
      <c r="K89" s="687">
        <f t="shared" si="33"/>
        <v>1.088527052901876</v>
      </c>
      <c r="L89" s="687">
        <f t="shared" si="33"/>
        <v>1.1245839181828408</v>
      </c>
      <c r="M89" s="687">
        <f t="shared" si="33"/>
        <v>1.1606407834638059</v>
      </c>
      <c r="O89" s="682">
        <f>I89/$F89-1</f>
        <v>2.4236488083994479E-2</v>
      </c>
      <c r="P89" s="503">
        <f>M89/$F89-1</f>
        <v>0.16957404419423017</v>
      </c>
    </row>
    <row r="90" spans="1:31" ht="14.25" customHeight="1">
      <c r="A90" s="272" t="s">
        <v>104</v>
      </c>
      <c r="B90" s="329">
        <f t="shared" ref="B90:M90" si="34">B82/$E82</f>
        <v>0.93122008693465785</v>
      </c>
      <c r="C90" s="329">
        <f t="shared" si="34"/>
        <v>0.94974093629406409</v>
      </c>
      <c r="D90" s="329">
        <f t="shared" si="34"/>
        <v>0.98697143375746554</v>
      </c>
      <c r="E90" s="329">
        <f t="shared" si="34"/>
        <v>1</v>
      </c>
      <c r="F90" s="329">
        <f t="shared" si="34"/>
        <v>0.99227980403575866</v>
      </c>
      <c r="G90" s="329">
        <f t="shared" si="34"/>
        <v>0.93747257194008582</v>
      </c>
      <c r="H90" s="687">
        <f t="shared" si="34"/>
        <v>1.0048357264396786</v>
      </c>
      <c r="I90" s="687">
        <f t="shared" si="34"/>
        <v>1.0169564147961492</v>
      </c>
      <c r="J90" s="687">
        <f t="shared" si="34"/>
        <v>1.0707007530560493</v>
      </c>
      <c r="K90" s="687">
        <f t="shared" si="34"/>
        <v>1.1244450913159494</v>
      </c>
      <c r="L90" s="687">
        <f t="shared" si="34"/>
        <v>1.1781894295758495</v>
      </c>
      <c r="M90" s="687">
        <f t="shared" si="34"/>
        <v>1.2319337678357496</v>
      </c>
      <c r="O90" s="682">
        <f>I90/$F90-1</f>
        <v>2.486860123528345E-2</v>
      </c>
      <c r="P90" s="503">
        <f>M90/$F90-1</f>
        <v>0.24151853421311253</v>
      </c>
    </row>
    <row r="91" spans="1:31" ht="14.25" customHeight="1">
      <c r="A91" s="272" t="s">
        <v>77</v>
      </c>
      <c r="B91" s="329">
        <f t="shared" ref="B91:M91" si="35">B83/$E83</f>
        <v>0.95777323405171833</v>
      </c>
      <c r="C91" s="329">
        <f t="shared" si="35"/>
        <v>0.97281616847316021</v>
      </c>
      <c r="D91" s="329">
        <f t="shared" si="35"/>
        <v>0.98662009809276763</v>
      </c>
      <c r="E91" s="329">
        <f t="shared" si="35"/>
        <v>1</v>
      </c>
      <c r="F91" s="329">
        <f t="shared" si="35"/>
        <v>0.99084270195012425</v>
      </c>
      <c r="G91" s="329">
        <f t="shared" si="35"/>
        <v>0.87109960537361864</v>
      </c>
      <c r="H91" s="687">
        <f t="shared" si="35"/>
        <v>1.0679346086949348</v>
      </c>
      <c r="I91" s="687">
        <f t="shared" si="35"/>
        <v>1.1074684623350215</v>
      </c>
      <c r="J91" s="687">
        <f t="shared" si="35"/>
        <v>1.1613804397746903</v>
      </c>
      <c r="K91" s="687">
        <f t="shared" si="35"/>
        <v>1.2152924172143593</v>
      </c>
      <c r="L91" s="687">
        <f t="shared" si="35"/>
        <v>1.2692043946540281</v>
      </c>
      <c r="M91" s="687">
        <f t="shared" si="35"/>
        <v>1.3231163720936967</v>
      </c>
      <c r="O91" s="682">
        <f t="shared" ref="O91:O92" si="36">I91/$F91-1</f>
        <v>0.11770360739939911</v>
      </c>
      <c r="P91" s="503">
        <f t="shared" ref="P91:P92" si="37">M91/$F91-1</f>
        <v>0.33534451986133518</v>
      </c>
    </row>
    <row r="92" spans="1:31" ht="14.25" customHeight="1">
      <c r="A92" s="272" t="s">
        <v>115</v>
      </c>
      <c r="B92" s="329">
        <f t="shared" ref="B92:M92" si="38">B84/$E84</f>
        <v>0.98886141810854467</v>
      </c>
      <c r="C92" s="329">
        <f t="shared" si="38"/>
        <v>1.0036378754806634</v>
      </c>
      <c r="D92" s="329">
        <f t="shared" si="38"/>
        <v>0.99497815614362517</v>
      </c>
      <c r="E92" s="329">
        <f t="shared" si="38"/>
        <v>1</v>
      </c>
      <c r="F92" s="329">
        <f t="shared" si="38"/>
        <v>0.99056943681610399</v>
      </c>
      <c r="G92" s="329">
        <f t="shared" si="38"/>
        <v>0.72480347422443681</v>
      </c>
      <c r="H92" s="687">
        <f t="shared" si="38"/>
        <v>0.99056943681610399</v>
      </c>
      <c r="I92" s="687">
        <f t="shared" si="38"/>
        <v>0.99056943681610399</v>
      </c>
      <c r="J92" s="687">
        <f t="shared" si="38"/>
        <v>0.99056943681610399</v>
      </c>
      <c r="K92" s="687">
        <f t="shared" si="38"/>
        <v>0.99056943681610399</v>
      </c>
      <c r="L92" s="687">
        <f t="shared" si="38"/>
        <v>0.99056943681610399</v>
      </c>
      <c r="M92" s="687">
        <f t="shared" si="38"/>
        <v>0.99056943681610399</v>
      </c>
      <c r="O92" s="682">
        <f t="shared" si="36"/>
        <v>0</v>
      </c>
      <c r="P92" s="503">
        <f t="shared" si="37"/>
        <v>0</v>
      </c>
    </row>
  </sheetData>
  <pageMargins left="0" right="0" top="0.39370078740157505" bottom="0.39370078740157505" header="0" footer="0"/>
  <pageSetup paperSize="9" fitToWidth="0" fitToHeight="0" pageOrder="overThenDown" orientation="portrait" r:id="rId1"/>
  <headerFooter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CD089-E297-4C1A-86CF-3FAD00C6D0DF}">
  <dimension ref="A1:AW43"/>
  <sheetViews>
    <sheetView workbookViewId="0">
      <pane xSplit="1" ySplit="1" topLeftCell="U12" activePane="bottomRight" state="frozen"/>
      <selection pane="topRight" activeCell="B1" sqref="B1"/>
      <selection pane="bottomLeft" activeCell="A2" sqref="A2"/>
      <selection pane="bottomRight" activeCell="W57" sqref="W57"/>
    </sheetView>
  </sheetViews>
  <sheetFormatPr baseColWidth="10" defaultRowHeight="15"/>
  <cols>
    <col min="1" max="1" width="25" customWidth="1"/>
    <col min="33" max="33" width="21" bestFit="1" customWidth="1"/>
    <col min="38" max="38" width="12.42578125" customWidth="1"/>
  </cols>
  <sheetData>
    <row r="1" spans="1:48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>
      <c r="A2" t="s">
        <v>455</v>
      </c>
      <c r="B2">
        <v>30998.430217312201</v>
      </c>
      <c r="C2">
        <v>31496.120041177499</v>
      </c>
      <c r="D2">
        <v>32001.800439999999</v>
      </c>
      <c r="E2">
        <v>32688.379000000001</v>
      </c>
      <c r="F2">
        <v>33314.794710000002</v>
      </c>
      <c r="G2">
        <v>34142.844949999999</v>
      </c>
      <c r="H2">
        <v>34863.837440000003</v>
      </c>
      <c r="I2">
        <v>35489.148800000003</v>
      </c>
      <c r="J2">
        <v>35731.31351</v>
      </c>
      <c r="K2">
        <v>35839.916219999999</v>
      </c>
      <c r="L2">
        <v>35948.063869999998</v>
      </c>
      <c r="M2">
        <v>35911.307350000003</v>
      </c>
      <c r="N2">
        <v>35978.501450000003</v>
      </c>
      <c r="O2">
        <v>36321.204380000003</v>
      </c>
      <c r="P2">
        <v>36708.886160000002</v>
      </c>
      <c r="Q2">
        <v>37113.743849999999</v>
      </c>
      <c r="R2">
        <v>37033.338620000002</v>
      </c>
      <c r="S2">
        <v>37409.700570000001</v>
      </c>
      <c r="T2">
        <v>37836.800909999998</v>
      </c>
      <c r="U2">
        <v>37961.527029999997</v>
      </c>
      <c r="V2">
        <v>37978.188540000003</v>
      </c>
      <c r="W2">
        <v>37947.284699999997</v>
      </c>
      <c r="X2">
        <v>37941.73158</v>
      </c>
      <c r="Y2">
        <v>37968.841469999999</v>
      </c>
      <c r="Z2">
        <v>38029.415269999998</v>
      </c>
      <c r="AA2">
        <v>38115.245060000001</v>
      </c>
      <c r="AB2">
        <v>38219.041290000001</v>
      </c>
      <c r="AC2">
        <v>38332.181940000002</v>
      </c>
      <c r="AD2">
        <v>38412.900589999997</v>
      </c>
      <c r="AE2">
        <v>38480.194929999998</v>
      </c>
      <c r="AF2">
        <v>38540.575980000001</v>
      </c>
      <c r="AG2">
        <v>38561.841359999999</v>
      </c>
      <c r="AH2">
        <v>38603.390619999998</v>
      </c>
      <c r="AI2">
        <v>38653.253709999997</v>
      </c>
      <c r="AJ2">
        <v>38707.50462</v>
      </c>
      <c r="AK2">
        <v>38765.845300000001</v>
      </c>
      <c r="AL2">
        <v>38828.313739999998</v>
      </c>
      <c r="AM2">
        <v>38924.910920000002</v>
      </c>
      <c r="AN2">
        <v>39037.462149999999</v>
      </c>
      <c r="AO2">
        <v>39158.201439999997</v>
      </c>
      <c r="AP2">
        <v>39284.068720000003</v>
      </c>
      <c r="AQ2">
        <v>39412.794699999999</v>
      </c>
      <c r="AR2">
        <v>39363.160230000001</v>
      </c>
      <c r="AS2">
        <v>39245.45708</v>
      </c>
      <c r="AT2">
        <v>39101.122109999997</v>
      </c>
      <c r="AU2">
        <v>38946.03168</v>
      </c>
      <c r="AV2">
        <v>38788.121030000002</v>
      </c>
    </row>
    <row r="3" spans="1:48">
      <c r="A3" t="s">
        <v>456</v>
      </c>
      <c r="B3">
        <v>2298.5980133353301</v>
      </c>
      <c r="C3">
        <v>2335.5027479420201</v>
      </c>
      <c r="D3">
        <v>2373</v>
      </c>
      <c r="E3">
        <v>2446.6775899999998</v>
      </c>
      <c r="F3">
        <v>2424.2765530000001</v>
      </c>
      <c r="G3">
        <v>2660.3639440000002</v>
      </c>
      <c r="H3">
        <v>2598.8489709999999</v>
      </c>
      <c r="I3">
        <v>2542.8224110000001</v>
      </c>
      <c r="J3">
        <v>2194.0678939999998</v>
      </c>
      <c r="K3">
        <v>2073.8249529999998</v>
      </c>
      <c r="L3">
        <v>2079.3430400000002</v>
      </c>
      <c r="M3">
        <v>1940.3869999999999</v>
      </c>
      <c r="N3">
        <v>2042.316</v>
      </c>
      <c r="O3">
        <v>2141.6280000000002</v>
      </c>
      <c r="P3">
        <v>2203.7420000000002</v>
      </c>
      <c r="Q3">
        <v>2240.3020000000001</v>
      </c>
      <c r="R3">
        <v>1775.2819629999999</v>
      </c>
      <c r="S3">
        <v>2228.0288850000002</v>
      </c>
      <c r="T3">
        <v>2505.4170340000001</v>
      </c>
      <c r="U3">
        <v>2350.4202949999999</v>
      </c>
      <c r="V3">
        <v>2249.6925110000002</v>
      </c>
      <c r="W3">
        <v>2203.1072530000001</v>
      </c>
      <c r="X3">
        <v>2226.6400979999999</v>
      </c>
      <c r="Y3">
        <v>2258.9764460000001</v>
      </c>
      <c r="Z3">
        <v>2294.0350680000001</v>
      </c>
      <c r="AA3">
        <v>2322.8542120000002</v>
      </c>
      <c r="AB3">
        <v>2345.8694700000001</v>
      </c>
      <c r="AC3">
        <v>2361.3195529999998</v>
      </c>
      <c r="AD3">
        <v>2335.5528760000002</v>
      </c>
      <c r="AE3">
        <v>2326.8767320000002</v>
      </c>
      <c r="AF3">
        <v>2323.9219320000002</v>
      </c>
      <c r="AG3">
        <v>2288.3580790000001</v>
      </c>
      <c r="AH3">
        <v>2309.8928700000001</v>
      </c>
      <c r="AI3">
        <v>2320.650772</v>
      </c>
      <c r="AJ3">
        <v>2327.97172</v>
      </c>
      <c r="AK3">
        <v>2335.2527140000002</v>
      </c>
      <c r="AL3">
        <v>2342.8122800000001</v>
      </c>
      <c r="AM3">
        <v>2394.1305390000002</v>
      </c>
      <c r="AN3">
        <v>2429.5102120000001</v>
      </c>
      <c r="AO3">
        <v>2458.3118789999999</v>
      </c>
      <c r="AP3">
        <v>2484.795071</v>
      </c>
      <c r="AQ3">
        <v>2509.57863</v>
      </c>
      <c r="AR3">
        <v>2353.5847250000002</v>
      </c>
      <c r="AS3">
        <v>2297.2146520000001</v>
      </c>
      <c r="AT3">
        <v>2278.2241130000002</v>
      </c>
      <c r="AU3">
        <v>2273.5506909999999</v>
      </c>
      <c r="AV3">
        <v>2276.2163260000002</v>
      </c>
    </row>
    <row r="4" spans="1:48">
      <c r="A4" t="s">
        <v>457</v>
      </c>
      <c r="B4">
        <v>1.1492990066676601</v>
      </c>
      <c r="C4">
        <v>1.1677513739710099</v>
      </c>
      <c r="D4">
        <v>2.1857379159999999</v>
      </c>
      <c r="E4">
        <v>3.6002590379999999</v>
      </c>
      <c r="F4">
        <v>5.9823079679999998</v>
      </c>
      <c r="G4">
        <v>9.6199466279999903</v>
      </c>
      <c r="H4">
        <v>13.324104650000001</v>
      </c>
      <c r="I4">
        <v>18.20781478</v>
      </c>
      <c r="J4">
        <v>21.909492839999999</v>
      </c>
      <c r="K4">
        <v>28.02827984</v>
      </c>
      <c r="L4">
        <v>37.174731440000002</v>
      </c>
      <c r="M4">
        <v>45.291866370000001</v>
      </c>
      <c r="N4">
        <v>61.672785269999999</v>
      </c>
      <c r="O4">
        <v>83.201014749999999</v>
      </c>
      <c r="P4">
        <v>109.4636642</v>
      </c>
      <c r="Q4">
        <v>141.00456399999999</v>
      </c>
      <c r="R4">
        <v>140.1962729</v>
      </c>
      <c r="S4">
        <v>218.2531946</v>
      </c>
      <c r="T4">
        <v>300.68912499999999</v>
      </c>
      <c r="U4">
        <v>340.88280359999999</v>
      </c>
      <c r="V4">
        <v>388.57984950000002</v>
      </c>
      <c r="W4">
        <v>446.33055719999999</v>
      </c>
      <c r="X4">
        <v>520.87729950000005</v>
      </c>
      <c r="Y4">
        <v>600.84549070000003</v>
      </c>
      <c r="Z4">
        <v>683.65683090000005</v>
      </c>
      <c r="AA4">
        <v>765.13553869999998</v>
      </c>
      <c r="AB4">
        <v>843.63360309999996</v>
      </c>
      <c r="AC4">
        <v>917.05673420000005</v>
      </c>
      <c r="AD4">
        <v>970.22807079999995</v>
      </c>
      <c r="AE4">
        <v>1025.4348339999999</v>
      </c>
      <c r="AF4">
        <v>1078.739949</v>
      </c>
      <c r="AG4">
        <v>1112.0651949999999</v>
      </c>
      <c r="AH4">
        <v>1169.0715090000001</v>
      </c>
      <c r="AI4">
        <v>1217.7508330000001</v>
      </c>
      <c r="AJ4">
        <v>1261.702544</v>
      </c>
      <c r="AK4">
        <v>1302.888629</v>
      </c>
      <c r="AL4">
        <v>1341.7271940000001</v>
      </c>
      <c r="AM4">
        <v>1403.9597220000001</v>
      </c>
      <c r="AN4">
        <v>1455.700351</v>
      </c>
      <c r="AO4">
        <v>1502.1759609999999</v>
      </c>
      <c r="AP4">
        <v>1545.927518</v>
      </c>
      <c r="AQ4">
        <v>1587.389923</v>
      </c>
      <c r="AR4">
        <v>1511.606057</v>
      </c>
      <c r="AS4">
        <v>1496.3778400000001</v>
      </c>
      <c r="AT4">
        <v>1503.578575</v>
      </c>
      <c r="AU4">
        <v>1518.9033870000001</v>
      </c>
      <c r="AV4">
        <v>1538.0877370000001</v>
      </c>
    </row>
    <row r="5" spans="1:48">
      <c r="A5" t="s">
        <v>458</v>
      </c>
      <c r="B5">
        <v>27.1225441730464</v>
      </c>
      <c r="C5">
        <v>27.5580053927801</v>
      </c>
      <c r="D5">
        <v>28.000458080000001</v>
      </c>
      <c r="E5">
        <v>28.11856423</v>
      </c>
      <c r="F5">
        <v>28.166123200000001</v>
      </c>
      <c r="G5">
        <v>28.36828847</v>
      </c>
      <c r="H5">
        <v>28.51040188</v>
      </c>
      <c r="I5">
        <v>28.585387969999999</v>
      </c>
      <c r="J5">
        <v>28.414861949999999</v>
      </c>
      <c r="K5">
        <v>28.166817890000001</v>
      </c>
      <c r="L5">
        <v>27.92941978</v>
      </c>
      <c r="M5">
        <v>27.617515709999999</v>
      </c>
      <c r="N5">
        <v>27.381232409999999</v>
      </c>
      <c r="O5">
        <v>27.359796630000002</v>
      </c>
      <c r="P5">
        <v>27.34374038</v>
      </c>
      <c r="Q5">
        <v>27.32836867</v>
      </c>
      <c r="R5">
        <v>26.993577009999999</v>
      </c>
      <c r="S5">
        <v>26.910630189999999</v>
      </c>
      <c r="T5">
        <v>26.772486149999999</v>
      </c>
      <c r="U5">
        <v>26.428271280000001</v>
      </c>
      <c r="V5">
        <v>26.01698889</v>
      </c>
      <c r="W5">
        <v>25.571363219999999</v>
      </c>
      <c r="X5">
        <v>25.130228020000001</v>
      </c>
      <c r="Y5">
        <v>24.697967269999999</v>
      </c>
      <c r="Z5">
        <v>24.275134399999999</v>
      </c>
      <c r="AA5">
        <v>23.858641909999999</v>
      </c>
      <c r="AB5">
        <v>23.446315670000001</v>
      </c>
      <c r="AC5">
        <v>23.035831399999999</v>
      </c>
      <c r="AD5">
        <v>22.613780760000001</v>
      </c>
      <c r="AE5">
        <v>22.188479770000001</v>
      </c>
      <c r="AF5">
        <v>21.76419576</v>
      </c>
      <c r="AG5">
        <v>21.33301011</v>
      </c>
      <c r="AH5">
        <v>20.913616210000001</v>
      </c>
      <c r="AI5">
        <v>20.50480675</v>
      </c>
      <c r="AJ5">
        <v>20.106056599999999</v>
      </c>
      <c r="AK5">
        <v>19.717955409999998</v>
      </c>
      <c r="AL5">
        <v>19.341059430000001</v>
      </c>
      <c r="AM5">
        <v>18.97866835</v>
      </c>
      <c r="AN5">
        <v>18.62841139</v>
      </c>
      <c r="AO5">
        <v>18.28814874</v>
      </c>
      <c r="AP5">
        <v>17.95721442</v>
      </c>
      <c r="AQ5">
        <v>17.63512424</v>
      </c>
      <c r="AR5">
        <v>17.291432530000002</v>
      </c>
      <c r="AS5">
        <v>16.93812526</v>
      </c>
      <c r="AT5">
        <v>16.587808259999999</v>
      </c>
      <c r="AU5">
        <v>16.245214069999999</v>
      </c>
      <c r="AV5">
        <v>15.912605839999999</v>
      </c>
    </row>
    <row r="6" spans="1:48">
      <c r="A6" t="s">
        <v>459</v>
      </c>
      <c r="B6">
        <v>4.42659733299524E-4</v>
      </c>
      <c r="C6">
        <v>4.4976677849999601E-4</v>
      </c>
      <c r="D6">
        <v>4.5698792999999998E-4</v>
      </c>
      <c r="E6">
        <v>1.15023128E-3</v>
      </c>
      <c r="F6">
        <v>2.2138173500000002E-3</v>
      </c>
      <c r="G6">
        <v>3.9315513099999998E-3</v>
      </c>
      <c r="H6">
        <v>6.2573313899999998E-3</v>
      </c>
      <c r="I6">
        <v>9.3157335500000001E-3</v>
      </c>
      <c r="J6">
        <v>1.2903157300000001E-2</v>
      </c>
      <c r="K6">
        <v>1.74663657E-2</v>
      </c>
      <c r="L6">
        <v>2.35501771E-2</v>
      </c>
      <c r="M6">
        <v>3.08606926E-2</v>
      </c>
      <c r="N6">
        <v>4.0940744100000002E-2</v>
      </c>
      <c r="O6">
        <v>5.4087511099999999E-2</v>
      </c>
      <c r="P6">
        <v>7.1010167299999996E-2</v>
      </c>
      <c r="Q6">
        <v>9.2481227900000004E-2</v>
      </c>
      <c r="R6">
        <v>0.11580163759999999</v>
      </c>
      <c r="S6">
        <v>0.1483003265</v>
      </c>
      <c r="T6">
        <v>0.19204186209999999</v>
      </c>
      <c r="U6">
        <v>0.2423204427</v>
      </c>
      <c r="V6">
        <v>0.29825718699999998</v>
      </c>
      <c r="W6">
        <v>0.361335299</v>
      </c>
      <c r="X6">
        <v>0.43416863979999998</v>
      </c>
      <c r="Y6">
        <v>0.51716267279999995</v>
      </c>
      <c r="Z6">
        <v>0.61023328060000004</v>
      </c>
      <c r="AA6">
        <v>0.71254700419999994</v>
      </c>
      <c r="AB6">
        <v>0.82302172419999997</v>
      </c>
      <c r="AC6">
        <v>0.94026067459999996</v>
      </c>
      <c r="AD6">
        <v>1.0620047509999999</v>
      </c>
      <c r="AE6">
        <v>1.187081842</v>
      </c>
      <c r="AF6">
        <v>1.3149890959999999</v>
      </c>
      <c r="AG6">
        <v>1.4443905290000001</v>
      </c>
      <c r="AH6">
        <v>1.5750331989999999</v>
      </c>
      <c r="AI6">
        <v>1.7074488860000001</v>
      </c>
      <c r="AJ6">
        <v>1.8406996710000001</v>
      </c>
      <c r="AK6">
        <v>1.974256786</v>
      </c>
      <c r="AL6">
        <v>2.1076959959999999</v>
      </c>
      <c r="AM6">
        <v>2.2408820409999999</v>
      </c>
      <c r="AN6">
        <v>2.3749025370000001</v>
      </c>
      <c r="AO6">
        <v>2.50863652</v>
      </c>
      <c r="AP6">
        <v>2.641494539</v>
      </c>
      <c r="AQ6">
        <v>2.7730011399999999</v>
      </c>
      <c r="AR6">
        <v>2.9056049549999998</v>
      </c>
      <c r="AS6">
        <v>3.0293469740000001</v>
      </c>
      <c r="AT6">
        <v>3.1487546040000001</v>
      </c>
      <c r="AU6">
        <v>3.2655064020000002</v>
      </c>
      <c r="AV6">
        <v>3.3804141489999999</v>
      </c>
    </row>
    <row r="7" spans="1:48">
      <c r="A7" t="s">
        <v>460</v>
      </c>
      <c r="B7">
        <v>18.181818181818102</v>
      </c>
      <c r="C7">
        <v>18.181818181818102</v>
      </c>
      <c r="D7">
        <v>18.181818181818102</v>
      </c>
      <c r="E7">
        <v>18.181818181818102</v>
      </c>
      <c r="F7">
        <v>18.181818181818102</v>
      </c>
      <c r="G7">
        <v>18.181818181818102</v>
      </c>
      <c r="H7">
        <v>18.181818181818102</v>
      </c>
      <c r="I7">
        <v>18.181818181818102</v>
      </c>
      <c r="J7">
        <v>18.181818181818102</v>
      </c>
      <c r="K7">
        <v>18.181818181818102</v>
      </c>
      <c r="L7">
        <v>18.181818181818102</v>
      </c>
      <c r="M7">
        <v>18.181818181818102</v>
      </c>
      <c r="N7">
        <v>18.181818181818102</v>
      </c>
      <c r="O7">
        <v>20</v>
      </c>
      <c r="P7">
        <v>20</v>
      </c>
      <c r="Q7">
        <v>20</v>
      </c>
      <c r="R7">
        <v>20</v>
      </c>
      <c r="S7">
        <v>20</v>
      </c>
      <c r="T7">
        <v>18</v>
      </c>
      <c r="U7">
        <v>17</v>
      </c>
      <c r="V7">
        <v>17</v>
      </c>
      <c r="W7">
        <v>17</v>
      </c>
      <c r="X7">
        <v>17</v>
      </c>
      <c r="Y7">
        <v>17</v>
      </c>
      <c r="Z7">
        <v>17</v>
      </c>
      <c r="AA7">
        <v>17</v>
      </c>
      <c r="AB7">
        <v>17</v>
      </c>
      <c r="AC7">
        <v>17</v>
      </c>
      <c r="AD7">
        <v>17</v>
      </c>
      <c r="AE7">
        <v>17</v>
      </c>
      <c r="AF7">
        <v>17</v>
      </c>
      <c r="AG7">
        <v>17</v>
      </c>
      <c r="AH7">
        <v>17</v>
      </c>
      <c r="AI7">
        <v>17</v>
      </c>
      <c r="AJ7">
        <v>17</v>
      </c>
      <c r="AK7">
        <v>17</v>
      </c>
      <c r="AL7">
        <v>17</v>
      </c>
      <c r="AM7">
        <v>16.899999999999999</v>
      </c>
      <c r="AN7">
        <v>16.8</v>
      </c>
      <c r="AO7">
        <v>16.7</v>
      </c>
      <c r="AP7">
        <v>16.599999999999898</v>
      </c>
      <c r="AQ7">
        <v>16.499999999999901</v>
      </c>
      <c r="AR7">
        <v>16.399999999999899</v>
      </c>
      <c r="AS7">
        <v>16.299999999999901</v>
      </c>
      <c r="AT7">
        <v>16.1999999999999</v>
      </c>
      <c r="AU7">
        <v>16.099999999999898</v>
      </c>
      <c r="AV7">
        <v>16</v>
      </c>
    </row>
    <row r="8" spans="1:48">
      <c r="A8" t="s">
        <v>461</v>
      </c>
      <c r="B8">
        <v>2.2000000000000002</v>
      </c>
      <c r="C8">
        <v>2.2000000000000002</v>
      </c>
      <c r="D8">
        <v>2.2000000000000002</v>
      </c>
      <c r="E8">
        <v>2.17863718877526</v>
      </c>
      <c r="F8">
        <v>2.1572743775505301</v>
      </c>
      <c r="G8">
        <v>2.1359115663257899</v>
      </c>
      <c r="H8">
        <v>2.11454875510106</v>
      </c>
      <c r="I8">
        <v>2.0931859438763301</v>
      </c>
      <c r="J8">
        <v>2.0718231326515899</v>
      </c>
      <c r="K8">
        <v>2.05046032142686</v>
      </c>
      <c r="L8">
        <v>2.0290975102021198</v>
      </c>
      <c r="M8">
        <v>2.0299399999999999</v>
      </c>
      <c r="N8">
        <v>2.0254989397954701</v>
      </c>
      <c r="O8">
        <v>2.0210578795909502</v>
      </c>
      <c r="P8">
        <v>2.0166168193864298</v>
      </c>
      <c r="Q8">
        <v>2.0121757591819098</v>
      </c>
      <c r="R8">
        <v>2.0077346989773899</v>
      </c>
      <c r="S8">
        <v>2.0077346989773899</v>
      </c>
      <c r="T8">
        <v>2.0077346989773899</v>
      </c>
      <c r="U8">
        <v>2.0077346989773899</v>
      </c>
      <c r="V8">
        <v>2.0077346989773899</v>
      </c>
      <c r="W8">
        <v>2.0077346989773899</v>
      </c>
      <c r="X8">
        <v>2.0077346989773899</v>
      </c>
      <c r="Y8">
        <v>2.0077346989773899</v>
      </c>
      <c r="Z8">
        <v>2.0077346989773899</v>
      </c>
      <c r="AA8">
        <v>2.0077346989773899</v>
      </c>
      <c r="AB8">
        <v>2.0077346989773899</v>
      </c>
      <c r="AC8">
        <v>2.0077346989773899</v>
      </c>
      <c r="AD8">
        <v>2.0077346989773899</v>
      </c>
      <c r="AE8">
        <v>2.0077346989773899</v>
      </c>
      <c r="AF8">
        <v>2.0077346989773899</v>
      </c>
      <c r="AG8">
        <v>2.0077346989773899</v>
      </c>
      <c r="AH8">
        <v>2.0077346989773899</v>
      </c>
      <c r="AI8">
        <v>2.0077346989773899</v>
      </c>
      <c r="AJ8">
        <v>2.0077346989773899</v>
      </c>
      <c r="AK8">
        <v>2.0077346989773899</v>
      </c>
      <c r="AL8">
        <v>2.0077346989773899</v>
      </c>
      <c r="AM8">
        <v>2.0077346989773899</v>
      </c>
      <c r="AN8">
        <v>2.0077346989773899</v>
      </c>
      <c r="AO8">
        <v>2.0077346989773899</v>
      </c>
      <c r="AP8">
        <v>2.0077346989773899</v>
      </c>
      <c r="AQ8">
        <v>2.0077346989773899</v>
      </c>
      <c r="AR8">
        <v>2.0077346989773899</v>
      </c>
      <c r="AS8">
        <v>2.0077346989773899</v>
      </c>
      <c r="AT8">
        <v>2.0077346989773899</v>
      </c>
      <c r="AU8">
        <v>2.0077346989773899</v>
      </c>
      <c r="AV8">
        <v>2.0077346989773899</v>
      </c>
    </row>
    <row r="9" spans="1:48">
      <c r="A9" t="s">
        <v>462</v>
      </c>
      <c r="B9">
        <v>1.4</v>
      </c>
      <c r="C9">
        <v>1.4</v>
      </c>
      <c r="D9">
        <v>1.4</v>
      </c>
      <c r="E9">
        <v>1.38640548376607</v>
      </c>
      <c r="F9">
        <v>1.37281096753215</v>
      </c>
      <c r="G9">
        <v>1.3592164512982301</v>
      </c>
      <c r="H9">
        <v>1.3456219350643099</v>
      </c>
      <c r="I9">
        <v>1.33202741883039</v>
      </c>
      <c r="J9">
        <v>1.3184329025964701</v>
      </c>
      <c r="K9">
        <v>1.3048383863625399</v>
      </c>
      <c r="L9">
        <v>1.29124387012862</v>
      </c>
      <c r="M9">
        <v>1.2917799999999999</v>
      </c>
      <c r="N9">
        <v>1.2889538707789401</v>
      </c>
      <c r="O9">
        <v>1.28612774155788</v>
      </c>
      <c r="P9">
        <v>1.2833016123368199</v>
      </c>
      <c r="Q9">
        <v>1.2804754831157601</v>
      </c>
      <c r="R9">
        <v>1.2776493538947</v>
      </c>
      <c r="S9">
        <v>1.2776493538947</v>
      </c>
      <c r="T9">
        <v>1.2776493538947</v>
      </c>
      <c r="U9">
        <v>1.2776493538947</v>
      </c>
      <c r="V9">
        <v>1.2776493538947</v>
      </c>
      <c r="W9">
        <v>1.2776493538947</v>
      </c>
      <c r="X9">
        <v>1.2776493538947</v>
      </c>
      <c r="Y9">
        <v>1.2776493538947</v>
      </c>
      <c r="Z9">
        <v>1.2776493538947</v>
      </c>
      <c r="AA9">
        <v>1.2776493538947</v>
      </c>
      <c r="AB9">
        <v>1.2776493538947</v>
      </c>
      <c r="AC9">
        <v>1.2776493538947</v>
      </c>
      <c r="AD9">
        <v>1.2776493538947</v>
      </c>
      <c r="AE9">
        <v>1.2776493538947</v>
      </c>
      <c r="AF9">
        <v>1.2776493538947</v>
      </c>
      <c r="AG9">
        <v>1.2776493538947</v>
      </c>
      <c r="AH9">
        <v>1.2776493538947</v>
      </c>
      <c r="AI9">
        <v>1.2776493538947</v>
      </c>
      <c r="AJ9">
        <v>1.2776493538947</v>
      </c>
      <c r="AK9">
        <v>1.2776493538947</v>
      </c>
      <c r="AL9">
        <v>1.2776493538947</v>
      </c>
      <c r="AM9">
        <v>1.2776493538947</v>
      </c>
      <c r="AN9">
        <v>1.2776493538947</v>
      </c>
      <c r="AO9">
        <v>1.2776493538947</v>
      </c>
      <c r="AP9">
        <v>1.2776493538947</v>
      </c>
      <c r="AQ9">
        <v>1.2776493538947</v>
      </c>
      <c r="AR9">
        <v>1.2776493538947</v>
      </c>
      <c r="AS9">
        <v>1.2776493538947</v>
      </c>
      <c r="AT9">
        <v>1.2776493538947</v>
      </c>
      <c r="AU9">
        <v>1.2776493538947</v>
      </c>
      <c r="AV9">
        <v>1.2776493538947</v>
      </c>
    </row>
    <row r="10" spans="1:48">
      <c r="A10" t="s">
        <v>463</v>
      </c>
      <c r="B10">
        <v>12378.518285615901</v>
      </c>
      <c r="C10">
        <v>12378.518285615901</v>
      </c>
      <c r="D10">
        <v>12378.518285615901</v>
      </c>
      <c r="E10">
        <v>12780.332419819501</v>
      </c>
      <c r="F10">
        <v>12533.8365444722</v>
      </c>
      <c r="G10">
        <v>12513.893166931901</v>
      </c>
      <c r="H10">
        <v>12493.1573660784</v>
      </c>
      <c r="I10">
        <v>12387.3080642721</v>
      </c>
      <c r="J10">
        <v>12334.924683312</v>
      </c>
      <c r="K10">
        <v>12321.1670739193</v>
      </c>
      <c r="L10">
        <v>12338.3753034647</v>
      </c>
      <c r="M10">
        <v>12358.8938140587</v>
      </c>
      <c r="N10">
        <v>12392.043181639299</v>
      </c>
      <c r="O10">
        <v>12258.503028016899</v>
      </c>
      <c r="P10">
        <v>12102.695269973499</v>
      </c>
      <c r="Q10">
        <v>11960.1692779942</v>
      </c>
      <c r="R10">
        <v>12200</v>
      </c>
      <c r="S10">
        <v>12000</v>
      </c>
      <c r="T10">
        <v>11800</v>
      </c>
      <c r="U10">
        <v>11800</v>
      </c>
      <c r="V10">
        <v>11800</v>
      </c>
      <c r="W10">
        <v>11800</v>
      </c>
      <c r="X10">
        <v>11800</v>
      </c>
      <c r="Y10">
        <v>11800</v>
      </c>
      <c r="Z10">
        <v>11800</v>
      </c>
      <c r="AA10">
        <v>11800</v>
      </c>
      <c r="AB10">
        <v>11800</v>
      </c>
      <c r="AC10">
        <v>11800</v>
      </c>
      <c r="AD10">
        <v>11820</v>
      </c>
      <c r="AE10">
        <v>11840</v>
      </c>
      <c r="AF10">
        <v>11860</v>
      </c>
      <c r="AG10">
        <v>11900</v>
      </c>
      <c r="AH10">
        <v>11920</v>
      </c>
      <c r="AI10">
        <v>11940</v>
      </c>
      <c r="AJ10">
        <v>11960</v>
      </c>
      <c r="AK10">
        <v>11980</v>
      </c>
      <c r="AL10">
        <v>12000</v>
      </c>
      <c r="AM10">
        <v>12000</v>
      </c>
      <c r="AN10">
        <v>12000</v>
      </c>
      <c r="AO10">
        <v>12000</v>
      </c>
      <c r="AP10">
        <v>12000</v>
      </c>
      <c r="AQ10">
        <v>12000</v>
      </c>
      <c r="AR10">
        <v>12100</v>
      </c>
      <c r="AS10">
        <v>12200</v>
      </c>
      <c r="AT10">
        <v>12300</v>
      </c>
      <c r="AU10">
        <v>12400</v>
      </c>
      <c r="AV10">
        <v>12500</v>
      </c>
    </row>
    <row r="11" spans="1:48">
      <c r="A11" t="s">
        <v>470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</row>
    <row r="12" spans="1:48">
      <c r="A12" t="s">
        <v>471</v>
      </c>
      <c r="B12">
        <v>7.5</v>
      </c>
      <c r="C12">
        <v>7.5</v>
      </c>
      <c r="D12">
        <v>7.5</v>
      </c>
      <c r="E12">
        <v>7.5</v>
      </c>
      <c r="F12">
        <v>7.5</v>
      </c>
      <c r="G12">
        <v>7.5</v>
      </c>
      <c r="H12">
        <v>7.5</v>
      </c>
      <c r="I12">
        <v>7.5</v>
      </c>
      <c r="J12">
        <v>7.5</v>
      </c>
      <c r="K12">
        <v>7.5</v>
      </c>
      <c r="L12">
        <v>7.5</v>
      </c>
      <c r="M12" s="517">
        <v>7.5</v>
      </c>
      <c r="N12" s="517">
        <v>7.5</v>
      </c>
      <c r="O12" s="517">
        <v>7.5</v>
      </c>
      <c r="P12" s="517">
        <v>7.5</v>
      </c>
      <c r="Q12">
        <v>7.5</v>
      </c>
      <c r="R12">
        <v>7.5</v>
      </c>
      <c r="S12">
        <v>7.5</v>
      </c>
      <c r="T12">
        <v>7.5</v>
      </c>
      <c r="U12">
        <v>7.5</v>
      </c>
      <c r="V12">
        <v>7.5</v>
      </c>
      <c r="W12">
        <v>7.5</v>
      </c>
      <c r="X12">
        <v>7.5</v>
      </c>
      <c r="Y12">
        <v>7.5</v>
      </c>
      <c r="Z12">
        <v>7.5</v>
      </c>
      <c r="AA12">
        <v>7.5</v>
      </c>
      <c r="AB12">
        <v>7.5</v>
      </c>
      <c r="AC12">
        <v>7.5</v>
      </c>
      <c r="AD12">
        <v>7.5</v>
      </c>
      <c r="AE12">
        <v>7.5</v>
      </c>
      <c r="AF12">
        <v>7.5</v>
      </c>
      <c r="AG12">
        <v>7.5</v>
      </c>
      <c r="AH12">
        <v>7.5</v>
      </c>
      <c r="AI12">
        <v>7.5</v>
      </c>
      <c r="AJ12">
        <v>7.5</v>
      </c>
      <c r="AK12">
        <v>7.5</v>
      </c>
      <c r="AL12">
        <v>7.5</v>
      </c>
      <c r="AM12">
        <v>7.5</v>
      </c>
      <c r="AN12">
        <v>7.5</v>
      </c>
      <c r="AO12">
        <v>7.5</v>
      </c>
      <c r="AP12">
        <v>7.5</v>
      </c>
      <c r="AQ12">
        <v>7.5</v>
      </c>
      <c r="AR12">
        <v>7.5</v>
      </c>
      <c r="AS12">
        <v>7.5</v>
      </c>
      <c r="AT12">
        <v>7.5</v>
      </c>
      <c r="AU12">
        <v>7.5</v>
      </c>
      <c r="AV12">
        <v>7.5</v>
      </c>
    </row>
    <row r="13" spans="1:48">
      <c r="A13" t="s">
        <v>472</v>
      </c>
      <c r="B13">
        <v>0.3</v>
      </c>
      <c r="C13">
        <v>0.3</v>
      </c>
      <c r="D13">
        <v>0.3</v>
      </c>
      <c r="E13">
        <v>0.3</v>
      </c>
      <c r="F13">
        <v>0.3</v>
      </c>
      <c r="G13">
        <v>0.3</v>
      </c>
      <c r="H13">
        <v>0.3</v>
      </c>
      <c r="I13">
        <v>0.3</v>
      </c>
      <c r="J13">
        <v>0.3</v>
      </c>
      <c r="K13">
        <v>0.3</v>
      </c>
      <c r="L13">
        <v>0.3</v>
      </c>
      <c r="M13" s="689">
        <v>0.3</v>
      </c>
      <c r="N13" s="689">
        <v>0.3</v>
      </c>
      <c r="O13" s="689">
        <v>0.3</v>
      </c>
      <c r="P13" s="689">
        <v>0.3</v>
      </c>
      <c r="Q13">
        <v>0.3</v>
      </c>
      <c r="R13">
        <v>0.3</v>
      </c>
      <c r="S13">
        <v>0.3</v>
      </c>
      <c r="T13">
        <v>0.3</v>
      </c>
      <c r="U13">
        <v>0.3</v>
      </c>
      <c r="V13">
        <v>0.3</v>
      </c>
      <c r="W13">
        <v>0.3</v>
      </c>
      <c r="X13">
        <v>0.3</v>
      </c>
      <c r="Y13">
        <v>0.3</v>
      </c>
      <c r="Z13">
        <v>0.3</v>
      </c>
      <c r="AA13">
        <v>0.3</v>
      </c>
      <c r="AB13">
        <v>0.3</v>
      </c>
      <c r="AC13">
        <v>0.3</v>
      </c>
      <c r="AD13">
        <v>0.3</v>
      </c>
      <c r="AE13">
        <v>0.3</v>
      </c>
      <c r="AF13">
        <v>0.3</v>
      </c>
      <c r="AG13">
        <v>0.3</v>
      </c>
      <c r="AH13">
        <v>0.3</v>
      </c>
      <c r="AI13">
        <v>0.3</v>
      </c>
      <c r="AJ13">
        <v>0.3</v>
      </c>
      <c r="AK13">
        <v>0.3</v>
      </c>
      <c r="AL13">
        <v>0.3</v>
      </c>
      <c r="AM13">
        <v>0.3</v>
      </c>
      <c r="AN13">
        <v>0.3</v>
      </c>
      <c r="AO13">
        <v>0.3</v>
      </c>
      <c r="AP13">
        <v>0.3</v>
      </c>
      <c r="AQ13">
        <v>0.3</v>
      </c>
      <c r="AR13">
        <v>0.3</v>
      </c>
      <c r="AS13">
        <v>0.3</v>
      </c>
      <c r="AT13">
        <v>0.3</v>
      </c>
      <c r="AU13">
        <v>0.3</v>
      </c>
      <c r="AV13">
        <v>0.3</v>
      </c>
    </row>
    <row r="14" spans="1:48">
      <c r="A14" t="s">
        <v>477</v>
      </c>
      <c r="B14" s="694">
        <v>8.7515626953369095E-5</v>
      </c>
      <c r="C14" s="694">
        <v>1.16928129861083E-4</v>
      </c>
      <c r="D14">
        <v>2.7129700099999998E-4</v>
      </c>
      <c r="E14">
        <v>2.7483864800000003E-4</v>
      </c>
      <c r="F14">
        <v>5.5684923500000003E-4</v>
      </c>
      <c r="G14">
        <v>4.1363841000000001E-4</v>
      </c>
      <c r="H14">
        <v>4.3940532099999999E-4</v>
      </c>
      <c r="I14">
        <v>5.2168182200000004E-4</v>
      </c>
      <c r="J14">
        <v>7.2819923600000004E-4</v>
      </c>
      <c r="K14">
        <v>6.2886711900000003E-4</v>
      </c>
      <c r="L14">
        <v>4.7690769900000002E-4</v>
      </c>
      <c r="M14">
        <v>3.8963665000000001E-4</v>
      </c>
      <c r="N14">
        <v>3.4024329300000002E-4</v>
      </c>
      <c r="O14">
        <v>4.00981208E-4</v>
      </c>
      <c r="P14">
        <v>4.9288286499999995E-4</v>
      </c>
      <c r="Q14">
        <v>5.0384595100000005E-4</v>
      </c>
      <c r="R14">
        <v>5.2814288700000003E-4</v>
      </c>
      <c r="S14">
        <v>5.1741458700000004E-4</v>
      </c>
      <c r="T14">
        <v>5.4106257100000003E-4</v>
      </c>
      <c r="U14">
        <v>5.4557644900000003E-4</v>
      </c>
      <c r="V14">
        <v>5.89171703E-4</v>
      </c>
      <c r="W14">
        <v>6.3808770799999995E-4</v>
      </c>
      <c r="X14">
        <v>6.5426174899999999E-4</v>
      </c>
      <c r="Y14">
        <v>6.5349507700000005E-4</v>
      </c>
      <c r="Z14">
        <v>6.49617302E-4</v>
      </c>
      <c r="AA14">
        <v>6.4418713599999995E-4</v>
      </c>
      <c r="AB14">
        <v>6.3974127699999996E-4</v>
      </c>
      <c r="AC14">
        <v>6.3914171099999995E-4</v>
      </c>
      <c r="AD14">
        <v>6.4102617799999999E-4</v>
      </c>
      <c r="AE14">
        <v>6.4627994800000004E-4</v>
      </c>
      <c r="AF14">
        <v>6.5447678499999998E-4</v>
      </c>
      <c r="AG14">
        <v>6.6346512900000004E-4</v>
      </c>
      <c r="AH14">
        <v>6.7492044000000005E-4</v>
      </c>
      <c r="AI14">
        <v>6.8625597399999999E-4</v>
      </c>
      <c r="AJ14">
        <v>6.9667132600000005E-4</v>
      </c>
      <c r="AK14">
        <v>7.0681807700000003E-4</v>
      </c>
      <c r="AL14">
        <v>7.16446984E-4</v>
      </c>
      <c r="AM14">
        <v>7.3374085200000004E-4</v>
      </c>
      <c r="AN14">
        <v>7.5310569700000004E-4</v>
      </c>
      <c r="AO14">
        <v>7.7345697900000005E-4</v>
      </c>
      <c r="AP14">
        <v>7.9487225900000001E-4</v>
      </c>
      <c r="AQ14">
        <v>8.1806464999999997E-4</v>
      </c>
      <c r="AR14">
        <v>8.3974044400000002E-4</v>
      </c>
      <c r="AS14">
        <v>8.6505032500000002E-4</v>
      </c>
      <c r="AT14">
        <v>8.9279590999999999E-4</v>
      </c>
      <c r="AU14">
        <v>9.2252118900000004E-4</v>
      </c>
      <c r="AV14">
        <v>9.5341954400000005E-4</v>
      </c>
    </row>
    <row r="15" spans="1:48" hidden="1"/>
    <row r="16" spans="1:48" hidden="1"/>
    <row r="17" spans="1:49" hidden="1"/>
    <row r="18" spans="1:49" hidden="1"/>
    <row r="19" spans="1:49" hidden="1"/>
    <row r="20" spans="1:49" hidden="1"/>
    <row r="21" spans="1:49" hidden="1"/>
    <row r="22" spans="1:49" hidden="1"/>
    <row r="23" spans="1:49" hidden="1"/>
    <row r="24" spans="1:49" hidden="1"/>
    <row r="25" spans="1:49" hidden="1"/>
    <row r="26" spans="1:49" hidden="1"/>
    <row r="27" spans="1:49" hidden="1">
      <c r="A27" t="s">
        <v>466</v>
      </c>
      <c r="M27">
        <f>VP!C30*1000-Feuil1!M2</f>
        <v>110.16363884959719</v>
      </c>
      <c r="N27">
        <f>VP!D30*1000-Feuil1!N2</f>
        <v>559.85935023511411</v>
      </c>
      <c r="O27">
        <f>VP!E30*1000-Feuil1!O2</f>
        <v>737.55621896991215</v>
      </c>
      <c r="P27">
        <f>VP!F30*1000-Feuil1!P2</f>
        <v>612.20288987150707</v>
      </c>
      <c r="Q27">
        <f>VP!G30*1000-Feuil1!Q2</f>
        <v>434.99017081255442</v>
      </c>
      <c r="R27">
        <f>VP!H30*1000-Feuil1!R2</f>
        <v>276.10892366991175</v>
      </c>
      <c r="W27">
        <f>VP!I30*1000-Feuil1!W2</f>
        <v>-47.284699999996519</v>
      </c>
      <c r="AB27">
        <f>VP!J30*1000-Feuil1!AB2</f>
        <v>-19.041290000001027</v>
      </c>
      <c r="AG27">
        <f>VP!K30*1000-AG2</f>
        <v>-161.84135999999853</v>
      </c>
      <c r="AL27">
        <f>VP!L30*1000-AL2</f>
        <v>-228.31373999999778</v>
      </c>
      <c r="AV27">
        <f>VP!N30*1000-AV2</f>
        <v>-288.12103000000207</v>
      </c>
      <c r="AW27" s="529">
        <f>AV27/AV2</f>
        <v>-7.4280739141027183E-3</v>
      </c>
    </row>
    <row r="28" spans="1:49" hidden="1">
      <c r="A28" t="s">
        <v>467</v>
      </c>
      <c r="M28">
        <f>VP!C31*1000-Feuil1!M3</f>
        <v>0</v>
      </c>
      <c r="N28">
        <f>VP!D31*1000-Feuil1!N3</f>
        <v>0</v>
      </c>
      <c r="O28">
        <f>VP!E31*1000-Feuil1!O3</f>
        <v>0</v>
      </c>
      <c r="P28">
        <f>VP!F31*1000-Feuil1!P3</f>
        <v>0</v>
      </c>
      <c r="Q28">
        <f>VP!G31*1000-Feuil1!Q3</f>
        <v>0</v>
      </c>
      <c r="R28">
        <f>VP!H31*1000-Feuil1!R3</f>
        <v>-90.556962999999769</v>
      </c>
      <c r="W28">
        <f>VP!I31*1000-W3</f>
        <v>-3.1072530000001279</v>
      </c>
      <c r="AB28">
        <f>VP!J31*1000-Feuil1!AB3</f>
        <v>-45.869470000000092</v>
      </c>
      <c r="AG28">
        <f>VP!K31*1000-AG3</f>
        <v>11.641920999999911</v>
      </c>
      <c r="AL28">
        <f>VP!L31*1000-AL3</f>
        <v>-42.812280000000101</v>
      </c>
      <c r="AV28" s="689">
        <f>VP!N31*1000-Feuil1!AV3</f>
        <v>23.783673999999792</v>
      </c>
    </row>
    <row r="29" spans="1:49" hidden="1"/>
    <row r="30" spans="1:49" hidden="1">
      <c r="W30" t="s">
        <v>464</v>
      </c>
      <c r="AG30" t="s">
        <v>464</v>
      </c>
      <c r="AV30" t="s">
        <v>464</v>
      </c>
    </row>
    <row r="31" spans="1:49" hidden="1">
      <c r="W31" t="s">
        <v>465</v>
      </c>
      <c r="AG31" t="s">
        <v>465</v>
      </c>
      <c r="AV31" t="s">
        <v>465</v>
      </c>
    </row>
    <row r="32" spans="1:49" hidden="1"/>
    <row r="34" spans="1:48">
      <c r="A34" t="s">
        <v>468</v>
      </c>
      <c r="B34" s="690">
        <f>B4/B3</f>
        <v>4.9999999999999784E-4</v>
      </c>
      <c r="C34" s="690">
        <f t="shared" ref="C34:AV34" si="0">C4/C3</f>
        <v>4.999999999999999E-4</v>
      </c>
      <c r="D34" s="690">
        <f t="shared" si="0"/>
        <v>9.2108635313948586E-4</v>
      </c>
      <c r="E34" s="690">
        <f t="shared" si="0"/>
        <v>1.4714889500418403E-3</v>
      </c>
      <c r="F34" s="690">
        <f t="shared" si="0"/>
        <v>2.4676672967021843E-3</v>
      </c>
      <c r="G34" s="690">
        <f t="shared" si="0"/>
        <v>3.6160265401642315E-3</v>
      </c>
      <c r="H34" s="690">
        <f t="shared" si="0"/>
        <v>5.1269253422114311E-3</v>
      </c>
      <c r="I34" s="690">
        <f t="shared" si="0"/>
        <v>7.1604744008998741E-3</v>
      </c>
      <c r="J34" s="690">
        <f t="shared" si="0"/>
        <v>9.9857861736707045E-3</v>
      </c>
      <c r="K34" s="690">
        <f t="shared" si="0"/>
        <v>1.3515258266834059E-2</v>
      </c>
      <c r="L34" s="690">
        <f t="shared" si="0"/>
        <v>1.7878113771934427E-2</v>
      </c>
      <c r="M34" s="690">
        <f t="shared" si="0"/>
        <v>2.3341666569606991E-2</v>
      </c>
      <c r="N34" s="690">
        <f t="shared" si="0"/>
        <v>3.0197474470160347E-2</v>
      </c>
      <c r="O34" s="690">
        <f t="shared" si="0"/>
        <v>3.8849424246414403E-2</v>
      </c>
      <c r="P34" s="690">
        <f t="shared" si="0"/>
        <v>4.967172391323485E-2</v>
      </c>
      <c r="Q34" s="690">
        <f t="shared" si="0"/>
        <v>6.2939980413354982E-2</v>
      </c>
      <c r="R34" s="690">
        <f t="shared" si="0"/>
        <v>7.8971270942834446E-2</v>
      </c>
      <c r="S34" s="690">
        <f t="shared" si="0"/>
        <v>9.7957973556523248E-2</v>
      </c>
      <c r="T34" s="690">
        <f t="shared" si="0"/>
        <v>0.12001559856880896</v>
      </c>
      <c r="U34" s="690">
        <f t="shared" si="0"/>
        <v>0.14503057360641111</v>
      </c>
      <c r="V34" s="690">
        <f t="shared" si="0"/>
        <v>0.17272576034280979</v>
      </c>
      <c r="W34" s="690">
        <f t="shared" si="0"/>
        <v>0.20259138840935947</v>
      </c>
      <c r="X34" s="690">
        <f t="shared" si="0"/>
        <v>0.23392972217102329</v>
      </c>
      <c r="Y34" s="690">
        <f t="shared" si="0"/>
        <v>0.26598129952347455</v>
      </c>
      <c r="Z34" s="690">
        <f t="shared" si="0"/>
        <v>0.2980149869705479</v>
      </c>
      <c r="AA34" s="690">
        <f t="shared" si="0"/>
        <v>0.32939455896425407</v>
      </c>
      <c r="AB34" s="690">
        <f t="shared" si="0"/>
        <v>0.35962512573216615</v>
      </c>
      <c r="AC34" s="690">
        <f t="shared" si="0"/>
        <v>0.38836621372778685</v>
      </c>
      <c r="AD34" s="690">
        <f t="shared" si="0"/>
        <v>0.41541687228322033</v>
      </c>
      <c r="AE34" s="690">
        <f t="shared" si="0"/>
        <v>0.44069151575494797</v>
      </c>
      <c r="AF34" s="690">
        <f t="shared" si="0"/>
        <v>0.46418940935404879</v>
      </c>
      <c r="AG34" s="690">
        <f t="shared" si="0"/>
        <v>0.48596642509985427</v>
      </c>
      <c r="AH34" s="690">
        <f t="shared" si="0"/>
        <v>0.50611503424399074</v>
      </c>
      <c r="AI34" s="690">
        <f t="shared" si="0"/>
        <v>0.52474540663027436</v>
      </c>
      <c r="AJ34" s="690">
        <f t="shared" si="0"/>
        <v>0.54197503052141882</v>
      </c>
      <c r="AK34" s="690">
        <f t="shared" si="0"/>
        <v>0.55792189906860756</v>
      </c>
      <c r="AL34" s="690">
        <f t="shared" si="0"/>
        <v>0.57269940295856736</v>
      </c>
      <c r="AM34" s="690">
        <f t="shared" si="0"/>
        <v>0.58641736493884633</v>
      </c>
      <c r="AN34" s="690">
        <f t="shared" si="0"/>
        <v>0.59917441129076421</v>
      </c>
      <c r="AO34" s="690">
        <f t="shared" si="0"/>
        <v>0.61105996103759619</v>
      </c>
      <c r="AP34" s="690">
        <f t="shared" si="0"/>
        <v>0.62215493585064341</v>
      </c>
      <c r="AQ34" s="690">
        <f t="shared" si="0"/>
        <v>0.63253245147373605</v>
      </c>
      <c r="AR34" s="690">
        <f t="shared" si="0"/>
        <v>0.64225691174130128</v>
      </c>
      <c r="AS34" s="690">
        <f t="shared" si="0"/>
        <v>0.65138790521696532</v>
      </c>
      <c r="AT34" s="690">
        <f t="shared" si="0"/>
        <v>0.65997834296471602</v>
      </c>
      <c r="AU34" s="690">
        <f t="shared" si="0"/>
        <v>0.66807544384766926</v>
      </c>
      <c r="AV34" s="690">
        <f t="shared" si="0"/>
        <v>0.67572124820969237</v>
      </c>
    </row>
    <row r="36" spans="1:48">
      <c r="A36" t="s">
        <v>469</v>
      </c>
      <c r="M36" s="691">
        <f>VP!C48-M34</f>
        <v>-1.4371806433458893E-2</v>
      </c>
      <c r="N36" s="691">
        <f>VP!D48-N34</f>
        <v>-1.9457216841076503E-2</v>
      </c>
      <c r="O36" s="691">
        <f>VP!E48-O34</f>
        <v>-2.7048121685932378E-2</v>
      </c>
      <c r="P36" s="691">
        <f>VP!F48-P34</f>
        <v>-3.5387383913361908E-2</v>
      </c>
      <c r="Q36" s="691">
        <f>VP!G48+VP!G49/2-Q34</f>
        <v>-3.899901174038143E-2</v>
      </c>
      <c r="R36" s="691">
        <f>VP!H48+VP!H49/2-R34</f>
        <v>1.4273917441026421E-2</v>
      </c>
      <c r="S36" s="691">
        <f>VP!I48+VP!I49/2-S34</f>
        <v>0.11204202644347677</v>
      </c>
      <c r="W36" s="691">
        <f>VP!I48+VP!I49/2-Feuil1!W34</f>
        <v>7.4086115906405459E-3</v>
      </c>
      <c r="AB36" s="691">
        <f>VP!J48+VP!J49/2-Feuil1!AB34</f>
        <v>2.5374874267833858E-2</v>
      </c>
      <c r="AG36" s="691">
        <f>VP!K48+VP!K49/2-Feuil1!AG34</f>
        <v>4.03357490014572E-3</v>
      </c>
      <c r="AL36" s="693">
        <f>VP!L48+VP!L49/2-AL34</f>
        <v>-3.2699402958567325E-2</v>
      </c>
      <c r="AV36" s="692">
        <f>VP!N48+VP!N49/2-AV34</f>
        <v>-5.0721248209692371E-2</v>
      </c>
    </row>
    <row r="39" spans="1:48">
      <c r="T39" s="695" t="s">
        <v>473</v>
      </c>
    </row>
    <row r="40" spans="1:48">
      <c r="T40" t="s">
        <v>474</v>
      </c>
    </row>
    <row r="41" spans="1:48">
      <c r="T41" t="s">
        <v>475</v>
      </c>
    </row>
    <row r="42" spans="1:48">
      <c r="T42" t="s">
        <v>476</v>
      </c>
    </row>
    <row r="43" spans="1:48">
      <c r="T43" t="s">
        <v>478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2"/>
  <sheetViews>
    <sheetView zoomScaleNormal="100" workbookViewId="0">
      <selection activeCell="J20" sqref="J20"/>
    </sheetView>
  </sheetViews>
  <sheetFormatPr baseColWidth="10" defaultRowHeight="12.75"/>
  <cols>
    <col min="1" max="1" width="44.5703125" style="1" customWidth="1"/>
    <col min="2" max="5" width="6.7109375" style="2" customWidth="1"/>
    <col min="6" max="10" width="6.7109375" style="1" customWidth="1"/>
    <col min="11" max="11" width="7.140625" style="1" customWidth="1"/>
    <col min="12" max="12" width="39.28515625" style="1" customWidth="1"/>
    <col min="13" max="23" width="5.7109375" style="1" customWidth="1"/>
    <col min="24" max="16384" width="11.42578125" style="1"/>
  </cols>
  <sheetData>
    <row r="1" spans="1:25">
      <c r="A1" s="1" t="s">
        <v>0</v>
      </c>
      <c r="B1" s="2">
        <v>41.868000000000002</v>
      </c>
      <c r="C1" s="2" t="s">
        <v>1</v>
      </c>
      <c r="D1" s="2">
        <f>B1/3.6</f>
        <v>11.63</v>
      </c>
      <c r="E1" s="2" t="s">
        <v>2</v>
      </c>
    </row>
    <row r="2" spans="1:25">
      <c r="L2" s="585"/>
      <c r="M2" s="585"/>
      <c r="N2" s="585"/>
      <c r="O2" s="585"/>
      <c r="P2" s="585"/>
      <c r="Q2" s="585"/>
      <c r="R2" s="585"/>
      <c r="S2" s="585"/>
      <c r="T2" s="585"/>
      <c r="U2" s="585"/>
      <c r="V2" s="585"/>
      <c r="W2" s="585"/>
      <c r="X2" s="585"/>
    </row>
    <row r="3" spans="1:25" s="3" customFormat="1">
      <c r="A3" s="3" t="s">
        <v>3</v>
      </c>
      <c r="B3" s="4"/>
      <c r="C3" s="4"/>
      <c r="D3" s="4"/>
      <c r="E3" s="4"/>
      <c r="L3" s="585"/>
      <c r="M3" s="585"/>
      <c r="N3" s="585"/>
      <c r="O3" s="585"/>
      <c r="P3" s="585"/>
      <c r="Q3" s="585"/>
      <c r="R3" s="585"/>
      <c r="S3" s="585"/>
      <c r="T3" s="585"/>
      <c r="U3" s="585"/>
      <c r="V3" s="585"/>
      <c r="W3" s="585"/>
      <c r="X3" s="585"/>
    </row>
    <row r="4" spans="1:25">
      <c r="A4" s="5" t="s">
        <v>4</v>
      </c>
      <c r="L4" s="585"/>
      <c r="M4" s="585"/>
      <c r="N4" s="585"/>
      <c r="O4" s="585"/>
      <c r="P4" s="585"/>
      <c r="Q4" s="585"/>
      <c r="R4" s="585"/>
      <c r="S4" s="585"/>
      <c r="T4" s="585"/>
      <c r="U4" s="585"/>
      <c r="V4" s="585"/>
      <c r="W4" s="585"/>
      <c r="X4" s="585"/>
    </row>
    <row r="5" spans="1:25" ht="25.5" customHeight="1">
      <c r="B5" s="6" t="s">
        <v>5</v>
      </c>
      <c r="C5" s="6" t="s">
        <v>6</v>
      </c>
      <c r="L5" s="585"/>
      <c r="M5" s="585"/>
      <c r="N5" s="585"/>
      <c r="O5" s="585"/>
      <c r="P5" s="585"/>
      <c r="Q5" s="585"/>
      <c r="R5" s="585"/>
      <c r="S5" s="585"/>
      <c r="T5" s="585"/>
      <c r="U5" s="585"/>
      <c r="V5" s="585"/>
      <c r="W5" s="585"/>
      <c r="X5" s="585"/>
    </row>
    <row r="6" spans="1:25">
      <c r="A6" s="7"/>
      <c r="B6" s="8">
        <v>2015</v>
      </c>
      <c r="C6" s="8">
        <v>2015</v>
      </c>
      <c r="L6" s="585"/>
      <c r="M6" s="585"/>
      <c r="N6" s="585"/>
      <c r="O6" s="585"/>
      <c r="P6" s="585"/>
      <c r="Q6" s="585"/>
      <c r="R6" s="585"/>
      <c r="S6" s="585"/>
      <c r="T6" s="585"/>
      <c r="U6" s="585"/>
      <c r="V6" s="585"/>
      <c r="W6" s="585"/>
      <c r="X6" s="585"/>
    </row>
    <row r="7" spans="1:25">
      <c r="A7" s="7" t="s">
        <v>7</v>
      </c>
      <c r="B7" s="9">
        <v>3.0350000000000001</v>
      </c>
      <c r="C7" s="9">
        <f>B7/11.63</f>
        <v>0.26096302665520205</v>
      </c>
      <c r="L7" s="585"/>
      <c r="M7" s="585"/>
      <c r="N7" s="585"/>
      <c r="O7" s="585"/>
      <c r="P7" s="585"/>
      <c r="Q7" s="585"/>
      <c r="R7" s="585"/>
      <c r="S7" s="585"/>
      <c r="T7" s="585"/>
      <c r="U7" s="585"/>
      <c r="V7" s="585"/>
      <c r="W7" s="585"/>
      <c r="X7" s="585"/>
    </row>
    <row r="8" spans="1:25">
      <c r="A8" s="7" t="s">
        <v>8</v>
      </c>
      <c r="B8" s="9">
        <v>3.18</v>
      </c>
      <c r="C8" s="9">
        <f>B8/11.63</f>
        <v>0.27343078245915736</v>
      </c>
      <c r="L8" s="585"/>
      <c r="M8" s="585"/>
      <c r="N8" s="585"/>
      <c r="O8" s="585"/>
      <c r="P8" s="585"/>
      <c r="Q8" s="585"/>
      <c r="R8" s="585"/>
      <c r="S8" s="585"/>
      <c r="T8" s="585"/>
      <c r="U8" s="585"/>
      <c r="V8" s="585"/>
      <c r="W8" s="585"/>
      <c r="X8" s="585"/>
    </row>
    <row r="9" spans="1:25">
      <c r="A9" s="7" t="s">
        <v>9</v>
      </c>
      <c r="B9" s="9">
        <v>3.0219999999999998</v>
      </c>
      <c r="C9" s="9">
        <f>B9/11.63</f>
        <v>0.25984522785898534</v>
      </c>
      <c r="L9" s="585"/>
      <c r="M9" s="585"/>
      <c r="N9" s="585"/>
      <c r="O9" s="585"/>
      <c r="P9" s="585"/>
      <c r="Q9" s="585"/>
      <c r="R9" s="585"/>
      <c r="S9" s="585"/>
      <c r="T9" s="585"/>
      <c r="U9" s="585"/>
      <c r="V9" s="585"/>
      <c r="W9" s="585"/>
      <c r="X9" s="585"/>
    </row>
    <row r="10" spans="1:25">
      <c r="A10" s="7" t="s">
        <v>10</v>
      </c>
      <c r="B10" s="9">
        <v>2.3620000000000001</v>
      </c>
      <c r="C10" s="9">
        <f>B10/11.63</f>
        <v>0.20309544282029235</v>
      </c>
      <c r="L10" s="585"/>
      <c r="M10" s="585"/>
      <c r="N10" s="585"/>
      <c r="O10" s="585"/>
      <c r="P10" s="585"/>
      <c r="Q10" s="585"/>
      <c r="R10" s="585"/>
      <c r="S10" s="585"/>
      <c r="T10" s="585"/>
      <c r="U10" s="585"/>
      <c r="V10" s="585"/>
      <c r="W10" s="585"/>
      <c r="X10" s="585"/>
    </row>
    <row r="11" spans="1:25">
      <c r="L11" s="585"/>
      <c r="M11" s="585"/>
      <c r="N11" s="585"/>
      <c r="O11" s="585"/>
      <c r="P11" s="585"/>
      <c r="Q11" s="585"/>
      <c r="R11" s="585"/>
      <c r="S11" s="585"/>
      <c r="T11" s="585"/>
      <c r="U11" s="585"/>
      <c r="V11" s="585"/>
      <c r="W11" s="585"/>
      <c r="X11" s="585"/>
    </row>
    <row r="12" spans="1:25">
      <c r="B12" s="5" t="s">
        <v>11</v>
      </c>
      <c r="L12" s="585"/>
      <c r="M12" s="585"/>
      <c r="N12" s="585"/>
      <c r="O12" s="585"/>
      <c r="P12" s="585"/>
      <c r="Q12" s="585"/>
      <c r="R12" s="585"/>
      <c r="S12" s="585"/>
      <c r="T12" s="585"/>
      <c r="U12" s="585"/>
      <c r="V12" s="585"/>
      <c r="W12" s="585"/>
      <c r="X12" s="585"/>
    </row>
    <row r="13" spans="1:25" customFormat="1" ht="15">
      <c r="A13" s="10" t="s">
        <v>7</v>
      </c>
      <c r="B13" s="343">
        <v>9</v>
      </c>
      <c r="C13" s="11" t="s">
        <v>12</v>
      </c>
      <c r="D13" s="2"/>
      <c r="E13" s="2"/>
      <c r="F13" s="1"/>
      <c r="G13" s="1"/>
      <c r="H13" s="1"/>
      <c r="I13" s="1"/>
      <c r="J13" s="1"/>
      <c r="K13" s="1"/>
      <c r="L13" s="585"/>
      <c r="M13" s="585"/>
      <c r="N13" s="585"/>
      <c r="O13" s="585"/>
      <c r="P13" s="585"/>
      <c r="Q13" s="585"/>
      <c r="R13" s="585"/>
      <c r="S13" s="585"/>
      <c r="T13" s="585"/>
      <c r="U13" s="585"/>
      <c r="V13" s="585"/>
      <c r="W13" s="585"/>
      <c r="X13" s="585"/>
    </row>
    <row r="14" spans="1:25" customFormat="1" ht="15">
      <c r="A14" s="10" t="s">
        <v>13</v>
      </c>
      <c r="B14" s="343">
        <v>9.83</v>
      </c>
      <c r="C14" s="11" t="s">
        <v>12</v>
      </c>
      <c r="D14" s="2"/>
      <c r="E14" s="2"/>
      <c r="F14" s="1"/>
      <c r="G14" s="1"/>
      <c r="H14" s="1"/>
      <c r="I14" s="1"/>
      <c r="J14" s="1"/>
      <c r="K14" s="1"/>
      <c r="L14" s="585"/>
      <c r="M14" s="585"/>
      <c r="N14" s="585"/>
      <c r="O14" s="585"/>
      <c r="P14" s="585"/>
      <c r="Q14" s="585"/>
      <c r="R14" s="585"/>
      <c r="S14" s="585"/>
      <c r="T14" s="585"/>
      <c r="U14" s="585"/>
      <c r="V14" s="585"/>
      <c r="W14" s="585"/>
      <c r="X14" s="585"/>
    </row>
    <row r="15" spans="1:25" customFormat="1" ht="15">
      <c r="A15" s="10" t="s">
        <v>9</v>
      </c>
      <c r="B15" s="343">
        <v>9.83</v>
      </c>
      <c r="C15" s="11" t="s">
        <v>12</v>
      </c>
      <c r="D15" s="2"/>
      <c r="E15" s="2"/>
      <c r="F15" s="1"/>
      <c r="G15" s="1"/>
      <c r="H15" s="1"/>
      <c r="I15" s="1"/>
      <c r="J15" s="1"/>
      <c r="K15" s="1"/>
      <c r="L15" s="585"/>
      <c r="M15" s="585"/>
      <c r="N15" s="585"/>
      <c r="O15" s="585"/>
      <c r="P15" s="585"/>
      <c r="Q15" s="585"/>
      <c r="R15" s="585"/>
      <c r="S15" s="585"/>
      <c r="T15" s="585"/>
      <c r="U15" s="585"/>
      <c r="V15" s="585"/>
      <c r="W15" s="585"/>
      <c r="X15" s="585"/>
      <c r="Y15" s="588"/>
    </row>
    <row r="16" spans="1:25" customFormat="1" ht="15">
      <c r="A16" s="10" t="s">
        <v>10</v>
      </c>
      <c r="B16" s="343">
        <v>13.8</v>
      </c>
      <c r="C16" s="11" t="s">
        <v>14</v>
      </c>
      <c r="D16" s="2"/>
      <c r="E16" s="2">
        <v>13.79</v>
      </c>
      <c r="F16" s="1"/>
      <c r="G16" s="1"/>
      <c r="H16" s="1"/>
      <c r="I16" s="1"/>
      <c r="J16" s="1"/>
      <c r="K16" s="1"/>
      <c r="L16" s="585"/>
      <c r="M16" s="585"/>
      <c r="N16" s="585"/>
      <c r="O16" s="585"/>
      <c r="P16" s="585"/>
      <c r="Q16" s="585"/>
      <c r="R16" s="585"/>
      <c r="S16" s="585"/>
      <c r="T16" s="585"/>
      <c r="U16" s="585"/>
      <c r="V16" s="585"/>
      <c r="W16" s="585"/>
      <c r="X16" s="585"/>
      <c r="Y16" s="585"/>
    </row>
    <row r="17" spans="1:25" ht="15">
      <c r="L17" s="585"/>
      <c r="M17" s="585"/>
      <c r="N17" s="585"/>
      <c r="O17" s="585"/>
      <c r="P17" s="585"/>
      <c r="Q17" s="585"/>
      <c r="R17" s="585"/>
      <c r="S17" s="585"/>
      <c r="T17" s="585"/>
      <c r="U17" s="585"/>
      <c r="V17" s="585"/>
      <c r="W17" s="585"/>
      <c r="X17" s="585"/>
      <c r="Y17" s="586"/>
    </row>
    <row r="18" spans="1:25" ht="15">
      <c r="A18" s="12" t="s">
        <v>15</v>
      </c>
      <c r="B18" s="5" t="s">
        <v>16</v>
      </c>
      <c r="L18" s="585"/>
      <c r="M18" s="585"/>
      <c r="N18" s="585"/>
      <c r="O18" s="585"/>
      <c r="P18" s="585"/>
      <c r="Q18" s="585"/>
      <c r="R18" s="585"/>
      <c r="S18" s="585"/>
      <c r="T18" s="585"/>
      <c r="U18" s="585"/>
      <c r="V18" s="585"/>
      <c r="W18" s="585"/>
      <c r="X18" s="585"/>
      <c r="Y18" s="586"/>
    </row>
    <row r="19" spans="1:25" customFormat="1" ht="15">
      <c r="A19" s="10" t="s">
        <v>7</v>
      </c>
      <c r="B19" s="13">
        <f>C7*B13</f>
        <v>2.3486672398968182</v>
      </c>
      <c r="C19" s="11" t="s">
        <v>17</v>
      </c>
      <c r="D19" s="2"/>
      <c r="E19" s="2"/>
      <c r="F19" s="1"/>
      <c r="G19" s="1"/>
      <c r="H19" s="1"/>
      <c r="I19" s="1"/>
      <c r="J19" s="1"/>
      <c r="K19" s="1"/>
      <c r="L19" s="585"/>
      <c r="M19" s="585"/>
      <c r="N19" s="585"/>
      <c r="O19" s="585"/>
      <c r="P19" s="585"/>
      <c r="Q19" s="585"/>
      <c r="R19" s="585"/>
      <c r="S19" s="585"/>
      <c r="T19" s="585"/>
      <c r="U19" s="585"/>
      <c r="V19" s="585"/>
      <c r="W19" s="585"/>
      <c r="X19" s="585"/>
      <c r="Y19" s="586"/>
    </row>
    <row r="20" spans="1:25" customFormat="1" ht="15">
      <c r="A20" s="10" t="s">
        <v>13</v>
      </c>
      <c r="B20" s="13">
        <f>C8*B14</f>
        <v>2.6878245915735168</v>
      </c>
      <c r="C20" s="11" t="s">
        <v>17</v>
      </c>
      <c r="D20" s="2"/>
      <c r="E20" s="2"/>
      <c r="F20" s="1"/>
      <c r="G20" s="1"/>
      <c r="H20" s="1"/>
      <c r="I20" s="1"/>
      <c r="J20" s="1"/>
      <c r="K20" s="1"/>
      <c r="L20" s="585"/>
      <c r="M20" s="585"/>
      <c r="N20" s="585"/>
      <c r="O20" s="585"/>
      <c r="P20" s="585"/>
      <c r="Q20" s="585"/>
      <c r="R20" s="585"/>
      <c r="S20" s="585"/>
      <c r="T20" s="585"/>
      <c r="U20" s="585"/>
      <c r="V20" s="585"/>
      <c r="W20" s="585"/>
      <c r="X20" s="585"/>
      <c r="Y20" s="586"/>
    </row>
    <row r="21" spans="1:25" customFormat="1" ht="15">
      <c r="A21" s="10" t="s">
        <v>9</v>
      </c>
      <c r="B21" s="13">
        <f>C9*B15</f>
        <v>2.5542785898538258</v>
      </c>
      <c r="C21" s="11" t="s">
        <v>17</v>
      </c>
      <c r="D21" s="2"/>
      <c r="E21" s="2"/>
      <c r="F21" s="1"/>
      <c r="G21" s="1"/>
      <c r="H21" s="1"/>
      <c r="I21" s="1"/>
      <c r="J21" s="1"/>
      <c r="K21" s="1"/>
      <c r="L21" s="585"/>
      <c r="M21" s="585"/>
      <c r="N21" s="585"/>
      <c r="O21" s="585"/>
      <c r="P21" s="585"/>
      <c r="Q21" s="585"/>
      <c r="R21" s="585"/>
      <c r="S21" s="585"/>
      <c r="T21" s="585"/>
      <c r="U21" s="585"/>
      <c r="V21" s="585"/>
      <c r="W21" s="585"/>
      <c r="X21" s="585"/>
      <c r="Y21" s="586"/>
    </row>
    <row r="22" spans="1:25" customFormat="1" ht="15">
      <c r="A22" s="10" t="s">
        <v>10</v>
      </c>
      <c r="B22" s="13">
        <f>C10*B16</f>
        <v>2.8027171109200344</v>
      </c>
      <c r="C22" s="11" t="s">
        <v>18</v>
      </c>
      <c r="D22" s="2"/>
      <c r="E22" s="2"/>
      <c r="F22" s="1"/>
      <c r="G22" s="1"/>
      <c r="H22" s="1"/>
      <c r="I22" s="1"/>
      <c r="J22" s="1"/>
      <c r="K22" s="1"/>
      <c r="L22" s="585"/>
      <c r="M22" s="585"/>
      <c r="N22" s="585"/>
      <c r="O22" s="585"/>
      <c r="P22" s="585"/>
      <c r="Q22" s="585"/>
      <c r="R22" s="585"/>
      <c r="S22" s="585"/>
      <c r="T22" s="585"/>
      <c r="U22" s="585"/>
      <c r="V22" s="585"/>
      <c r="W22" s="585"/>
      <c r="X22" s="585"/>
      <c r="Y22" s="586"/>
    </row>
    <row r="23" spans="1:25">
      <c r="L23" s="585"/>
      <c r="M23" s="585"/>
      <c r="N23" s="585"/>
      <c r="O23" s="585"/>
      <c r="P23" s="585"/>
      <c r="Q23" s="585"/>
      <c r="R23" s="585"/>
      <c r="S23" s="585"/>
      <c r="T23" s="585"/>
      <c r="U23" s="585"/>
      <c r="V23" s="585"/>
      <c r="W23" s="585"/>
      <c r="X23" s="585"/>
      <c r="Y23" s="585"/>
    </row>
    <row r="24" spans="1:25" customFormat="1" ht="15">
      <c r="A24" s="3" t="s">
        <v>19</v>
      </c>
      <c r="B24" s="2"/>
      <c r="C24" s="2"/>
      <c r="D24" s="2"/>
      <c r="E24" s="1"/>
      <c r="F24" s="1"/>
      <c r="G24" s="1"/>
      <c r="H24" s="1"/>
      <c r="I24" s="1"/>
      <c r="J24" s="1"/>
      <c r="K24" s="1"/>
      <c r="L24" s="585"/>
      <c r="M24" s="585"/>
      <c r="N24" s="585"/>
      <c r="O24" s="585"/>
      <c r="P24" s="585"/>
      <c r="Q24" s="585"/>
      <c r="R24" s="585"/>
      <c r="S24" s="585"/>
      <c r="T24" s="585"/>
      <c r="U24" s="585"/>
      <c r="V24" s="585"/>
      <c r="W24" s="585"/>
      <c r="X24" s="585"/>
      <c r="Y24" s="585"/>
    </row>
    <row r="25" spans="1:25">
      <c r="E25" s="1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</row>
    <row r="26" spans="1:25" customFormat="1" ht="15">
      <c r="A26" s="1" t="s">
        <v>20</v>
      </c>
      <c r="B26" s="2"/>
      <c r="C26" s="2"/>
      <c r="D26" s="2"/>
      <c r="E26" s="1"/>
      <c r="F26" s="1"/>
      <c r="G26" s="1"/>
      <c r="H26" s="1"/>
      <c r="I26" s="1"/>
      <c r="J26" s="1"/>
      <c r="K26" s="1"/>
      <c r="L26" s="585"/>
      <c r="M26" s="585"/>
      <c r="N26" s="585"/>
      <c r="O26" s="585"/>
      <c r="P26" s="585"/>
      <c r="Q26" s="585"/>
      <c r="R26" s="585"/>
      <c r="S26" s="585"/>
      <c r="T26" s="585"/>
      <c r="U26" s="585"/>
      <c r="V26" s="585"/>
      <c r="W26" s="585"/>
      <c r="X26" s="585"/>
      <c r="Y26" s="585"/>
    </row>
    <row r="27" spans="1:25" customFormat="1" ht="15">
      <c r="A27" s="216"/>
      <c r="B27" s="217">
        <v>2018</v>
      </c>
      <c r="C27" s="217">
        <v>2019</v>
      </c>
      <c r="D27" s="217">
        <v>2020</v>
      </c>
      <c r="E27" s="217">
        <v>2025</v>
      </c>
      <c r="F27" s="217">
        <v>2030</v>
      </c>
      <c r="G27" s="217">
        <v>2035</v>
      </c>
      <c r="H27" s="217">
        <v>2040</v>
      </c>
      <c r="I27" s="217">
        <v>2045</v>
      </c>
      <c r="J27" s="217">
        <v>2050</v>
      </c>
      <c r="K27" s="1"/>
      <c r="L27" s="585"/>
      <c r="M27" s="585"/>
      <c r="N27" s="585"/>
      <c r="O27" s="585"/>
      <c r="P27" s="585"/>
      <c r="Q27" s="585"/>
      <c r="R27" s="585"/>
      <c r="S27" s="585"/>
      <c r="T27" s="585"/>
      <c r="U27" s="585"/>
      <c r="V27" s="585"/>
      <c r="W27" s="585"/>
      <c r="X27" s="585"/>
      <c r="Y27" s="585"/>
    </row>
    <row r="28" spans="1:25" customFormat="1" ht="15">
      <c r="A28" s="216" t="s">
        <v>21</v>
      </c>
      <c r="B28" s="218">
        <v>7.2999999999999995E-2</v>
      </c>
      <c r="C28" s="218">
        <v>7.9000000000000001E-2</v>
      </c>
      <c r="D28" s="218">
        <v>8.2000000000000003E-2</v>
      </c>
      <c r="E28" s="218">
        <v>9.5000000000000001E-2</v>
      </c>
      <c r="F28" s="218">
        <v>9.5000000000000001E-2</v>
      </c>
      <c r="G28" s="218">
        <v>9.5000000000000001E-2</v>
      </c>
      <c r="H28" s="218">
        <v>9.5000000000000001E-2</v>
      </c>
      <c r="I28" s="218">
        <v>9.5000000000000001E-2</v>
      </c>
      <c r="J28" s="218">
        <v>9.5000000000000001E-2</v>
      </c>
      <c r="K28" s="1"/>
      <c r="L28" s="585"/>
      <c r="M28" s="585"/>
      <c r="N28" s="585"/>
      <c r="O28" s="585"/>
      <c r="P28" s="585"/>
      <c r="Q28" s="585"/>
      <c r="R28" s="585"/>
      <c r="S28" s="585"/>
      <c r="T28" s="585"/>
      <c r="U28" s="585"/>
      <c r="V28" s="585"/>
      <c r="W28" s="585"/>
      <c r="X28" s="585"/>
      <c r="Y28" s="585"/>
    </row>
    <row r="29" spans="1:25" customFormat="1" ht="15">
      <c r="A29" s="216" t="s">
        <v>22</v>
      </c>
      <c r="B29" s="218">
        <v>6.9699999999999998E-2</v>
      </c>
      <c r="C29" s="218">
        <v>7.2999999999999995E-2</v>
      </c>
      <c r="D29" s="218">
        <v>0.08</v>
      </c>
      <c r="E29" s="218">
        <v>8.5999999999999993E-2</v>
      </c>
      <c r="F29" s="218">
        <v>8.5999999999999993E-2</v>
      </c>
      <c r="G29" s="218">
        <v>8.5999999999999993E-2</v>
      </c>
      <c r="H29" s="218">
        <v>8.5999999999999993E-2</v>
      </c>
      <c r="I29" s="218">
        <v>8.5999999999999993E-2</v>
      </c>
      <c r="J29" s="218">
        <v>8.5999999999999993E-2</v>
      </c>
      <c r="K29" s="1"/>
      <c r="L29" s="585"/>
      <c r="M29" s="585"/>
      <c r="N29" s="585"/>
      <c r="O29" s="585"/>
      <c r="P29" s="585"/>
      <c r="Q29" s="585"/>
      <c r="R29" s="585"/>
      <c r="S29" s="585"/>
      <c r="T29" s="585"/>
      <c r="U29" s="585"/>
      <c r="V29" s="585"/>
      <c r="W29" s="585"/>
      <c r="X29" s="585"/>
      <c r="Y29" s="585"/>
    </row>
    <row r="30" spans="1:25" customFormat="1" ht="15">
      <c r="A30" s="216" t="s">
        <v>23</v>
      </c>
      <c r="B30" s="218">
        <f>0</f>
        <v>0</v>
      </c>
      <c r="C30" s="218">
        <f>0</f>
        <v>0</v>
      </c>
      <c r="D30" s="218">
        <f>0</f>
        <v>0</v>
      </c>
      <c r="E30" s="218">
        <f>1%</f>
        <v>0.01</v>
      </c>
      <c r="F30" s="218">
        <f>1%</f>
        <v>0.01</v>
      </c>
      <c r="G30" s="218">
        <f>1%</f>
        <v>0.01</v>
      </c>
      <c r="H30" s="218">
        <f>1%</f>
        <v>0.01</v>
      </c>
      <c r="I30" s="218">
        <f>1%</f>
        <v>0.01</v>
      </c>
      <c r="J30" s="218">
        <f>1%</f>
        <v>0.01</v>
      </c>
      <c r="K30" s="1"/>
      <c r="L30" s="585"/>
      <c r="M30" s="585"/>
      <c r="N30" s="585"/>
      <c r="O30" s="585"/>
      <c r="P30" s="585"/>
      <c r="Q30" s="585"/>
      <c r="R30" s="585"/>
      <c r="S30" s="585"/>
      <c r="T30" s="585"/>
      <c r="U30" s="585"/>
      <c r="V30" s="585"/>
      <c r="W30" s="585"/>
      <c r="X30" s="585"/>
      <c r="Y30" s="585"/>
    </row>
    <row r="31" spans="1:25" customFormat="1" ht="15">
      <c r="A31" s="216" t="s">
        <v>24</v>
      </c>
      <c r="B31" s="218">
        <f>0.1%</f>
        <v>1E-3</v>
      </c>
      <c r="C31" s="218">
        <f>0.1%</f>
        <v>1E-3</v>
      </c>
      <c r="D31" s="218">
        <f>0.1%</f>
        <v>1E-3</v>
      </c>
      <c r="E31" s="218">
        <v>0.02</v>
      </c>
      <c r="F31" s="218">
        <v>0.02</v>
      </c>
      <c r="G31" s="218">
        <v>0.02</v>
      </c>
      <c r="H31" s="218">
        <v>0.02</v>
      </c>
      <c r="I31" s="218">
        <v>0.02</v>
      </c>
      <c r="J31" s="218">
        <v>0.02</v>
      </c>
      <c r="K31" s="1"/>
      <c r="L31" s="585"/>
      <c r="M31" s="585"/>
      <c r="N31" s="585"/>
      <c r="O31" s="585"/>
      <c r="P31" s="585"/>
      <c r="Q31" s="585"/>
      <c r="R31" s="585"/>
      <c r="S31" s="585"/>
      <c r="T31" s="585"/>
      <c r="U31" s="585"/>
      <c r="V31" s="585"/>
      <c r="W31" s="585"/>
      <c r="X31" s="585"/>
      <c r="Y31" s="585"/>
    </row>
    <row r="32" spans="1:25">
      <c r="E32" s="1"/>
      <c r="L32" s="585"/>
      <c r="M32" s="585"/>
      <c r="N32" s="585"/>
      <c r="O32" s="585"/>
      <c r="P32" s="585"/>
      <c r="Q32" s="585"/>
      <c r="R32" s="585"/>
      <c r="S32" s="585"/>
      <c r="T32" s="585"/>
      <c r="U32" s="585"/>
      <c r="V32" s="585"/>
      <c r="W32" s="585"/>
      <c r="X32" s="585"/>
      <c r="Y32" s="585"/>
    </row>
    <row r="33" spans="1:25">
      <c r="E33" s="1"/>
      <c r="L33" s="585"/>
      <c r="M33" s="585"/>
      <c r="N33" s="585"/>
      <c r="O33" s="585"/>
      <c r="P33" s="585"/>
      <c r="Q33" s="585"/>
      <c r="R33" s="585"/>
      <c r="S33" s="585"/>
      <c r="T33" s="585"/>
      <c r="U33" s="585"/>
      <c r="V33" s="585"/>
      <c r="W33" s="585"/>
      <c r="X33" s="585"/>
      <c r="Y33" s="585"/>
    </row>
    <row r="34" spans="1:25">
      <c r="A34" s="3" t="s">
        <v>369</v>
      </c>
      <c r="E34" s="1"/>
      <c r="L34" s="585"/>
      <c r="M34" s="585"/>
      <c r="N34" s="585"/>
      <c r="O34" s="585"/>
      <c r="P34" s="585"/>
      <c r="Q34" s="585"/>
      <c r="R34" s="585"/>
      <c r="S34" s="585"/>
      <c r="T34" s="585"/>
      <c r="U34" s="585"/>
      <c r="V34" s="585"/>
      <c r="W34" s="585"/>
      <c r="X34" s="585"/>
    </row>
    <row r="35" spans="1:25">
      <c r="E35" s="1"/>
      <c r="L35" s="585"/>
      <c r="M35" s="585"/>
      <c r="N35" s="585"/>
      <c r="O35" s="585"/>
      <c r="P35" s="585"/>
      <c r="Q35" s="585"/>
      <c r="R35" s="585"/>
      <c r="S35" s="585"/>
      <c r="T35" s="585"/>
      <c r="U35" s="585"/>
      <c r="V35" s="585"/>
      <c r="W35" s="585"/>
      <c r="X35" s="585"/>
    </row>
    <row r="36" spans="1:25">
      <c r="A36" s="10"/>
      <c r="B36" s="15">
        <v>2018</v>
      </c>
      <c r="C36" s="15">
        <v>2019</v>
      </c>
      <c r="D36" s="15">
        <v>2020</v>
      </c>
      <c r="E36" s="15">
        <v>2025</v>
      </c>
      <c r="F36" s="15">
        <v>2030</v>
      </c>
      <c r="G36" s="15">
        <v>2035</v>
      </c>
      <c r="H36" s="15">
        <v>2040</v>
      </c>
      <c r="I36" s="15">
        <v>2045</v>
      </c>
      <c r="J36" s="15">
        <v>2050</v>
      </c>
      <c r="L36" s="585"/>
      <c r="M36" s="585"/>
      <c r="N36" s="585"/>
      <c r="O36" s="585"/>
      <c r="P36" s="585"/>
      <c r="Q36" s="585"/>
      <c r="R36" s="585"/>
      <c r="S36" s="585"/>
      <c r="T36" s="585"/>
      <c r="U36" s="585"/>
      <c r="V36" s="585"/>
      <c r="W36" s="585"/>
      <c r="X36" s="585"/>
    </row>
    <row r="37" spans="1:25">
      <c r="A37" s="16" t="s">
        <v>25</v>
      </c>
      <c r="B37" s="13">
        <f t="shared" ref="B37" si="0">$B19*(1-B28)</f>
        <v>2.1772145313843505</v>
      </c>
      <c r="C37" s="13">
        <f t="shared" ref="C37:J37" si="1">$B19*(1-C28)</f>
        <v>2.1631225279449695</v>
      </c>
      <c r="D37" s="13">
        <f t="shared" si="1"/>
        <v>2.1560765262252795</v>
      </c>
      <c r="E37" s="13">
        <f t="shared" si="1"/>
        <v>2.1255438521066208</v>
      </c>
      <c r="F37" s="13">
        <f t="shared" si="1"/>
        <v>2.1255438521066208</v>
      </c>
      <c r="G37" s="13">
        <f>$B19*(1-G28)</f>
        <v>2.1255438521066208</v>
      </c>
      <c r="H37" s="13">
        <f t="shared" si="1"/>
        <v>2.1255438521066208</v>
      </c>
      <c r="I37" s="13">
        <f t="shared" si="1"/>
        <v>2.1255438521066208</v>
      </c>
      <c r="J37" s="13">
        <f t="shared" si="1"/>
        <v>2.1255438521066208</v>
      </c>
      <c r="L37" s="585"/>
      <c r="M37" s="585"/>
      <c r="N37" s="585"/>
      <c r="O37" s="585"/>
      <c r="P37" s="585"/>
      <c r="Q37" s="585"/>
      <c r="R37" s="585"/>
      <c r="S37" s="585"/>
      <c r="T37" s="585"/>
      <c r="U37" s="585"/>
      <c r="V37" s="585"/>
      <c r="W37" s="585"/>
      <c r="X37" s="585"/>
    </row>
    <row r="38" spans="1:25">
      <c r="A38" s="16" t="s">
        <v>26</v>
      </c>
      <c r="B38" s="13">
        <f t="shared" ref="B38:J38" si="2">$B20*(1-B29)</f>
        <v>2.5004832175408427</v>
      </c>
      <c r="C38" s="13">
        <f t="shared" si="2"/>
        <v>2.4916133963886504</v>
      </c>
      <c r="D38" s="13">
        <f t="shared" si="2"/>
        <v>2.4727986242476354</v>
      </c>
      <c r="E38" s="13">
        <f t="shared" si="2"/>
        <v>2.4566716766981944</v>
      </c>
      <c r="F38" s="13">
        <f t="shared" si="2"/>
        <v>2.4566716766981944</v>
      </c>
      <c r="G38" s="13">
        <f t="shared" si="2"/>
        <v>2.4566716766981944</v>
      </c>
      <c r="H38" s="13">
        <f t="shared" si="2"/>
        <v>2.4566716766981944</v>
      </c>
      <c r="I38" s="13">
        <f t="shared" si="2"/>
        <v>2.4566716766981944</v>
      </c>
      <c r="J38" s="13">
        <f t="shared" si="2"/>
        <v>2.4566716766981944</v>
      </c>
      <c r="L38" s="585"/>
      <c r="M38" s="585"/>
      <c r="N38" s="585"/>
      <c r="O38" s="585"/>
      <c r="P38" s="585"/>
      <c r="Q38" s="585"/>
      <c r="R38" s="585"/>
      <c r="S38" s="585"/>
      <c r="T38" s="585"/>
      <c r="U38" s="585"/>
      <c r="V38" s="585"/>
      <c r="W38" s="585"/>
      <c r="X38" s="585"/>
    </row>
    <row r="39" spans="1:25">
      <c r="A39" s="16" t="s">
        <v>27</v>
      </c>
      <c r="B39" s="13">
        <f t="shared" ref="B39:J39" si="3">$B21*(1-B30)</f>
        <v>2.5542785898538258</v>
      </c>
      <c r="C39" s="13">
        <f t="shared" si="3"/>
        <v>2.5542785898538258</v>
      </c>
      <c r="D39" s="13">
        <f t="shared" si="3"/>
        <v>2.5542785898538258</v>
      </c>
      <c r="E39" s="13">
        <f t="shared" si="3"/>
        <v>2.5287358039552874</v>
      </c>
      <c r="F39" s="13">
        <f t="shared" si="3"/>
        <v>2.5287358039552874</v>
      </c>
      <c r="G39" s="13">
        <f t="shared" si="3"/>
        <v>2.5287358039552874</v>
      </c>
      <c r="H39" s="13">
        <f t="shared" si="3"/>
        <v>2.5287358039552874</v>
      </c>
      <c r="I39" s="13">
        <f t="shared" si="3"/>
        <v>2.5287358039552874</v>
      </c>
      <c r="J39" s="13">
        <f t="shared" si="3"/>
        <v>2.5287358039552874</v>
      </c>
      <c r="L39" s="585"/>
      <c r="M39" s="585"/>
      <c r="N39" s="585"/>
      <c r="O39" s="585"/>
      <c r="P39" s="585"/>
      <c r="Q39" s="585"/>
      <c r="R39" s="585"/>
      <c r="S39" s="585"/>
      <c r="T39" s="585"/>
      <c r="U39" s="585"/>
      <c r="V39" s="585"/>
      <c r="W39" s="585"/>
      <c r="X39" s="585"/>
    </row>
    <row r="40" spans="1:25">
      <c r="A40" s="16" t="s">
        <v>28</v>
      </c>
      <c r="B40" s="13">
        <f t="shared" ref="B40:J40" si="4">$B22*(1-B31)</f>
        <v>2.7999143938091144</v>
      </c>
      <c r="C40" s="13">
        <f t="shared" si="4"/>
        <v>2.7999143938091144</v>
      </c>
      <c r="D40" s="13">
        <f t="shared" si="4"/>
        <v>2.7999143938091144</v>
      </c>
      <c r="E40" s="13">
        <f t="shared" si="4"/>
        <v>2.7466627687016336</v>
      </c>
      <c r="F40" s="13">
        <f t="shared" si="4"/>
        <v>2.7466627687016336</v>
      </c>
      <c r="G40" s="13">
        <f t="shared" si="4"/>
        <v>2.7466627687016336</v>
      </c>
      <c r="H40" s="13">
        <f t="shared" si="4"/>
        <v>2.7466627687016336</v>
      </c>
      <c r="I40" s="13">
        <f t="shared" si="4"/>
        <v>2.7466627687016336</v>
      </c>
      <c r="J40" s="13">
        <f t="shared" si="4"/>
        <v>2.7466627687016336</v>
      </c>
      <c r="L40" s="585"/>
      <c r="M40" s="585"/>
      <c r="N40" s="585"/>
      <c r="O40" s="585"/>
      <c r="P40" s="585"/>
      <c r="Q40" s="585"/>
      <c r="R40" s="585"/>
      <c r="S40" s="585"/>
      <c r="T40" s="585"/>
      <c r="U40" s="585"/>
      <c r="V40" s="585"/>
      <c r="W40" s="585"/>
      <c r="X40" s="585"/>
    </row>
    <row r="41" spans="1:25">
      <c r="E41" s="1"/>
      <c r="L41" s="585"/>
      <c r="M41" s="585"/>
      <c r="N41" s="585"/>
      <c r="O41" s="585"/>
      <c r="P41" s="585"/>
      <c r="Q41" s="585"/>
      <c r="R41" s="585"/>
      <c r="S41" s="585"/>
      <c r="T41" s="585"/>
      <c r="U41" s="585"/>
      <c r="V41" s="585"/>
      <c r="W41" s="585"/>
      <c r="X41" s="585"/>
    </row>
    <row r="42" spans="1:25">
      <c r="A42" s="3" t="s">
        <v>370</v>
      </c>
      <c r="E42" s="1"/>
      <c r="L42" s="585"/>
      <c r="M42" s="585"/>
      <c r="N42" s="585"/>
      <c r="O42" s="585"/>
      <c r="P42" s="585"/>
      <c r="Q42" s="585"/>
      <c r="R42" s="585"/>
      <c r="S42" s="585"/>
      <c r="T42" s="585"/>
      <c r="U42" s="585"/>
      <c r="V42" s="585"/>
      <c r="W42" s="585"/>
      <c r="X42" s="585"/>
    </row>
    <row r="43" spans="1:25">
      <c r="E43" s="1"/>
      <c r="L43" s="585"/>
      <c r="M43" s="585"/>
      <c r="N43" s="585"/>
      <c r="O43" s="585"/>
      <c r="P43" s="585"/>
      <c r="Q43" s="585"/>
      <c r="R43" s="585"/>
      <c r="S43" s="585"/>
      <c r="T43" s="585"/>
      <c r="U43" s="585"/>
      <c r="V43" s="585"/>
      <c r="W43" s="585"/>
      <c r="X43" s="585"/>
    </row>
    <row r="44" spans="1:25">
      <c r="A44" s="10"/>
      <c r="B44" s="15">
        <v>2018</v>
      </c>
      <c r="C44" s="15">
        <v>2019</v>
      </c>
      <c r="D44" s="15">
        <v>2020</v>
      </c>
      <c r="E44" s="15">
        <v>2025</v>
      </c>
      <c r="F44" s="15">
        <v>2030</v>
      </c>
      <c r="G44" s="15">
        <v>2035</v>
      </c>
      <c r="H44" s="15">
        <v>2040</v>
      </c>
      <c r="I44" s="15">
        <v>2045</v>
      </c>
      <c r="J44" s="15">
        <v>2050</v>
      </c>
      <c r="L44" s="585"/>
      <c r="M44" s="585"/>
      <c r="N44" s="585"/>
      <c r="O44" s="585"/>
      <c r="P44" s="585"/>
      <c r="Q44" s="585"/>
      <c r="R44" s="585"/>
      <c r="S44" s="585"/>
      <c r="T44" s="585"/>
      <c r="U44" s="585"/>
      <c r="V44" s="585"/>
      <c r="W44" s="585"/>
      <c r="X44" s="585"/>
    </row>
    <row r="45" spans="1:25">
      <c r="A45" s="16" t="s">
        <v>25</v>
      </c>
      <c r="B45" s="13">
        <f>$B7*(1-B28)</f>
        <v>2.8134450000000002</v>
      </c>
      <c r="C45" s="13">
        <f t="shared" ref="C45:J45" si="5">$B7*(1-C28)</f>
        <v>2.7952350000000004</v>
      </c>
      <c r="D45" s="13">
        <f t="shared" si="5"/>
        <v>2.7861300000000004</v>
      </c>
      <c r="E45" s="13">
        <f t="shared" si="5"/>
        <v>2.7466750000000002</v>
      </c>
      <c r="F45" s="13">
        <f t="shared" si="5"/>
        <v>2.7466750000000002</v>
      </c>
      <c r="G45" s="13">
        <f t="shared" si="5"/>
        <v>2.7466750000000002</v>
      </c>
      <c r="H45" s="13">
        <f t="shared" si="5"/>
        <v>2.7466750000000002</v>
      </c>
      <c r="I45" s="13">
        <f t="shared" si="5"/>
        <v>2.7466750000000002</v>
      </c>
      <c r="J45" s="13">
        <f t="shared" si="5"/>
        <v>2.7466750000000002</v>
      </c>
      <c r="L45" s="585"/>
      <c r="M45" s="585"/>
      <c r="N45" s="585"/>
      <c r="O45" s="585"/>
      <c r="P45" s="585"/>
      <c r="Q45" s="585"/>
      <c r="R45" s="585"/>
      <c r="S45" s="585"/>
      <c r="T45" s="585"/>
      <c r="U45" s="585"/>
      <c r="V45" s="585"/>
      <c r="W45" s="585"/>
      <c r="X45" s="585"/>
    </row>
    <row r="46" spans="1:25">
      <c r="A46" s="16" t="s">
        <v>26</v>
      </c>
      <c r="B46" s="13">
        <f t="shared" ref="B46:J48" si="6">$B8*(1-B29)</f>
        <v>2.9583540000000004</v>
      </c>
      <c r="C46" s="13">
        <f t="shared" si="6"/>
        <v>2.9478600000000004</v>
      </c>
      <c r="D46" s="13">
        <f t="shared" si="6"/>
        <v>2.9256000000000002</v>
      </c>
      <c r="E46" s="13">
        <f t="shared" si="6"/>
        <v>2.9065200000000004</v>
      </c>
      <c r="F46" s="13">
        <f t="shared" si="6"/>
        <v>2.9065200000000004</v>
      </c>
      <c r="G46" s="13">
        <f t="shared" si="6"/>
        <v>2.9065200000000004</v>
      </c>
      <c r="H46" s="13">
        <f t="shared" si="6"/>
        <v>2.9065200000000004</v>
      </c>
      <c r="I46" s="13">
        <f t="shared" si="6"/>
        <v>2.9065200000000004</v>
      </c>
      <c r="J46" s="13">
        <f t="shared" si="6"/>
        <v>2.9065200000000004</v>
      </c>
      <c r="L46" s="585"/>
      <c r="M46" s="585"/>
      <c r="N46" s="585"/>
      <c r="O46" s="585"/>
      <c r="P46" s="585"/>
      <c r="Q46" s="585"/>
      <c r="R46" s="585"/>
      <c r="S46" s="585"/>
      <c r="T46" s="585"/>
      <c r="U46" s="585"/>
      <c r="V46" s="585"/>
      <c r="W46" s="585"/>
      <c r="X46" s="585"/>
    </row>
    <row r="47" spans="1:25">
      <c r="A47" s="16" t="s">
        <v>27</v>
      </c>
      <c r="B47" s="13">
        <f t="shared" si="6"/>
        <v>3.0219999999999998</v>
      </c>
      <c r="C47" s="13">
        <f t="shared" si="6"/>
        <v>3.0219999999999998</v>
      </c>
      <c r="D47" s="13">
        <f t="shared" si="6"/>
        <v>3.0219999999999998</v>
      </c>
      <c r="E47" s="13">
        <f t="shared" si="6"/>
        <v>2.9917799999999999</v>
      </c>
      <c r="F47" s="13">
        <f t="shared" si="6"/>
        <v>2.9917799999999999</v>
      </c>
      <c r="G47" s="13">
        <f t="shared" si="6"/>
        <v>2.9917799999999999</v>
      </c>
      <c r="H47" s="13">
        <f t="shared" si="6"/>
        <v>2.9917799999999999</v>
      </c>
      <c r="I47" s="13">
        <f t="shared" si="6"/>
        <v>2.9917799999999999</v>
      </c>
      <c r="J47" s="13">
        <f t="shared" si="6"/>
        <v>2.9917799999999999</v>
      </c>
      <c r="L47" s="585"/>
      <c r="M47" s="585"/>
      <c r="N47" s="585"/>
      <c r="O47" s="585"/>
      <c r="P47" s="585"/>
      <c r="Q47" s="585"/>
      <c r="R47" s="585"/>
      <c r="S47" s="585"/>
      <c r="T47" s="585"/>
      <c r="U47" s="585"/>
      <c r="V47" s="585"/>
      <c r="W47" s="585"/>
      <c r="X47" s="585"/>
    </row>
    <row r="48" spans="1:25">
      <c r="A48" s="16" t="s">
        <v>28</v>
      </c>
      <c r="B48" s="13">
        <f t="shared" si="6"/>
        <v>2.3596379999999999</v>
      </c>
      <c r="C48" s="13">
        <f t="shared" si="6"/>
        <v>2.3596379999999999</v>
      </c>
      <c r="D48" s="13">
        <f t="shared" si="6"/>
        <v>2.3596379999999999</v>
      </c>
      <c r="E48" s="13">
        <f t="shared" si="6"/>
        <v>2.3147600000000002</v>
      </c>
      <c r="F48" s="13">
        <f t="shared" si="6"/>
        <v>2.3147600000000002</v>
      </c>
      <c r="G48" s="13">
        <f t="shared" si="6"/>
        <v>2.3147600000000002</v>
      </c>
      <c r="H48" s="13">
        <f t="shared" si="6"/>
        <v>2.3147600000000002</v>
      </c>
      <c r="I48" s="13">
        <f t="shared" si="6"/>
        <v>2.3147600000000002</v>
      </c>
      <c r="J48" s="13">
        <f t="shared" si="6"/>
        <v>2.3147600000000002</v>
      </c>
      <c r="L48" s="585"/>
      <c r="M48" s="585"/>
      <c r="N48" s="585"/>
      <c r="O48" s="585"/>
      <c r="P48" s="585"/>
      <c r="Q48" s="585"/>
      <c r="R48" s="585"/>
      <c r="S48" s="585"/>
      <c r="T48" s="585"/>
      <c r="U48" s="585"/>
      <c r="V48" s="585"/>
      <c r="W48" s="585"/>
      <c r="X48" s="585"/>
    </row>
    <row r="49" spans="12:24">
      <c r="L49" s="585"/>
      <c r="M49" s="585"/>
      <c r="N49" s="585"/>
      <c r="O49" s="585"/>
      <c r="P49" s="585"/>
      <c r="Q49" s="585"/>
      <c r="R49" s="585"/>
      <c r="S49" s="585"/>
      <c r="T49" s="585"/>
      <c r="U49" s="585"/>
      <c r="V49" s="585"/>
      <c r="W49" s="585"/>
      <c r="X49" s="585"/>
    </row>
    <row r="50" spans="12:24">
      <c r="L50" s="585"/>
      <c r="M50" s="585"/>
      <c r="N50" s="585"/>
      <c r="O50" s="585"/>
      <c r="P50" s="585"/>
      <c r="Q50" s="585"/>
      <c r="R50" s="585"/>
      <c r="S50" s="585"/>
      <c r="T50" s="585"/>
      <c r="U50" s="585"/>
      <c r="V50" s="585"/>
      <c r="W50" s="585"/>
      <c r="X50" s="585"/>
    </row>
    <row r="51" spans="12:24">
      <c r="L51" s="585"/>
      <c r="M51" s="585"/>
      <c r="N51" s="585"/>
      <c r="O51" s="585"/>
      <c r="P51" s="585"/>
      <c r="Q51" s="585"/>
      <c r="R51" s="585"/>
      <c r="S51" s="585"/>
      <c r="T51" s="585"/>
      <c r="U51" s="585"/>
      <c r="V51" s="585"/>
      <c r="W51" s="585"/>
      <c r="X51" s="585"/>
    </row>
    <row r="52" spans="12:24">
      <c r="L52" s="585"/>
      <c r="M52" s="585"/>
      <c r="N52" s="585"/>
      <c r="O52" s="585"/>
      <c r="P52" s="585"/>
      <c r="Q52" s="585"/>
      <c r="R52" s="585"/>
      <c r="S52" s="585"/>
      <c r="T52" s="585"/>
      <c r="U52" s="585"/>
      <c r="V52" s="585"/>
      <c r="W52" s="585"/>
      <c r="X52" s="585"/>
    </row>
    <row r="53" spans="12:24">
      <c r="L53" s="585"/>
      <c r="M53" s="585"/>
      <c r="N53" s="585"/>
      <c r="O53" s="585"/>
      <c r="P53" s="585"/>
      <c r="Q53" s="585"/>
      <c r="R53" s="585"/>
      <c r="S53" s="585"/>
      <c r="T53" s="585"/>
      <c r="U53" s="585"/>
      <c r="V53" s="585"/>
      <c r="W53" s="585"/>
      <c r="X53" s="585"/>
    </row>
    <row r="54" spans="12:24">
      <c r="L54" s="585"/>
      <c r="M54" s="585"/>
      <c r="N54" s="585"/>
      <c r="O54" s="585"/>
      <c r="P54" s="585"/>
      <c r="Q54" s="585"/>
      <c r="R54" s="585"/>
      <c r="S54" s="585"/>
      <c r="T54" s="585"/>
      <c r="U54" s="585"/>
      <c r="V54" s="585"/>
      <c r="W54" s="585"/>
      <c r="X54" s="585"/>
    </row>
    <row r="55" spans="12:24">
      <c r="L55" s="585"/>
      <c r="M55" s="585"/>
      <c r="N55" s="585"/>
      <c r="O55" s="585"/>
      <c r="P55" s="585"/>
      <c r="Q55" s="585"/>
      <c r="R55" s="585"/>
      <c r="S55" s="585"/>
      <c r="T55" s="585"/>
      <c r="U55" s="585"/>
      <c r="V55" s="585"/>
      <c r="W55" s="585"/>
      <c r="X55" s="585"/>
    </row>
    <row r="56" spans="12:24">
      <c r="L56" s="585"/>
      <c r="M56" s="585"/>
      <c r="N56" s="585"/>
      <c r="O56" s="585"/>
      <c r="P56" s="585"/>
      <c r="Q56" s="585"/>
      <c r="R56" s="585"/>
      <c r="S56" s="585"/>
      <c r="T56" s="585"/>
      <c r="U56" s="585"/>
      <c r="V56" s="585"/>
      <c r="W56" s="585"/>
      <c r="X56" s="585"/>
    </row>
    <row r="57" spans="12:24">
      <c r="L57" s="585"/>
      <c r="M57" s="585"/>
      <c r="N57" s="585"/>
      <c r="O57" s="585"/>
      <c r="P57" s="585"/>
      <c r="Q57" s="585"/>
      <c r="R57" s="585"/>
      <c r="S57" s="585"/>
      <c r="T57" s="585"/>
      <c r="U57" s="585"/>
      <c r="V57" s="585"/>
      <c r="W57" s="585"/>
      <c r="X57" s="585"/>
    </row>
    <row r="58" spans="12:24">
      <c r="L58" s="585"/>
      <c r="M58" s="585"/>
      <c r="N58" s="585"/>
      <c r="O58" s="585"/>
      <c r="P58" s="585"/>
      <c r="Q58" s="585"/>
      <c r="R58" s="585"/>
      <c r="S58" s="585"/>
      <c r="T58" s="585"/>
      <c r="U58" s="585"/>
      <c r="V58" s="585"/>
      <c r="W58" s="585"/>
      <c r="X58" s="585"/>
    </row>
    <row r="59" spans="12:24">
      <c r="L59" s="585"/>
      <c r="M59" s="585"/>
      <c r="N59" s="585"/>
      <c r="O59" s="585"/>
      <c r="P59" s="585"/>
      <c r="Q59" s="585"/>
      <c r="R59" s="585"/>
      <c r="S59" s="585"/>
      <c r="T59" s="585"/>
      <c r="U59" s="585"/>
      <c r="V59" s="585"/>
      <c r="W59" s="585"/>
      <c r="X59" s="585"/>
    </row>
    <row r="60" spans="12:24">
      <c r="L60" s="585"/>
      <c r="M60" s="585"/>
      <c r="N60" s="585"/>
      <c r="O60" s="585"/>
      <c r="P60" s="585"/>
      <c r="Q60" s="585"/>
      <c r="R60" s="585"/>
      <c r="S60" s="585"/>
      <c r="T60" s="585"/>
      <c r="U60" s="585"/>
      <c r="V60" s="585"/>
      <c r="W60" s="585"/>
      <c r="X60" s="585"/>
    </row>
    <row r="61" spans="12:24">
      <c r="L61" s="585"/>
      <c r="M61" s="585"/>
      <c r="N61" s="585"/>
      <c r="O61" s="585"/>
      <c r="P61" s="585"/>
      <c r="Q61" s="585"/>
      <c r="R61" s="585"/>
      <c r="S61" s="585"/>
      <c r="T61" s="585"/>
      <c r="U61" s="585"/>
      <c r="V61" s="585"/>
      <c r="W61" s="585"/>
      <c r="X61" s="585"/>
    </row>
    <row r="62" spans="12:24">
      <c r="L62" s="585"/>
      <c r="M62" s="585"/>
      <c r="N62" s="585"/>
      <c r="O62" s="585"/>
      <c r="P62" s="585"/>
      <c r="Q62" s="585"/>
      <c r="R62" s="585"/>
      <c r="S62" s="585"/>
      <c r="T62" s="585"/>
      <c r="U62" s="585"/>
      <c r="V62" s="585"/>
      <c r="W62" s="585"/>
      <c r="X62" s="585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KT193"/>
  <sheetViews>
    <sheetView topLeftCell="A33" zoomScale="80" zoomScaleNormal="80" workbookViewId="0">
      <selection activeCell="C174" sqref="C174"/>
    </sheetView>
  </sheetViews>
  <sheetFormatPr baseColWidth="10" defaultRowHeight="15"/>
  <cols>
    <col min="1" max="1" width="5.28515625" style="86" customWidth="1"/>
    <col min="2" max="2" width="20.140625" style="86" customWidth="1"/>
    <col min="3" max="14" width="9.5703125" style="86" customWidth="1"/>
    <col min="15" max="16" width="6.5703125" style="86" customWidth="1"/>
    <col min="17" max="17" width="15.7109375" style="86" customWidth="1"/>
    <col min="18" max="29" width="7.7109375" style="86" customWidth="1"/>
    <col min="30" max="983" width="12.140625" style="86" customWidth="1"/>
    <col min="984" max="984" width="12.5703125" style="86" customWidth="1"/>
    <col min="985" max="985" width="11.42578125" style="86" customWidth="1"/>
    <col min="986" max="16384" width="11.42578125" style="86"/>
  </cols>
  <sheetData>
    <row r="2" spans="2:12">
      <c r="B2" s="86" t="s">
        <v>0</v>
      </c>
      <c r="C2" s="219">
        <v>41.868000000000002</v>
      </c>
      <c r="D2" s="219" t="s">
        <v>1</v>
      </c>
      <c r="E2" s="219">
        <f>C2/3.6</f>
        <v>11.63</v>
      </c>
      <c r="F2" s="219" t="s">
        <v>2</v>
      </c>
    </row>
    <row r="3" spans="2:12">
      <c r="C3" s="219"/>
      <c r="D3" s="219"/>
      <c r="E3" s="219"/>
      <c r="F3" s="219"/>
    </row>
    <row r="4" spans="2:12">
      <c r="B4" s="86" t="s">
        <v>29</v>
      </c>
      <c r="C4" s="219"/>
      <c r="D4" s="219"/>
      <c r="E4" s="219"/>
      <c r="F4" s="219"/>
    </row>
    <row r="5" spans="2:12">
      <c r="B5" s="220" t="s">
        <v>15</v>
      </c>
      <c r="C5" s="221" t="s">
        <v>16</v>
      </c>
      <c r="D5" s="221"/>
      <c r="E5" s="221" t="s">
        <v>11</v>
      </c>
      <c r="F5" s="221"/>
    </row>
    <row r="6" spans="2:12">
      <c r="B6" s="222" t="s">
        <v>7</v>
      </c>
      <c r="C6" s="223">
        <v>2.3486672398968182</v>
      </c>
      <c r="D6" s="221" t="s">
        <v>17</v>
      </c>
      <c r="E6" s="224">
        <v>9</v>
      </c>
      <c r="F6" s="221" t="s">
        <v>12</v>
      </c>
    </row>
    <row r="7" spans="2:12">
      <c r="B7" s="222" t="s">
        <v>13</v>
      </c>
      <c r="C7" s="223">
        <v>2.6878245915735168</v>
      </c>
      <c r="D7" s="221" t="s">
        <v>17</v>
      </c>
      <c r="E7" s="224">
        <v>9.83</v>
      </c>
      <c r="F7" s="221" t="s">
        <v>12</v>
      </c>
    </row>
    <row r="8" spans="2:12">
      <c r="B8" s="222" t="s">
        <v>9</v>
      </c>
      <c r="C8" s="223">
        <v>2.5542785898538258</v>
      </c>
      <c r="D8" s="221" t="s">
        <v>17</v>
      </c>
      <c r="E8" s="224">
        <v>9.83</v>
      </c>
      <c r="F8" s="221" t="s">
        <v>12</v>
      </c>
    </row>
    <row r="9" spans="2:12">
      <c r="B9" s="222" t="s">
        <v>10</v>
      </c>
      <c r="C9" s="223">
        <v>2.8027171109200344</v>
      </c>
      <c r="D9" s="221" t="s">
        <v>18</v>
      </c>
      <c r="E9" s="224">
        <v>13.8</v>
      </c>
      <c r="F9" s="221" t="s">
        <v>14</v>
      </c>
    </row>
    <row r="10" spans="2:12">
      <c r="B10" s="222" t="s">
        <v>30</v>
      </c>
      <c r="C10" s="223">
        <v>0</v>
      </c>
      <c r="D10" s="221"/>
      <c r="E10" s="225"/>
      <c r="F10" s="221"/>
    </row>
    <row r="12" spans="2:12">
      <c r="B12" s="86" t="s">
        <v>189</v>
      </c>
    </row>
    <row r="13" spans="2:12">
      <c r="B13" s="226" t="s">
        <v>15</v>
      </c>
      <c r="C13" s="227">
        <v>2015</v>
      </c>
      <c r="D13" s="227">
        <v>2018</v>
      </c>
      <c r="E13" s="227">
        <v>2019</v>
      </c>
      <c r="F13" s="227">
        <v>2020</v>
      </c>
      <c r="G13" s="227">
        <v>2025</v>
      </c>
      <c r="H13" s="227">
        <v>2030</v>
      </c>
      <c r="I13" s="227">
        <v>2035</v>
      </c>
      <c r="J13" s="227">
        <v>2040</v>
      </c>
      <c r="K13" s="227">
        <v>2045</v>
      </c>
      <c r="L13" s="228">
        <v>2050</v>
      </c>
    </row>
    <row r="14" spans="2:12">
      <c r="B14" s="229" t="s">
        <v>7</v>
      </c>
      <c r="C14" s="230" t="s">
        <v>31</v>
      </c>
      <c r="D14" s="230">
        <f>FE_et_bio!B37</f>
        <v>2.1772145313843505</v>
      </c>
      <c r="E14" s="230">
        <f>FE_et_bio!C37</f>
        <v>2.1631225279449695</v>
      </c>
      <c r="F14" s="230">
        <f>FE_et_bio!D37</f>
        <v>2.1560765262252795</v>
      </c>
      <c r="G14" s="230">
        <f>FE_et_bio!E37</f>
        <v>2.1255438521066208</v>
      </c>
      <c r="H14" s="230">
        <f>FE_et_bio!F37</f>
        <v>2.1255438521066208</v>
      </c>
      <c r="I14" s="230">
        <f>FE_et_bio!G37</f>
        <v>2.1255438521066208</v>
      </c>
      <c r="J14" s="230">
        <f>FE_et_bio!H37</f>
        <v>2.1255438521066208</v>
      </c>
      <c r="K14" s="230">
        <f>FE_et_bio!I37</f>
        <v>2.1255438521066208</v>
      </c>
      <c r="L14" s="230">
        <f>FE_et_bio!J37</f>
        <v>2.1255438521066208</v>
      </c>
    </row>
    <row r="15" spans="2:12">
      <c r="B15" s="229" t="s">
        <v>13</v>
      </c>
      <c r="C15" s="230" t="s">
        <v>31</v>
      </c>
      <c r="D15" s="230">
        <f>FE_et_bio!B38</f>
        <v>2.5004832175408427</v>
      </c>
      <c r="E15" s="230">
        <f>FE_et_bio!C38</f>
        <v>2.4916133963886504</v>
      </c>
      <c r="F15" s="230">
        <f>FE_et_bio!D38</f>
        <v>2.4727986242476354</v>
      </c>
      <c r="G15" s="230">
        <f>FE_et_bio!E38</f>
        <v>2.4566716766981944</v>
      </c>
      <c r="H15" s="230">
        <f>FE_et_bio!F38</f>
        <v>2.4566716766981944</v>
      </c>
      <c r="I15" s="230">
        <f>FE_et_bio!G38</f>
        <v>2.4566716766981944</v>
      </c>
      <c r="J15" s="230">
        <f>FE_et_bio!H38</f>
        <v>2.4566716766981944</v>
      </c>
      <c r="K15" s="230">
        <f>FE_et_bio!I38</f>
        <v>2.4566716766981944</v>
      </c>
      <c r="L15" s="230">
        <f>FE_et_bio!J38</f>
        <v>2.4566716766981944</v>
      </c>
    </row>
    <row r="16" spans="2:12">
      <c r="B16" s="229" t="s">
        <v>9</v>
      </c>
      <c r="C16" s="230" t="s">
        <v>31</v>
      </c>
      <c r="D16" s="230">
        <f>FE_et_bio!B39</f>
        <v>2.5542785898538258</v>
      </c>
      <c r="E16" s="230">
        <f>FE_et_bio!C39</f>
        <v>2.5542785898538258</v>
      </c>
      <c r="F16" s="230">
        <f>FE_et_bio!D39</f>
        <v>2.5542785898538258</v>
      </c>
      <c r="G16" s="230">
        <f>FE_et_bio!E39</f>
        <v>2.5287358039552874</v>
      </c>
      <c r="H16" s="230">
        <f>FE_et_bio!F39</f>
        <v>2.5287358039552874</v>
      </c>
      <c r="I16" s="230">
        <f>FE_et_bio!G39</f>
        <v>2.5287358039552874</v>
      </c>
      <c r="J16" s="230">
        <f>FE_et_bio!H39</f>
        <v>2.5287358039552874</v>
      </c>
      <c r="K16" s="230">
        <f>FE_et_bio!I39</f>
        <v>2.5287358039552874</v>
      </c>
      <c r="L16" s="230">
        <f>FE_et_bio!J39</f>
        <v>2.5287358039552874</v>
      </c>
    </row>
    <row r="17" spans="1:982">
      <c r="B17" s="229" t="s">
        <v>10</v>
      </c>
      <c r="C17" s="230" t="s">
        <v>31</v>
      </c>
      <c r="D17" s="230">
        <f>FE_et_bio!B40</f>
        <v>2.7999143938091144</v>
      </c>
      <c r="E17" s="230">
        <f>FE_et_bio!C40</f>
        <v>2.7999143938091144</v>
      </c>
      <c r="F17" s="230">
        <f>FE_et_bio!D40</f>
        <v>2.7999143938091144</v>
      </c>
      <c r="G17" s="230">
        <f>FE_et_bio!E40</f>
        <v>2.7466627687016336</v>
      </c>
      <c r="H17" s="230">
        <f>FE_et_bio!F40</f>
        <v>2.7466627687016336</v>
      </c>
      <c r="I17" s="230">
        <f>FE_et_bio!G40</f>
        <v>2.7466627687016336</v>
      </c>
      <c r="J17" s="230">
        <f>FE_et_bio!H40</f>
        <v>2.7466627687016336</v>
      </c>
      <c r="K17" s="230">
        <f>FE_et_bio!I40</f>
        <v>2.7466627687016336</v>
      </c>
      <c r="L17" s="230">
        <f>FE_et_bio!J40</f>
        <v>2.7466627687016336</v>
      </c>
    </row>
    <row r="18" spans="1:982">
      <c r="B18" s="229" t="s">
        <v>30</v>
      </c>
      <c r="C18" s="230" t="s">
        <v>31</v>
      </c>
      <c r="D18" s="230">
        <v>0</v>
      </c>
      <c r="E18" s="230">
        <v>0</v>
      </c>
      <c r="F18" s="230">
        <v>0</v>
      </c>
      <c r="G18" s="230">
        <v>0</v>
      </c>
      <c r="H18" s="230">
        <v>0</v>
      </c>
      <c r="I18" s="230">
        <v>0</v>
      </c>
      <c r="J18" s="230">
        <v>0</v>
      </c>
      <c r="K18" s="230">
        <v>0</v>
      </c>
      <c r="L18" s="230">
        <v>0</v>
      </c>
    </row>
    <row r="22" spans="1:982">
      <c r="B22" s="231" t="s">
        <v>32</v>
      </c>
      <c r="C22" s="231" t="s">
        <v>305</v>
      </c>
      <c r="D22" s="231"/>
      <c r="E22" s="231"/>
      <c r="F22" s="232"/>
      <c r="G22" s="232"/>
      <c r="H22" s="232"/>
      <c r="I22" s="232"/>
      <c r="J22" s="232"/>
      <c r="K22" s="232"/>
      <c r="L22" s="232"/>
      <c r="M22" s="232"/>
      <c r="N22" s="232"/>
    </row>
    <row r="24" spans="1:982">
      <c r="A24" s="233"/>
      <c r="B24" s="234" t="s">
        <v>33</v>
      </c>
      <c r="C24" s="235"/>
      <c r="D24" s="235"/>
      <c r="E24" s="235"/>
      <c r="F24" s="235"/>
      <c r="G24" s="235"/>
      <c r="H24" s="236"/>
      <c r="I24" s="235"/>
      <c r="J24" s="233"/>
      <c r="K24" s="233"/>
      <c r="L24" s="233"/>
      <c r="M24" s="233"/>
      <c r="N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233"/>
      <c r="AQ24" s="233"/>
      <c r="AR24" s="233"/>
      <c r="AS24" s="233"/>
      <c r="AT24" s="233"/>
      <c r="AU24" s="233"/>
      <c r="AV24" s="233"/>
      <c r="AW24" s="233"/>
      <c r="AX24" s="233"/>
      <c r="AY24" s="233"/>
      <c r="AZ24" s="233"/>
      <c r="BA24" s="233"/>
      <c r="BB24" s="233"/>
      <c r="BC24" s="233"/>
      <c r="BD24" s="233"/>
      <c r="BE24" s="233"/>
      <c r="BF24" s="233"/>
      <c r="BG24" s="233"/>
      <c r="BH24" s="233"/>
      <c r="BI24" s="233"/>
      <c r="BJ24" s="233"/>
      <c r="BK24" s="233"/>
      <c r="BL24" s="233"/>
      <c r="BM24" s="233"/>
      <c r="BN24" s="233"/>
      <c r="BO24" s="233"/>
      <c r="BP24" s="233"/>
      <c r="BQ24" s="233"/>
      <c r="BR24" s="233"/>
      <c r="BS24" s="233"/>
      <c r="BT24" s="233"/>
      <c r="BU24" s="233"/>
      <c r="BV24" s="233"/>
      <c r="BW24" s="233"/>
      <c r="BX24" s="233"/>
      <c r="BY24" s="233"/>
      <c r="BZ24" s="233"/>
      <c r="CA24" s="233"/>
      <c r="CB24" s="233"/>
      <c r="CC24" s="233"/>
      <c r="CD24" s="233"/>
      <c r="CE24" s="233"/>
      <c r="CF24" s="233"/>
      <c r="CG24" s="233"/>
      <c r="CH24" s="233"/>
      <c r="CI24" s="233"/>
      <c r="CJ24" s="233"/>
      <c r="CK24" s="233"/>
      <c r="CL24" s="233"/>
      <c r="CM24" s="233"/>
      <c r="CN24" s="233"/>
      <c r="CO24" s="233"/>
      <c r="CP24" s="233"/>
      <c r="CQ24" s="233"/>
      <c r="CR24" s="233"/>
      <c r="CS24" s="233"/>
      <c r="CT24" s="233"/>
      <c r="CU24" s="233"/>
      <c r="CV24" s="233"/>
      <c r="CW24" s="233"/>
      <c r="CX24" s="233"/>
      <c r="CY24" s="233"/>
      <c r="CZ24" s="233"/>
      <c r="DA24" s="233"/>
      <c r="DB24" s="233"/>
      <c r="DC24" s="233"/>
      <c r="DD24" s="233"/>
      <c r="DE24" s="233"/>
      <c r="DF24" s="233"/>
      <c r="DG24" s="233"/>
      <c r="DH24" s="233"/>
      <c r="DI24" s="233"/>
      <c r="DJ24" s="233"/>
      <c r="DK24" s="233"/>
      <c r="DL24" s="233"/>
      <c r="DM24" s="233"/>
      <c r="DN24" s="233"/>
      <c r="DO24" s="233"/>
      <c r="DP24" s="233"/>
      <c r="DQ24" s="233"/>
      <c r="DR24" s="233"/>
      <c r="DS24" s="233"/>
      <c r="DT24" s="233"/>
      <c r="DU24" s="233"/>
      <c r="DV24" s="233"/>
      <c r="DW24" s="233"/>
      <c r="DX24" s="233"/>
      <c r="DY24" s="233"/>
      <c r="DZ24" s="233"/>
      <c r="EA24" s="233"/>
      <c r="EB24" s="233"/>
      <c r="EC24" s="233"/>
      <c r="ED24" s="233"/>
      <c r="EE24" s="233"/>
      <c r="EF24" s="233"/>
      <c r="EG24" s="233"/>
      <c r="EH24" s="233"/>
      <c r="EI24" s="233"/>
      <c r="EJ24" s="233"/>
      <c r="EK24" s="233"/>
      <c r="EL24" s="233"/>
      <c r="EM24" s="233"/>
      <c r="EN24" s="233"/>
      <c r="EO24" s="233"/>
      <c r="EP24" s="233"/>
      <c r="EQ24" s="233"/>
      <c r="ER24" s="233"/>
      <c r="ES24" s="233"/>
      <c r="ET24" s="233"/>
      <c r="EU24" s="233"/>
      <c r="EV24" s="233"/>
      <c r="EW24" s="233"/>
      <c r="EX24" s="233"/>
      <c r="EY24" s="233"/>
      <c r="EZ24" s="233"/>
      <c r="FA24" s="233"/>
      <c r="FB24" s="233"/>
      <c r="FC24" s="233"/>
      <c r="FD24" s="233"/>
      <c r="FE24" s="233"/>
      <c r="FF24" s="233"/>
      <c r="FG24" s="233"/>
      <c r="FH24" s="233"/>
      <c r="FI24" s="233"/>
      <c r="FJ24" s="233"/>
      <c r="FK24" s="233"/>
      <c r="FL24" s="233"/>
      <c r="FM24" s="233"/>
      <c r="FN24" s="233"/>
      <c r="FO24" s="233"/>
      <c r="FP24" s="233"/>
      <c r="FQ24" s="233"/>
      <c r="FR24" s="233"/>
      <c r="FS24" s="233"/>
      <c r="FT24" s="233"/>
      <c r="FU24" s="233"/>
      <c r="FV24" s="233"/>
      <c r="FW24" s="233"/>
      <c r="FX24" s="233"/>
      <c r="FY24" s="233"/>
      <c r="FZ24" s="233"/>
      <c r="GA24" s="233"/>
      <c r="GB24" s="233"/>
      <c r="GC24" s="233"/>
      <c r="GD24" s="233"/>
      <c r="GE24" s="233"/>
      <c r="GF24" s="233"/>
      <c r="GG24" s="233"/>
      <c r="GH24" s="233"/>
      <c r="GI24" s="233"/>
      <c r="GJ24" s="233"/>
      <c r="GK24" s="233"/>
      <c r="GL24" s="233"/>
      <c r="GM24" s="233"/>
      <c r="GN24" s="233"/>
      <c r="GO24" s="233"/>
      <c r="GP24" s="233"/>
      <c r="GQ24" s="233"/>
      <c r="GR24" s="233"/>
      <c r="GS24" s="233"/>
      <c r="GT24" s="233"/>
      <c r="GU24" s="233"/>
      <c r="GV24" s="233"/>
      <c r="GW24" s="233"/>
      <c r="GX24" s="233"/>
      <c r="GY24" s="233"/>
      <c r="GZ24" s="233"/>
      <c r="HA24" s="233"/>
      <c r="HB24" s="233"/>
      <c r="HC24" s="233"/>
      <c r="HD24" s="233"/>
      <c r="HE24" s="233"/>
      <c r="HF24" s="233"/>
      <c r="HG24" s="233"/>
      <c r="HH24" s="233"/>
      <c r="HI24" s="233"/>
      <c r="HJ24" s="233"/>
      <c r="HK24" s="233"/>
      <c r="HL24" s="233"/>
      <c r="HM24" s="233"/>
      <c r="HN24" s="233"/>
      <c r="HO24" s="233"/>
      <c r="HP24" s="233"/>
      <c r="HQ24" s="233"/>
      <c r="HR24" s="233"/>
      <c r="HS24" s="233"/>
      <c r="HT24" s="233"/>
      <c r="HU24" s="233"/>
      <c r="HV24" s="233"/>
      <c r="HW24" s="233"/>
      <c r="HX24" s="233"/>
      <c r="HY24" s="233"/>
      <c r="HZ24" s="233"/>
      <c r="IA24" s="233"/>
      <c r="IB24" s="233"/>
      <c r="IC24" s="233"/>
      <c r="ID24" s="233"/>
      <c r="IE24" s="233"/>
      <c r="IF24" s="233"/>
      <c r="IG24" s="233"/>
      <c r="IH24" s="233"/>
      <c r="II24" s="233"/>
      <c r="IJ24" s="233"/>
      <c r="IK24" s="233"/>
      <c r="IL24" s="233"/>
      <c r="IM24" s="233"/>
      <c r="IN24" s="233"/>
      <c r="IO24" s="233"/>
      <c r="IP24" s="233"/>
      <c r="IQ24" s="233"/>
      <c r="IR24" s="233"/>
      <c r="IS24" s="233"/>
      <c r="IT24" s="233"/>
      <c r="IU24" s="233"/>
      <c r="IV24" s="233"/>
      <c r="IW24" s="233"/>
      <c r="IX24" s="233"/>
      <c r="IY24" s="233"/>
      <c r="IZ24" s="233"/>
      <c r="JA24" s="233"/>
      <c r="JB24" s="233"/>
      <c r="JC24" s="233"/>
      <c r="JD24" s="233"/>
      <c r="JE24" s="233"/>
      <c r="JF24" s="233"/>
      <c r="JG24" s="233"/>
      <c r="JH24" s="233"/>
      <c r="JI24" s="233"/>
      <c r="JJ24" s="233"/>
      <c r="JK24" s="233"/>
      <c r="JL24" s="233"/>
      <c r="JM24" s="233"/>
      <c r="JN24" s="233"/>
      <c r="JO24" s="233"/>
      <c r="JP24" s="233"/>
      <c r="JQ24" s="233"/>
      <c r="JR24" s="233"/>
      <c r="JS24" s="233"/>
      <c r="JT24" s="233"/>
      <c r="JU24" s="233"/>
      <c r="JV24" s="233"/>
      <c r="JW24" s="233"/>
      <c r="JX24" s="233"/>
      <c r="JY24" s="233"/>
      <c r="JZ24" s="233"/>
      <c r="KA24" s="233"/>
      <c r="KB24" s="233"/>
      <c r="KC24" s="233"/>
      <c r="KD24" s="233"/>
      <c r="KE24" s="233"/>
      <c r="KF24" s="233"/>
      <c r="KG24" s="233"/>
      <c r="KH24" s="233"/>
      <c r="KI24" s="233"/>
      <c r="KJ24" s="233"/>
      <c r="KK24" s="233"/>
      <c r="KL24" s="233"/>
      <c r="KM24" s="233"/>
      <c r="KN24" s="233"/>
      <c r="KO24" s="233"/>
      <c r="KP24" s="233"/>
      <c r="KQ24" s="233"/>
      <c r="KR24" s="233"/>
      <c r="KS24" s="233"/>
      <c r="KT24" s="233"/>
      <c r="KU24" s="233"/>
      <c r="KV24" s="233"/>
      <c r="KW24" s="233"/>
      <c r="KX24" s="233"/>
      <c r="KY24" s="233"/>
      <c r="KZ24" s="233"/>
      <c r="LA24" s="233"/>
      <c r="LB24" s="233"/>
      <c r="LC24" s="233"/>
      <c r="LD24" s="233"/>
      <c r="LE24" s="233"/>
      <c r="LF24" s="233"/>
      <c r="LG24" s="233"/>
      <c r="LH24" s="233"/>
      <c r="LI24" s="233"/>
      <c r="LJ24" s="233"/>
      <c r="LK24" s="233"/>
      <c r="LL24" s="233"/>
      <c r="LM24" s="233"/>
      <c r="LN24" s="233"/>
      <c r="LO24" s="233"/>
      <c r="LP24" s="233"/>
      <c r="LQ24" s="233"/>
      <c r="LR24" s="233"/>
      <c r="LS24" s="233"/>
      <c r="LT24" s="233"/>
      <c r="LU24" s="233"/>
      <c r="LV24" s="233"/>
      <c r="LW24" s="233"/>
      <c r="LX24" s="233"/>
      <c r="LY24" s="233"/>
      <c r="LZ24" s="233"/>
      <c r="MA24" s="233"/>
      <c r="MB24" s="233"/>
      <c r="MC24" s="233"/>
      <c r="MD24" s="233"/>
      <c r="ME24" s="233"/>
      <c r="MF24" s="233"/>
      <c r="MG24" s="233"/>
      <c r="MH24" s="233"/>
      <c r="MI24" s="233"/>
      <c r="MJ24" s="233"/>
      <c r="MK24" s="233"/>
      <c r="ML24" s="233"/>
      <c r="MM24" s="233"/>
      <c r="MN24" s="233"/>
      <c r="MO24" s="233"/>
      <c r="MP24" s="233"/>
      <c r="MQ24" s="233"/>
      <c r="MR24" s="233"/>
      <c r="MS24" s="233"/>
      <c r="MT24" s="233"/>
      <c r="MU24" s="233"/>
      <c r="MV24" s="233"/>
      <c r="MW24" s="233"/>
      <c r="MX24" s="233"/>
      <c r="MY24" s="233"/>
      <c r="MZ24" s="233"/>
      <c r="NA24" s="233"/>
      <c r="NB24" s="233"/>
      <c r="NC24" s="233"/>
      <c r="ND24" s="233"/>
      <c r="NE24" s="233"/>
      <c r="NF24" s="233"/>
      <c r="NG24" s="233"/>
      <c r="NH24" s="233"/>
      <c r="NI24" s="233"/>
      <c r="NJ24" s="233"/>
      <c r="NK24" s="233"/>
      <c r="NL24" s="233"/>
      <c r="NM24" s="233"/>
      <c r="NN24" s="233"/>
      <c r="NO24" s="233"/>
      <c r="NP24" s="233"/>
      <c r="NQ24" s="233"/>
      <c r="NR24" s="233"/>
      <c r="NS24" s="233"/>
      <c r="NT24" s="233"/>
      <c r="NU24" s="233"/>
      <c r="NV24" s="233"/>
      <c r="NW24" s="233"/>
      <c r="NX24" s="233"/>
      <c r="NY24" s="233"/>
      <c r="NZ24" s="233"/>
      <c r="OA24" s="233"/>
      <c r="OB24" s="233"/>
      <c r="OC24" s="233"/>
      <c r="OD24" s="233"/>
      <c r="OE24" s="233"/>
      <c r="OF24" s="233"/>
      <c r="OG24" s="233"/>
      <c r="OH24" s="233"/>
      <c r="OI24" s="233"/>
      <c r="OJ24" s="233"/>
      <c r="OK24" s="233"/>
      <c r="OL24" s="233"/>
      <c r="OM24" s="233"/>
      <c r="ON24" s="233"/>
      <c r="OO24" s="233"/>
      <c r="OP24" s="233"/>
      <c r="OQ24" s="233"/>
      <c r="OR24" s="233"/>
      <c r="OS24" s="233"/>
      <c r="OT24" s="233"/>
      <c r="OU24" s="233"/>
      <c r="OV24" s="233"/>
      <c r="OW24" s="233"/>
      <c r="OX24" s="233"/>
      <c r="OY24" s="233"/>
      <c r="OZ24" s="233"/>
      <c r="PA24" s="233"/>
      <c r="PB24" s="233"/>
      <c r="PC24" s="233"/>
      <c r="PD24" s="233"/>
      <c r="PE24" s="233"/>
      <c r="PF24" s="233"/>
      <c r="PG24" s="233"/>
      <c r="PH24" s="233"/>
      <c r="PI24" s="233"/>
      <c r="PJ24" s="233"/>
      <c r="PK24" s="233"/>
      <c r="PL24" s="233"/>
      <c r="PM24" s="233"/>
      <c r="PN24" s="233"/>
      <c r="PO24" s="233"/>
      <c r="PP24" s="233"/>
      <c r="PQ24" s="233"/>
      <c r="PR24" s="233"/>
      <c r="PS24" s="233"/>
      <c r="PT24" s="233"/>
      <c r="PU24" s="233"/>
      <c r="PV24" s="233"/>
      <c r="PW24" s="233"/>
      <c r="PX24" s="233"/>
      <c r="PY24" s="233"/>
      <c r="PZ24" s="233"/>
      <c r="QA24" s="233"/>
      <c r="QB24" s="233"/>
      <c r="QC24" s="233"/>
      <c r="QD24" s="233"/>
      <c r="QE24" s="233"/>
      <c r="QF24" s="233"/>
      <c r="QG24" s="233"/>
      <c r="QH24" s="233"/>
      <c r="QI24" s="233"/>
      <c r="QJ24" s="233"/>
      <c r="QK24" s="233"/>
      <c r="QL24" s="233"/>
      <c r="QM24" s="233"/>
      <c r="QN24" s="233"/>
      <c r="QO24" s="233"/>
      <c r="QP24" s="233"/>
      <c r="QQ24" s="233"/>
      <c r="QR24" s="233"/>
      <c r="QS24" s="233"/>
      <c r="QT24" s="233"/>
      <c r="QU24" s="233"/>
      <c r="QV24" s="233"/>
      <c r="QW24" s="233"/>
      <c r="QX24" s="233"/>
      <c r="QY24" s="233"/>
      <c r="QZ24" s="233"/>
      <c r="RA24" s="233"/>
      <c r="RB24" s="233"/>
      <c r="RC24" s="233"/>
      <c r="RD24" s="233"/>
      <c r="RE24" s="233"/>
      <c r="RF24" s="233"/>
      <c r="RG24" s="233"/>
      <c r="RH24" s="233"/>
      <c r="RI24" s="233"/>
      <c r="RJ24" s="233"/>
      <c r="RK24" s="233"/>
      <c r="RL24" s="233"/>
      <c r="RM24" s="233"/>
      <c r="RN24" s="233"/>
      <c r="RO24" s="233"/>
      <c r="RP24" s="233"/>
      <c r="RQ24" s="233"/>
      <c r="RR24" s="233"/>
      <c r="RS24" s="233"/>
      <c r="RT24" s="233"/>
      <c r="RU24" s="233"/>
      <c r="RV24" s="233"/>
      <c r="RW24" s="233"/>
      <c r="RX24" s="233"/>
      <c r="RY24" s="233"/>
      <c r="RZ24" s="233"/>
      <c r="SA24" s="233"/>
      <c r="SB24" s="233"/>
      <c r="SC24" s="233"/>
      <c r="SD24" s="233"/>
      <c r="SE24" s="233"/>
      <c r="SF24" s="233"/>
      <c r="SG24" s="233"/>
      <c r="SH24" s="233"/>
      <c r="SI24" s="233"/>
      <c r="SJ24" s="233"/>
      <c r="SK24" s="233"/>
      <c r="SL24" s="233"/>
      <c r="SM24" s="233"/>
      <c r="SN24" s="233"/>
      <c r="SO24" s="233"/>
      <c r="SP24" s="233"/>
      <c r="SQ24" s="233"/>
      <c r="SR24" s="233"/>
      <c r="SS24" s="233"/>
      <c r="ST24" s="233"/>
      <c r="SU24" s="233"/>
      <c r="SV24" s="233"/>
      <c r="SW24" s="233"/>
      <c r="SX24" s="233"/>
      <c r="SY24" s="233"/>
      <c r="SZ24" s="233"/>
      <c r="TA24" s="233"/>
      <c r="TB24" s="233"/>
      <c r="TC24" s="233"/>
      <c r="TD24" s="233"/>
      <c r="TE24" s="233"/>
      <c r="TF24" s="233"/>
      <c r="TG24" s="233"/>
      <c r="TH24" s="233"/>
      <c r="TI24" s="233"/>
      <c r="TJ24" s="233"/>
      <c r="TK24" s="233"/>
      <c r="TL24" s="233"/>
      <c r="TM24" s="233"/>
      <c r="TN24" s="233"/>
      <c r="TO24" s="233"/>
      <c r="TP24" s="233"/>
      <c r="TQ24" s="233"/>
      <c r="TR24" s="233"/>
      <c r="TS24" s="233"/>
      <c r="TT24" s="233"/>
      <c r="TU24" s="233"/>
      <c r="TV24" s="233"/>
      <c r="TW24" s="233"/>
      <c r="TX24" s="233"/>
      <c r="TY24" s="233"/>
      <c r="TZ24" s="233"/>
      <c r="UA24" s="233"/>
      <c r="UB24" s="233"/>
      <c r="UC24" s="233"/>
      <c r="UD24" s="233"/>
      <c r="UE24" s="233"/>
      <c r="UF24" s="233"/>
      <c r="UG24" s="233"/>
      <c r="UH24" s="233"/>
      <c r="UI24" s="233"/>
      <c r="UJ24" s="233"/>
      <c r="UK24" s="233"/>
      <c r="UL24" s="233"/>
      <c r="UM24" s="233"/>
      <c r="UN24" s="233"/>
      <c r="UO24" s="233"/>
      <c r="UP24" s="233"/>
      <c r="UQ24" s="233"/>
      <c r="UR24" s="233"/>
      <c r="US24" s="233"/>
      <c r="UT24" s="233"/>
      <c r="UU24" s="233"/>
      <c r="UV24" s="233"/>
      <c r="UW24" s="233"/>
      <c r="UX24" s="233"/>
      <c r="UY24" s="233"/>
      <c r="UZ24" s="233"/>
      <c r="VA24" s="233"/>
      <c r="VB24" s="233"/>
      <c r="VC24" s="233"/>
      <c r="VD24" s="233"/>
      <c r="VE24" s="233"/>
      <c r="VF24" s="233"/>
      <c r="VG24" s="233"/>
      <c r="VH24" s="233"/>
      <c r="VI24" s="233"/>
      <c r="VJ24" s="233"/>
      <c r="VK24" s="233"/>
      <c r="VL24" s="233"/>
      <c r="VM24" s="233"/>
      <c r="VN24" s="233"/>
      <c r="VO24" s="233"/>
      <c r="VP24" s="233"/>
      <c r="VQ24" s="233"/>
      <c r="VR24" s="233"/>
      <c r="VS24" s="233"/>
      <c r="VT24" s="233"/>
      <c r="VU24" s="233"/>
      <c r="VV24" s="233"/>
      <c r="VW24" s="233"/>
      <c r="VX24" s="233"/>
      <c r="VY24" s="233"/>
      <c r="VZ24" s="233"/>
      <c r="WA24" s="233"/>
      <c r="WB24" s="233"/>
      <c r="WC24" s="233"/>
      <c r="WD24" s="233"/>
      <c r="WE24" s="233"/>
      <c r="WF24" s="233"/>
      <c r="WG24" s="233"/>
      <c r="WH24" s="233"/>
      <c r="WI24" s="233"/>
      <c r="WJ24" s="233"/>
      <c r="WK24" s="233"/>
      <c r="WL24" s="233"/>
      <c r="WM24" s="233"/>
      <c r="WN24" s="233"/>
      <c r="WO24" s="233"/>
      <c r="WP24" s="233"/>
      <c r="WQ24" s="233"/>
      <c r="WR24" s="233"/>
      <c r="WS24" s="233"/>
      <c r="WT24" s="233"/>
      <c r="WU24" s="233"/>
      <c r="WV24" s="233"/>
      <c r="WW24" s="233"/>
      <c r="WX24" s="233"/>
      <c r="WY24" s="233"/>
      <c r="WZ24" s="233"/>
      <c r="XA24" s="233"/>
      <c r="XB24" s="233"/>
      <c r="XC24" s="233"/>
      <c r="XD24" s="233"/>
      <c r="XE24" s="233"/>
      <c r="XF24" s="233"/>
      <c r="XG24" s="233"/>
      <c r="XH24" s="233"/>
      <c r="XI24" s="233"/>
      <c r="XJ24" s="233"/>
      <c r="XK24" s="233"/>
      <c r="XL24" s="233"/>
      <c r="XM24" s="233"/>
      <c r="XN24" s="233"/>
      <c r="XO24" s="233"/>
      <c r="XP24" s="233"/>
      <c r="XQ24" s="233"/>
      <c r="XR24" s="233"/>
      <c r="XS24" s="233"/>
      <c r="XT24" s="233"/>
      <c r="XU24" s="233"/>
      <c r="XV24" s="233"/>
      <c r="XW24" s="233"/>
      <c r="XX24" s="233"/>
      <c r="XY24" s="233"/>
      <c r="XZ24" s="233"/>
      <c r="YA24" s="233"/>
      <c r="YB24" s="233"/>
      <c r="YC24" s="233"/>
      <c r="YD24" s="233"/>
      <c r="YE24" s="233"/>
      <c r="YF24" s="233"/>
      <c r="YG24" s="233"/>
      <c r="YH24" s="233"/>
      <c r="YI24" s="233"/>
      <c r="YJ24" s="233"/>
      <c r="YK24" s="233"/>
      <c r="YL24" s="233"/>
      <c r="YM24" s="233"/>
      <c r="YN24" s="233"/>
      <c r="YO24" s="233"/>
      <c r="YP24" s="233"/>
      <c r="YQ24" s="233"/>
      <c r="YR24" s="233"/>
      <c r="YS24" s="233"/>
      <c r="YT24" s="233"/>
      <c r="YU24" s="233"/>
      <c r="YV24" s="233"/>
      <c r="YW24" s="233"/>
      <c r="YX24" s="233"/>
      <c r="YY24" s="233"/>
      <c r="YZ24" s="233"/>
      <c r="ZA24" s="233"/>
      <c r="ZB24" s="233"/>
      <c r="ZC24" s="233"/>
      <c r="ZD24" s="233"/>
      <c r="ZE24" s="233"/>
      <c r="ZF24" s="233"/>
      <c r="ZG24" s="233"/>
      <c r="ZH24" s="233"/>
      <c r="ZI24" s="233"/>
      <c r="ZJ24" s="233"/>
      <c r="ZK24" s="233"/>
      <c r="ZL24" s="233"/>
      <c r="ZM24" s="233"/>
      <c r="ZN24" s="233"/>
      <c r="ZO24" s="233"/>
      <c r="ZP24" s="233"/>
      <c r="ZQ24" s="233"/>
      <c r="ZR24" s="233"/>
      <c r="ZS24" s="233"/>
      <c r="ZT24" s="233"/>
      <c r="ZU24" s="233"/>
      <c r="ZV24" s="233"/>
      <c r="ZW24" s="233"/>
      <c r="ZX24" s="233"/>
      <c r="ZY24" s="233"/>
      <c r="ZZ24" s="233"/>
      <c r="AAA24" s="233"/>
      <c r="AAB24" s="233"/>
      <c r="AAC24" s="233"/>
      <c r="AAD24" s="233"/>
      <c r="AAE24" s="233"/>
      <c r="AAF24" s="233"/>
      <c r="AAG24" s="233"/>
      <c r="AAH24" s="233"/>
      <c r="AAI24" s="233"/>
      <c r="AAJ24" s="233"/>
      <c r="AAK24" s="233"/>
      <c r="AAL24" s="233"/>
      <c r="AAM24" s="233"/>
      <c r="AAN24" s="233"/>
      <c r="AAO24" s="233"/>
      <c r="AAP24" s="233"/>
      <c r="AAQ24" s="233"/>
      <c r="AAR24" s="233"/>
      <c r="AAS24" s="233"/>
      <c r="AAT24" s="233"/>
      <c r="AAU24" s="233"/>
      <c r="AAV24" s="233"/>
      <c r="AAW24" s="233"/>
      <c r="AAX24" s="233"/>
      <c r="AAY24" s="233"/>
      <c r="AAZ24" s="233"/>
      <c r="ABA24" s="233"/>
      <c r="ABB24" s="233"/>
      <c r="ABC24" s="233"/>
      <c r="ABD24" s="233"/>
      <c r="ABE24" s="233"/>
      <c r="ABF24" s="233"/>
      <c r="ABG24" s="233"/>
      <c r="ABH24" s="233"/>
      <c r="ABI24" s="233"/>
      <c r="ABJ24" s="233"/>
      <c r="ABK24" s="233"/>
      <c r="ABL24" s="233"/>
      <c r="ABM24" s="233"/>
      <c r="ABN24" s="233"/>
      <c r="ABO24" s="233"/>
      <c r="ABP24" s="233"/>
      <c r="ABQ24" s="233"/>
      <c r="ABR24" s="233"/>
      <c r="ABS24" s="233"/>
      <c r="ABT24" s="233"/>
      <c r="ABU24" s="233"/>
      <c r="ABV24" s="233"/>
      <c r="ABW24" s="233"/>
      <c r="ABX24" s="233"/>
      <c r="ABY24" s="233"/>
      <c r="ABZ24" s="233"/>
      <c r="ACA24" s="233"/>
      <c r="ACB24" s="233"/>
      <c r="ACC24" s="233"/>
      <c r="ACD24" s="233"/>
      <c r="ACE24" s="233"/>
      <c r="ACF24" s="233"/>
      <c r="ACG24" s="233"/>
      <c r="ACH24" s="233"/>
      <c r="ACI24" s="233"/>
      <c r="ACJ24" s="233"/>
      <c r="ACK24" s="233"/>
      <c r="ACL24" s="233"/>
      <c r="ACM24" s="233"/>
      <c r="ACN24" s="233"/>
      <c r="ACO24" s="233"/>
      <c r="ACP24" s="233"/>
      <c r="ACQ24" s="233"/>
      <c r="ACR24" s="233"/>
      <c r="ACS24" s="233"/>
      <c r="ACT24" s="233"/>
      <c r="ACU24" s="233"/>
      <c r="ACV24" s="233"/>
      <c r="ACW24" s="233"/>
      <c r="ACX24" s="233"/>
      <c r="ACY24" s="233"/>
      <c r="ACZ24" s="233"/>
      <c r="ADA24" s="233"/>
      <c r="ADB24" s="233"/>
      <c r="ADC24" s="233"/>
      <c r="ADD24" s="233"/>
      <c r="ADE24" s="233"/>
      <c r="ADF24" s="233"/>
      <c r="ADG24" s="233"/>
      <c r="ADH24" s="233"/>
      <c r="ADI24" s="233"/>
      <c r="ADJ24" s="233"/>
      <c r="ADK24" s="233"/>
      <c r="ADL24" s="233"/>
      <c r="ADM24" s="233"/>
      <c r="ADN24" s="233"/>
      <c r="ADO24" s="233"/>
      <c r="ADP24" s="233"/>
      <c r="ADQ24" s="233"/>
      <c r="ADR24" s="233"/>
      <c r="ADS24" s="233"/>
      <c r="ADT24" s="233"/>
      <c r="ADU24" s="233"/>
      <c r="ADV24" s="233"/>
      <c r="ADW24" s="233"/>
      <c r="ADX24" s="233"/>
      <c r="ADY24" s="233"/>
      <c r="ADZ24" s="233"/>
      <c r="AEA24" s="233"/>
      <c r="AEB24" s="233"/>
      <c r="AEC24" s="233"/>
      <c r="AED24" s="233"/>
      <c r="AEE24" s="233"/>
      <c r="AEF24" s="233"/>
      <c r="AEG24" s="233"/>
      <c r="AEH24" s="233"/>
      <c r="AEI24" s="233"/>
      <c r="AEJ24" s="233"/>
      <c r="AEK24" s="233"/>
      <c r="AEL24" s="233"/>
      <c r="AEM24" s="233"/>
      <c r="AEN24" s="233"/>
      <c r="AEO24" s="233"/>
      <c r="AEP24" s="233"/>
      <c r="AEQ24" s="233"/>
      <c r="AER24" s="233"/>
      <c r="AES24" s="233"/>
      <c r="AET24" s="233"/>
      <c r="AEU24" s="233"/>
      <c r="AEV24" s="233"/>
      <c r="AEW24" s="233"/>
      <c r="AEX24" s="233"/>
      <c r="AEY24" s="233"/>
      <c r="AEZ24" s="233"/>
      <c r="AFA24" s="233"/>
      <c r="AFB24" s="233"/>
      <c r="AFC24" s="233"/>
      <c r="AFD24" s="233"/>
      <c r="AFE24" s="233"/>
      <c r="AFF24" s="233"/>
      <c r="AFG24" s="233"/>
      <c r="AFH24" s="233"/>
      <c r="AFI24" s="233"/>
      <c r="AFJ24" s="233"/>
      <c r="AFK24" s="233"/>
      <c r="AFL24" s="233"/>
      <c r="AFM24" s="233"/>
      <c r="AFN24" s="233"/>
      <c r="AFO24" s="233"/>
      <c r="AFP24" s="233"/>
      <c r="AFQ24" s="233"/>
      <c r="AFR24" s="233"/>
      <c r="AFS24" s="233"/>
      <c r="AFT24" s="233"/>
      <c r="AFU24" s="233"/>
      <c r="AFV24" s="233"/>
      <c r="AFW24" s="233"/>
      <c r="AFX24" s="233"/>
      <c r="AFY24" s="233"/>
      <c r="AFZ24" s="233"/>
      <c r="AGA24" s="233"/>
      <c r="AGB24" s="233"/>
      <c r="AGC24" s="233"/>
      <c r="AGD24" s="233"/>
      <c r="AGE24" s="233"/>
      <c r="AGF24" s="233"/>
      <c r="AGG24" s="233"/>
      <c r="AGH24" s="233"/>
      <c r="AGI24" s="233"/>
      <c r="AGJ24" s="233"/>
      <c r="AGK24" s="233"/>
      <c r="AGL24" s="233"/>
      <c r="AGM24" s="233"/>
      <c r="AGN24" s="233"/>
      <c r="AGO24" s="233"/>
      <c r="AGP24" s="233"/>
      <c r="AGQ24" s="233"/>
      <c r="AGR24" s="233"/>
      <c r="AGS24" s="233"/>
      <c r="AGT24" s="233"/>
      <c r="AGU24" s="233"/>
      <c r="AGV24" s="233"/>
      <c r="AGW24" s="233"/>
      <c r="AGX24" s="233"/>
      <c r="AGY24" s="233"/>
      <c r="AGZ24" s="233"/>
      <c r="AHA24" s="233"/>
      <c r="AHB24" s="233"/>
      <c r="AHC24" s="233"/>
      <c r="AHD24" s="233"/>
      <c r="AHE24" s="233"/>
      <c r="AHF24" s="233"/>
      <c r="AHG24" s="233"/>
      <c r="AHH24" s="233"/>
      <c r="AHI24" s="233"/>
      <c r="AHJ24" s="233"/>
      <c r="AHK24" s="233"/>
      <c r="AHL24" s="233"/>
      <c r="AHM24" s="233"/>
      <c r="AHN24" s="233"/>
      <c r="AHO24" s="233"/>
      <c r="AHP24" s="233"/>
      <c r="AHQ24" s="233"/>
      <c r="AHR24" s="233"/>
      <c r="AHS24" s="233"/>
      <c r="AHT24" s="233"/>
      <c r="AHU24" s="233"/>
      <c r="AHV24" s="233"/>
      <c r="AHW24" s="233"/>
      <c r="AHX24" s="233"/>
      <c r="AHY24" s="233"/>
      <c r="AHZ24" s="233"/>
      <c r="AIA24" s="233"/>
      <c r="AIB24" s="233"/>
      <c r="AIC24" s="233"/>
      <c r="AID24" s="233"/>
      <c r="AIE24" s="233"/>
      <c r="AIF24" s="233"/>
      <c r="AIG24" s="233"/>
      <c r="AIH24" s="233"/>
      <c r="AII24" s="233"/>
      <c r="AIJ24" s="233"/>
      <c r="AIK24" s="233"/>
      <c r="AIL24" s="233"/>
      <c r="AIM24" s="233"/>
      <c r="AIN24" s="233"/>
      <c r="AIO24" s="233"/>
      <c r="AIP24" s="233"/>
      <c r="AIQ24" s="233"/>
      <c r="AIR24" s="233"/>
      <c r="AIS24" s="233"/>
      <c r="AIT24" s="233"/>
      <c r="AIU24" s="233"/>
      <c r="AIV24" s="233"/>
      <c r="AIW24" s="233"/>
      <c r="AIX24" s="233"/>
      <c r="AIY24" s="233"/>
      <c r="AIZ24" s="233"/>
      <c r="AJA24" s="233"/>
      <c r="AJB24" s="233"/>
      <c r="AJC24" s="233"/>
      <c r="AJD24" s="233"/>
      <c r="AJE24" s="233"/>
      <c r="AJF24" s="233"/>
      <c r="AJG24" s="233"/>
      <c r="AJH24" s="233"/>
      <c r="AJI24" s="233"/>
      <c r="AJJ24" s="233"/>
      <c r="AJK24" s="233"/>
      <c r="AJL24" s="233"/>
      <c r="AJM24" s="233"/>
      <c r="AJN24" s="233"/>
      <c r="AJO24" s="233"/>
      <c r="AJP24" s="233"/>
      <c r="AJQ24" s="233"/>
      <c r="AJR24" s="233"/>
      <c r="AJS24" s="233"/>
      <c r="AJT24" s="233"/>
      <c r="AJU24" s="233"/>
      <c r="AJV24" s="233"/>
      <c r="AJW24" s="233"/>
      <c r="AJX24" s="233"/>
      <c r="AJY24" s="233"/>
      <c r="AJZ24" s="233"/>
      <c r="AKA24" s="233"/>
      <c r="AKB24" s="233"/>
      <c r="AKC24" s="233"/>
      <c r="AKD24" s="233"/>
      <c r="AKE24" s="233"/>
      <c r="AKF24" s="233"/>
      <c r="AKG24" s="233"/>
      <c r="AKH24" s="233"/>
      <c r="AKI24" s="233"/>
      <c r="AKJ24" s="233"/>
      <c r="AKK24" s="233"/>
      <c r="AKL24" s="233"/>
      <c r="AKM24" s="233"/>
      <c r="AKN24" s="233"/>
      <c r="AKO24" s="233"/>
      <c r="AKP24" s="233"/>
      <c r="AKQ24" s="233"/>
      <c r="AKR24" s="233"/>
      <c r="AKS24" s="233"/>
      <c r="AKT24" s="233"/>
    </row>
    <row r="25" spans="1:982">
      <c r="C25" s="219"/>
      <c r="D25" s="219"/>
      <c r="E25" s="219"/>
      <c r="F25" s="219"/>
      <c r="G25" s="219"/>
      <c r="H25" s="219"/>
      <c r="I25" s="219"/>
    </row>
    <row r="26" spans="1:982">
      <c r="B26" s="237" t="s">
        <v>34</v>
      </c>
      <c r="C26" s="238"/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</row>
    <row r="28" spans="1:982">
      <c r="B28" s="239" t="s">
        <v>35</v>
      </c>
      <c r="C28" s="219" t="s">
        <v>36</v>
      </c>
      <c r="D28" s="219"/>
      <c r="E28" s="219"/>
      <c r="F28" s="219" t="s">
        <v>36</v>
      </c>
      <c r="G28" s="219"/>
      <c r="H28" s="219"/>
      <c r="I28" s="219"/>
      <c r="K28" s="219"/>
      <c r="L28" s="219"/>
      <c r="M28" s="219"/>
    </row>
    <row r="29" spans="1:982">
      <c r="B29" s="344" t="s">
        <v>32</v>
      </c>
      <c r="C29" s="344">
        <v>2015</v>
      </c>
      <c r="D29" s="344">
        <v>2016</v>
      </c>
      <c r="E29" s="344">
        <v>2017</v>
      </c>
      <c r="F29" s="344">
        <v>2018</v>
      </c>
      <c r="G29" s="344">
        <v>2019</v>
      </c>
      <c r="H29" s="344">
        <v>2020</v>
      </c>
      <c r="I29" s="344">
        <v>2025</v>
      </c>
      <c r="J29" s="344">
        <v>2030</v>
      </c>
      <c r="K29" s="344">
        <v>2035</v>
      </c>
      <c r="L29" s="344">
        <v>2040</v>
      </c>
      <c r="M29" s="344">
        <v>2045</v>
      </c>
      <c r="N29" s="345">
        <v>2050</v>
      </c>
    </row>
    <row r="30" spans="1:982">
      <c r="B30" s="404" t="s">
        <v>324</v>
      </c>
      <c r="C30" s="346">
        <v>36.0214709888496</v>
      </c>
      <c r="D30" s="346">
        <v>36.538360800235118</v>
      </c>
      <c r="E30" s="346">
        <v>37.058760598969918</v>
      </c>
      <c r="F30" s="346">
        <v>37.32108904987151</v>
      </c>
      <c r="G30" s="346">
        <v>37.548734020812553</v>
      </c>
      <c r="H30" s="346">
        <v>37.309447543669911</v>
      </c>
      <c r="I30" s="405">
        <v>37.9</v>
      </c>
      <c r="J30" s="405">
        <v>38.200000000000003</v>
      </c>
      <c r="K30" s="405">
        <v>38.4</v>
      </c>
      <c r="L30" s="405">
        <v>38.6</v>
      </c>
      <c r="M30" s="405">
        <v>38.6</v>
      </c>
      <c r="N30" s="405">
        <v>38.5</v>
      </c>
    </row>
    <row r="31" spans="1:982">
      <c r="B31" s="404" t="s">
        <v>37</v>
      </c>
      <c r="C31" s="347">
        <v>1.9403870000000001</v>
      </c>
      <c r="D31" s="347">
        <v>2.042316</v>
      </c>
      <c r="E31" s="347">
        <v>2.1416279999999999</v>
      </c>
      <c r="F31" s="347">
        <v>2.2037420000000001</v>
      </c>
      <c r="G31" s="347">
        <v>2.2403019999999998</v>
      </c>
      <c r="H31" s="347">
        <v>1.684725</v>
      </c>
      <c r="I31" s="406">
        <v>2.2000000000000002</v>
      </c>
      <c r="J31" s="406">
        <v>2.2999999999999998</v>
      </c>
      <c r="K31" s="406">
        <v>2.2999999999999998</v>
      </c>
      <c r="L31" s="406">
        <v>2.2999999999999998</v>
      </c>
      <c r="M31" s="406">
        <v>2.2999999999999998</v>
      </c>
      <c r="N31" s="406">
        <v>2.2999999999999998</v>
      </c>
    </row>
    <row r="32" spans="1:982">
      <c r="B32" s="241" t="s">
        <v>238</v>
      </c>
    </row>
    <row r="34" spans="2:14">
      <c r="B34" s="86" t="s">
        <v>313</v>
      </c>
    </row>
    <row r="35" spans="2:14">
      <c r="B35" s="348"/>
      <c r="C35" s="349">
        <v>2015</v>
      </c>
      <c r="D35" s="349">
        <v>2016</v>
      </c>
      <c r="E35" s="350">
        <v>2017</v>
      </c>
      <c r="F35" s="350">
        <v>2018</v>
      </c>
      <c r="G35" s="350">
        <v>2019</v>
      </c>
      <c r="H35" s="350">
        <v>2020</v>
      </c>
    </row>
    <row r="36" spans="2:14">
      <c r="B36" s="351" t="s">
        <v>314</v>
      </c>
      <c r="C36" s="352">
        <v>12358.893814058703</v>
      </c>
      <c r="D36" s="352">
        <v>12392.043181639354</v>
      </c>
      <c r="E36" s="352">
        <v>12258.503028016919</v>
      </c>
      <c r="F36" s="352">
        <v>12102.69526997353</v>
      </c>
      <c r="G36" s="352">
        <v>11923.716460932385</v>
      </c>
      <c r="H36" s="352">
        <v>9881.9155520911791</v>
      </c>
    </row>
    <row r="37" spans="2:14">
      <c r="B37" s="351" t="s">
        <v>315</v>
      </c>
      <c r="C37" s="352">
        <v>14696.561120752529</v>
      </c>
      <c r="D37" s="352">
        <v>14693.011335865924</v>
      </c>
      <c r="E37" s="352">
        <v>14509.956480231316</v>
      </c>
      <c r="F37" s="352">
        <v>14308.779978401368</v>
      </c>
      <c r="G37" s="352">
        <v>14079.293274463304</v>
      </c>
      <c r="H37" s="352">
        <v>11628.166762943314</v>
      </c>
    </row>
    <row r="38" spans="2:14">
      <c r="B38" s="351" t="s">
        <v>316</v>
      </c>
      <c r="C38" s="352">
        <v>8180.2486617022532</v>
      </c>
      <c r="D38" s="352">
        <v>8335.8644002792607</v>
      </c>
      <c r="E38" s="352">
        <v>8414.2437276707624</v>
      </c>
      <c r="F38" s="352">
        <v>8540.0786831883161</v>
      </c>
      <c r="G38" s="352">
        <v>8680.2800007233764</v>
      </c>
      <c r="H38" s="352">
        <v>7422.0969569149811</v>
      </c>
    </row>
    <row r="40" spans="2:14">
      <c r="B40" s="237" t="s">
        <v>38</v>
      </c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</row>
    <row r="42" spans="2:14">
      <c r="B42" s="242" t="s">
        <v>39</v>
      </c>
      <c r="C42" s="243"/>
      <c r="D42" s="243"/>
      <c r="E42" s="243"/>
      <c r="F42" s="243"/>
      <c r="G42" s="243"/>
      <c r="H42" s="243"/>
      <c r="I42" s="243"/>
    </row>
    <row r="43" spans="2:14">
      <c r="C43" s="219" t="s">
        <v>36</v>
      </c>
      <c r="D43" s="219"/>
      <c r="E43" s="219"/>
      <c r="F43" s="219" t="s">
        <v>36</v>
      </c>
      <c r="G43" s="219" t="s">
        <v>36</v>
      </c>
      <c r="H43" s="219" t="s">
        <v>40</v>
      </c>
      <c r="I43" s="219" t="s">
        <v>41</v>
      </c>
      <c r="J43" s="219" t="s">
        <v>41</v>
      </c>
      <c r="K43" s="219" t="s">
        <v>41</v>
      </c>
      <c r="L43" s="219" t="s">
        <v>41</v>
      </c>
      <c r="M43" s="219" t="s">
        <v>41</v>
      </c>
      <c r="N43" s="219" t="s">
        <v>41</v>
      </c>
    </row>
    <row r="44" spans="2:14">
      <c r="B44" s="401" t="s">
        <v>42</v>
      </c>
      <c r="C44" s="344">
        <v>2015</v>
      </c>
      <c r="D44" s="344">
        <v>2016</v>
      </c>
      <c r="E44" s="344">
        <v>2017</v>
      </c>
      <c r="F44" s="344">
        <v>2018</v>
      </c>
      <c r="G44" s="344">
        <v>2019</v>
      </c>
      <c r="H44" s="344">
        <v>2020</v>
      </c>
      <c r="I44" s="344">
        <v>2025</v>
      </c>
      <c r="J44" s="344">
        <v>2030</v>
      </c>
      <c r="K44" s="344">
        <v>2035</v>
      </c>
      <c r="L44" s="344">
        <v>2040</v>
      </c>
      <c r="M44" s="344">
        <v>2045</v>
      </c>
      <c r="N44" s="345">
        <v>2050</v>
      </c>
    </row>
    <row r="45" spans="2:14">
      <c r="B45" s="244" t="s">
        <v>43</v>
      </c>
      <c r="C45" s="333">
        <v>0.98716183936503388</v>
      </c>
      <c r="D45" s="333">
        <v>0.98523147250474463</v>
      </c>
      <c r="E45" s="333">
        <v>0.98198940245458122</v>
      </c>
      <c r="F45" s="333">
        <v>0.97796883664240186</v>
      </c>
      <c r="G45" s="333">
        <v>0.97133466827240256</v>
      </c>
      <c r="H45" s="333">
        <v>0.87953582928964669</v>
      </c>
      <c r="I45" s="333">
        <v>0.72</v>
      </c>
      <c r="J45" s="333">
        <v>0.52999999999999992</v>
      </c>
      <c r="K45" s="333">
        <v>0.42</v>
      </c>
      <c r="L45" s="333">
        <v>0.37000000000000005</v>
      </c>
      <c r="M45" s="333">
        <v>0.32999999999999996</v>
      </c>
      <c r="N45" s="333">
        <v>0.29999999999999993</v>
      </c>
    </row>
    <row r="46" spans="2:14">
      <c r="B46" s="269" t="s">
        <v>45</v>
      </c>
      <c r="C46" s="334">
        <v>0.41103707662440536</v>
      </c>
      <c r="D46" s="334">
        <v>0.46661829021561796</v>
      </c>
      <c r="E46" s="334">
        <v>0.51316475130134642</v>
      </c>
      <c r="F46" s="334">
        <v>0.59254622365049991</v>
      </c>
      <c r="G46" s="334">
        <v>0.62892949254163055</v>
      </c>
      <c r="H46" s="334">
        <v>0.56228167801866769</v>
      </c>
      <c r="I46" s="407">
        <v>0.504</v>
      </c>
      <c r="J46" s="407">
        <v>0.37099999999999994</v>
      </c>
      <c r="K46" s="408">
        <v>0.29399999999999998</v>
      </c>
      <c r="L46" s="408">
        <v>0.25900000000000001</v>
      </c>
      <c r="M46" s="408">
        <v>0.23099999999999996</v>
      </c>
      <c r="N46" s="408">
        <v>0.20999999999999994</v>
      </c>
    </row>
    <row r="47" spans="2:14">
      <c r="B47" s="269" t="s">
        <v>47</v>
      </c>
      <c r="C47" s="334">
        <v>0.57612476274062852</v>
      </c>
      <c r="D47" s="334">
        <v>0.51861318228912667</v>
      </c>
      <c r="E47" s="334">
        <v>0.46882465115323485</v>
      </c>
      <c r="F47" s="334">
        <v>0.38542261299190195</v>
      </c>
      <c r="G47" s="334">
        <v>0.342405175730772</v>
      </c>
      <c r="H47" s="334">
        <v>0.31725415127097895</v>
      </c>
      <c r="I47" s="409">
        <v>0.216</v>
      </c>
      <c r="J47" s="409">
        <v>0.15899999999999997</v>
      </c>
      <c r="K47" s="408">
        <v>0.126</v>
      </c>
      <c r="L47" s="408">
        <v>0.11100000000000002</v>
      </c>
      <c r="M47" s="408">
        <v>9.8999999999999991E-2</v>
      </c>
      <c r="N47" s="408">
        <v>8.9999999999999983E-2</v>
      </c>
    </row>
    <row r="48" spans="2:14">
      <c r="B48" s="269" t="s">
        <v>49</v>
      </c>
      <c r="C48" s="334">
        <v>8.9698601361480976E-3</v>
      </c>
      <c r="D48" s="334">
        <v>1.0740257629083844E-2</v>
      </c>
      <c r="E48" s="334">
        <v>1.1801302560482025E-2</v>
      </c>
      <c r="F48" s="334">
        <v>1.4284339999872943E-2</v>
      </c>
      <c r="G48" s="334">
        <v>1.9216605618349668E-2</v>
      </c>
      <c r="H48" s="334">
        <v>6.602620605736842E-2</v>
      </c>
      <c r="I48" s="410">
        <v>0.14000000000000001</v>
      </c>
      <c r="J48" s="410">
        <v>0.3</v>
      </c>
      <c r="K48" s="408">
        <v>0.4</v>
      </c>
      <c r="L48" s="408">
        <v>0.45</v>
      </c>
      <c r="M48" s="408">
        <v>0.5</v>
      </c>
      <c r="N48" s="408">
        <v>0.55000000000000004</v>
      </c>
    </row>
    <row r="49" spans="1:16">
      <c r="B49" s="269" t="s">
        <v>50</v>
      </c>
      <c r="C49" s="334">
        <v>3.8683004988180193E-3</v>
      </c>
      <c r="D49" s="334">
        <v>4.0282698661715426E-3</v>
      </c>
      <c r="E49" s="334">
        <v>6.2092949849366927E-3</v>
      </c>
      <c r="F49" s="334">
        <v>7.7468233577251784E-3</v>
      </c>
      <c r="G49" s="334">
        <v>9.4487261092477716E-3</v>
      </c>
      <c r="H49" s="334">
        <v>5.4437964652984908E-2</v>
      </c>
      <c r="I49" s="410">
        <v>0.14000000000000001</v>
      </c>
      <c r="J49" s="410">
        <v>0.17</v>
      </c>
      <c r="K49" s="408">
        <v>0.18</v>
      </c>
      <c r="L49" s="408">
        <v>0.18</v>
      </c>
      <c r="M49" s="408">
        <v>0.17</v>
      </c>
      <c r="N49" s="408">
        <v>0.15</v>
      </c>
    </row>
    <row r="50" spans="1:16">
      <c r="B50" s="269" t="s">
        <v>85</v>
      </c>
      <c r="C50" s="403">
        <v>0</v>
      </c>
      <c r="D50" s="403">
        <v>0</v>
      </c>
      <c r="E50" s="403">
        <v>0</v>
      </c>
      <c r="F50" s="403">
        <v>0</v>
      </c>
      <c r="G50" s="403">
        <v>0</v>
      </c>
      <c r="H50" s="403">
        <v>0</v>
      </c>
      <c r="I50" s="403">
        <v>0</v>
      </c>
      <c r="J50" s="403">
        <v>0</v>
      </c>
      <c r="K50" s="403">
        <v>0</v>
      </c>
      <c r="L50" s="403">
        <v>0</v>
      </c>
      <c r="M50" s="403">
        <v>0</v>
      </c>
      <c r="N50" s="403">
        <v>0</v>
      </c>
    </row>
    <row r="51" spans="1:16">
      <c r="B51" s="86" t="s">
        <v>310</v>
      </c>
      <c r="C51" s="245">
        <f>C47/C45</f>
        <v>0.5836173358475909</v>
      </c>
      <c r="D51" s="245">
        <f t="shared" ref="D51:E51" si="0">D47/D45</f>
        <v>0.52638714531790309</v>
      </c>
      <c r="E51" s="245">
        <f t="shared" si="0"/>
        <v>0.4774233306198219</v>
      </c>
      <c r="F51" s="245">
        <f t="shared" ref="F51:N51" si="1">F47/F45</f>
        <v>0.39410520923667552</v>
      </c>
      <c r="G51" s="245">
        <f t="shared" ref="G51" si="2">G47/G45</f>
        <v>0.35250999157660806</v>
      </c>
      <c r="H51" s="245">
        <f t="shared" si="1"/>
        <v>0.36070634157929404</v>
      </c>
      <c r="I51" s="245">
        <f t="shared" si="1"/>
        <v>0.3</v>
      </c>
      <c r="J51" s="245">
        <f t="shared" si="1"/>
        <v>0.3</v>
      </c>
      <c r="K51" s="245">
        <f t="shared" si="1"/>
        <v>0.3</v>
      </c>
      <c r="L51" s="245">
        <f t="shared" si="1"/>
        <v>0.3</v>
      </c>
      <c r="M51" s="245">
        <f t="shared" ref="M51" si="3">M47/M45</f>
        <v>0.3</v>
      </c>
      <c r="N51" s="245">
        <f t="shared" si="1"/>
        <v>0.3</v>
      </c>
    </row>
    <row r="52" spans="1:16">
      <c r="B52" s="86" t="s">
        <v>311</v>
      </c>
      <c r="C52" s="245">
        <f>C48+C49</f>
        <v>1.2838160634966117E-2</v>
      </c>
      <c r="D52" s="245">
        <f t="shared" ref="D52:E52" si="4">D48+D49</f>
        <v>1.4768527495255385E-2</v>
      </c>
      <c r="E52" s="245">
        <f t="shared" si="4"/>
        <v>1.8010597545418717E-2</v>
      </c>
      <c r="F52" s="245">
        <f t="shared" ref="F52:N52" si="5">F48+F49</f>
        <v>2.2031163357598121E-2</v>
      </c>
      <c r="G52" s="245">
        <f t="shared" si="5"/>
        <v>2.8665331727597439E-2</v>
      </c>
      <c r="H52" s="245">
        <f t="shared" si="5"/>
        <v>0.12046417071035333</v>
      </c>
      <c r="I52" s="245">
        <f t="shared" si="5"/>
        <v>0.28000000000000003</v>
      </c>
      <c r="J52" s="245">
        <f t="shared" si="5"/>
        <v>0.47</v>
      </c>
      <c r="K52" s="245">
        <f t="shared" si="5"/>
        <v>0.58000000000000007</v>
      </c>
      <c r="L52" s="245">
        <f t="shared" si="5"/>
        <v>0.63</v>
      </c>
      <c r="M52" s="245">
        <f t="shared" si="5"/>
        <v>0.67</v>
      </c>
      <c r="N52" s="245">
        <f t="shared" si="5"/>
        <v>0.70000000000000007</v>
      </c>
    </row>
    <row r="53" spans="1:16">
      <c r="B53" s="339" t="s">
        <v>207</v>
      </c>
      <c r="C53" s="340">
        <f>SUM(C46:C50)</f>
        <v>1</v>
      </c>
      <c r="D53" s="340">
        <f t="shared" ref="D53:E53" si="6">SUM(D46:D50)</f>
        <v>1</v>
      </c>
      <c r="E53" s="340">
        <f t="shared" si="6"/>
        <v>1</v>
      </c>
      <c r="F53" s="340">
        <f t="shared" ref="F53:N53" si="7">SUM(F46:F50)</f>
        <v>1</v>
      </c>
      <c r="G53" s="340">
        <f t="shared" ref="G53" si="8">SUM(G46:G50)</f>
        <v>1</v>
      </c>
      <c r="H53" s="340">
        <f t="shared" si="7"/>
        <v>1</v>
      </c>
      <c r="I53" s="340">
        <f t="shared" si="7"/>
        <v>1</v>
      </c>
      <c r="J53" s="340">
        <f t="shared" si="7"/>
        <v>0.99999999999999989</v>
      </c>
      <c r="K53" s="340">
        <f t="shared" si="7"/>
        <v>1</v>
      </c>
      <c r="L53" s="340">
        <f t="shared" si="7"/>
        <v>1</v>
      </c>
      <c r="M53" s="340">
        <f t="shared" ref="M53" si="9">SUM(M46:M50)</f>
        <v>1</v>
      </c>
      <c r="N53" s="340">
        <f t="shared" si="7"/>
        <v>1</v>
      </c>
      <c r="O53" s="245"/>
      <c r="P53" s="245"/>
    </row>
    <row r="54" spans="1:16">
      <c r="A54" s="219"/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</row>
    <row r="55" spans="1:16">
      <c r="J55" s="261"/>
    </row>
    <row r="56" spans="1:16">
      <c r="B56" s="237" t="s">
        <v>53</v>
      </c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</row>
    <row r="57" spans="1:16">
      <c r="A57" s="253"/>
      <c r="B57" s="253"/>
    </row>
    <row r="58" spans="1:16">
      <c r="B58" s="242" t="s">
        <v>304</v>
      </c>
      <c r="C58" s="243"/>
      <c r="D58" s="243"/>
      <c r="E58" s="243"/>
      <c r="F58" s="243"/>
      <c r="G58" s="243"/>
      <c r="H58" s="243"/>
      <c r="I58" s="243"/>
      <c r="J58" s="243"/>
    </row>
    <row r="59" spans="1:16">
      <c r="C59" s="86" t="s">
        <v>36</v>
      </c>
      <c r="F59" s="86" t="s">
        <v>36</v>
      </c>
    </row>
    <row r="60" spans="1:16">
      <c r="B60" s="411"/>
      <c r="C60" s="344">
        <v>2015</v>
      </c>
      <c r="D60" s="344">
        <v>2016</v>
      </c>
      <c r="E60" s="344">
        <v>2017</v>
      </c>
      <c r="F60" s="344">
        <v>2018</v>
      </c>
      <c r="G60" s="344">
        <v>2019</v>
      </c>
      <c r="H60" s="344">
        <v>2020</v>
      </c>
      <c r="I60" s="344">
        <v>2025</v>
      </c>
      <c r="J60" s="344">
        <v>2030</v>
      </c>
      <c r="K60" s="344">
        <v>2035</v>
      </c>
      <c r="L60" s="344">
        <v>2040</v>
      </c>
      <c r="M60" s="344">
        <v>2045</v>
      </c>
      <c r="N60" s="345">
        <v>2050</v>
      </c>
    </row>
    <row r="61" spans="1:16">
      <c r="B61" s="100" t="s">
        <v>54</v>
      </c>
      <c r="C61" s="255">
        <v>6.22</v>
      </c>
      <c r="D61" s="256">
        <v>6.22</v>
      </c>
      <c r="E61" s="256">
        <v>6.22</v>
      </c>
      <c r="F61" s="256">
        <v>6.22</v>
      </c>
      <c r="G61" s="256">
        <v>6.22</v>
      </c>
      <c r="H61" s="255">
        <v>5.65</v>
      </c>
      <c r="I61" s="255">
        <v>5.6</v>
      </c>
      <c r="J61" s="412">
        <v>5.25</v>
      </c>
      <c r="K61" s="413">
        <v>5.25</v>
      </c>
      <c r="L61" s="413">
        <v>5.25</v>
      </c>
      <c r="M61" s="413">
        <v>5.25</v>
      </c>
      <c r="N61" s="413">
        <v>5.25</v>
      </c>
    </row>
    <row r="62" spans="1:16">
      <c r="B62" s="100" t="s">
        <v>55</v>
      </c>
      <c r="C62" s="255">
        <v>5.35</v>
      </c>
      <c r="D62" s="256">
        <v>5.35</v>
      </c>
      <c r="E62" s="256">
        <v>5.35</v>
      </c>
      <c r="F62" s="256">
        <v>5.35</v>
      </c>
      <c r="G62" s="256">
        <v>5.35</v>
      </c>
      <c r="H62" s="255">
        <v>5.0199999999999996</v>
      </c>
      <c r="I62" s="255">
        <v>4.92</v>
      </c>
      <c r="J62" s="412">
        <v>4.55</v>
      </c>
      <c r="K62" s="413">
        <v>4.55</v>
      </c>
      <c r="L62" s="413">
        <v>4.55</v>
      </c>
      <c r="M62" s="413">
        <v>4.55</v>
      </c>
      <c r="N62" s="413">
        <v>4.55</v>
      </c>
    </row>
    <row r="63" spans="1:16">
      <c r="B63" s="100" t="s">
        <v>56</v>
      </c>
      <c r="C63" s="258" t="s">
        <v>31</v>
      </c>
      <c r="D63" s="256" t="s">
        <v>31</v>
      </c>
      <c r="E63" s="256" t="s">
        <v>31</v>
      </c>
      <c r="F63" s="256" t="s">
        <v>31</v>
      </c>
      <c r="G63" s="256" t="s">
        <v>31</v>
      </c>
      <c r="H63" s="258" t="s">
        <v>31</v>
      </c>
      <c r="I63" s="258" t="s">
        <v>31</v>
      </c>
      <c r="J63" s="414" t="s">
        <v>31</v>
      </c>
      <c r="K63" s="258" t="s">
        <v>31</v>
      </c>
      <c r="L63" s="257" t="s">
        <v>31</v>
      </c>
      <c r="M63" s="257" t="s">
        <v>31</v>
      </c>
      <c r="N63" s="257" t="s">
        <v>31</v>
      </c>
    </row>
    <row r="64" spans="1:16">
      <c r="B64" s="100" t="s">
        <v>57</v>
      </c>
      <c r="C64" s="258">
        <v>17.8</v>
      </c>
      <c r="D64" s="256">
        <v>17.8</v>
      </c>
      <c r="E64" s="256">
        <v>17.8</v>
      </c>
      <c r="F64" s="256">
        <v>17.8</v>
      </c>
      <c r="G64" s="256">
        <v>17.8</v>
      </c>
      <c r="H64" s="259">
        <v>17.3594278055694</v>
      </c>
      <c r="I64" s="259">
        <v>16.929760322290701</v>
      </c>
      <c r="J64" s="415">
        <v>16.510727644966199</v>
      </c>
      <c r="K64" s="260">
        <v>16.408562370946701</v>
      </c>
      <c r="L64" s="260">
        <v>16.306397096927199</v>
      </c>
      <c r="M64" s="260">
        <v>16.204231822907698</v>
      </c>
      <c r="N64" s="415">
        <v>16.1020665488882</v>
      </c>
    </row>
    <row r="66" spans="2:14">
      <c r="B66" s="86" t="s">
        <v>58</v>
      </c>
      <c r="C66" s="86" t="s">
        <v>59</v>
      </c>
    </row>
    <row r="67" spans="2:14">
      <c r="B67" s="86" t="s">
        <v>60</v>
      </c>
      <c r="C67" s="309">
        <v>0.5</v>
      </c>
      <c r="D67" s="261"/>
      <c r="E67" s="261"/>
    </row>
    <row r="69" spans="2:14">
      <c r="B69" s="262"/>
      <c r="C69" s="262">
        <v>2015</v>
      </c>
      <c r="D69" s="262">
        <v>2016</v>
      </c>
      <c r="E69" s="262">
        <v>2017</v>
      </c>
      <c r="F69" s="262">
        <v>2018</v>
      </c>
      <c r="G69" s="262">
        <v>2019</v>
      </c>
      <c r="H69" s="262">
        <v>2020</v>
      </c>
      <c r="I69" s="262">
        <v>2025</v>
      </c>
      <c r="J69" s="262">
        <v>2030</v>
      </c>
      <c r="K69" s="262">
        <v>2035</v>
      </c>
      <c r="L69" s="262">
        <v>2040</v>
      </c>
      <c r="M69" s="262">
        <v>2045</v>
      </c>
      <c r="N69" s="262">
        <v>2050</v>
      </c>
    </row>
    <row r="70" spans="2:14">
      <c r="B70" s="86" t="s">
        <v>306</v>
      </c>
      <c r="C70" s="86">
        <v>111.2</v>
      </c>
      <c r="F70" s="86">
        <v>111.8</v>
      </c>
    </row>
    <row r="72" spans="2:14">
      <c r="B72" s="262" t="s">
        <v>307</v>
      </c>
    </row>
    <row r="73" spans="2:14">
      <c r="B73" s="263" t="s">
        <v>89</v>
      </c>
      <c r="C73" s="264">
        <v>2015</v>
      </c>
      <c r="D73" s="264">
        <v>2016</v>
      </c>
      <c r="E73" s="264">
        <v>2017</v>
      </c>
      <c r="F73" s="264">
        <v>2018</v>
      </c>
      <c r="G73" s="264">
        <v>2019</v>
      </c>
      <c r="H73" s="264">
        <v>2020</v>
      </c>
      <c r="I73" s="264">
        <v>2025</v>
      </c>
      <c r="J73" s="264">
        <v>2030</v>
      </c>
      <c r="K73" s="264">
        <v>2035</v>
      </c>
      <c r="L73" s="264">
        <v>2040</v>
      </c>
      <c r="M73" s="264">
        <v>2045</v>
      </c>
      <c r="N73" s="264">
        <v>2050</v>
      </c>
    </row>
    <row r="74" spans="2:14">
      <c r="B74" s="100" t="s">
        <v>44</v>
      </c>
      <c r="C74" s="265">
        <f>C61*$C$6*10</f>
        <v>146.08710232158211</v>
      </c>
      <c r="D74" s="265">
        <f t="shared" ref="D74:E74" si="10">D61*$C$6*10</f>
        <v>146.08710232158211</v>
      </c>
      <c r="E74" s="265">
        <f t="shared" si="10"/>
        <v>146.08710232158211</v>
      </c>
      <c r="F74" s="265">
        <f t="shared" ref="F74:N74" si="11">F61*$C$6*10</f>
        <v>146.08710232158211</v>
      </c>
      <c r="G74" s="265">
        <f t="shared" ref="G74" si="12">G61*$C$6*10</f>
        <v>146.08710232158211</v>
      </c>
      <c r="H74" s="265">
        <f t="shared" si="11"/>
        <v>132.69969905417025</v>
      </c>
      <c r="I74" s="265">
        <f t="shared" si="11"/>
        <v>131.52536543422181</v>
      </c>
      <c r="J74" s="336">
        <f t="shared" si="11"/>
        <v>123.30503009458296</v>
      </c>
      <c r="K74" s="265">
        <f t="shared" si="11"/>
        <v>123.30503009458296</v>
      </c>
      <c r="L74" s="265">
        <f t="shared" si="11"/>
        <v>123.30503009458296</v>
      </c>
      <c r="M74" s="265">
        <f t="shared" ref="M74" si="13">M61*$C$6*10</f>
        <v>123.30503009458296</v>
      </c>
      <c r="N74" s="265">
        <f t="shared" si="11"/>
        <v>123.30503009458296</v>
      </c>
    </row>
    <row r="75" spans="2:14">
      <c r="B75" s="100" t="s">
        <v>46</v>
      </c>
      <c r="C75" s="265">
        <f t="shared" ref="C75:N75" si="14">C62*$C$7*10</f>
        <v>143.79861564918315</v>
      </c>
      <c r="D75" s="265">
        <f t="shared" ref="D75:E75" si="15">D62*$C$7*10</f>
        <v>143.79861564918315</v>
      </c>
      <c r="E75" s="265">
        <f t="shared" si="15"/>
        <v>143.79861564918315</v>
      </c>
      <c r="F75" s="265">
        <f t="shared" si="14"/>
        <v>143.79861564918315</v>
      </c>
      <c r="G75" s="265">
        <f t="shared" ref="G75" si="16">G62*$C$7*10</f>
        <v>143.79861564918315</v>
      </c>
      <c r="H75" s="265">
        <f t="shared" si="14"/>
        <v>134.92879449699052</v>
      </c>
      <c r="I75" s="265">
        <f t="shared" si="14"/>
        <v>132.24096990541705</v>
      </c>
      <c r="J75" s="336">
        <f t="shared" si="14"/>
        <v>122.296018916595</v>
      </c>
      <c r="K75" s="265">
        <f t="shared" si="14"/>
        <v>122.296018916595</v>
      </c>
      <c r="L75" s="265">
        <f t="shared" si="14"/>
        <v>122.296018916595</v>
      </c>
      <c r="M75" s="265">
        <f t="shared" ref="M75" si="17">M62*$C$7*10</f>
        <v>122.296018916595</v>
      </c>
      <c r="N75" s="265">
        <f t="shared" si="14"/>
        <v>122.296018916595</v>
      </c>
    </row>
    <row r="76" spans="2:14">
      <c r="B76" s="105" t="s">
        <v>49</v>
      </c>
      <c r="C76" s="248">
        <v>0</v>
      </c>
      <c r="D76" s="248">
        <v>1</v>
      </c>
      <c r="E76" s="248">
        <v>2</v>
      </c>
      <c r="F76" s="248">
        <v>0</v>
      </c>
      <c r="G76" s="248">
        <v>1</v>
      </c>
      <c r="H76" s="248">
        <v>0</v>
      </c>
      <c r="I76" s="248">
        <v>0</v>
      </c>
      <c r="J76" s="331">
        <v>0</v>
      </c>
      <c r="K76" s="248">
        <v>0</v>
      </c>
      <c r="L76" s="248">
        <v>0</v>
      </c>
      <c r="M76" s="248">
        <v>1</v>
      </c>
      <c r="N76" s="248">
        <v>0</v>
      </c>
    </row>
    <row r="77" spans="2:14">
      <c r="B77" s="266" t="s">
        <v>185</v>
      </c>
      <c r="C77" s="267">
        <f>C74*(1-$C$67)</f>
        <v>73.043551160791054</v>
      </c>
      <c r="D77" s="267">
        <f t="shared" ref="D77:E77" si="18">D74*(1-$C$67)</f>
        <v>73.043551160791054</v>
      </c>
      <c r="E77" s="267">
        <f t="shared" si="18"/>
        <v>73.043551160791054</v>
      </c>
      <c r="F77" s="267">
        <f t="shared" ref="F77:N77" si="19">F74*(1-$C$67)</f>
        <v>73.043551160791054</v>
      </c>
      <c r="G77" s="267">
        <f t="shared" ref="G77" si="20">G74*(1-$C$67)</f>
        <v>73.043551160791054</v>
      </c>
      <c r="H77" s="267">
        <f t="shared" si="19"/>
        <v>66.349849527085127</v>
      </c>
      <c r="I77" s="267">
        <f t="shared" si="19"/>
        <v>65.762682717110906</v>
      </c>
      <c r="J77" s="337">
        <f t="shared" si="19"/>
        <v>61.65251504729148</v>
      </c>
      <c r="K77" s="267">
        <f t="shared" si="19"/>
        <v>61.65251504729148</v>
      </c>
      <c r="L77" s="267">
        <f t="shared" si="19"/>
        <v>61.65251504729148</v>
      </c>
      <c r="M77" s="267">
        <f t="shared" ref="M77" si="21">M74*(1-$C$67)</f>
        <v>61.65251504729148</v>
      </c>
      <c r="N77" s="267">
        <f t="shared" si="19"/>
        <v>61.65251504729148</v>
      </c>
    </row>
    <row r="78" spans="2:14">
      <c r="B78" s="266" t="s">
        <v>85</v>
      </c>
      <c r="C78" s="268">
        <v>0</v>
      </c>
      <c r="D78" s="268">
        <v>1</v>
      </c>
      <c r="E78" s="268">
        <v>2</v>
      </c>
      <c r="F78" s="268">
        <v>0</v>
      </c>
      <c r="G78" s="268">
        <v>1</v>
      </c>
      <c r="H78" s="268">
        <v>0</v>
      </c>
      <c r="I78" s="268">
        <v>0</v>
      </c>
      <c r="J78" s="338">
        <v>0</v>
      </c>
      <c r="K78" s="268">
        <v>0</v>
      </c>
      <c r="L78" s="268">
        <v>0</v>
      </c>
      <c r="M78" s="268">
        <v>1</v>
      </c>
      <c r="N78" s="268">
        <v>0</v>
      </c>
    </row>
    <row r="79" spans="2:14">
      <c r="B79" s="269" t="s">
        <v>179</v>
      </c>
      <c r="C79" s="341">
        <f t="shared" ref="C79:N79" si="22">C46*C74+C47*C75+C48*C76+C49*C77+C50*C78</f>
        <v>143.17571319950071</v>
      </c>
      <c r="D79" s="341">
        <f t="shared" si="22"/>
        <v>143.0477509721328</v>
      </c>
      <c r="E79" s="341">
        <f t="shared" si="22"/>
        <v>142.86023891026107</v>
      </c>
      <c r="F79" s="341">
        <f t="shared" si="22"/>
        <v>142.55245448108764</v>
      </c>
      <c r="G79" s="341">
        <f t="shared" si="22"/>
        <v>141.82526250577368</v>
      </c>
      <c r="H79" s="341">
        <f t="shared" si="22"/>
        <v>121.03328040019645</v>
      </c>
      <c r="I79" s="341">
        <f t="shared" si="22"/>
        <v>104.05960925881341</v>
      </c>
      <c r="J79" s="342">
        <f t="shared" si="22"/>
        <v>75.672160730868427</v>
      </c>
      <c r="K79" s="341">
        <f t="shared" si="22"/>
        <v>62.758429939810824</v>
      </c>
      <c r="L79" s="341">
        <f t="shared" si="22"/>
        <v>56.608313602751501</v>
      </c>
      <c r="M79" s="341">
        <f t="shared" si="22"/>
        <v>51.571695382631113</v>
      </c>
      <c r="N79" s="341">
        <f t="shared" si="22"/>
        <v>46.14857527944968</v>
      </c>
    </row>
    <row r="80" spans="2:14">
      <c r="G80" s="271"/>
      <c r="I80" s="173">
        <f>I79/$H79-1</f>
        <v>-0.14023970171889588</v>
      </c>
      <c r="J80" s="173">
        <f>J79/$H79-1</f>
        <v>-0.37478220469065626</v>
      </c>
    </row>
    <row r="81" spans="1:14">
      <c r="G81" s="271"/>
      <c r="I81" s="173"/>
      <c r="J81" s="173"/>
    </row>
    <row r="82" spans="1:14">
      <c r="B82" s="289" t="s">
        <v>329</v>
      </c>
      <c r="C82" s="282">
        <f>123/95</f>
        <v>1.2947368421052632</v>
      </c>
      <c r="G82" s="271"/>
      <c r="I82" s="173"/>
      <c r="J82" s="173"/>
    </row>
    <row r="83" spans="1:14">
      <c r="B83" s="289" t="s">
        <v>308</v>
      </c>
      <c r="C83" s="271">
        <f>1.35/(123/95)</f>
        <v>1.0426829268292683</v>
      </c>
      <c r="D83" s="271"/>
      <c r="E83" s="271"/>
      <c r="F83" s="271"/>
      <c r="G83" s="271"/>
      <c r="H83" s="271"/>
      <c r="I83" s="173"/>
      <c r="J83" s="173"/>
    </row>
    <row r="84" spans="1:14">
      <c r="B84" s="289"/>
      <c r="C84" s="271"/>
      <c r="D84" s="271"/>
      <c r="E84" s="271"/>
      <c r="F84" s="271"/>
      <c r="G84" s="271"/>
      <c r="I84" s="173"/>
      <c r="J84" s="173"/>
    </row>
    <row r="85" spans="1:14">
      <c r="B85" s="262" t="s">
        <v>309</v>
      </c>
    </row>
    <row r="86" spans="1:14">
      <c r="B86" s="263" t="s">
        <v>89</v>
      </c>
      <c r="C86" s="264">
        <v>2015</v>
      </c>
      <c r="D86" s="264">
        <v>2016</v>
      </c>
      <c r="E86" s="264">
        <v>2017</v>
      </c>
      <c r="F86" s="264">
        <v>2018</v>
      </c>
      <c r="G86" s="264">
        <v>2019</v>
      </c>
      <c r="H86" s="264">
        <v>2020</v>
      </c>
      <c r="I86" s="264">
        <v>2025</v>
      </c>
      <c r="J86" s="264">
        <v>2030</v>
      </c>
      <c r="K86" s="264">
        <v>2035</v>
      </c>
      <c r="L86" s="264">
        <v>2040</v>
      </c>
      <c r="M86" s="264">
        <v>2045</v>
      </c>
      <c r="N86" s="264">
        <v>2050</v>
      </c>
    </row>
    <row r="87" spans="1:14">
      <c r="B87" s="100" t="s">
        <v>44</v>
      </c>
      <c r="C87" s="265">
        <f t="shared" ref="C87:N87" si="23">C74/$C$83</f>
        <v>140.10692854233605</v>
      </c>
      <c r="D87" s="265">
        <f t="shared" si="23"/>
        <v>140.10692854233605</v>
      </c>
      <c r="E87" s="265">
        <f t="shared" si="23"/>
        <v>140.10692854233605</v>
      </c>
      <c r="F87" s="265">
        <f t="shared" si="23"/>
        <v>140.10692854233605</v>
      </c>
      <c r="G87" s="265">
        <f t="shared" si="23"/>
        <v>140.10692854233605</v>
      </c>
      <c r="H87" s="265">
        <f t="shared" si="23"/>
        <v>127.26754763090013</v>
      </c>
      <c r="I87" s="265">
        <f t="shared" si="23"/>
        <v>126.14128614744079</v>
      </c>
      <c r="J87" s="336">
        <f t="shared" si="23"/>
        <v>118.25745576322576</v>
      </c>
      <c r="K87" s="265">
        <f t="shared" si="23"/>
        <v>118.25745576322576</v>
      </c>
      <c r="L87" s="265">
        <f t="shared" si="23"/>
        <v>118.25745576322576</v>
      </c>
      <c r="M87" s="265">
        <f t="shared" si="23"/>
        <v>118.25745576322576</v>
      </c>
      <c r="N87" s="265">
        <f t="shared" si="23"/>
        <v>118.25745576322576</v>
      </c>
    </row>
    <row r="88" spans="1:14">
      <c r="B88" s="100" t="s">
        <v>46</v>
      </c>
      <c r="C88" s="265">
        <f t="shared" ref="C88:N88" si="24">C75/$C$83</f>
        <v>137.91212261091249</v>
      </c>
      <c r="D88" s="265">
        <f t="shared" si="24"/>
        <v>137.91212261091249</v>
      </c>
      <c r="E88" s="265">
        <f t="shared" si="24"/>
        <v>137.91212261091249</v>
      </c>
      <c r="F88" s="265">
        <f t="shared" si="24"/>
        <v>137.91212261091249</v>
      </c>
      <c r="G88" s="265">
        <f t="shared" si="24"/>
        <v>137.91212261091249</v>
      </c>
      <c r="H88" s="265">
        <f t="shared" si="24"/>
        <v>129.40539355266927</v>
      </c>
      <c r="I88" s="265">
        <f t="shared" si="24"/>
        <v>126.82759686835318</v>
      </c>
      <c r="J88" s="336">
        <f t="shared" si="24"/>
        <v>117.28974913638351</v>
      </c>
      <c r="K88" s="265">
        <f t="shared" si="24"/>
        <v>117.28974913638351</v>
      </c>
      <c r="L88" s="265">
        <f t="shared" si="24"/>
        <v>117.28974913638351</v>
      </c>
      <c r="M88" s="265">
        <f t="shared" si="24"/>
        <v>117.28974913638351</v>
      </c>
      <c r="N88" s="265">
        <f t="shared" si="24"/>
        <v>117.28974913638351</v>
      </c>
    </row>
    <row r="89" spans="1:14">
      <c r="B89" s="105" t="s">
        <v>49</v>
      </c>
      <c r="C89" s="265">
        <f t="shared" ref="C89:N89" si="25">C76/$C$83</f>
        <v>0</v>
      </c>
      <c r="D89" s="265">
        <f t="shared" si="25"/>
        <v>0.95906432748538006</v>
      </c>
      <c r="E89" s="265">
        <f t="shared" si="25"/>
        <v>1.9181286549707601</v>
      </c>
      <c r="F89" s="265">
        <f t="shared" si="25"/>
        <v>0</v>
      </c>
      <c r="G89" s="265">
        <f t="shared" si="25"/>
        <v>0.95906432748538006</v>
      </c>
      <c r="H89" s="265">
        <f t="shared" si="25"/>
        <v>0</v>
      </c>
      <c r="I89" s="265">
        <f t="shared" si="25"/>
        <v>0</v>
      </c>
      <c r="J89" s="336">
        <f t="shared" si="25"/>
        <v>0</v>
      </c>
      <c r="K89" s="265">
        <f t="shared" si="25"/>
        <v>0</v>
      </c>
      <c r="L89" s="265">
        <f t="shared" si="25"/>
        <v>0</v>
      </c>
      <c r="M89" s="265">
        <f t="shared" si="25"/>
        <v>0.95906432748538006</v>
      </c>
      <c r="N89" s="265">
        <f t="shared" si="25"/>
        <v>0</v>
      </c>
    </row>
    <row r="90" spans="1:14">
      <c r="B90" s="266" t="s">
        <v>185</v>
      </c>
      <c r="C90" s="265">
        <f t="shared" ref="C90:N90" si="26">C77/$C$83</f>
        <v>70.053464271168025</v>
      </c>
      <c r="D90" s="265">
        <f t="shared" si="26"/>
        <v>70.053464271168025</v>
      </c>
      <c r="E90" s="265">
        <f t="shared" si="26"/>
        <v>70.053464271168025</v>
      </c>
      <c r="F90" s="265">
        <f t="shared" si="26"/>
        <v>70.053464271168025</v>
      </c>
      <c r="G90" s="265">
        <f t="shared" si="26"/>
        <v>70.053464271168025</v>
      </c>
      <c r="H90" s="265">
        <f t="shared" si="26"/>
        <v>63.633773815450063</v>
      </c>
      <c r="I90" s="265">
        <f t="shared" si="26"/>
        <v>63.070643073720397</v>
      </c>
      <c r="J90" s="336">
        <f t="shared" si="26"/>
        <v>59.128727881612882</v>
      </c>
      <c r="K90" s="265">
        <f t="shared" si="26"/>
        <v>59.128727881612882</v>
      </c>
      <c r="L90" s="265">
        <f t="shared" si="26"/>
        <v>59.128727881612882</v>
      </c>
      <c r="M90" s="265">
        <f t="shared" si="26"/>
        <v>59.128727881612882</v>
      </c>
      <c r="N90" s="265">
        <f t="shared" si="26"/>
        <v>59.128727881612882</v>
      </c>
    </row>
    <row r="91" spans="1:14">
      <c r="B91" s="266" t="s">
        <v>85</v>
      </c>
      <c r="C91" s="265">
        <f t="shared" ref="C91:N91" si="27">C78/$C$83</f>
        <v>0</v>
      </c>
      <c r="D91" s="265">
        <f t="shared" si="27"/>
        <v>0.95906432748538006</v>
      </c>
      <c r="E91" s="265">
        <f t="shared" si="27"/>
        <v>1.9181286549707601</v>
      </c>
      <c r="F91" s="265">
        <f t="shared" si="27"/>
        <v>0</v>
      </c>
      <c r="G91" s="265">
        <f t="shared" si="27"/>
        <v>0.95906432748538006</v>
      </c>
      <c r="H91" s="265">
        <f t="shared" si="27"/>
        <v>0</v>
      </c>
      <c r="I91" s="265">
        <f t="shared" si="27"/>
        <v>0</v>
      </c>
      <c r="J91" s="336">
        <f t="shared" si="27"/>
        <v>0</v>
      </c>
      <c r="K91" s="265">
        <f t="shared" si="27"/>
        <v>0</v>
      </c>
      <c r="L91" s="265">
        <f t="shared" si="27"/>
        <v>0</v>
      </c>
      <c r="M91" s="265">
        <f t="shared" si="27"/>
        <v>0.95906432748538006</v>
      </c>
      <c r="N91" s="265">
        <f t="shared" si="27"/>
        <v>0</v>
      </c>
    </row>
    <row r="92" spans="1:14">
      <c r="B92" s="269" t="s">
        <v>179</v>
      </c>
      <c r="C92" s="270">
        <f t="shared" ref="C92:N92" si="28">SUMPRODUCT(C46:C50,C87:C91)</f>
        <v>137.31471909191879</v>
      </c>
      <c r="D92" s="270">
        <f t="shared" si="28"/>
        <v>137.19199508438467</v>
      </c>
      <c r="E92" s="270">
        <f t="shared" si="28"/>
        <v>137.01215895487022</v>
      </c>
      <c r="F92" s="270">
        <f t="shared" si="28"/>
        <v>136.71697388829458</v>
      </c>
      <c r="G92" s="270">
        <f t="shared" si="28"/>
        <v>136.01955000553733</v>
      </c>
      <c r="H92" s="270">
        <f t="shared" si="28"/>
        <v>116.07870167036386</v>
      </c>
      <c r="I92" s="270">
        <f t="shared" si="28"/>
        <v>99.799859172195298</v>
      </c>
      <c r="J92" s="332">
        <f t="shared" si="28"/>
        <v>72.574469940715915</v>
      </c>
      <c r="K92" s="270">
        <f t="shared" si="28"/>
        <v>60.189371404263014</v>
      </c>
      <c r="L92" s="270">
        <f t="shared" si="28"/>
        <v>54.291014215504362</v>
      </c>
      <c r="M92" s="270">
        <f t="shared" si="28"/>
        <v>49.460573349423996</v>
      </c>
      <c r="N92" s="270">
        <f t="shared" si="28"/>
        <v>44.259452314793847</v>
      </c>
    </row>
    <row r="93" spans="1:14">
      <c r="B93" s="289"/>
      <c r="C93" s="271"/>
      <c r="D93" s="271"/>
      <c r="E93" s="271"/>
      <c r="F93" s="271"/>
      <c r="G93" s="271"/>
      <c r="I93" s="173"/>
      <c r="J93" s="173"/>
    </row>
    <row r="95" spans="1:14">
      <c r="A95" s="233"/>
      <c r="B95" s="234" t="s">
        <v>61</v>
      </c>
      <c r="C95" s="235"/>
      <c r="D95" s="235"/>
      <c r="E95" s="235"/>
      <c r="F95" s="235"/>
      <c r="G95" s="235"/>
      <c r="H95" s="236"/>
      <c r="I95" s="235"/>
      <c r="J95" s="235"/>
      <c r="K95" s="233"/>
      <c r="L95" s="233"/>
      <c r="M95" s="233"/>
      <c r="N95" s="233"/>
    </row>
    <row r="96" spans="1:14">
      <c r="B96" s="253"/>
      <c r="C96" s="243"/>
      <c r="D96" s="243"/>
      <c r="E96" s="243"/>
      <c r="F96" s="243"/>
      <c r="G96" s="243"/>
      <c r="H96" s="243"/>
      <c r="I96" s="243"/>
      <c r="J96" s="243"/>
    </row>
    <row r="97" spans="2:16">
      <c r="B97" s="253" t="s">
        <v>62</v>
      </c>
      <c r="C97" s="243"/>
      <c r="D97" s="243"/>
      <c r="E97" s="243"/>
      <c r="F97" s="243"/>
      <c r="G97" s="243"/>
      <c r="H97" s="243"/>
      <c r="I97" s="243"/>
      <c r="J97" s="243"/>
    </row>
    <row r="98" spans="2:16">
      <c r="B98" s="253"/>
      <c r="C98" s="243"/>
      <c r="D98" s="243"/>
      <c r="E98" s="243"/>
      <c r="F98" s="243"/>
      <c r="G98" s="243"/>
      <c r="H98" s="243"/>
      <c r="I98" s="243"/>
      <c r="J98" s="243"/>
    </row>
    <row r="99" spans="2:16">
      <c r="B99" s="273" t="s">
        <v>63</v>
      </c>
      <c r="C99" s="273"/>
      <c r="D99" s="273"/>
      <c r="E99" s="273"/>
      <c r="F99" s="273"/>
      <c r="G99" s="273"/>
      <c r="H99" s="273"/>
      <c r="I99" s="273"/>
      <c r="J99" s="273"/>
      <c r="K99" s="273"/>
      <c r="L99" s="273"/>
      <c r="M99" s="273"/>
      <c r="N99" s="273"/>
    </row>
    <row r="101" spans="2:16">
      <c r="B101" s="86" t="s">
        <v>338</v>
      </c>
      <c r="C101" s="459">
        <v>0.6424110385710059</v>
      </c>
      <c r="D101" s="459">
        <v>0.63960673738282259</v>
      </c>
      <c r="E101" s="459">
        <v>0.63264178457154052</v>
      </c>
      <c r="F101" s="459">
        <v>0.6200580505470169</v>
      </c>
      <c r="G101" s="459">
        <v>0.60382731895150166</v>
      </c>
      <c r="H101" s="459">
        <v>0.58931095757765672</v>
      </c>
      <c r="I101" s="459">
        <v>0.46281122887240927</v>
      </c>
      <c r="J101" s="459">
        <v>0.37433884896087743</v>
      </c>
      <c r="K101" s="459">
        <v>0.34957870694653848</v>
      </c>
      <c r="L101" s="459">
        <v>0.33606422723046547</v>
      </c>
      <c r="M101" s="459">
        <f>L101</f>
        <v>0.33606422723046547</v>
      </c>
      <c r="N101" s="459">
        <f>M101</f>
        <v>0.33606422723046547</v>
      </c>
    </row>
    <row r="103" spans="2:16">
      <c r="B103" s="86" t="s">
        <v>64</v>
      </c>
      <c r="N103" s="274"/>
    </row>
    <row r="104" spans="2:16">
      <c r="B104" s="240"/>
      <c r="C104" s="344">
        <v>2015</v>
      </c>
      <c r="D104" s="344">
        <v>2016</v>
      </c>
      <c r="E104" s="344">
        <v>2017</v>
      </c>
      <c r="F104" s="344">
        <v>2018</v>
      </c>
      <c r="G104" s="344">
        <v>2019</v>
      </c>
      <c r="H104" s="344">
        <v>2020</v>
      </c>
      <c r="I104" s="344">
        <v>2025</v>
      </c>
      <c r="J104" s="344">
        <v>2030</v>
      </c>
      <c r="K104" s="344">
        <v>2035</v>
      </c>
      <c r="L104" s="344">
        <v>2040</v>
      </c>
      <c r="M104" s="344">
        <v>2045</v>
      </c>
      <c r="N104" s="345">
        <v>2050</v>
      </c>
    </row>
    <row r="105" spans="2:16">
      <c r="B105" s="105" t="s">
        <v>325</v>
      </c>
      <c r="C105" s="334">
        <v>0.99816858860186342</v>
      </c>
      <c r="D105" s="334">
        <v>0.99763056820410168</v>
      </c>
      <c r="E105" s="334">
        <v>0.99699983164422179</v>
      </c>
      <c r="F105" s="334">
        <v>0.9961548878102604</v>
      </c>
      <c r="G105" s="334">
        <v>0.99503346563545492</v>
      </c>
      <c r="H105" s="402">
        <v>0.99205140933177649</v>
      </c>
      <c r="I105" s="416">
        <v>0.91092583806457195</v>
      </c>
      <c r="J105" s="416">
        <v>0.7857643363576392</v>
      </c>
      <c r="K105" s="416">
        <v>0.63342109097923993</v>
      </c>
      <c r="L105" s="416">
        <v>0.49879999999999997</v>
      </c>
      <c r="M105" s="416">
        <v>0.40689999999999993</v>
      </c>
      <c r="N105" s="416">
        <v>0.35339999999999994</v>
      </c>
    </row>
    <row r="106" spans="2:16">
      <c r="B106" s="417" t="s">
        <v>44</v>
      </c>
      <c r="C106" s="334">
        <v>0.23564255633803777</v>
      </c>
      <c r="D106" s="334">
        <v>0.24113479250144285</v>
      </c>
      <c r="E106" s="334">
        <v>0.25055883916778598</v>
      </c>
      <c r="F106" s="334">
        <v>0.26605181476672052</v>
      </c>
      <c r="G106" s="334">
        <v>0.28574205466716901</v>
      </c>
      <c r="H106" s="402">
        <v>0.30396598298291855</v>
      </c>
      <c r="I106" s="416">
        <v>0.38232475815472905</v>
      </c>
      <c r="J106" s="416">
        <v>0.4053146414149007</v>
      </c>
      <c r="K106" s="416">
        <v>0.35039044904712985</v>
      </c>
      <c r="L106" s="416">
        <v>0.29520816326530563</v>
      </c>
      <c r="M106" s="416">
        <v>0.24081836734693873</v>
      </c>
      <c r="N106" s="416">
        <v>0.20915510204081628</v>
      </c>
    </row>
    <row r="107" spans="2:16">
      <c r="B107" s="417" t="s">
        <v>46</v>
      </c>
      <c r="C107" s="334">
        <v>0.76252603226382565</v>
      </c>
      <c r="D107" s="334">
        <v>0.7564957757026588</v>
      </c>
      <c r="E107" s="334">
        <v>0.74644099247643581</v>
      </c>
      <c r="F107" s="334">
        <v>0.73010307304353994</v>
      </c>
      <c r="G107" s="334">
        <v>0.70929141096828596</v>
      </c>
      <c r="H107" s="402">
        <v>0.68808542634885794</v>
      </c>
      <c r="I107" s="416">
        <v>0.52860107990984284</v>
      </c>
      <c r="J107" s="416">
        <v>0.38044969494273845</v>
      </c>
      <c r="K107" s="416">
        <v>0.28303064193211008</v>
      </c>
      <c r="L107" s="416">
        <v>0.20359183673469433</v>
      </c>
      <c r="M107" s="416">
        <v>0.16608163265306117</v>
      </c>
      <c r="N107" s="416">
        <v>0.14424489795918366</v>
      </c>
    </row>
    <row r="108" spans="2:16">
      <c r="B108" s="105" t="s">
        <v>49</v>
      </c>
      <c r="C108" s="335">
        <v>6.772753265360395E-4</v>
      </c>
      <c r="D108" s="335">
        <v>1.0408389609970995E-3</v>
      </c>
      <c r="E108" s="335">
        <v>1.4127468521703834E-3</v>
      </c>
      <c r="F108" s="335">
        <v>1.8032512426758194E-3</v>
      </c>
      <c r="G108" s="335">
        <v>2.4209346608353838E-3</v>
      </c>
      <c r="H108" s="418">
        <v>4.1600723998783742E-3</v>
      </c>
      <c r="I108" s="422">
        <v>4.6713653383253402E-2</v>
      </c>
      <c r="J108" s="422">
        <v>0.12051352422207677</v>
      </c>
      <c r="K108" s="422">
        <v>0.22442445502975264</v>
      </c>
      <c r="L108" s="416">
        <v>0.33130000000000004</v>
      </c>
      <c r="M108" s="416">
        <v>0.41650000000000004</v>
      </c>
      <c r="N108" s="416">
        <v>0.47500000000000009</v>
      </c>
    </row>
    <row r="109" spans="2:16">
      <c r="B109" s="105" t="s">
        <v>50</v>
      </c>
      <c r="C109" s="335">
        <v>1.1541360716005511E-3</v>
      </c>
      <c r="D109" s="335">
        <v>1.3285928349013741E-3</v>
      </c>
      <c r="E109" s="335">
        <v>1.5874215036078988E-3</v>
      </c>
      <c r="F109" s="335">
        <v>2.0418609470636818E-3</v>
      </c>
      <c r="G109" s="335">
        <v>2.5455997037096365E-3</v>
      </c>
      <c r="H109" s="418">
        <v>3.7885182683451758E-3</v>
      </c>
      <c r="I109" s="422">
        <v>4.2360508552174499E-2</v>
      </c>
      <c r="J109" s="422">
        <v>9.3722139420284095E-2</v>
      </c>
      <c r="K109" s="422">
        <v>0.14215445399100746</v>
      </c>
      <c r="L109" s="416">
        <v>0.1699</v>
      </c>
      <c r="M109" s="416">
        <v>0.17660000000000001</v>
      </c>
      <c r="N109" s="416">
        <v>0.1716</v>
      </c>
    </row>
    <row r="110" spans="2:16">
      <c r="B110" s="269" t="s">
        <v>85</v>
      </c>
      <c r="C110" s="403">
        <v>0</v>
      </c>
      <c r="D110" s="403">
        <v>0</v>
      </c>
      <c r="E110" s="403">
        <v>0</v>
      </c>
      <c r="F110" s="403">
        <v>0</v>
      </c>
      <c r="G110" s="403">
        <v>0</v>
      </c>
      <c r="H110" s="403">
        <v>0</v>
      </c>
      <c r="I110" s="403">
        <v>0</v>
      </c>
      <c r="J110" s="403">
        <v>0</v>
      </c>
      <c r="K110" s="403">
        <v>0</v>
      </c>
      <c r="L110" s="403">
        <v>0</v>
      </c>
      <c r="M110" s="403">
        <v>0</v>
      </c>
      <c r="N110" s="403">
        <v>0</v>
      </c>
    </row>
    <row r="111" spans="2:16">
      <c r="B111" s="105" t="s">
        <v>65</v>
      </c>
      <c r="C111" s="334">
        <v>1</v>
      </c>
      <c r="D111" s="334">
        <v>1</v>
      </c>
      <c r="E111" s="334">
        <v>1</v>
      </c>
      <c r="F111" s="334">
        <v>0.99999999999999989</v>
      </c>
      <c r="G111" s="334">
        <v>0.99999999999999989</v>
      </c>
      <c r="H111" s="402">
        <v>1</v>
      </c>
      <c r="I111" s="419">
        <v>0.99999999999999978</v>
      </c>
      <c r="J111" s="419">
        <v>0.99999999999999889</v>
      </c>
      <c r="K111" s="419">
        <v>0.99999999999999989</v>
      </c>
      <c r="L111" s="419">
        <v>1.0000000000000013</v>
      </c>
      <c r="M111" s="419">
        <v>1.0000000000000004</v>
      </c>
      <c r="N111" s="419">
        <v>0.99999999999999944</v>
      </c>
    </row>
    <row r="112" spans="2:16">
      <c r="B112" s="276"/>
      <c r="C112" s="276"/>
      <c r="D112" s="276"/>
      <c r="E112" s="276"/>
      <c r="F112" s="276"/>
      <c r="G112" s="276"/>
      <c r="H112" s="276"/>
      <c r="I112" s="276"/>
      <c r="J112" s="276"/>
      <c r="K112" s="276"/>
      <c r="L112" s="276"/>
      <c r="M112" s="276"/>
      <c r="N112" s="276"/>
      <c r="O112" s="276"/>
      <c r="P112" s="276"/>
    </row>
    <row r="113" spans="2:16">
      <c r="B113" s="276"/>
      <c r="C113" s="276"/>
      <c r="D113" s="276"/>
      <c r="E113" s="276"/>
      <c r="F113" s="276"/>
      <c r="G113" s="276"/>
      <c r="H113" s="276"/>
      <c r="I113" s="276"/>
      <c r="J113" s="276"/>
      <c r="K113" s="276"/>
      <c r="L113" s="276"/>
      <c r="M113" s="276"/>
      <c r="N113" s="276"/>
      <c r="O113" s="276"/>
      <c r="P113" s="276"/>
    </row>
    <row r="114" spans="2:16">
      <c r="B114" s="276" t="s">
        <v>337</v>
      </c>
      <c r="C114" s="457">
        <f>C119/C117</f>
        <v>0.76392509338717751</v>
      </c>
      <c r="D114" s="457">
        <f t="shared" ref="D114:H114" si="29">D119/D117</f>
        <v>0.75829249805814891</v>
      </c>
      <c r="E114" s="457">
        <f t="shared" si="29"/>
        <v>0.74868718006243595</v>
      </c>
      <c r="F114" s="457">
        <f t="shared" si="29"/>
        <v>0.73292123742769222</v>
      </c>
      <c r="G114" s="457">
        <f t="shared" si="29"/>
        <v>0.71283171417286306</v>
      </c>
      <c r="H114" s="457">
        <f t="shared" si="29"/>
        <v>0.69359855736945808</v>
      </c>
      <c r="I114" s="458">
        <v>0.5802899180387201</v>
      </c>
      <c r="J114" s="458">
        <v>0.48417786012825287</v>
      </c>
      <c r="K114" s="458">
        <v>0.4468285725922983</v>
      </c>
      <c r="L114" s="458">
        <v>0.4081632653061234</v>
      </c>
      <c r="M114" s="458">
        <v>0.4081632653061224</v>
      </c>
      <c r="N114" s="458">
        <v>0.40816326530612246</v>
      </c>
      <c r="O114" s="276"/>
      <c r="P114" s="276"/>
    </row>
    <row r="115" spans="2:16">
      <c r="B115" s="86" t="s">
        <v>66</v>
      </c>
    </row>
    <row r="116" spans="2:16">
      <c r="B116" s="411"/>
      <c r="C116" s="344">
        <v>2015</v>
      </c>
      <c r="D116" s="344">
        <v>2016</v>
      </c>
      <c r="E116" s="344">
        <v>2017</v>
      </c>
      <c r="F116" s="344">
        <v>2018</v>
      </c>
      <c r="G116" s="344">
        <v>2019</v>
      </c>
      <c r="H116" s="344">
        <v>2020</v>
      </c>
      <c r="I116" s="344">
        <v>2025</v>
      </c>
      <c r="J116" s="344">
        <v>2030</v>
      </c>
      <c r="K116" s="344">
        <v>2035</v>
      </c>
      <c r="L116" s="344">
        <v>2040</v>
      </c>
      <c r="M116" s="344">
        <v>2045</v>
      </c>
      <c r="N116" s="345">
        <v>2050</v>
      </c>
    </row>
    <row r="117" spans="2:16">
      <c r="B117" s="105" t="s">
        <v>325</v>
      </c>
      <c r="C117" s="334">
        <v>0.99816858860186342</v>
      </c>
      <c r="D117" s="334">
        <v>0.99763056820410168</v>
      </c>
      <c r="E117" s="334">
        <v>0.99699983164422179</v>
      </c>
      <c r="F117" s="334">
        <v>0.9961548878102604</v>
      </c>
      <c r="G117" s="334">
        <v>0.99503346563545492</v>
      </c>
      <c r="H117" s="402">
        <v>0.99205140933177649</v>
      </c>
      <c r="I117" s="420">
        <v>0.91092583806457195</v>
      </c>
      <c r="J117" s="420">
        <v>0.7857643363576392</v>
      </c>
      <c r="K117" s="420">
        <v>0.63342109097923993</v>
      </c>
      <c r="L117" s="420">
        <v>0.49879999999999997</v>
      </c>
      <c r="M117" s="420">
        <v>0.40689999999999993</v>
      </c>
      <c r="N117" s="420">
        <v>0.35339999999999994</v>
      </c>
    </row>
    <row r="118" spans="2:16">
      <c r="B118" s="417" t="s">
        <v>44</v>
      </c>
      <c r="C118" s="353">
        <v>0.23564255633803777</v>
      </c>
      <c r="D118" s="353">
        <v>0.24113479250144285</v>
      </c>
      <c r="E118" s="353">
        <v>0.25055883916778598</v>
      </c>
      <c r="F118" s="353">
        <v>0.26605181476672052</v>
      </c>
      <c r="G118" s="353">
        <v>0.28574205466716901</v>
      </c>
      <c r="H118" s="421">
        <v>0.30396598298291855</v>
      </c>
      <c r="I118" s="420">
        <v>0.38232475815472905</v>
      </c>
      <c r="J118" s="420">
        <v>0.4053146414149007</v>
      </c>
      <c r="K118" s="420">
        <v>0.35039044904712985</v>
      </c>
      <c r="L118" s="420">
        <v>0.29520816326530563</v>
      </c>
      <c r="M118" s="420">
        <v>0.24081836734693873</v>
      </c>
      <c r="N118" s="420">
        <v>0.20915510204081628</v>
      </c>
    </row>
    <row r="119" spans="2:16">
      <c r="B119" s="417" t="s">
        <v>46</v>
      </c>
      <c r="C119" s="353">
        <v>0.76252603226382565</v>
      </c>
      <c r="D119" s="353">
        <v>0.7564957757026588</v>
      </c>
      <c r="E119" s="353">
        <v>0.74644099247643581</v>
      </c>
      <c r="F119" s="353">
        <v>0.73010307304353994</v>
      </c>
      <c r="G119" s="353">
        <v>0.70929141096828596</v>
      </c>
      <c r="H119" s="421">
        <v>0.68808542634885794</v>
      </c>
      <c r="I119" s="420">
        <v>0.52860107990984284</v>
      </c>
      <c r="J119" s="420">
        <v>0.38044969494273845</v>
      </c>
      <c r="K119" s="420">
        <v>0.28303064193211008</v>
      </c>
      <c r="L119" s="420">
        <v>0.20359183673469433</v>
      </c>
      <c r="M119" s="420">
        <v>0.16608163265306117</v>
      </c>
      <c r="N119" s="420">
        <v>0.14424489795918366</v>
      </c>
    </row>
    <row r="120" spans="2:16">
      <c r="B120" s="105" t="s">
        <v>49</v>
      </c>
      <c r="C120" s="353">
        <v>6.772753265360395E-4</v>
      </c>
      <c r="D120" s="353">
        <v>1.0408389609970995E-3</v>
      </c>
      <c r="E120" s="353">
        <v>1.4127468521703834E-3</v>
      </c>
      <c r="F120" s="353">
        <v>1.8032512426758194E-3</v>
      </c>
      <c r="G120" s="353">
        <v>2.4209346608353838E-3</v>
      </c>
      <c r="H120" s="421">
        <v>4.1600723998783742E-3</v>
      </c>
      <c r="I120" s="422">
        <v>4.6713653383253402E-2</v>
      </c>
      <c r="J120" s="422">
        <v>0.12051352422207677</v>
      </c>
      <c r="K120" s="422">
        <v>0.22442445502975264</v>
      </c>
      <c r="L120" s="420">
        <v>0.33130000000000004</v>
      </c>
      <c r="M120" s="420">
        <v>0.41650000000000004</v>
      </c>
      <c r="N120" s="420">
        <v>0.47500000000000009</v>
      </c>
    </row>
    <row r="121" spans="2:16">
      <c r="B121" s="105" t="s">
        <v>50</v>
      </c>
      <c r="C121" s="353">
        <v>1.1541360716005511E-3</v>
      </c>
      <c r="D121" s="353">
        <v>1.3285928349013741E-3</v>
      </c>
      <c r="E121" s="353">
        <v>1.5874215036078988E-3</v>
      </c>
      <c r="F121" s="353">
        <v>2.0418609470636818E-3</v>
      </c>
      <c r="G121" s="353">
        <v>2.5455997037096365E-3</v>
      </c>
      <c r="H121" s="421">
        <v>3.7885182683451758E-3</v>
      </c>
      <c r="I121" s="422">
        <v>4.2360508552174499E-2</v>
      </c>
      <c r="J121" s="422">
        <v>9.3722139420284095E-2</v>
      </c>
      <c r="K121" s="422">
        <v>0.14215445399100746</v>
      </c>
      <c r="L121" s="420">
        <v>0.1699</v>
      </c>
      <c r="M121" s="420">
        <v>0.17660000000000001</v>
      </c>
      <c r="N121" s="420">
        <v>0.1716</v>
      </c>
    </row>
    <row r="122" spans="2:16">
      <c r="B122" s="269" t="s">
        <v>85</v>
      </c>
      <c r="C122" s="403">
        <v>0</v>
      </c>
      <c r="D122" s="403">
        <v>0</v>
      </c>
      <c r="E122" s="403">
        <v>0</v>
      </c>
      <c r="F122" s="403">
        <v>0</v>
      </c>
      <c r="G122" s="403">
        <v>0</v>
      </c>
      <c r="H122" s="403">
        <v>0</v>
      </c>
      <c r="I122" s="403">
        <v>0</v>
      </c>
      <c r="J122" s="403">
        <v>0</v>
      </c>
      <c r="K122" s="403">
        <v>0</v>
      </c>
      <c r="L122" s="403">
        <v>0</v>
      </c>
      <c r="M122" s="403">
        <v>0</v>
      </c>
      <c r="N122" s="403">
        <v>0</v>
      </c>
    </row>
    <row r="123" spans="2:16">
      <c r="B123" s="105" t="s">
        <v>65</v>
      </c>
      <c r="C123" s="275">
        <v>1</v>
      </c>
      <c r="D123" s="275">
        <v>1</v>
      </c>
      <c r="E123" s="275">
        <v>1</v>
      </c>
      <c r="F123" s="275">
        <v>0.99999999999999989</v>
      </c>
      <c r="G123" s="275">
        <v>0.99999999999999989</v>
      </c>
      <c r="H123" s="275">
        <v>1</v>
      </c>
      <c r="I123" s="275">
        <v>0.99999999999999978</v>
      </c>
      <c r="J123" s="275">
        <v>0.99999999999999889</v>
      </c>
      <c r="K123" s="275">
        <v>0.99999999999999989</v>
      </c>
      <c r="L123" s="275">
        <v>1.0000000000000013</v>
      </c>
      <c r="M123" s="275">
        <v>1.0000000000000004</v>
      </c>
      <c r="N123" s="275">
        <v>0.99999999999999944</v>
      </c>
    </row>
    <row r="124" spans="2:16">
      <c r="B124" s="276"/>
      <c r="H124" s="277"/>
      <c r="I124" s="261">
        <f>I117-I118-I119</f>
        <v>0</v>
      </c>
      <c r="J124" s="261">
        <f t="shared" ref="J124:N124" si="30">J117-J118-J119</f>
        <v>0</v>
      </c>
      <c r="K124" s="261">
        <f t="shared" si="30"/>
        <v>0</v>
      </c>
      <c r="L124" s="261">
        <f t="shared" si="30"/>
        <v>0</v>
      </c>
      <c r="M124" s="261">
        <f t="shared" si="30"/>
        <v>0</v>
      </c>
      <c r="N124" s="261">
        <f t="shared" si="30"/>
        <v>0</v>
      </c>
    </row>
    <row r="125" spans="2:16">
      <c r="B125" s="246" t="s">
        <v>312</v>
      </c>
      <c r="F125" s="277"/>
    </row>
    <row r="126" spans="2:16">
      <c r="B126" s="247"/>
      <c r="C126" s="247">
        <f>F116</f>
        <v>2018</v>
      </c>
      <c r="D126" s="247">
        <v>2030</v>
      </c>
      <c r="E126" s="247">
        <v>2050</v>
      </c>
      <c r="F126" s="277"/>
    </row>
    <row r="127" spans="2:16">
      <c r="B127" s="248" t="s">
        <v>43</v>
      </c>
      <c r="C127" s="249">
        <f>C128+C129</f>
        <v>0.9961548878102604</v>
      </c>
      <c r="D127" s="249">
        <f t="shared" ref="D127" si="31">D128+D129</f>
        <v>0.7857643363576392</v>
      </c>
      <c r="E127" s="249">
        <f t="shared" ref="E127" si="32">E128+E129</f>
        <v>0.35339999999999994</v>
      </c>
      <c r="F127" s="277"/>
    </row>
    <row r="128" spans="2:16">
      <c r="B128" s="250" t="s">
        <v>44</v>
      </c>
      <c r="C128" s="251">
        <f>F118</f>
        <v>0.26605181476672052</v>
      </c>
      <c r="D128" s="251">
        <f>J118</f>
        <v>0.4053146414149007</v>
      </c>
      <c r="E128" s="251">
        <f>N118</f>
        <v>0.20915510204081628</v>
      </c>
      <c r="F128" s="277"/>
    </row>
    <row r="129" spans="2:982">
      <c r="B129" s="250" t="s">
        <v>46</v>
      </c>
      <c r="C129" s="251">
        <f>F119</f>
        <v>0.73010307304353994</v>
      </c>
      <c r="D129" s="251">
        <f>J119</f>
        <v>0.38044969494273845</v>
      </c>
      <c r="E129" s="251">
        <f>N119</f>
        <v>0.14424489795918366</v>
      </c>
      <c r="F129" s="277"/>
    </row>
    <row r="130" spans="2:982">
      <c r="B130" s="248" t="s">
        <v>184</v>
      </c>
      <c r="C130" s="249">
        <f>F120</f>
        <v>1.8032512426758194E-3</v>
      </c>
      <c r="D130" s="249">
        <f>J120</f>
        <v>0.12051352422207677</v>
      </c>
      <c r="E130" s="249">
        <f>N120</f>
        <v>0.47500000000000009</v>
      </c>
      <c r="F130" s="277"/>
      <c r="G130" s="277"/>
      <c r="H130" s="277"/>
      <c r="I130" s="277"/>
      <c r="J130" s="277"/>
      <c r="K130" s="277"/>
    </row>
    <row r="131" spans="2:982">
      <c r="B131" s="248" t="s">
        <v>185</v>
      </c>
      <c r="C131" s="249">
        <f>F121</f>
        <v>2.0418609470636818E-3</v>
      </c>
      <c r="D131" s="249">
        <f>J121</f>
        <v>9.3722139420284095E-2</v>
      </c>
      <c r="E131" s="249">
        <f>N121</f>
        <v>0.1716</v>
      </c>
      <c r="F131" s="277"/>
      <c r="G131" s="277"/>
      <c r="H131" s="277"/>
      <c r="I131" s="277"/>
      <c r="J131" s="277"/>
      <c r="K131" s="277"/>
    </row>
    <row r="132" spans="2:982">
      <c r="B132" s="250" t="s">
        <v>44</v>
      </c>
      <c r="C132" s="251">
        <f>C131</f>
        <v>2.0418609470636818E-3</v>
      </c>
      <c r="D132" s="251">
        <f t="shared" ref="D132:E132" si="33">D131</f>
        <v>9.3722139420284095E-2</v>
      </c>
      <c r="E132" s="251">
        <f t="shared" si="33"/>
        <v>0.1716</v>
      </c>
      <c r="F132" s="277"/>
      <c r="G132" s="277"/>
      <c r="H132" s="277"/>
      <c r="I132" s="277"/>
      <c r="J132" s="277"/>
      <c r="K132" s="277"/>
    </row>
    <row r="133" spans="2:982">
      <c r="B133" s="250" t="s">
        <v>46</v>
      </c>
      <c r="C133" s="251">
        <v>0</v>
      </c>
      <c r="D133" s="251">
        <v>0</v>
      </c>
      <c r="E133" s="251">
        <v>0</v>
      </c>
      <c r="F133" s="277"/>
      <c r="G133" s="277"/>
      <c r="H133" s="277"/>
      <c r="I133" s="277"/>
      <c r="J133" s="277"/>
      <c r="K133" s="277"/>
    </row>
    <row r="134" spans="2:982">
      <c r="B134" s="248" t="s">
        <v>51</v>
      </c>
      <c r="C134" s="249">
        <v>0</v>
      </c>
      <c r="D134" s="249">
        <f>J122</f>
        <v>0</v>
      </c>
      <c r="E134" s="249">
        <f>N122</f>
        <v>0</v>
      </c>
      <c r="F134" s="277"/>
      <c r="G134" s="277"/>
      <c r="H134" s="277"/>
      <c r="I134" s="277"/>
      <c r="J134" s="277"/>
      <c r="K134" s="277"/>
    </row>
    <row r="135" spans="2:982">
      <c r="B135" s="219"/>
      <c r="C135" s="252">
        <f>C127+C130+C131+C134</f>
        <v>0.99999999999999989</v>
      </c>
      <c r="D135" s="252">
        <f t="shared" ref="D135" si="34">D127+D130+D131+D134</f>
        <v>1</v>
      </c>
      <c r="E135" s="252">
        <f t="shared" ref="E135" si="35">E127+E130+E131+E134</f>
        <v>1</v>
      </c>
      <c r="F135" s="277"/>
      <c r="G135" s="277"/>
      <c r="H135" s="277"/>
      <c r="I135" s="277"/>
      <c r="J135" s="277"/>
      <c r="K135" s="277"/>
    </row>
    <row r="136" spans="2:982">
      <c r="B136" s="276"/>
      <c r="H136" s="277"/>
      <c r="I136" s="277"/>
      <c r="J136" s="277"/>
      <c r="K136" s="277"/>
      <c r="L136" s="277"/>
      <c r="M136" s="277"/>
      <c r="N136" s="277"/>
    </row>
    <row r="137" spans="2:982">
      <c r="B137" s="273" t="s">
        <v>67</v>
      </c>
      <c r="C137" s="273"/>
      <c r="D137" s="273"/>
      <c r="E137" s="273"/>
      <c r="F137" s="273"/>
      <c r="G137" s="273"/>
      <c r="H137" s="273"/>
      <c r="I137" s="273"/>
      <c r="J137" s="273"/>
      <c r="K137" s="273"/>
      <c r="L137" s="273"/>
      <c r="M137" s="273"/>
      <c r="N137" s="273"/>
    </row>
    <row r="138" spans="2:982">
      <c r="B138" s="253"/>
      <c r="C138" s="243"/>
      <c r="D138" s="243"/>
      <c r="E138" s="243"/>
      <c r="F138" s="243"/>
      <c r="G138" s="243"/>
      <c r="H138" s="243"/>
      <c r="I138" s="243"/>
      <c r="J138" s="243"/>
      <c r="K138" s="243"/>
      <c r="L138" s="243"/>
      <c r="M138" s="243"/>
      <c r="N138" s="243"/>
    </row>
    <row r="139" spans="2:982">
      <c r="B139" s="411"/>
      <c r="C139" s="344">
        <v>2015</v>
      </c>
      <c r="D139" s="344">
        <v>2016</v>
      </c>
      <c r="E139" s="344">
        <v>2017</v>
      </c>
      <c r="F139" s="344">
        <v>2018</v>
      </c>
      <c r="G139" s="344">
        <v>2019</v>
      </c>
      <c r="H139" s="344">
        <v>2020</v>
      </c>
      <c r="I139" s="344">
        <v>2025</v>
      </c>
      <c r="J139" s="344">
        <v>2030</v>
      </c>
      <c r="K139" s="344">
        <v>2035</v>
      </c>
      <c r="L139" s="344">
        <v>2040</v>
      </c>
      <c r="M139" s="344">
        <v>2045</v>
      </c>
      <c r="N139" s="345">
        <v>2050</v>
      </c>
    </row>
    <row r="140" spans="2:982">
      <c r="B140" s="100" t="s">
        <v>54</v>
      </c>
      <c r="C140" s="354">
        <v>7.2981730340281841</v>
      </c>
      <c r="D140" s="354">
        <v>7.1292471704155318</v>
      </c>
      <c r="E140" s="354">
        <v>7.1486582419405238</v>
      </c>
      <c r="F140" s="354">
        <v>6.9992153961651482</v>
      </c>
      <c r="G140" s="354">
        <v>6.9</v>
      </c>
      <c r="H140" s="354">
        <v>6.8261700000000003</v>
      </c>
      <c r="I140" s="259">
        <v>6.1337830864671998</v>
      </c>
      <c r="J140" s="259">
        <v>5.7575661729343999</v>
      </c>
      <c r="K140" s="259">
        <v>5.5191646297714803</v>
      </c>
      <c r="L140" s="259">
        <v>5.3519373894832301</v>
      </c>
      <c r="M140" s="259">
        <v>5.2550343086108304</v>
      </c>
      <c r="N140" s="259">
        <v>5.25</v>
      </c>
    </row>
    <row r="141" spans="2:982">
      <c r="B141" s="100" t="s">
        <v>55</v>
      </c>
      <c r="C141" s="354">
        <v>6.1175198178165662</v>
      </c>
      <c r="D141" s="354">
        <v>6.0049630808395529</v>
      </c>
      <c r="E141" s="354">
        <v>6.0062465531985385</v>
      </c>
      <c r="F141" s="354">
        <v>5.938800809949127</v>
      </c>
      <c r="G141" s="354">
        <v>5.96</v>
      </c>
      <c r="H141" s="354">
        <v>5.9403319999999997</v>
      </c>
      <c r="I141" s="259">
        <v>5.4492118517580996</v>
      </c>
      <c r="J141" s="259">
        <v>5.0984237035161897</v>
      </c>
      <c r="K141" s="259">
        <v>4.8452176394790296</v>
      </c>
      <c r="L141" s="259">
        <v>4.6600118823391998</v>
      </c>
      <c r="M141" s="259">
        <v>4.5553219833885903</v>
      </c>
      <c r="N141" s="259">
        <v>4.55</v>
      </c>
    </row>
    <row r="142" spans="2:982">
      <c r="B142" s="100" t="s">
        <v>57</v>
      </c>
      <c r="C142" s="258">
        <v>17.8</v>
      </c>
      <c r="D142" s="258">
        <v>17.8</v>
      </c>
      <c r="E142" s="258">
        <v>17.8</v>
      </c>
      <c r="F142" s="258">
        <v>17.8</v>
      </c>
      <c r="G142" s="258">
        <v>17.8</v>
      </c>
      <c r="H142" s="258">
        <v>17.5</v>
      </c>
      <c r="I142" s="259">
        <v>17.187044313206901</v>
      </c>
      <c r="J142" s="259">
        <v>16.871404090139201</v>
      </c>
      <c r="K142" s="259">
        <v>16.6852833493116</v>
      </c>
      <c r="L142" s="259">
        <v>16.502416978396599</v>
      </c>
      <c r="M142" s="259">
        <v>16.353667995239</v>
      </c>
      <c r="N142" s="259">
        <v>16.248413209413201</v>
      </c>
      <c r="AF142" s="233"/>
      <c r="AG142" s="233"/>
      <c r="AH142" s="233"/>
      <c r="AI142" s="233"/>
      <c r="AJ142" s="233"/>
      <c r="AK142" s="233"/>
      <c r="AL142" s="233"/>
      <c r="AM142" s="233"/>
      <c r="AN142" s="233"/>
      <c r="AO142" s="233"/>
      <c r="AP142" s="233"/>
      <c r="AQ142" s="233"/>
      <c r="AR142" s="233"/>
      <c r="AS142" s="233"/>
      <c r="AT142" s="233"/>
      <c r="AU142" s="233"/>
      <c r="AV142" s="233"/>
      <c r="AW142" s="233"/>
      <c r="AX142" s="233"/>
      <c r="AY142" s="233"/>
      <c r="AZ142" s="233"/>
      <c r="BA142" s="233"/>
      <c r="BB142" s="233"/>
      <c r="BC142" s="233"/>
      <c r="BD142" s="233"/>
      <c r="BE142" s="233"/>
      <c r="BF142" s="233"/>
      <c r="BG142" s="233"/>
      <c r="BH142" s="233"/>
      <c r="BI142" s="233"/>
      <c r="BJ142" s="233"/>
      <c r="BK142" s="233"/>
      <c r="BL142" s="233"/>
      <c r="BM142" s="233"/>
      <c r="BN142" s="233"/>
      <c r="BO142" s="233"/>
      <c r="BP142" s="233"/>
      <c r="BQ142" s="233"/>
      <c r="BR142" s="233"/>
      <c r="BS142" s="233"/>
      <c r="BT142" s="233"/>
      <c r="BU142" s="233"/>
      <c r="BV142" s="233"/>
      <c r="BW142" s="233"/>
      <c r="BX142" s="233"/>
      <c r="BY142" s="233"/>
      <c r="BZ142" s="233"/>
      <c r="CA142" s="233"/>
      <c r="CB142" s="233"/>
      <c r="CC142" s="233"/>
      <c r="CD142" s="233"/>
      <c r="CE142" s="233"/>
      <c r="CF142" s="233"/>
      <c r="CG142" s="233"/>
      <c r="CH142" s="233"/>
      <c r="CI142" s="233"/>
      <c r="CJ142" s="233"/>
      <c r="CK142" s="233"/>
      <c r="CL142" s="233"/>
      <c r="CM142" s="233"/>
      <c r="CN142" s="233"/>
      <c r="CO142" s="233"/>
      <c r="CP142" s="233"/>
      <c r="CQ142" s="233"/>
      <c r="CR142" s="233"/>
      <c r="CS142" s="233"/>
      <c r="CT142" s="233"/>
      <c r="CU142" s="233"/>
      <c r="CV142" s="233"/>
      <c r="CW142" s="233"/>
      <c r="CX142" s="233"/>
      <c r="CY142" s="233"/>
      <c r="CZ142" s="233"/>
      <c r="DA142" s="233"/>
      <c r="DB142" s="233"/>
      <c r="DC142" s="233"/>
      <c r="DD142" s="233"/>
      <c r="DE142" s="233"/>
      <c r="DF142" s="233"/>
      <c r="DG142" s="233"/>
      <c r="DH142" s="233"/>
      <c r="DI142" s="233"/>
      <c r="DJ142" s="233"/>
      <c r="DK142" s="233"/>
      <c r="DL142" s="233"/>
      <c r="DM142" s="233"/>
      <c r="DN142" s="233"/>
      <c r="DO142" s="233"/>
      <c r="DP142" s="233"/>
      <c r="DQ142" s="233"/>
      <c r="DR142" s="233"/>
      <c r="DS142" s="233"/>
      <c r="DT142" s="233"/>
      <c r="DU142" s="233"/>
      <c r="DV142" s="233"/>
      <c r="DW142" s="233"/>
      <c r="DX142" s="233"/>
      <c r="DY142" s="233"/>
      <c r="DZ142" s="233"/>
      <c r="EA142" s="233"/>
      <c r="EB142" s="233"/>
      <c r="EC142" s="233"/>
      <c r="ED142" s="233"/>
      <c r="EE142" s="233"/>
      <c r="EF142" s="233"/>
      <c r="EG142" s="233"/>
      <c r="EH142" s="233"/>
      <c r="EI142" s="233"/>
      <c r="EJ142" s="233"/>
      <c r="EK142" s="233"/>
      <c r="EL142" s="233"/>
      <c r="EM142" s="233"/>
      <c r="EN142" s="233"/>
      <c r="EO142" s="233"/>
      <c r="EP142" s="233"/>
      <c r="EQ142" s="233"/>
      <c r="ER142" s="233"/>
      <c r="ES142" s="233"/>
      <c r="ET142" s="233"/>
      <c r="EU142" s="233"/>
      <c r="EV142" s="233"/>
      <c r="EW142" s="233"/>
      <c r="EX142" s="233"/>
      <c r="EY142" s="233"/>
      <c r="EZ142" s="233"/>
      <c r="FA142" s="233"/>
      <c r="FB142" s="233"/>
      <c r="FC142" s="233"/>
      <c r="FD142" s="233"/>
      <c r="FE142" s="233"/>
      <c r="FF142" s="233"/>
      <c r="FG142" s="233"/>
      <c r="FH142" s="233"/>
      <c r="FI142" s="233"/>
      <c r="FJ142" s="233"/>
      <c r="FK142" s="233"/>
      <c r="FL142" s="233"/>
      <c r="FM142" s="233"/>
      <c r="FN142" s="233"/>
      <c r="FO142" s="233"/>
      <c r="FP142" s="233"/>
      <c r="FQ142" s="233"/>
      <c r="FR142" s="233"/>
      <c r="FS142" s="233"/>
      <c r="FT142" s="233"/>
      <c r="FU142" s="233"/>
      <c r="FV142" s="233"/>
      <c r="FW142" s="233"/>
      <c r="FX142" s="233"/>
      <c r="FY142" s="233"/>
      <c r="FZ142" s="233"/>
      <c r="GA142" s="233"/>
      <c r="GB142" s="233"/>
      <c r="GC142" s="233"/>
      <c r="GD142" s="233"/>
      <c r="GE142" s="233"/>
      <c r="GF142" s="233"/>
      <c r="GG142" s="233"/>
      <c r="GH142" s="233"/>
      <c r="GI142" s="233"/>
      <c r="GJ142" s="233"/>
      <c r="GK142" s="233"/>
      <c r="GL142" s="233"/>
      <c r="GM142" s="233"/>
      <c r="GN142" s="233"/>
      <c r="GO142" s="233"/>
      <c r="GP142" s="233"/>
      <c r="GQ142" s="233"/>
      <c r="GR142" s="233"/>
      <c r="GS142" s="233"/>
      <c r="GT142" s="233"/>
      <c r="GU142" s="233"/>
      <c r="GV142" s="233"/>
      <c r="GW142" s="233"/>
      <c r="GX142" s="233"/>
      <c r="GY142" s="233"/>
      <c r="GZ142" s="233"/>
      <c r="HA142" s="233"/>
      <c r="HB142" s="233"/>
      <c r="HC142" s="233"/>
      <c r="HD142" s="233"/>
      <c r="HE142" s="233"/>
      <c r="HF142" s="233"/>
      <c r="HG142" s="233"/>
      <c r="HH142" s="233"/>
      <c r="HI142" s="233"/>
      <c r="HJ142" s="233"/>
      <c r="HK142" s="233"/>
      <c r="HL142" s="233"/>
      <c r="HM142" s="233"/>
      <c r="HN142" s="233"/>
      <c r="HO142" s="233"/>
      <c r="HP142" s="233"/>
      <c r="HQ142" s="233"/>
      <c r="HR142" s="233"/>
      <c r="HS142" s="233"/>
      <c r="HT142" s="233"/>
      <c r="HU142" s="233"/>
      <c r="HV142" s="233"/>
      <c r="HW142" s="233"/>
      <c r="HX142" s="233"/>
      <c r="HY142" s="233"/>
      <c r="HZ142" s="233"/>
      <c r="IA142" s="233"/>
      <c r="IB142" s="233"/>
      <c r="IC142" s="233"/>
      <c r="ID142" s="233"/>
      <c r="IE142" s="233"/>
      <c r="IF142" s="233"/>
      <c r="IG142" s="233"/>
      <c r="IH142" s="233"/>
      <c r="II142" s="233"/>
      <c r="IJ142" s="233"/>
      <c r="IK142" s="233"/>
      <c r="IL142" s="233"/>
      <c r="IM142" s="233"/>
      <c r="IN142" s="233"/>
      <c r="IO142" s="233"/>
      <c r="IP142" s="233"/>
      <c r="IQ142" s="233"/>
      <c r="IR142" s="233"/>
      <c r="IS142" s="233"/>
      <c r="IT142" s="233"/>
      <c r="IU142" s="233"/>
      <c r="IV142" s="233"/>
      <c r="IW142" s="233"/>
      <c r="IX142" s="233"/>
      <c r="IY142" s="233"/>
      <c r="IZ142" s="233"/>
      <c r="JA142" s="233"/>
      <c r="JB142" s="233"/>
      <c r="JC142" s="233"/>
      <c r="JD142" s="233"/>
      <c r="JE142" s="233"/>
      <c r="JF142" s="233"/>
      <c r="JG142" s="233"/>
      <c r="JH142" s="233"/>
      <c r="JI142" s="233"/>
      <c r="JJ142" s="233"/>
      <c r="JK142" s="233"/>
      <c r="JL142" s="233"/>
      <c r="JM142" s="233"/>
      <c r="JN142" s="233"/>
      <c r="JO142" s="233"/>
      <c r="JP142" s="233"/>
      <c r="JQ142" s="233"/>
      <c r="JR142" s="233"/>
      <c r="JS142" s="233"/>
      <c r="JT142" s="233"/>
      <c r="JU142" s="233"/>
      <c r="JV142" s="233"/>
      <c r="JW142" s="233"/>
      <c r="JX142" s="233"/>
      <c r="JY142" s="233"/>
      <c r="JZ142" s="233"/>
      <c r="KA142" s="233"/>
      <c r="KB142" s="233"/>
      <c r="KC142" s="233"/>
      <c r="KD142" s="233"/>
      <c r="KE142" s="233"/>
      <c r="KF142" s="233"/>
      <c r="KG142" s="233"/>
      <c r="KH142" s="233"/>
      <c r="KI142" s="233"/>
      <c r="KJ142" s="233"/>
      <c r="KK142" s="233"/>
      <c r="KL142" s="233"/>
      <c r="KM142" s="233"/>
      <c r="KN142" s="233"/>
      <c r="KO142" s="233"/>
      <c r="KP142" s="233"/>
      <c r="KQ142" s="233"/>
      <c r="KR142" s="233"/>
      <c r="KS142" s="233"/>
      <c r="KT142" s="233"/>
      <c r="KU142" s="233"/>
      <c r="KV142" s="233"/>
      <c r="KW142" s="233"/>
      <c r="KX142" s="233"/>
      <c r="KY142" s="233"/>
      <c r="KZ142" s="233"/>
      <c r="LA142" s="233"/>
      <c r="LB142" s="233"/>
      <c r="LC142" s="233"/>
      <c r="LD142" s="233"/>
      <c r="LE142" s="233"/>
      <c r="LF142" s="233"/>
      <c r="LG142" s="233"/>
      <c r="LH142" s="233"/>
      <c r="LI142" s="233"/>
      <c r="LJ142" s="233"/>
      <c r="LK142" s="233"/>
      <c r="LL142" s="233"/>
      <c r="LM142" s="233"/>
      <c r="LN142" s="233"/>
      <c r="LO142" s="233"/>
      <c r="LP142" s="233"/>
      <c r="LQ142" s="233"/>
      <c r="LR142" s="233"/>
      <c r="LS142" s="233"/>
      <c r="LT142" s="233"/>
      <c r="LU142" s="233"/>
      <c r="LV142" s="233"/>
      <c r="LW142" s="233"/>
      <c r="LX142" s="233"/>
      <c r="LY142" s="233"/>
      <c r="LZ142" s="233"/>
      <c r="MA142" s="233"/>
      <c r="MB142" s="233"/>
      <c r="MC142" s="233"/>
      <c r="MD142" s="233"/>
      <c r="ME142" s="233"/>
      <c r="MF142" s="233"/>
      <c r="MG142" s="233"/>
      <c r="MH142" s="233"/>
      <c r="MI142" s="233"/>
      <c r="MJ142" s="233"/>
      <c r="MK142" s="233"/>
      <c r="ML142" s="233"/>
      <c r="MM142" s="233"/>
      <c r="MN142" s="233"/>
      <c r="MO142" s="233"/>
      <c r="MP142" s="233"/>
      <c r="MQ142" s="233"/>
      <c r="MR142" s="233"/>
      <c r="MS142" s="233"/>
      <c r="MT142" s="233"/>
      <c r="MU142" s="233"/>
      <c r="MV142" s="233"/>
      <c r="MW142" s="233"/>
      <c r="MX142" s="233"/>
      <c r="MY142" s="233"/>
      <c r="MZ142" s="233"/>
      <c r="NA142" s="233"/>
      <c r="NB142" s="233"/>
      <c r="NC142" s="233"/>
      <c r="ND142" s="233"/>
      <c r="NE142" s="233"/>
      <c r="NF142" s="233"/>
      <c r="NG142" s="233"/>
      <c r="NH142" s="233"/>
      <c r="NI142" s="233"/>
      <c r="NJ142" s="233"/>
      <c r="NK142" s="233"/>
      <c r="NL142" s="233"/>
      <c r="NM142" s="233"/>
      <c r="NN142" s="233"/>
      <c r="NO142" s="233"/>
      <c r="NP142" s="233"/>
      <c r="NQ142" s="233"/>
      <c r="NR142" s="233"/>
      <c r="NS142" s="233"/>
      <c r="NT142" s="233"/>
      <c r="NU142" s="233"/>
      <c r="NV142" s="233"/>
      <c r="NW142" s="233"/>
      <c r="NX142" s="233"/>
      <c r="NY142" s="233"/>
      <c r="NZ142" s="233"/>
      <c r="OA142" s="233"/>
      <c r="OB142" s="233"/>
      <c r="OC142" s="233"/>
      <c r="OD142" s="233"/>
      <c r="OE142" s="233"/>
      <c r="OF142" s="233"/>
      <c r="OG142" s="233"/>
      <c r="OH142" s="233"/>
      <c r="OI142" s="233"/>
      <c r="OJ142" s="233"/>
      <c r="OK142" s="233"/>
      <c r="OL142" s="233"/>
      <c r="OM142" s="233"/>
      <c r="ON142" s="233"/>
      <c r="OO142" s="233"/>
      <c r="OP142" s="233"/>
      <c r="OQ142" s="233"/>
      <c r="OR142" s="233"/>
      <c r="OS142" s="233"/>
      <c r="OT142" s="233"/>
      <c r="OU142" s="233"/>
      <c r="OV142" s="233"/>
      <c r="OW142" s="233"/>
      <c r="OX142" s="233"/>
      <c r="OY142" s="233"/>
      <c r="OZ142" s="233"/>
      <c r="PA142" s="233"/>
      <c r="PB142" s="233"/>
      <c r="PC142" s="233"/>
      <c r="PD142" s="233"/>
      <c r="PE142" s="233"/>
      <c r="PF142" s="233"/>
      <c r="PG142" s="233"/>
      <c r="PH142" s="233"/>
      <c r="PI142" s="233"/>
      <c r="PJ142" s="233"/>
      <c r="PK142" s="233"/>
      <c r="PL142" s="233"/>
      <c r="PM142" s="233"/>
      <c r="PN142" s="233"/>
      <c r="PO142" s="233"/>
      <c r="PP142" s="233"/>
      <c r="PQ142" s="233"/>
      <c r="PR142" s="233"/>
      <c r="PS142" s="233"/>
      <c r="PT142" s="233"/>
      <c r="PU142" s="233"/>
      <c r="PV142" s="233"/>
      <c r="PW142" s="233"/>
      <c r="PX142" s="233"/>
      <c r="PY142" s="233"/>
      <c r="PZ142" s="233"/>
      <c r="QA142" s="233"/>
      <c r="QB142" s="233"/>
      <c r="QC142" s="233"/>
      <c r="QD142" s="233"/>
      <c r="QE142" s="233"/>
      <c r="QF142" s="233"/>
      <c r="QG142" s="233"/>
      <c r="QH142" s="233"/>
      <c r="QI142" s="233"/>
      <c r="QJ142" s="233"/>
      <c r="QK142" s="233"/>
      <c r="QL142" s="233"/>
      <c r="QM142" s="233"/>
      <c r="QN142" s="233"/>
      <c r="QO142" s="233"/>
      <c r="QP142" s="233"/>
      <c r="QQ142" s="233"/>
      <c r="QR142" s="233"/>
      <c r="QS142" s="233"/>
      <c r="QT142" s="233"/>
      <c r="QU142" s="233"/>
      <c r="QV142" s="233"/>
      <c r="QW142" s="233"/>
      <c r="QX142" s="233"/>
      <c r="QY142" s="233"/>
      <c r="QZ142" s="233"/>
      <c r="RA142" s="233"/>
      <c r="RB142" s="233"/>
      <c r="RC142" s="233"/>
      <c r="RD142" s="233"/>
      <c r="RE142" s="233"/>
      <c r="RF142" s="233"/>
      <c r="RG142" s="233"/>
      <c r="RH142" s="233"/>
      <c r="RI142" s="233"/>
      <c r="RJ142" s="233"/>
      <c r="RK142" s="233"/>
      <c r="RL142" s="233"/>
      <c r="RM142" s="233"/>
      <c r="RN142" s="233"/>
      <c r="RO142" s="233"/>
      <c r="RP142" s="233"/>
      <c r="RQ142" s="233"/>
      <c r="RR142" s="233"/>
      <c r="RS142" s="233"/>
      <c r="RT142" s="233"/>
      <c r="RU142" s="233"/>
      <c r="RV142" s="233"/>
      <c r="RW142" s="233"/>
      <c r="RX142" s="233"/>
      <c r="RY142" s="233"/>
      <c r="RZ142" s="233"/>
      <c r="SA142" s="233"/>
      <c r="SB142" s="233"/>
      <c r="SC142" s="233"/>
      <c r="SD142" s="233"/>
      <c r="SE142" s="233"/>
      <c r="SF142" s="233"/>
      <c r="SG142" s="233"/>
      <c r="SH142" s="233"/>
      <c r="SI142" s="233"/>
      <c r="SJ142" s="233"/>
      <c r="SK142" s="233"/>
      <c r="SL142" s="233"/>
      <c r="SM142" s="233"/>
      <c r="SN142" s="233"/>
      <c r="SO142" s="233"/>
      <c r="SP142" s="233"/>
      <c r="SQ142" s="233"/>
      <c r="SR142" s="233"/>
      <c r="SS142" s="233"/>
      <c r="ST142" s="233"/>
      <c r="SU142" s="233"/>
      <c r="SV142" s="233"/>
      <c r="SW142" s="233"/>
      <c r="SX142" s="233"/>
      <c r="SY142" s="233"/>
      <c r="SZ142" s="233"/>
      <c r="TA142" s="233"/>
      <c r="TB142" s="233"/>
      <c r="TC142" s="233"/>
      <c r="TD142" s="233"/>
      <c r="TE142" s="233"/>
      <c r="TF142" s="233"/>
      <c r="TG142" s="233"/>
      <c r="TH142" s="233"/>
      <c r="TI142" s="233"/>
      <c r="TJ142" s="233"/>
      <c r="TK142" s="233"/>
      <c r="TL142" s="233"/>
      <c r="TM142" s="233"/>
      <c r="TN142" s="233"/>
      <c r="TO142" s="233"/>
      <c r="TP142" s="233"/>
      <c r="TQ142" s="233"/>
      <c r="TR142" s="233"/>
      <c r="TS142" s="233"/>
      <c r="TT142" s="233"/>
      <c r="TU142" s="233"/>
      <c r="TV142" s="233"/>
      <c r="TW142" s="233"/>
      <c r="TX142" s="233"/>
      <c r="TY142" s="233"/>
      <c r="TZ142" s="233"/>
      <c r="UA142" s="233"/>
      <c r="UB142" s="233"/>
      <c r="UC142" s="233"/>
      <c r="UD142" s="233"/>
      <c r="UE142" s="233"/>
      <c r="UF142" s="233"/>
      <c r="UG142" s="233"/>
      <c r="UH142" s="233"/>
      <c r="UI142" s="233"/>
      <c r="UJ142" s="233"/>
      <c r="UK142" s="233"/>
      <c r="UL142" s="233"/>
      <c r="UM142" s="233"/>
      <c r="UN142" s="233"/>
      <c r="UO142" s="233"/>
      <c r="UP142" s="233"/>
      <c r="UQ142" s="233"/>
      <c r="UR142" s="233"/>
      <c r="US142" s="233"/>
      <c r="UT142" s="233"/>
      <c r="UU142" s="233"/>
      <c r="UV142" s="233"/>
      <c r="UW142" s="233"/>
      <c r="UX142" s="233"/>
      <c r="UY142" s="233"/>
      <c r="UZ142" s="233"/>
      <c r="VA142" s="233"/>
      <c r="VB142" s="233"/>
      <c r="VC142" s="233"/>
      <c r="VD142" s="233"/>
      <c r="VE142" s="233"/>
      <c r="VF142" s="233"/>
      <c r="VG142" s="233"/>
      <c r="VH142" s="233"/>
      <c r="VI142" s="233"/>
      <c r="VJ142" s="233"/>
      <c r="VK142" s="233"/>
      <c r="VL142" s="233"/>
      <c r="VM142" s="233"/>
      <c r="VN142" s="233"/>
      <c r="VO142" s="233"/>
      <c r="VP142" s="233"/>
      <c r="VQ142" s="233"/>
      <c r="VR142" s="233"/>
      <c r="VS142" s="233"/>
      <c r="VT142" s="233"/>
      <c r="VU142" s="233"/>
      <c r="VV142" s="233"/>
      <c r="VW142" s="233"/>
      <c r="VX142" s="233"/>
      <c r="VY142" s="233"/>
      <c r="VZ142" s="233"/>
      <c r="WA142" s="233"/>
      <c r="WB142" s="233"/>
      <c r="WC142" s="233"/>
      <c r="WD142" s="233"/>
      <c r="WE142" s="233"/>
      <c r="WF142" s="233"/>
      <c r="WG142" s="233"/>
      <c r="WH142" s="233"/>
      <c r="WI142" s="233"/>
      <c r="WJ142" s="233"/>
      <c r="WK142" s="233"/>
      <c r="WL142" s="233"/>
      <c r="WM142" s="233"/>
      <c r="WN142" s="233"/>
      <c r="WO142" s="233"/>
      <c r="WP142" s="233"/>
      <c r="WQ142" s="233"/>
      <c r="WR142" s="233"/>
      <c r="WS142" s="233"/>
      <c r="WT142" s="233"/>
      <c r="WU142" s="233"/>
      <c r="WV142" s="233"/>
      <c r="WW142" s="233"/>
      <c r="WX142" s="233"/>
      <c r="WY142" s="233"/>
      <c r="WZ142" s="233"/>
      <c r="XA142" s="233"/>
      <c r="XB142" s="233"/>
      <c r="XC142" s="233"/>
      <c r="XD142" s="233"/>
      <c r="XE142" s="233"/>
      <c r="XF142" s="233"/>
      <c r="XG142" s="233"/>
      <c r="XH142" s="233"/>
      <c r="XI142" s="233"/>
      <c r="XJ142" s="233"/>
      <c r="XK142" s="233"/>
      <c r="XL142" s="233"/>
      <c r="XM142" s="233"/>
      <c r="XN142" s="233"/>
      <c r="XO142" s="233"/>
      <c r="XP142" s="233"/>
      <c r="XQ142" s="233"/>
      <c r="XR142" s="233"/>
      <c r="XS142" s="233"/>
      <c r="XT142" s="233"/>
      <c r="XU142" s="233"/>
      <c r="XV142" s="233"/>
      <c r="XW142" s="233"/>
      <c r="XX142" s="233"/>
      <c r="XY142" s="233"/>
      <c r="XZ142" s="233"/>
      <c r="YA142" s="233"/>
      <c r="YB142" s="233"/>
      <c r="YC142" s="233"/>
      <c r="YD142" s="233"/>
      <c r="YE142" s="233"/>
      <c r="YF142" s="233"/>
      <c r="YG142" s="233"/>
      <c r="YH142" s="233"/>
      <c r="YI142" s="233"/>
      <c r="YJ142" s="233"/>
      <c r="YK142" s="233"/>
      <c r="YL142" s="233"/>
      <c r="YM142" s="233"/>
      <c r="YN142" s="233"/>
      <c r="YO142" s="233"/>
      <c r="YP142" s="233"/>
      <c r="YQ142" s="233"/>
      <c r="YR142" s="233"/>
      <c r="YS142" s="233"/>
      <c r="YT142" s="233"/>
      <c r="YU142" s="233"/>
      <c r="YV142" s="233"/>
      <c r="YW142" s="233"/>
      <c r="YX142" s="233"/>
      <c r="YY142" s="233"/>
      <c r="YZ142" s="233"/>
      <c r="ZA142" s="233"/>
      <c r="ZB142" s="233"/>
      <c r="ZC142" s="233"/>
      <c r="ZD142" s="233"/>
      <c r="ZE142" s="233"/>
      <c r="ZF142" s="233"/>
      <c r="ZG142" s="233"/>
      <c r="ZH142" s="233"/>
      <c r="ZI142" s="233"/>
      <c r="ZJ142" s="233"/>
      <c r="ZK142" s="233"/>
      <c r="ZL142" s="233"/>
      <c r="ZM142" s="233"/>
      <c r="ZN142" s="233"/>
      <c r="ZO142" s="233"/>
      <c r="ZP142" s="233"/>
      <c r="ZQ142" s="233"/>
      <c r="ZR142" s="233"/>
      <c r="ZS142" s="233"/>
      <c r="ZT142" s="233"/>
      <c r="ZU142" s="233"/>
      <c r="ZV142" s="233"/>
      <c r="ZW142" s="233"/>
      <c r="ZX142" s="233"/>
      <c r="ZY142" s="233"/>
      <c r="ZZ142" s="233"/>
      <c r="AAA142" s="233"/>
      <c r="AAB142" s="233"/>
      <c r="AAC142" s="233"/>
      <c r="AAD142" s="233"/>
      <c r="AAE142" s="233"/>
      <c r="AAF142" s="233"/>
      <c r="AAG142" s="233"/>
      <c r="AAH142" s="233"/>
      <c r="AAI142" s="233"/>
      <c r="AAJ142" s="233"/>
      <c r="AAK142" s="233"/>
      <c r="AAL142" s="233"/>
      <c r="AAM142" s="233"/>
      <c r="AAN142" s="233"/>
      <c r="AAO142" s="233"/>
      <c r="AAP142" s="233"/>
      <c r="AAQ142" s="233"/>
      <c r="AAR142" s="233"/>
      <c r="AAS142" s="233"/>
      <c r="AAT142" s="233"/>
      <c r="AAU142" s="233"/>
      <c r="AAV142" s="233"/>
      <c r="AAW142" s="233"/>
      <c r="AAX142" s="233"/>
      <c r="AAY142" s="233"/>
      <c r="AAZ142" s="233"/>
      <c r="ABA142" s="233"/>
      <c r="ABB142" s="233"/>
      <c r="ABC142" s="233"/>
      <c r="ABD142" s="233"/>
      <c r="ABE142" s="233"/>
      <c r="ABF142" s="233"/>
      <c r="ABG142" s="233"/>
      <c r="ABH142" s="233"/>
      <c r="ABI142" s="233"/>
      <c r="ABJ142" s="233"/>
      <c r="ABK142" s="233"/>
      <c r="ABL142" s="233"/>
      <c r="ABM142" s="233"/>
      <c r="ABN142" s="233"/>
      <c r="ABO142" s="233"/>
      <c r="ABP142" s="233"/>
      <c r="ABQ142" s="233"/>
      <c r="ABR142" s="233"/>
      <c r="ABS142" s="233"/>
      <c r="ABT142" s="233"/>
      <c r="ABU142" s="233"/>
      <c r="ABV142" s="233"/>
      <c r="ABW142" s="233"/>
      <c r="ABX142" s="233"/>
      <c r="ABY142" s="233"/>
      <c r="ABZ142" s="233"/>
      <c r="ACA142" s="233"/>
      <c r="ACB142" s="233"/>
      <c r="ACC142" s="233"/>
      <c r="ACD142" s="233"/>
      <c r="ACE142" s="233"/>
      <c r="ACF142" s="233"/>
      <c r="ACG142" s="233"/>
      <c r="ACH142" s="233"/>
      <c r="ACI142" s="233"/>
      <c r="ACJ142" s="233"/>
      <c r="ACK142" s="233"/>
      <c r="ACL142" s="233"/>
      <c r="ACM142" s="233"/>
      <c r="ACN142" s="233"/>
      <c r="ACO142" s="233"/>
      <c r="ACP142" s="233"/>
      <c r="ACQ142" s="233"/>
      <c r="ACR142" s="233"/>
      <c r="ACS142" s="233"/>
      <c r="ACT142" s="233"/>
      <c r="ACU142" s="233"/>
      <c r="ACV142" s="233"/>
      <c r="ACW142" s="233"/>
      <c r="ACX142" s="233"/>
      <c r="ACY142" s="233"/>
      <c r="ACZ142" s="233"/>
      <c r="ADA142" s="233"/>
      <c r="ADB142" s="233"/>
      <c r="ADC142" s="233"/>
      <c r="ADD142" s="233"/>
      <c r="ADE142" s="233"/>
      <c r="ADF142" s="233"/>
      <c r="ADG142" s="233"/>
      <c r="ADH142" s="233"/>
      <c r="ADI142" s="233"/>
      <c r="ADJ142" s="233"/>
      <c r="ADK142" s="233"/>
      <c r="ADL142" s="233"/>
      <c r="ADM142" s="233"/>
      <c r="ADN142" s="233"/>
      <c r="ADO142" s="233"/>
      <c r="ADP142" s="233"/>
      <c r="ADQ142" s="233"/>
      <c r="ADR142" s="233"/>
      <c r="ADS142" s="233"/>
      <c r="ADT142" s="233"/>
      <c r="ADU142" s="233"/>
      <c r="ADV142" s="233"/>
      <c r="ADW142" s="233"/>
      <c r="ADX142" s="233"/>
      <c r="ADY142" s="233"/>
      <c r="ADZ142" s="233"/>
      <c r="AEA142" s="233"/>
      <c r="AEB142" s="233"/>
      <c r="AEC142" s="233"/>
      <c r="AED142" s="233"/>
      <c r="AEE142" s="233"/>
      <c r="AEF142" s="233"/>
      <c r="AEG142" s="233"/>
      <c r="AEH142" s="233"/>
      <c r="AEI142" s="233"/>
      <c r="AEJ142" s="233"/>
      <c r="AEK142" s="233"/>
      <c r="AEL142" s="233"/>
      <c r="AEM142" s="233"/>
      <c r="AEN142" s="233"/>
      <c r="AEO142" s="233"/>
      <c r="AEP142" s="233"/>
      <c r="AEQ142" s="233"/>
      <c r="AER142" s="233"/>
      <c r="AES142" s="233"/>
      <c r="AET142" s="233"/>
      <c r="AEU142" s="233"/>
      <c r="AEV142" s="233"/>
      <c r="AEW142" s="233"/>
      <c r="AEX142" s="233"/>
      <c r="AEY142" s="233"/>
      <c r="AEZ142" s="233"/>
      <c r="AFA142" s="233"/>
      <c r="AFB142" s="233"/>
      <c r="AFC142" s="233"/>
      <c r="AFD142" s="233"/>
      <c r="AFE142" s="233"/>
      <c r="AFF142" s="233"/>
      <c r="AFG142" s="233"/>
      <c r="AFH142" s="233"/>
      <c r="AFI142" s="233"/>
      <c r="AFJ142" s="233"/>
      <c r="AFK142" s="233"/>
      <c r="AFL142" s="233"/>
      <c r="AFM142" s="233"/>
      <c r="AFN142" s="233"/>
      <c r="AFO142" s="233"/>
      <c r="AFP142" s="233"/>
      <c r="AFQ142" s="233"/>
      <c r="AFR142" s="233"/>
      <c r="AFS142" s="233"/>
      <c r="AFT142" s="233"/>
      <c r="AFU142" s="233"/>
      <c r="AFV142" s="233"/>
      <c r="AFW142" s="233"/>
      <c r="AFX142" s="233"/>
      <c r="AFY142" s="233"/>
      <c r="AFZ142" s="233"/>
      <c r="AGA142" s="233"/>
      <c r="AGB142" s="233"/>
      <c r="AGC142" s="233"/>
      <c r="AGD142" s="233"/>
      <c r="AGE142" s="233"/>
      <c r="AGF142" s="233"/>
      <c r="AGG142" s="233"/>
      <c r="AGH142" s="233"/>
      <c r="AGI142" s="233"/>
      <c r="AGJ142" s="233"/>
      <c r="AGK142" s="233"/>
      <c r="AGL142" s="233"/>
      <c r="AGM142" s="233"/>
      <c r="AGN142" s="233"/>
      <c r="AGO142" s="233"/>
      <c r="AGP142" s="233"/>
      <c r="AGQ142" s="233"/>
      <c r="AGR142" s="233"/>
      <c r="AGS142" s="233"/>
      <c r="AGT142" s="233"/>
      <c r="AGU142" s="233"/>
      <c r="AGV142" s="233"/>
      <c r="AGW142" s="233"/>
      <c r="AGX142" s="233"/>
      <c r="AGY142" s="233"/>
      <c r="AGZ142" s="233"/>
      <c r="AHA142" s="233"/>
      <c r="AHB142" s="233"/>
      <c r="AHC142" s="233"/>
      <c r="AHD142" s="233"/>
      <c r="AHE142" s="233"/>
      <c r="AHF142" s="233"/>
      <c r="AHG142" s="233"/>
      <c r="AHH142" s="233"/>
      <c r="AHI142" s="233"/>
      <c r="AHJ142" s="233"/>
      <c r="AHK142" s="233"/>
      <c r="AHL142" s="233"/>
      <c r="AHM142" s="233"/>
      <c r="AHN142" s="233"/>
      <c r="AHO142" s="233"/>
      <c r="AHP142" s="233"/>
      <c r="AHQ142" s="233"/>
      <c r="AHR142" s="233"/>
      <c r="AHS142" s="233"/>
      <c r="AHT142" s="233"/>
      <c r="AHU142" s="233"/>
      <c r="AHV142" s="233"/>
      <c r="AHW142" s="233"/>
      <c r="AHX142" s="233"/>
      <c r="AHY142" s="233"/>
      <c r="AHZ142" s="233"/>
      <c r="AIA142" s="233"/>
      <c r="AIB142" s="233"/>
      <c r="AIC142" s="233"/>
      <c r="AID142" s="233"/>
      <c r="AIE142" s="233"/>
      <c r="AIF142" s="233"/>
      <c r="AIG142" s="233"/>
      <c r="AIH142" s="233"/>
      <c r="AII142" s="233"/>
      <c r="AIJ142" s="233"/>
      <c r="AIK142" s="233"/>
      <c r="AIL142" s="233"/>
      <c r="AIM142" s="233"/>
      <c r="AIN142" s="233"/>
      <c r="AIO142" s="233"/>
      <c r="AIP142" s="233"/>
      <c r="AIQ142" s="233"/>
      <c r="AIR142" s="233"/>
      <c r="AIS142" s="233"/>
      <c r="AIT142" s="233"/>
      <c r="AIU142" s="233"/>
      <c r="AIV142" s="233"/>
      <c r="AIW142" s="233"/>
      <c r="AIX142" s="233"/>
      <c r="AIY142" s="233"/>
      <c r="AIZ142" s="233"/>
      <c r="AJA142" s="233"/>
      <c r="AJB142" s="233"/>
      <c r="AJC142" s="233"/>
      <c r="AJD142" s="233"/>
      <c r="AJE142" s="233"/>
      <c r="AJF142" s="233"/>
      <c r="AJG142" s="233"/>
      <c r="AJH142" s="233"/>
      <c r="AJI142" s="233"/>
      <c r="AJJ142" s="233"/>
      <c r="AJK142" s="233"/>
      <c r="AJL142" s="233"/>
      <c r="AJM142" s="233"/>
      <c r="AJN142" s="233"/>
      <c r="AJO142" s="233"/>
      <c r="AJP142" s="233"/>
      <c r="AJQ142" s="233"/>
      <c r="AJR142" s="233"/>
      <c r="AJS142" s="233"/>
      <c r="AJT142" s="233"/>
      <c r="AJU142" s="233"/>
      <c r="AJV142" s="233"/>
      <c r="AJW142" s="233"/>
      <c r="AJX142" s="233"/>
      <c r="AJY142" s="233"/>
      <c r="AJZ142" s="233"/>
      <c r="AKA142" s="233"/>
      <c r="AKB142" s="233"/>
      <c r="AKC142" s="233"/>
      <c r="AKD142" s="233"/>
      <c r="AKE142" s="233"/>
      <c r="AKF142" s="233"/>
      <c r="AKG142" s="233"/>
      <c r="AKH142" s="233"/>
      <c r="AKI142" s="233"/>
      <c r="AKJ142" s="233"/>
      <c r="AKK142" s="233"/>
      <c r="AKL142" s="233"/>
      <c r="AKM142" s="233"/>
      <c r="AKN142" s="233"/>
      <c r="AKO142" s="233"/>
      <c r="AKP142" s="233"/>
      <c r="AKQ142" s="233"/>
      <c r="AKR142" s="233"/>
      <c r="AKS142" s="233"/>
      <c r="AKT142" s="233"/>
    </row>
    <row r="143" spans="2:982">
      <c r="B143" s="253"/>
      <c r="C143" s="243"/>
      <c r="D143" s="243"/>
      <c r="E143" s="243"/>
      <c r="F143" s="243"/>
      <c r="G143" s="243"/>
      <c r="H143" s="243"/>
      <c r="I143" s="243"/>
      <c r="J143" s="243"/>
      <c r="K143" s="243"/>
      <c r="L143" s="243"/>
      <c r="M143" s="243"/>
      <c r="N143" s="243"/>
    </row>
    <row r="144" spans="2:982">
      <c r="B144" s="253"/>
      <c r="C144" s="243"/>
      <c r="D144" s="243"/>
      <c r="E144" s="243"/>
      <c r="F144" s="243"/>
      <c r="G144" s="243"/>
      <c r="H144" s="243"/>
      <c r="I144" s="243"/>
      <c r="J144" s="243"/>
      <c r="K144" s="243"/>
      <c r="L144" s="243"/>
      <c r="M144" s="243"/>
      <c r="N144" s="243"/>
    </row>
    <row r="145" spans="1:982">
      <c r="A145" s="233"/>
      <c r="B145" s="234" t="s">
        <v>208</v>
      </c>
      <c r="C145" s="235"/>
      <c r="D145" s="235"/>
      <c r="E145" s="235"/>
      <c r="F145" s="235"/>
      <c r="G145" s="235"/>
      <c r="H145" s="236"/>
      <c r="I145" s="235"/>
      <c r="J145" s="235"/>
      <c r="K145" s="233"/>
      <c r="L145" s="233"/>
      <c r="M145" s="233"/>
      <c r="N145" s="233"/>
      <c r="AF145" s="233"/>
      <c r="AG145" s="233"/>
      <c r="AH145" s="233"/>
      <c r="AI145" s="233"/>
      <c r="AJ145" s="233"/>
      <c r="AK145" s="233"/>
      <c r="AL145" s="233"/>
      <c r="AM145" s="233"/>
      <c r="AN145" s="233"/>
      <c r="AO145" s="233"/>
      <c r="AP145" s="233"/>
      <c r="AQ145" s="233"/>
      <c r="AR145" s="233"/>
      <c r="AS145" s="233"/>
      <c r="AT145" s="233"/>
      <c r="AU145" s="233"/>
      <c r="AV145" s="233"/>
      <c r="AW145" s="233"/>
      <c r="AX145" s="233"/>
      <c r="AY145" s="233"/>
      <c r="AZ145" s="233"/>
      <c r="BA145" s="233"/>
      <c r="BB145" s="233"/>
      <c r="BC145" s="233"/>
      <c r="BD145" s="233"/>
      <c r="BE145" s="233"/>
      <c r="BF145" s="233"/>
      <c r="BG145" s="233"/>
      <c r="BH145" s="233"/>
      <c r="BI145" s="233"/>
      <c r="BJ145" s="233"/>
      <c r="BK145" s="233"/>
      <c r="BL145" s="233"/>
      <c r="BM145" s="233"/>
      <c r="BN145" s="233"/>
      <c r="BO145" s="233"/>
      <c r="BP145" s="233"/>
      <c r="BQ145" s="233"/>
      <c r="BR145" s="233"/>
      <c r="BS145" s="233"/>
      <c r="BT145" s="233"/>
      <c r="BU145" s="233"/>
      <c r="BV145" s="233"/>
      <c r="BW145" s="233"/>
      <c r="BX145" s="233"/>
      <c r="BY145" s="233"/>
      <c r="BZ145" s="233"/>
      <c r="CA145" s="233"/>
      <c r="CB145" s="233"/>
      <c r="CC145" s="233"/>
      <c r="CD145" s="233"/>
      <c r="CE145" s="233"/>
      <c r="CF145" s="233"/>
      <c r="CG145" s="233"/>
      <c r="CH145" s="233"/>
      <c r="CI145" s="233"/>
      <c r="CJ145" s="233"/>
      <c r="CK145" s="233"/>
      <c r="CL145" s="233"/>
      <c r="CM145" s="233"/>
      <c r="CN145" s="233"/>
      <c r="CO145" s="233"/>
      <c r="CP145" s="233"/>
      <c r="CQ145" s="233"/>
      <c r="CR145" s="233"/>
      <c r="CS145" s="233"/>
      <c r="CT145" s="233"/>
      <c r="CU145" s="233"/>
      <c r="CV145" s="233"/>
      <c r="CW145" s="233"/>
      <c r="CX145" s="233"/>
      <c r="CY145" s="233"/>
      <c r="CZ145" s="233"/>
      <c r="DA145" s="233"/>
      <c r="DB145" s="233"/>
      <c r="DC145" s="233"/>
      <c r="DD145" s="233"/>
      <c r="DE145" s="233"/>
      <c r="DF145" s="233"/>
      <c r="DG145" s="233"/>
      <c r="DH145" s="233"/>
      <c r="DI145" s="233"/>
      <c r="DJ145" s="233"/>
      <c r="DK145" s="233"/>
      <c r="DL145" s="233"/>
      <c r="DM145" s="233"/>
      <c r="DN145" s="233"/>
      <c r="DO145" s="233"/>
      <c r="DP145" s="233"/>
      <c r="DQ145" s="233"/>
      <c r="DR145" s="233"/>
      <c r="DS145" s="233"/>
      <c r="DT145" s="233"/>
      <c r="DU145" s="233"/>
      <c r="DV145" s="233"/>
      <c r="DW145" s="233"/>
      <c r="DX145" s="233"/>
      <c r="DY145" s="233"/>
      <c r="DZ145" s="233"/>
      <c r="EA145" s="233"/>
      <c r="EB145" s="233"/>
      <c r="EC145" s="233"/>
      <c r="ED145" s="233"/>
      <c r="EE145" s="233"/>
      <c r="EF145" s="233"/>
      <c r="EG145" s="233"/>
      <c r="EH145" s="233"/>
      <c r="EI145" s="233"/>
      <c r="EJ145" s="233"/>
      <c r="EK145" s="233"/>
      <c r="EL145" s="233"/>
      <c r="EM145" s="233"/>
      <c r="EN145" s="233"/>
      <c r="EO145" s="233"/>
      <c r="EP145" s="233"/>
      <c r="EQ145" s="233"/>
      <c r="ER145" s="233"/>
      <c r="ES145" s="233"/>
      <c r="ET145" s="233"/>
      <c r="EU145" s="233"/>
      <c r="EV145" s="233"/>
      <c r="EW145" s="233"/>
      <c r="EX145" s="233"/>
      <c r="EY145" s="233"/>
      <c r="EZ145" s="233"/>
      <c r="FA145" s="233"/>
      <c r="FB145" s="233"/>
      <c r="FC145" s="233"/>
      <c r="FD145" s="233"/>
      <c r="FE145" s="233"/>
      <c r="FF145" s="233"/>
      <c r="FG145" s="233"/>
      <c r="FH145" s="233"/>
      <c r="FI145" s="233"/>
      <c r="FJ145" s="233"/>
      <c r="FK145" s="233"/>
      <c r="FL145" s="233"/>
      <c r="FM145" s="233"/>
      <c r="FN145" s="233"/>
      <c r="FO145" s="233"/>
      <c r="FP145" s="233"/>
      <c r="FQ145" s="233"/>
      <c r="FR145" s="233"/>
      <c r="FS145" s="233"/>
      <c r="FT145" s="233"/>
      <c r="FU145" s="233"/>
      <c r="FV145" s="233"/>
      <c r="FW145" s="233"/>
      <c r="FX145" s="233"/>
      <c r="FY145" s="233"/>
      <c r="FZ145" s="233"/>
      <c r="GA145" s="233"/>
      <c r="GB145" s="233"/>
      <c r="GC145" s="233"/>
      <c r="GD145" s="233"/>
      <c r="GE145" s="233"/>
      <c r="GF145" s="233"/>
      <c r="GG145" s="233"/>
      <c r="GH145" s="233"/>
      <c r="GI145" s="233"/>
      <c r="GJ145" s="233"/>
      <c r="GK145" s="233"/>
      <c r="GL145" s="233"/>
      <c r="GM145" s="233"/>
      <c r="GN145" s="233"/>
      <c r="GO145" s="233"/>
      <c r="GP145" s="233"/>
      <c r="GQ145" s="233"/>
      <c r="GR145" s="233"/>
      <c r="GS145" s="233"/>
      <c r="GT145" s="233"/>
      <c r="GU145" s="233"/>
      <c r="GV145" s="233"/>
      <c r="GW145" s="233"/>
      <c r="GX145" s="233"/>
      <c r="GY145" s="233"/>
      <c r="GZ145" s="233"/>
      <c r="HA145" s="233"/>
      <c r="HB145" s="233"/>
      <c r="HC145" s="233"/>
      <c r="HD145" s="233"/>
      <c r="HE145" s="233"/>
      <c r="HF145" s="233"/>
      <c r="HG145" s="233"/>
      <c r="HH145" s="233"/>
      <c r="HI145" s="233"/>
      <c r="HJ145" s="233"/>
      <c r="HK145" s="233"/>
      <c r="HL145" s="233"/>
      <c r="HM145" s="233"/>
      <c r="HN145" s="233"/>
      <c r="HO145" s="233"/>
      <c r="HP145" s="233"/>
      <c r="HQ145" s="233"/>
      <c r="HR145" s="233"/>
      <c r="HS145" s="233"/>
      <c r="HT145" s="233"/>
      <c r="HU145" s="233"/>
      <c r="HV145" s="233"/>
      <c r="HW145" s="233"/>
      <c r="HX145" s="233"/>
      <c r="HY145" s="233"/>
      <c r="HZ145" s="233"/>
      <c r="IA145" s="233"/>
      <c r="IB145" s="233"/>
      <c r="IC145" s="233"/>
      <c r="ID145" s="233"/>
      <c r="IE145" s="233"/>
      <c r="IF145" s="233"/>
      <c r="IG145" s="233"/>
      <c r="IH145" s="233"/>
      <c r="II145" s="233"/>
      <c r="IJ145" s="233"/>
      <c r="IK145" s="233"/>
      <c r="IL145" s="233"/>
      <c r="IM145" s="233"/>
      <c r="IN145" s="233"/>
      <c r="IO145" s="233"/>
      <c r="IP145" s="233"/>
      <c r="IQ145" s="233"/>
      <c r="IR145" s="233"/>
      <c r="IS145" s="233"/>
      <c r="IT145" s="233"/>
      <c r="IU145" s="233"/>
      <c r="IV145" s="233"/>
      <c r="IW145" s="233"/>
      <c r="IX145" s="233"/>
      <c r="IY145" s="233"/>
      <c r="IZ145" s="233"/>
      <c r="JA145" s="233"/>
      <c r="JB145" s="233"/>
      <c r="JC145" s="233"/>
      <c r="JD145" s="233"/>
      <c r="JE145" s="233"/>
      <c r="JF145" s="233"/>
      <c r="JG145" s="233"/>
      <c r="JH145" s="233"/>
      <c r="JI145" s="233"/>
      <c r="JJ145" s="233"/>
      <c r="JK145" s="233"/>
      <c r="JL145" s="233"/>
      <c r="JM145" s="233"/>
      <c r="JN145" s="233"/>
      <c r="JO145" s="233"/>
      <c r="JP145" s="233"/>
      <c r="JQ145" s="233"/>
      <c r="JR145" s="233"/>
      <c r="JS145" s="233"/>
      <c r="JT145" s="233"/>
      <c r="JU145" s="233"/>
      <c r="JV145" s="233"/>
      <c r="JW145" s="233"/>
      <c r="JX145" s="233"/>
      <c r="JY145" s="233"/>
      <c r="JZ145" s="233"/>
      <c r="KA145" s="233"/>
      <c r="KB145" s="233"/>
      <c r="KC145" s="233"/>
      <c r="KD145" s="233"/>
      <c r="KE145" s="233"/>
      <c r="KF145" s="233"/>
      <c r="KG145" s="233"/>
      <c r="KH145" s="233"/>
      <c r="KI145" s="233"/>
      <c r="KJ145" s="233"/>
      <c r="KK145" s="233"/>
      <c r="KL145" s="233"/>
      <c r="KM145" s="233"/>
      <c r="KN145" s="233"/>
      <c r="KO145" s="233"/>
      <c r="KP145" s="233"/>
      <c r="KQ145" s="233"/>
      <c r="KR145" s="233"/>
      <c r="KS145" s="233"/>
      <c r="KT145" s="233"/>
      <c r="KU145" s="233"/>
      <c r="KV145" s="233"/>
      <c r="KW145" s="233"/>
      <c r="KX145" s="233"/>
      <c r="KY145" s="233"/>
      <c r="KZ145" s="233"/>
      <c r="LA145" s="233"/>
      <c r="LB145" s="233"/>
      <c r="LC145" s="233"/>
      <c r="LD145" s="233"/>
      <c r="LE145" s="233"/>
      <c r="LF145" s="233"/>
      <c r="LG145" s="233"/>
      <c r="LH145" s="233"/>
      <c r="LI145" s="233"/>
      <c r="LJ145" s="233"/>
      <c r="LK145" s="233"/>
      <c r="LL145" s="233"/>
      <c r="LM145" s="233"/>
      <c r="LN145" s="233"/>
      <c r="LO145" s="233"/>
      <c r="LP145" s="233"/>
      <c r="LQ145" s="233"/>
      <c r="LR145" s="233"/>
      <c r="LS145" s="233"/>
      <c r="LT145" s="233"/>
      <c r="LU145" s="233"/>
      <c r="LV145" s="233"/>
      <c r="LW145" s="233"/>
      <c r="LX145" s="233"/>
      <c r="LY145" s="233"/>
      <c r="LZ145" s="233"/>
      <c r="MA145" s="233"/>
      <c r="MB145" s="233"/>
      <c r="MC145" s="233"/>
      <c r="MD145" s="233"/>
      <c r="ME145" s="233"/>
      <c r="MF145" s="233"/>
      <c r="MG145" s="233"/>
      <c r="MH145" s="233"/>
      <c r="MI145" s="233"/>
      <c r="MJ145" s="233"/>
      <c r="MK145" s="233"/>
      <c r="ML145" s="233"/>
      <c r="MM145" s="233"/>
      <c r="MN145" s="233"/>
      <c r="MO145" s="233"/>
      <c r="MP145" s="233"/>
      <c r="MQ145" s="233"/>
      <c r="MR145" s="233"/>
      <c r="MS145" s="233"/>
      <c r="MT145" s="233"/>
      <c r="MU145" s="233"/>
      <c r="MV145" s="233"/>
      <c r="MW145" s="233"/>
      <c r="MX145" s="233"/>
      <c r="MY145" s="233"/>
      <c r="MZ145" s="233"/>
      <c r="NA145" s="233"/>
      <c r="NB145" s="233"/>
      <c r="NC145" s="233"/>
      <c r="ND145" s="233"/>
      <c r="NE145" s="233"/>
      <c r="NF145" s="233"/>
      <c r="NG145" s="233"/>
      <c r="NH145" s="233"/>
      <c r="NI145" s="233"/>
      <c r="NJ145" s="233"/>
      <c r="NK145" s="233"/>
      <c r="NL145" s="233"/>
      <c r="NM145" s="233"/>
      <c r="NN145" s="233"/>
      <c r="NO145" s="233"/>
      <c r="NP145" s="233"/>
      <c r="NQ145" s="233"/>
      <c r="NR145" s="233"/>
      <c r="NS145" s="233"/>
      <c r="NT145" s="233"/>
      <c r="NU145" s="233"/>
      <c r="NV145" s="233"/>
      <c r="NW145" s="233"/>
      <c r="NX145" s="233"/>
      <c r="NY145" s="233"/>
      <c r="NZ145" s="233"/>
      <c r="OA145" s="233"/>
      <c r="OB145" s="233"/>
      <c r="OC145" s="233"/>
      <c r="OD145" s="233"/>
      <c r="OE145" s="233"/>
      <c r="OF145" s="233"/>
      <c r="OG145" s="233"/>
      <c r="OH145" s="233"/>
      <c r="OI145" s="233"/>
      <c r="OJ145" s="233"/>
      <c r="OK145" s="233"/>
      <c r="OL145" s="233"/>
      <c r="OM145" s="233"/>
      <c r="ON145" s="233"/>
      <c r="OO145" s="233"/>
      <c r="OP145" s="233"/>
      <c r="OQ145" s="233"/>
      <c r="OR145" s="233"/>
      <c r="OS145" s="233"/>
      <c r="OT145" s="233"/>
      <c r="OU145" s="233"/>
      <c r="OV145" s="233"/>
      <c r="OW145" s="233"/>
      <c r="OX145" s="233"/>
      <c r="OY145" s="233"/>
      <c r="OZ145" s="233"/>
      <c r="PA145" s="233"/>
      <c r="PB145" s="233"/>
      <c r="PC145" s="233"/>
      <c r="PD145" s="233"/>
      <c r="PE145" s="233"/>
      <c r="PF145" s="233"/>
      <c r="PG145" s="233"/>
      <c r="PH145" s="233"/>
      <c r="PI145" s="233"/>
      <c r="PJ145" s="233"/>
      <c r="PK145" s="233"/>
      <c r="PL145" s="233"/>
      <c r="PM145" s="233"/>
      <c r="PN145" s="233"/>
      <c r="PO145" s="233"/>
      <c r="PP145" s="233"/>
      <c r="PQ145" s="233"/>
      <c r="PR145" s="233"/>
      <c r="PS145" s="233"/>
      <c r="PT145" s="233"/>
      <c r="PU145" s="233"/>
      <c r="PV145" s="233"/>
      <c r="PW145" s="233"/>
      <c r="PX145" s="233"/>
      <c r="PY145" s="233"/>
      <c r="PZ145" s="233"/>
      <c r="QA145" s="233"/>
      <c r="QB145" s="233"/>
      <c r="QC145" s="233"/>
      <c r="QD145" s="233"/>
      <c r="QE145" s="233"/>
      <c r="QF145" s="233"/>
      <c r="QG145" s="233"/>
      <c r="QH145" s="233"/>
      <c r="QI145" s="233"/>
      <c r="QJ145" s="233"/>
      <c r="QK145" s="233"/>
      <c r="QL145" s="233"/>
      <c r="QM145" s="233"/>
      <c r="QN145" s="233"/>
      <c r="QO145" s="233"/>
      <c r="QP145" s="233"/>
      <c r="QQ145" s="233"/>
      <c r="QR145" s="233"/>
      <c r="QS145" s="233"/>
      <c r="QT145" s="233"/>
      <c r="QU145" s="233"/>
      <c r="QV145" s="233"/>
      <c r="QW145" s="233"/>
      <c r="QX145" s="233"/>
      <c r="QY145" s="233"/>
      <c r="QZ145" s="233"/>
      <c r="RA145" s="233"/>
      <c r="RB145" s="233"/>
      <c r="RC145" s="233"/>
      <c r="RD145" s="233"/>
      <c r="RE145" s="233"/>
      <c r="RF145" s="233"/>
      <c r="RG145" s="233"/>
      <c r="RH145" s="233"/>
      <c r="RI145" s="233"/>
      <c r="RJ145" s="233"/>
      <c r="RK145" s="233"/>
      <c r="RL145" s="233"/>
      <c r="RM145" s="233"/>
      <c r="RN145" s="233"/>
      <c r="RO145" s="233"/>
      <c r="RP145" s="233"/>
      <c r="RQ145" s="233"/>
      <c r="RR145" s="233"/>
      <c r="RS145" s="233"/>
      <c r="RT145" s="233"/>
      <c r="RU145" s="233"/>
      <c r="RV145" s="233"/>
      <c r="RW145" s="233"/>
      <c r="RX145" s="233"/>
      <c r="RY145" s="233"/>
      <c r="RZ145" s="233"/>
      <c r="SA145" s="233"/>
      <c r="SB145" s="233"/>
      <c r="SC145" s="233"/>
      <c r="SD145" s="233"/>
      <c r="SE145" s="233"/>
      <c r="SF145" s="233"/>
      <c r="SG145" s="233"/>
      <c r="SH145" s="233"/>
      <c r="SI145" s="233"/>
      <c r="SJ145" s="233"/>
      <c r="SK145" s="233"/>
      <c r="SL145" s="233"/>
      <c r="SM145" s="233"/>
      <c r="SN145" s="233"/>
      <c r="SO145" s="233"/>
      <c r="SP145" s="233"/>
      <c r="SQ145" s="233"/>
      <c r="SR145" s="233"/>
      <c r="SS145" s="233"/>
      <c r="ST145" s="233"/>
      <c r="SU145" s="233"/>
      <c r="SV145" s="233"/>
      <c r="SW145" s="233"/>
      <c r="SX145" s="233"/>
      <c r="SY145" s="233"/>
      <c r="SZ145" s="233"/>
      <c r="TA145" s="233"/>
      <c r="TB145" s="233"/>
      <c r="TC145" s="233"/>
      <c r="TD145" s="233"/>
      <c r="TE145" s="233"/>
      <c r="TF145" s="233"/>
      <c r="TG145" s="233"/>
      <c r="TH145" s="233"/>
      <c r="TI145" s="233"/>
      <c r="TJ145" s="233"/>
      <c r="TK145" s="233"/>
      <c r="TL145" s="233"/>
      <c r="TM145" s="233"/>
      <c r="TN145" s="233"/>
      <c r="TO145" s="233"/>
      <c r="TP145" s="233"/>
      <c r="TQ145" s="233"/>
      <c r="TR145" s="233"/>
      <c r="TS145" s="233"/>
      <c r="TT145" s="233"/>
      <c r="TU145" s="233"/>
      <c r="TV145" s="233"/>
      <c r="TW145" s="233"/>
      <c r="TX145" s="233"/>
      <c r="TY145" s="233"/>
      <c r="TZ145" s="233"/>
      <c r="UA145" s="233"/>
      <c r="UB145" s="233"/>
      <c r="UC145" s="233"/>
      <c r="UD145" s="233"/>
      <c r="UE145" s="233"/>
      <c r="UF145" s="233"/>
      <c r="UG145" s="233"/>
      <c r="UH145" s="233"/>
      <c r="UI145" s="233"/>
      <c r="UJ145" s="233"/>
      <c r="UK145" s="233"/>
      <c r="UL145" s="233"/>
      <c r="UM145" s="233"/>
      <c r="UN145" s="233"/>
      <c r="UO145" s="233"/>
      <c r="UP145" s="233"/>
      <c r="UQ145" s="233"/>
      <c r="UR145" s="233"/>
      <c r="US145" s="233"/>
      <c r="UT145" s="233"/>
      <c r="UU145" s="233"/>
      <c r="UV145" s="233"/>
      <c r="UW145" s="233"/>
      <c r="UX145" s="233"/>
      <c r="UY145" s="233"/>
      <c r="UZ145" s="233"/>
      <c r="VA145" s="233"/>
      <c r="VB145" s="233"/>
      <c r="VC145" s="233"/>
      <c r="VD145" s="233"/>
      <c r="VE145" s="233"/>
      <c r="VF145" s="233"/>
      <c r="VG145" s="233"/>
      <c r="VH145" s="233"/>
      <c r="VI145" s="233"/>
      <c r="VJ145" s="233"/>
      <c r="VK145" s="233"/>
      <c r="VL145" s="233"/>
      <c r="VM145" s="233"/>
      <c r="VN145" s="233"/>
      <c r="VO145" s="233"/>
      <c r="VP145" s="233"/>
      <c r="VQ145" s="233"/>
      <c r="VR145" s="233"/>
      <c r="VS145" s="233"/>
      <c r="VT145" s="233"/>
      <c r="VU145" s="233"/>
      <c r="VV145" s="233"/>
      <c r="VW145" s="233"/>
      <c r="VX145" s="233"/>
      <c r="VY145" s="233"/>
      <c r="VZ145" s="233"/>
      <c r="WA145" s="233"/>
      <c r="WB145" s="233"/>
      <c r="WC145" s="233"/>
      <c r="WD145" s="233"/>
      <c r="WE145" s="233"/>
      <c r="WF145" s="233"/>
      <c r="WG145" s="233"/>
      <c r="WH145" s="233"/>
      <c r="WI145" s="233"/>
      <c r="WJ145" s="233"/>
      <c r="WK145" s="233"/>
      <c r="WL145" s="233"/>
      <c r="WM145" s="233"/>
      <c r="WN145" s="233"/>
      <c r="WO145" s="233"/>
      <c r="WP145" s="233"/>
      <c r="WQ145" s="233"/>
      <c r="WR145" s="233"/>
      <c r="WS145" s="233"/>
      <c r="WT145" s="233"/>
      <c r="WU145" s="233"/>
      <c r="WV145" s="233"/>
      <c r="WW145" s="233"/>
      <c r="WX145" s="233"/>
      <c r="WY145" s="233"/>
      <c r="WZ145" s="233"/>
      <c r="XA145" s="233"/>
      <c r="XB145" s="233"/>
      <c r="XC145" s="233"/>
      <c r="XD145" s="233"/>
      <c r="XE145" s="233"/>
      <c r="XF145" s="233"/>
      <c r="XG145" s="233"/>
      <c r="XH145" s="233"/>
      <c r="XI145" s="233"/>
      <c r="XJ145" s="233"/>
      <c r="XK145" s="233"/>
      <c r="XL145" s="233"/>
      <c r="XM145" s="233"/>
      <c r="XN145" s="233"/>
      <c r="XO145" s="233"/>
      <c r="XP145" s="233"/>
      <c r="XQ145" s="233"/>
      <c r="XR145" s="233"/>
      <c r="XS145" s="233"/>
      <c r="XT145" s="233"/>
      <c r="XU145" s="233"/>
      <c r="XV145" s="233"/>
      <c r="XW145" s="233"/>
      <c r="XX145" s="233"/>
      <c r="XY145" s="233"/>
      <c r="XZ145" s="233"/>
      <c r="YA145" s="233"/>
      <c r="YB145" s="233"/>
      <c r="YC145" s="233"/>
      <c r="YD145" s="233"/>
      <c r="YE145" s="233"/>
      <c r="YF145" s="233"/>
      <c r="YG145" s="233"/>
      <c r="YH145" s="233"/>
      <c r="YI145" s="233"/>
      <c r="YJ145" s="233"/>
      <c r="YK145" s="233"/>
      <c r="YL145" s="233"/>
      <c r="YM145" s="233"/>
      <c r="YN145" s="233"/>
      <c r="YO145" s="233"/>
      <c r="YP145" s="233"/>
      <c r="YQ145" s="233"/>
      <c r="YR145" s="233"/>
      <c r="YS145" s="233"/>
      <c r="YT145" s="233"/>
      <c r="YU145" s="233"/>
      <c r="YV145" s="233"/>
      <c r="YW145" s="233"/>
      <c r="YX145" s="233"/>
      <c r="YY145" s="233"/>
      <c r="YZ145" s="233"/>
      <c r="ZA145" s="233"/>
      <c r="ZB145" s="233"/>
      <c r="ZC145" s="233"/>
      <c r="ZD145" s="233"/>
      <c r="ZE145" s="233"/>
      <c r="ZF145" s="233"/>
      <c r="ZG145" s="233"/>
      <c r="ZH145" s="233"/>
      <c r="ZI145" s="233"/>
      <c r="ZJ145" s="233"/>
      <c r="ZK145" s="233"/>
      <c r="ZL145" s="233"/>
      <c r="ZM145" s="233"/>
      <c r="ZN145" s="233"/>
      <c r="ZO145" s="233"/>
      <c r="ZP145" s="233"/>
      <c r="ZQ145" s="233"/>
      <c r="ZR145" s="233"/>
      <c r="ZS145" s="233"/>
      <c r="ZT145" s="233"/>
      <c r="ZU145" s="233"/>
      <c r="ZV145" s="233"/>
      <c r="ZW145" s="233"/>
      <c r="ZX145" s="233"/>
      <c r="ZY145" s="233"/>
      <c r="ZZ145" s="233"/>
      <c r="AAA145" s="233"/>
      <c r="AAB145" s="233"/>
      <c r="AAC145" s="233"/>
      <c r="AAD145" s="233"/>
      <c r="AAE145" s="233"/>
      <c r="AAF145" s="233"/>
      <c r="AAG145" s="233"/>
      <c r="AAH145" s="233"/>
      <c r="AAI145" s="233"/>
      <c r="AAJ145" s="233"/>
      <c r="AAK145" s="233"/>
      <c r="AAL145" s="233"/>
      <c r="AAM145" s="233"/>
      <c r="AAN145" s="233"/>
      <c r="AAO145" s="233"/>
      <c r="AAP145" s="233"/>
      <c r="AAQ145" s="233"/>
      <c r="AAR145" s="233"/>
      <c r="AAS145" s="233"/>
      <c r="AAT145" s="233"/>
      <c r="AAU145" s="233"/>
      <c r="AAV145" s="233"/>
      <c r="AAW145" s="233"/>
      <c r="AAX145" s="233"/>
      <c r="AAY145" s="233"/>
      <c r="AAZ145" s="233"/>
      <c r="ABA145" s="233"/>
      <c r="ABB145" s="233"/>
      <c r="ABC145" s="233"/>
      <c r="ABD145" s="233"/>
      <c r="ABE145" s="233"/>
      <c r="ABF145" s="233"/>
      <c r="ABG145" s="233"/>
      <c r="ABH145" s="233"/>
      <c r="ABI145" s="233"/>
      <c r="ABJ145" s="233"/>
      <c r="ABK145" s="233"/>
      <c r="ABL145" s="233"/>
      <c r="ABM145" s="233"/>
      <c r="ABN145" s="233"/>
      <c r="ABO145" s="233"/>
      <c r="ABP145" s="233"/>
      <c r="ABQ145" s="233"/>
      <c r="ABR145" s="233"/>
      <c r="ABS145" s="233"/>
      <c r="ABT145" s="233"/>
      <c r="ABU145" s="233"/>
      <c r="ABV145" s="233"/>
      <c r="ABW145" s="233"/>
      <c r="ABX145" s="233"/>
      <c r="ABY145" s="233"/>
      <c r="ABZ145" s="233"/>
      <c r="ACA145" s="233"/>
      <c r="ACB145" s="233"/>
      <c r="ACC145" s="233"/>
      <c r="ACD145" s="233"/>
      <c r="ACE145" s="233"/>
      <c r="ACF145" s="233"/>
      <c r="ACG145" s="233"/>
      <c r="ACH145" s="233"/>
      <c r="ACI145" s="233"/>
      <c r="ACJ145" s="233"/>
      <c r="ACK145" s="233"/>
      <c r="ACL145" s="233"/>
      <c r="ACM145" s="233"/>
      <c r="ACN145" s="233"/>
      <c r="ACO145" s="233"/>
      <c r="ACP145" s="233"/>
      <c r="ACQ145" s="233"/>
      <c r="ACR145" s="233"/>
      <c r="ACS145" s="233"/>
      <c r="ACT145" s="233"/>
      <c r="ACU145" s="233"/>
      <c r="ACV145" s="233"/>
      <c r="ACW145" s="233"/>
      <c r="ACX145" s="233"/>
      <c r="ACY145" s="233"/>
      <c r="ACZ145" s="233"/>
      <c r="ADA145" s="233"/>
      <c r="ADB145" s="233"/>
      <c r="ADC145" s="233"/>
      <c r="ADD145" s="233"/>
      <c r="ADE145" s="233"/>
      <c r="ADF145" s="233"/>
      <c r="ADG145" s="233"/>
      <c r="ADH145" s="233"/>
      <c r="ADI145" s="233"/>
      <c r="ADJ145" s="233"/>
      <c r="ADK145" s="233"/>
      <c r="ADL145" s="233"/>
      <c r="ADM145" s="233"/>
      <c r="ADN145" s="233"/>
      <c r="ADO145" s="233"/>
      <c r="ADP145" s="233"/>
      <c r="ADQ145" s="233"/>
      <c r="ADR145" s="233"/>
      <c r="ADS145" s="233"/>
      <c r="ADT145" s="233"/>
      <c r="ADU145" s="233"/>
      <c r="ADV145" s="233"/>
      <c r="ADW145" s="233"/>
      <c r="ADX145" s="233"/>
      <c r="ADY145" s="233"/>
      <c r="ADZ145" s="233"/>
      <c r="AEA145" s="233"/>
      <c r="AEB145" s="233"/>
      <c r="AEC145" s="233"/>
      <c r="AED145" s="233"/>
      <c r="AEE145" s="233"/>
      <c r="AEF145" s="233"/>
      <c r="AEG145" s="233"/>
      <c r="AEH145" s="233"/>
      <c r="AEI145" s="233"/>
      <c r="AEJ145" s="233"/>
      <c r="AEK145" s="233"/>
      <c r="AEL145" s="233"/>
      <c r="AEM145" s="233"/>
      <c r="AEN145" s="233"/>
      <c r="AEO145" s="233"/>
      <c r="AEP145" s="233"/>
      <c r="AEQ145" s="233"/>
      <c r="AER145" s="233"/>
      <c r="AES145" s="233"/>
      <c r="AET145" s="233"/>
      <c r="AEU145" s="233"/>
      <c r="AEV145" s="233"/>
      <c r="AEW145" s="233"/>
      <c r="AEX145" s="233"/>
      <c r="AEY145" s="233"/>
      <c r="AEZ145" s="233"/>
      <c r="AFA145" s="233"/>
      <c r="AFB145" s="233"/>
      <c r="AFC145" s="233"/>
      <c r="AFD145" s="233"/>
      <c r="AFE145" s="233"/>
      <c r="AFF145" s="233"/>
      <c r="AFG145" s="233"/>
      <c r="AFH145" s="233"/>
      <c r="AFI145" s="233"/>
      <c r="AFJ145" s="233"/>
      <c r="AFK145" s="233"/>
      <c r="AFL145" s="233"/>
      <c r="AFM145" s="233"/>
      <c r="AFN145" s="233"/>
      <c r="AFO145" s="233"/>
      <c r="AFP145" s="233"/>
      <c r="AFQ145" s="233"/>
      <c r="AFR145" s="233"/>
      <c r="AFS145" s="233"/>
      <c r="AFT145" s="233"/>
      <c r="AFU145" s="233"/>
      <c r="AFV145" s="233"/>
      <c r="AFW145" s="233"/>
      <c r="AFX145" s="233"/>
      <c r="AFY145" s="233"/>
      <c r="AFZ145" s="233"/>
      <c r="AGA145" s="233"/>
      <c r="AGB145" s="233"/>
      <c r="AGC145" s="233"/>
      <c r="AGD145" s="233"/>
      <c r="AGE145" s="233"/>
      <c r="AGF145" s="233"/>
      <c r="AGG145" s="233"/>
      <c r="AGH145" s="233"/>
      <c r="AGI145" s="233"/>
      <c r="AGJ145" s="233"/>
      <c r="AGK145" s="233"/>
      <c r="AGL145" s="233"/>
      <c r="AGM145" s="233"/>
      <c r="AGN145" s="233"/>
      <c r="AGO145" s="233"/>
      <c r="AGP145" s="233"/>
      <c r="AGQ145" s="233"/>
      <c r="AGR145" s="233"/>
      <c r="AGS145" s="233"/>
      <c r="AGT145" s="233"/>
      <c r="AGU145" s="233"/>
      <c r="AGV145" s="233"/>
      <c r="AGW145" s="233"/>
      <c r="AGX145" s="233"/>
      <c r="AGY145" s="233"/>
      <c r="AGZ145" s="233"/>
      <c r="AHA145" s="233"/>
      <c r="AHB145" s="233"/>
      <c r="AHC145" s="233"/>
      <c r="AHD145" s="233"/>
      <c r="AHE145" s="233"/>
      <c r="AHF145" s="233"/>
      <c r="AHG145" s="233"/>
      <c r="AHH145" s="233"/>
      <c r="AHI145" s="233"/>
      <c r="AHJ145" s="233"/>
      <c r="AHK145" s="233"/>
      <c r="AHL145" s="233"/>
      <c r="AHM145" s="233"/>
      <c r="AHN145" s="233"/>
      <c r="AHO145" s="233"/>
      <c r="AHP145" s="233"/>
      <c r="AHQ145" s="233"/>
      <c r="AHR145" s="233"/>
      <c r="AHS145" s="233"/>
      <c r="AHT145" s="233"/>
      <c r="AHU145" s="233"/>
      <c r="AHV145" s="233"/>
      <c r="AHW145" s="233"/>
      <c r="AHX145" s="233"/>
      <c r="AHY145" s="233"/>
      <c r="AHZ145" s="233"/>
      <c r="AIA145" s="233"/>
      <c r="AIB145" s="233"/>
      <c r="AIC145" s="233"/>
      <c r="AID145" s="233"/>
      <c r="AIE145" s="233"/>
      <c r="AIF145" s="233"/>
      <c r="AIG145" s="233"/>
      <c r="AIH145" s="233"/>
      <c r="AII145" s="233"/>
      <c r="AIJ145" s="233"/>
      <c r="AIK145" s="233"/>
      <c r="AIL145" s="233"/>
      <c r="AIM145" s="233"/>
      <c r="AIN145" s="233"/>
      <c r="AIO145" s="233"/>
      <c r="AIP145" s="233"/>
      <c r="AIQ145" s="233"/>
      <c r="AIR145" s="233"/>
      <c r="AIS145" s="233"/>
      <c r="AIT145" s="233"/>
      <c r="AIU145" s="233"/>
      <c r="AIV145" s="233"/>
      <c r="AIW145" s="233"/>
      <c r="AIX145" s="233"/>
      <c r="AIY145" s="233"/>
      <c r="AIZ145" s="233"/>
      <c r="AJA145" s="233"/>
      <c r="AJB145" s="233"/>
      <c r="AJC145" s="233"/>
      <c r="AJD145" s="233"/>
      <c r="AJE145" s="233"/>
      <c r="AJF145" s="233"/>
      <c r="AJG145" s="233"/>
      <c r="AJH145" s="233"/>
      <c r="AJI145" s="233"/>
      <c r="AJJ145" s="233"/>
      <c r="AJK145" s="233"/>
      <c r="AJL145" s="233"/>
      <c r="AJM145" s="233"/>
      <c r="AJN145" s="233"/>
      <c r="AJO145" s="233"/>
      <c r="AJP145" s="233"/>
      <c r="AJQ145" s="233"/>
      <c r="AJR145" s="233"/>
      <c r="AJS145" s="233"/>
      <c r="AJT145" s="233"/>
      <c r="AJU145" s="233"/>
      <c r="AJV145" s="233"/>
      <c r="AJW145" s="233"/>
      <c r="AJX145" s="233"/>
      <c r="AJY145" s="233"/>
      <c r="AJZ145" s="233"/>
      <c r="AKA145" s="233"/>
      <c r="AKB145" s="233"/>
      <c r="AKC145" s="233"/>
      <c r="AKD145" s="233"/>
      <c r="AKE145" s="233"/>
      <c r="AKF145" s="233"/>
      <c r="AKG145" s="233"/>
      <c r="AKH145" s="233"/>
      <c r="AKI145" s="233"/>
      <c r="AKJ145" s="233"/>
      <c r="AKK145" s="233"/>
      <c r="AKL145" s="233"/>
      <c r="AKM145" s="233"/>
      <c r="AKN145" s="233"/>
      <c r="AKO145" s="233"/>
      <c r="AKP145" s="233"/>
      <c r="AKQ145" s="233"/>
      <c r="AKR145" s="233"/>
      <c r="AKS145" s="233"/>
      <c r="AKT145" s="233"/>
    </row>
    <row r="146" spans="1:982">
      <c r="B146" s="253"/>
      <c r="C146" s="243"/>
      <c r="D146" s="243"/>
      <c r="E146" s="243"/>
      <c r="F146" s="243"/>
      <c r="G146" s="243"/>
      <c r="H146" s="243"/>
      <c r="I146" s="243"/>
      <c r="J146" s="243"/>
      <c r="K146" s="243"/>
      <c r="L146" s="243"/>
      <c r="M146" s="243"/>
      <c r="N146" s="243"/>
    </row>
    <row r="147" spans="1:982">
      <c r="B147" s="253"/>
      <c r="C147" s="243"/>
      <c r="D147" s="243"/>
      <c r="E147" s="243"/>
      <c r="F147" s="243"/>
      <c r="G147" s="243"/>
      <c r="H147" s="243"/>
      <c r="I147" s="243"/>
      <c r="J147" s="243"/>
      <c r="K147" s="243"/>
      <c r="L147" s="243"/>
      <c r="M147" s="243"/>
      <c r="N147" s="243"/>
    </row>
    <row r="148" spans="1:982">
      <c r="B148" s="234" t="s">
        <v>209</v>
      </c>
      <c r="C148" s="235"/>
      <c r="D148" s="235"/>
      <c r="E148" s="235"/>
      <c r="F148" s="278"/>
      <c r="G148" s="278"/>
      <c r="H148" s="236"/>
      <c r="I148" s="235"/>
      <c r="J148" s="235"/>
      <c r="K148" s="233"/>
      <c r="L148" s="233"/>
      <c r="M148" s="233"/>
      <c r="N148" s="233"/>
    </row>
    <row r="149" spans="1:982">
      <c r="B149" s="279"/>
      <c r="C149" s="219"/>
      <c r="D149" s="219"/>
      <c r="E149" s="219"/>
      <c r="F149" s="219"/>
      <c r="G149" s="219"/>
      <c r="H149" s="280"/>
      <c r="I149" s="219"/>
      <c r="J149" s="219"/>
    </row>
    <row r="150" spans="1:982">
      <c r="B150" s="253" t="s">
        <v>68</v>
      </c>
      <c r="C150" s="243"/>
      <c r="D150" s="243"/>
      <c r="E150" s="243"/>
      <c r="F150" s="243"/>
      <c r="G150" s="243"/>
      <c r="H150" s="243"/>
      <c r="I150" s="243"/>
      <c r="J150" s="243"/>
      <c r="K150" s="243"/>
      <c r="L150" s="243"/>
      <c r="M150" s="243"/>
      <c r="N150" s="243"/>
    </row>
    <row r="151" spans="1:982">
      <c r="B151" s="254" t="s">
        <v>69</v>
      </c>
      <c r="C151" s="344">
        <v>2015</v>
      </c>
      <c r="D151" s="344">
        <v>2016</v>
      </c>
      <c r="E151" s="344">
        <v>2017</v>
      </c>
      <c r="F151" s="344">
        <v>2018</v>
      </c>
      <c r="G151" s="344">
        <v>2019</v>
      </c>
      <c r="H151" s="344">
        <v>2020</v>
      </c>
      <c r="I151" s="344">
        <v>2025</v>
      </c>
      <c r="J151" s="344">
        <v>2030</v>
      </c>
      <c r="K151" s="344">
        <v>2035</v>
      </c>
      <c r="L151" s="344">
        <v>2040</v>
      </c>
      <c r="M151" s="344">
        <v>2045</v>
      </c>
      <c r="N151" s="345">
        <v>2050</v>
      </c>
    </row>
    <row r="152" spans="1:982">
      <c r="B152" s="100" t="s">
        <v>44</v>
      </c>
      <c r="C152" s="101">
        <f>C140*$E$6</f>
        <v>65.683557306253661</v>
      </c>
      <c r="D152" s="101">
        <f t="shared" ref="D152:E152" si="36">D140*$E$6</f>
        <v>64.163224533739793</v>
      </c>
      <c r="E152" s="101">
        <f t="shared" si="36"/>
        <v>64.337924177464714</v>
      </c>
      <c r="F152" s="101">
        <f t="shared" ref="F152:N152" si="37">F140*$E$6</f>
        <v>62.992938565486334</v>
      </c>
      <c r="G152" s="101">
        <f t="shared" si="37"/>
        <v>62.1</v>
      </c>
      <c r="H152" s="101">
        <f t="shared" si="37"/>
        <v>61.43553</v>
      </c>
      <c r="I152" s="101">
        <f t="shared" si="37"/>
        <v>55.204047778204796</v>
      </c>
      <c r="J152" s="101">
        <f t="shared" si="37"/>
        <v>51.818095556409602</v>
      </c>
      <c r="K152" s="101">
        <f t="shared" si="37"/>
        <v>49.672481667943323</v>
      </c>
      <c r="L152" s="101">
        <f t="shared" si="37"/>
        <v>48.167436505349073</v>
      </c>
      <c r="M152" s="101">
        <f t="shared" si="37"/>
        <v>47.295308777497475</v>
      </c>
      <c r="N152" s="101">
        <f t="shared" si="37"/>
        <v>47.25</v>
      </c>
    </row>
    <row r="153" spans="1:982">
      <c r="B153" s="100" t="s">
        <v>46</v>
      </c>
      <c r="C153" s="101">
        <f>C141*$E$7</f>
        <v>60.135219809136849</v>
      </c>
      <c r="D153" s="101">
        <f t="shared" ref="D153:E153" si="38">D141*$E$7</f>
        <v>59.028787084652805</v>
      </c>
      <c r="E153" s="101">
        <f t="shared" si="38"/>
        <v>59.041403617941633</v>
      </c>
      <c r="F153" s="101">
        <f t="shared" ref="F153:N153" si="39">F141*$E$7</f>
        <v>58.37841196179992</v>
      </c>
      <c r="G153" s="101">
        <f t="shared" si="39"/>
        <v>58.586799999999997</v>
      </c>
      <c r="H153" s="101">
        <f t="shared" si="39"/>
        <v>58.393463560000001</v>
      </c>
      <c r="I153" s="101">
        <f t="shared" si="39"/>
        <v>53.565752502782118</v>
      </c>
      <c r="J153" s="101">
        <f t="shared" si="39"/>
        <v>50.117505005564148</v>
      </c>
      <c r="K153" s="101">
        <f t="shared" si="39"/>
        <v>47.628489396078862</v>
      </c>
      <c r="L153" s="101">
        <f t="shared" si="39"/>
        <v>45.807916803394335</v>
      </c>
      <c r="M153" s="101">
        <f t="shared" si="39"/>
        <v>44.778815096709842</v>
      </c>
      <c r="N153" s="101">
        <f t="shared" si="39"/>
        <v>44.726500000000001</v>
      </c>
    </row>
    <row r="154" spans="1:982">
      <c r="B154" s="100" t="s">
        <v>49</v>
      </c>
      <c r="C154" s="101">
        <f t="shared" ref="C154:N154" si="40">C142</f>
        <v>17.8</v>
      </c>
      <c r="D154" s="101">
        <f t="shared" ref="D154:E154" si="41">D142</f>
        <v>17.8</v>
      </c>
      <c r="E154" s="101">
        <f t="shared" si="41"/>
        <v>17.8</v>
      </c>
      <c r="F154" s="101">
        <f t="shared" si="40"/>
        <v>17.8</v>
      </c>
      <c r="G154" s="101">
        <f t="shared" ref="G154" si="42">G142</f>
        <v>17.8</v>
      </c>
      <c r="H154" s="101">
        <f t="shared" si="40"/>
        <v>17.5</v>
      </c>
      <c r="I154" s="101">
        <f t="shared" si="40"/>
        <v>17.187044313206901</v>
      </c>
      <c r="J154" s="101">
        <f t="shared" si="40"/>
        <v>16.871404090139201</v>
      </c>
      <c r="K154" s="101">
        <f t="shared" si="40"/>
        <v>16.6852833493116</v>
      </c>
      <c r="L154" s="101">
        <f t="shared" si="40"/>
        <v>16.502416978396599</v>
      </c>
      <c r="M154" s="101">
        <f t="shared" ref="M154" si="43">M142</f>
        <v>16.353667995239</v>
      </c>
      <c r="N154" s="101">
        <f t="shared" si="40"/>
        <v>16.248413209413201</v>
      </c>
    </row>
    <row r="155" spans="1:982">
      <c r="B155" s="100" t="s">
        <v>50</v>
      </c>
      <c r="C155" s="101">
        <f>C152*(1-$C$67)+C154*($C$67)</f>
        <v>41.741778653126829</v>
      </c>
      <c r="D155" s="101">
        <f t="shared" ref="D155:E155" si="44">D152*(1-$C$67)+D154*($C$67)</f>
        <v>40.981612266869895</v>
      </c>
      <c r="E155" s="101">
        <f t="shared" si="44"/>
        <v>41.068962088732356</v>
      </c>
      <c r="F155" s="101">
        <f t="shared" ref="F155:N155" si="45">F152*(1-$C$67)+F154*($C$67)</f>
        <v>40.396469282743169</v>
      </c>
      <c r="G155" s="101">
        <f t="shared" ref="G155" si="46">G152*(1-$C$67)+G154*($C$67)</f>
        <v>39.950000000000003</v>
      </c>
      <c r="H155" s="101">
        <f t="shared" si="45"/>
        <v>39.467765</v>
      </c>
      <c r="I155" s="101">
        <f t="shared" si="45"/>
        <v>36.195546045705846</v>
      </c>
      <c r="J155" s="101">
        <f t="shared" si="45"/>
        <v>34.344749823274398</v>
      </c>
      <c r="K155" s="101">
        <f t="shared" si="45"/>
        <v>33.17888250862746</v>
      </c>
      <c r="L155" s="101">
        <f t="shared" si="45"/>
        <v>32.334926741872835</v>
      </c>
      <c r="M155" s="101">
        <f t="shared" ref="M155" si="47">M152*(1-$C$67)+M154*($C$67)</f>
        <v>31.824488386368238</v>
      </c>
      <c r="N155" s="101">
        <f t="shared" si="45"/>
        <v>31.7492066047066</v>
      </c>
    </row>
    <row r="156" spans="1:982">
      <c r="B156" s="269" t="s">
        <v>85</v>
      </c>
      <c r="C156" s="101">
        <f>C154*1.6</f>
        <v>28.480000000000004</v>
      </c>
      <c r="D156" s="101">
        <f t="shared" ref="D156:N156" si="48">D154*1.6</f>
        <v>28.480000000000004</v>
      </c>
      <c r="E156" s="101">
        <f t="shared" si="48"/>
        <v>28.480000000000004</v>
      </c>
      <c r="F156" s="101">
        <f t="shared" si="48"/>
        <v>28.480000000000004</v>
      </c>
      <c r="G156" s="101">
        <f t="shared" si="48"/>
        <v>28.480000000000004</v>
      </c>
      <c r="H156" s="101">
        <f t="shared" si="48"/>
        <v>28</v>
      </c>
      <c r="I156" s="101">
        <f t="shared" si="48"/>
        <v>27.499270901131041</v>
      </c>
      <c r="J156" s="101">
        <f t="shared" si="48"/>
        <v>26.994246544222722</v>
      </c>
      <c r="K156" s="101">
        <f t="shared" si="48"/>
        <v>26.696453358898562</v>
      </c>
      <c r="L156" s="101">
        <f t="shared" si="48"/>
        <v>26.403867165434562</v>
      </c>
      <c r="M156" s="101">
        <f t="shared" si="48"/>
        <v>26.165868792382401</v>
      </c>
      <c r="N156" s="101">
        <f t="shared" si="48"/>
        <v>25.997461135061123</v>
      </c>
    </row>
    <row r="157" spans="1:982">
      <c r="B157" s="100" t="s">
        <v>65</v>
      </c>
      <c r="C157" s="90">
        <f>(C152*C118+C153*C119+C154*C120+C155*C121+C156*C122)/(C118+C119+C120+C121+C122)</f>
        <v>61.392743106644424</v>
      </c>
      <c r="D157" s="90">
        <f t="shared" ref="D157:E157" si="49">(D152*D118+D153*D119+D154*D120+D155*D121+D156*D122)/(D118+D119+D120+D121+D122)</f>
        <v>60.199988718484555</v>
      </c>
      <c r="E157" s="90">
        <f t="shared" si="49"/>
        <v>60.281700157667913</v>
      </c>
      <c r="F157" s="90">
        <f t="shared" ref="F157:N157" si="50">(F152*F118+F153*F119+F154*F120+F155*F121+F156*F122)/(F118+F119+F120+F121+F122)</f>
        <v>59.496225440695369</v>
      </c>
      <c r="G157" s="90">
        <f>(G152*G118+G153*G119+G154*G120+G155*G121+G156*G122)/(G118+G119+G120+G121+G122)</f>
        <v>59.444484976074051</v>
      </c>
      <c r="H157" s="90">
        <f t="shared" si="50"/>
        <v>59.076328151906807</v>
      </c>
      <c r="I157" s="90">
        <f t="shared" si="50"/>
        <v>51.756920203667775</v>
      </c>
      <c r="J157" s="90">
        <f t="shared" si="50"/>
        <v>45.321918106676407</v>
      </c>
      <c r="K157" s="90">
        <f t="shared" si="50"/>
        <v>39.346196634676865</v>
      </c>
      <c r="L157" s="90">
        <f t="shared" si="50"/>
        <v>34.50649317732244</v>
      </c>
      <c r="M157" s="90">
        <f t="shared" ref="M157" si="51">(M152*M118+M153*M119+M154*M120+M155*M121+M156*M122)/(M118+M119+M120+M121+M122)</f>
        <v>31.258025131547075</v>
      </c>
      <c r="N157" s="90">
        <f t="shared" si="50"/>
        <v>29.500308127838924</v>
      </c>
    </row>
    <row r="158" spans="1:982">
      <c r="A158" s="243"/>
      <c r="B158" s="45" t="s">
        <v>252</v>
      </c>
      <c r="C158" s="243"/>
      <c r="D158" s="243"/>
      <c r="E158" s="243"/>
      <c r="F158" s="243"/>
      <c r="G158" s="243"/>
      <c r="H158" s="243"/>
      <c r="I158" s="243"/>
      <c r="J158" s="243"/>
      <c r="K158" s="243"/>
      <c r="L158" s="243"/>
      <c r="M158" s="243"/>
      <c r="N158" s="243"/>
      <c r="O158" s="243"/>
      <c r="P158" s="243"/>
    </row>
    <row r="159" spans="1:982">
      <c r="A159" s="243"/>
      <c r="B159" s="243"/>
      <c r="C159" s="243"/>
      <c r="D159" s="243"/>
      <c r="E159" s="243"/>
      <c r="F159" s="243"/>
      <c r="G159" s="243"/>
      <c r="H159" s="243"/>
      <c r="I159" s="243"/>
      <c r="J159" s="243"/>
      <c r="K159" s="243"/>
      <c r="L159" s="243"/>
      <c r="M159" s="243"/>
      <c r="N159" s="243"/>
      <c r="O159" s="243"/>
      <c r="P159" s="243"/>
    </row>
    <row r="160" spans="1:982">
      <c r="B160" s="276" t="s">
        <v>70</v>
      </c>
      <c r="C160" s="86" t="s">
        <v>211</v>
      </c>
    </row>
    <row r="161" spans="1:14">
      <c r="B161" s="254" t="s">
        <v>71</v>
      </c>
      <c r="C161" s="344">
        <v>2015</v>
      </c>
      <c r="D161" s="344">
        <v>2016</v>
      </c>
      <c r="E161" s="344">
        <v>2017</v>
      </c>
      <c r="F161" s="344">
        <v>2018</v>
      </c>
      <c r="G161" s="344">
        <v>2019</v>
      </c>
      <c r="H161" s="344">
        <v>2020</v>
      </c>
      <c r="I161" s="344">
        <v>2025</v>
      </c>
      <c r="J161" s="344">
        <v>2030</v>
      </c>
      <c r="K161" s="344">
        <v>2035</v>
      </c>
      <c r="L161" s="344">
        <v>2040</v>
      </c>
      <c r="M161" s="344">
        <v>2045</v>
      </c>
      <c r="N161" s="345">
        <v>2050</v>
      </c>
    </row>
    <row r="162" spans="1:14">
      <c r="B162" s="100" t="s">
        <v>44</v>
      </c>
      <c r="C162" s="101" t="s">
        <v>31</v>
      </c>
      <c r="D162" s="101" t="s">
        <v>31</v>
      </c>
      <c r="E162" s="101" t="s">
        <v>31</v>
      </c>
      <c r="F162" s="101">
        <f t="shared" ref="F162:N162" si="52">F140*D$14*10</f>
        <v>152.38793468819833</v>
      </c>
      <c r="G162" s="101">
        <f t="shared" si="52"/>
        <v>149.25545442820291</v>
      </c>
      <c r="H162" s="101">
        <f t="shared" si="52"/>
        <v>147.17744901023218</v>
      </c>
      <c r="I162" s="101">
        <f t="shared" si="52"/>
        <v>130.3762492959593</v>
      </c>
      <c r="J162" s="101">
        <f t="shared" si="52"/>
        <v>122.37959381977758</v>
      </c>
      <c r="K162" s="101">
        <f t="shared" si="52"/>
        <v>117.31226447575084</v>
      </c>
      <c r="L162" s="101">
        <f t="shared" si="52"/>
        <v>113.75777615075636</v>
      </c>
      <c r="M162" s="101">
        <f t="shared" si="52"/>
        <v>111.69805867277118</v>
      </c>
      <c r="N162" s="101">
        <f t="shared" si="52"/>
        <v>111.5910522355976</v>
      </c>
    </row>
    <row r="163" spans="1:14">
      <c r="B163" s="100" t="s">
        <v>46</v>
      </c>
      <c r="C163" s="101" t="s">
        <v>31</v>
      </c>
      <c r="D163" s="101" t="s">
        <v>31</v>
      </c>
      <c r="E163" s="101" t="s">
        <v>31</v>
      </c>
      <c r="F163" s="101">
        <f t="shared" ref="F163:N163" si="53">F141*D$15*10</f>
        <v>148.49871757595756</v>
      </c>
      <c r="G163" s="101">
        <f t="shared" si="53"/>
        <v>148.50015842476355</v>
      </c>
      <c r="H163" s="101">
        <f t="shared" si="53"/>
        <v>146.89244797174206</v>
      </c>
      <c r="I163" s="101">
        <f t="shared" si="53"/>
        <v>133.86924416542243</v>
      </c>
      <c r="J163" s="101">
        <f t="shared" si="53"/>
        <v>125.25153108234935</v>
      </c>
      <c r="K163" s="101">
        <f t="shared" si="53"/>
        <v>119.03108942346614</v>
      </c>
      <c r="L163" s="101">
        <f t="shared" si="53"/>
        <v>114.48119204419751</v>
      </c>
      <c r="M163" s="101">
        <f t="shared" si="53"/>
        <v>111.90930494831393</v>
      </c>
      <c r="N163" s="101">
        <f t="shared" si="53"/>
        <v>111.77856128976785</v>
      </c>
    </row>
    <row r="164" spans="1:14">
      <c r="B164" s="100" t="s">
        <v>49</v>
      </c>
      <c r="C164" s="101" t="s">
        <v>31</v>
      </c>
      <c r="D164" s="101" t="s">
        <v>31</v>
      </c>
      <c r="E164" s="101" t="s">
        <v>31</v>
      </c>
      <c r="F164" s="101">
        <f t="shared" ref="F164:N164" si="54">F142*D$18*10</f>
        <v>0</v>
      </c>
      <c r="G164" s="101">
        <f t="shared" si="54"/>
        <v>0</v>
      </c>
      <c r="H164" s="101">
        <f t="shared" si="54"/>
        <v>0</v>
      </c>
      <c r="I164" s="101">
        <f t="shared" si="54"/>
        <v>0</v>
      </c>
      <c r="J164" s="101">
        <f t="shared" si="54"/>
        <v>0</v>
      </c>
      <c r="K164" s="101">
        <f t="shared" si="54"/>
        <v>0</v>
      </c>
      <c r="L164" s="101">
        <f t="shared" si="54"/>
        <v>0</v>
      </c>
      <c r="M164" s="101">
        <f t="shared" si="54"/>
        <v>0</v>
      </c>
      <c r="N164" s="101">
        <f t="shared" si="54"/>
        <v>0</v>
      </c>
    </row>
    <row r="165" spans="1:14">
      <c r="B165" s="100" t="s">
        <v>50</v>
      </c>
      <c r="C165" s="101" t="s">
        <v>31</v>
      </c>
      <c r="D165" s="101" t="s">
        <v>31</v>
      </c>
      <c r="E165" s="101" t="s">
        <v>31</v>
      </c>
      <c r="F165" s="101">
        <f>F162*(1-$C$67)+F164*($C$67)</f>
        <v>76.193967344099164</v>
      </c>
      <c r="G165" s="101">
        <f>G162*(1-$C$67)+G164*($C$67)</f>
        <v>74.627727214101455</v>
      </c>
      <c r="H165" s="101">
        <f t="shared" ref="H165:N165" si="55">H162*(1-$C$67)+H164*($C$67)</f>
        <v>73.58872450511609</v>
      </c>
      <c r="I165" s="101">
        <f t="shared" si="55"/>
        <v>65.188124647979649</v>
      </c>
      <c r="J165" s="101">
        <f t="shared" si="55"/>
        <v>61.189796909888791</v>
      </c>
      <c r="K165" s="101">
        <f t="shared" si="55"/>
        <v>58.656132237875418</v>
      </c>
      <c r="L165" s="101">
        <f t="shared" si="55"/>
        <v>56.878888075378178</v>
      </c>
      <c r="M165" s="101">
        <f t="shared" ref="M165" si="56">M162*(1-$C$67)+M164*($C$67)</f>
        <v>55.849029336385591</v>
      </c>
      <c r="N165" s="101">
        <f t="shared" si="55"/>
        <v>55.795526117798801</v>
      </c>
    </row>
    <row r="166" spans="1:14">
      <c r="B166" s="269" t="s">
        <v>85</v>
      </c>
      <c r="C166" s="101" t="s">
        <v>31</v>
      </c>
      <c r="D166" s="101" t="s">
        <v>31</v>
      </c>
      <c r="E166" s="101" t="s">
        <v>31</v>
      </c>
      <c r="F166" s="101">
        <f>F164*3</f>
        <v>0</v>
      </c>
      <c r="G166" s="101">
        <f>G164*3</f>
        <v>0</v>
      </c>
      <c r="H166" s="101">
        <f t="shared" ref="H166:N166" si="57">H164*3</f>
        <v>0</v>
      </c>
      <c r="I166" s="101">
        <f t="shared" si="57"/>
        <v>0</v>
      </c>
      <c r="J166" s="101">
        <f t="shared" si="57"/>
        <v>0</v>
      </c>
      <c r="K166" s="101">
        <f t="shared" si="57"/>
        <v>0</v>
      </c>
      <c r="L166" s="101">
        <f t="shared" si="57"/>
        <v>0</v>
      </c>
      <c r="M166" s="101">
        <f t="shared" ref="M166" si="58">M164*3</f>
        <v>0</v>
      </c>
      <c r="N166" s="101">
        <f t="shared" si="57"/>
        <v>0</v>
      </c>
    </row>
    <row r="167" spans="1:14">
      <c r="B167" s="100" t="s">
        <v>65</v>
      </c>
      <c r="C167" s="281" t="s">
        <v>31</v>
      </c>
      <c r="D167" s="281" t="s">
        <v>31</v>
      </c>
      <c r="E167" s="281" t="s">
        <v>31</v>
      </c>
      <c r="F167" s="281">
        <f t="shared" ref="F167:N167" si="59">(F162*F118+F163*F119+F164*F120+F165*F121+F166*F122)/(F118+F119+F120+F121+F122)</f>
        <v>149.11803410390078</v>
      </c>
      <c r="G167" s="281">
        <f t="shared" ref="G167" si="60">(G162*G118+G163*G119+G164*G120+G165*G121+G166*G122)/(G118+G119+G120+G121+G122)</f>
        <v>148.168419436996</v>
      </c>
      <c r="H167" s="281">
        <f t="shared" si="59"/>
        <v>146.09028287850902</v>
      </c>
      <c r="I167" s="281">
        <f t="shared" si="59"/>
        <v>123.37089712540599</v>
      </c>
      <c r="J167" s="281">
        <f t="shared" si="59"/>
        <v>102.98898665404253</v>
      </c>
      <c r="K167" s="281">
        <f t="shared" si="59"/>
        <v>83.132773129295529</v>
      </c>
      <c r="L167" s="281">
        <f t="shared" si="59"/>
        <v>66.553383398472775</v>
      </c>
      <c r="M167" s="281">
        <f t="shared" ref="M167" si="61">(M162*M118+M163*M119+M164*M120+M165*M121+M166*M122)/(M118+M119+M120+M121+M122)</f>
        <v>55.347962781090303</v>
      </c>
      <c r="N167" s="281">
        <f t="shared" si="59"/>
        <v>49.037837366259666</v>
      </c>
    </row>
    <row r="169" spans="1:14">
      <c r="B169" s="45" t="s">
        <v>187</v>
      </c>
      <c r="H169" s="282">
        <f t="shared" ref="H169:I169" si="62">H167/$F167</f>
        <v>0.97969560661400534</v>
      </c>
      <c r="I169" s="282">
        <f t="shared" si="62"/>
        <v>0.82733720214850071</v>
      </c>
      <c r="J169" s="282">
        <f>J167/$F167</f>
        <v>0.6906541336394163</v>
      </c>
      <c r="K169" s="282">
        <f t="shared" ref="K169:N169" si="63">K167/$F167</f>
        <v>0.55749643984289121</v>
      </c>
      <c r="L169" s="282">
        <f t="shared" si="63"/>
        <v>0.44631344423505787</v>
      </c>
      <c r="M169" s="282">
        <f t="shared" si="63"/>
        <v>0.37116880673551245</v>
      </c>
      <c r="N169" s="282">
        <f t="shared" si="63"/>
        <v>0.32885249367015956</v>
      </c>
    </row>
    <row r="171" spans="1:14">
      <c r="B171" s="234" t="s">
        <v>210</v>
      </c>
      <c r="C171" s="235"/>
      <c r="D171" s="235"/>
      <c r="E171" s="235"/>
      <c r="F171" s="278"/>
      <c r="G171" s="278"/>
      <c r="H171" s="236"/>
      <c r="I171" s="235"/>
      <c r="J171" s="235"/>
      <c r="K171" s="233"/>
      <c r="L171" s="233"/>
      <c r="M171" s="233"/>
      <c r="N171" s="233"/>
    </row>
    <row r="173" spans="1:14">
      <c r="A173" s="243"/>
      <c r="B173" s="283" t="s">
        <v>205</v>
      </c>
      <c r="C173" s="344">
        <v>2015</v>
      </c>
      <c r="D173" s="344">
        <v>2016</v>
      </c>
      <c r="E173" s="344">
        <v>2017</v>
      </c>
      <c r="F173" s="344">
        <v>2018</v>
      </c>
      <c r="G173" s="344">
        <v>2019</v>
      </c>
      <c r="H173" s="344">
        <v>2020</v>
      </c>
      <c r="I173" s="344">
        <v>2025</v>
      </c>
      <c r="J173" s="344">
        <v>2030</v>
      </c>
      <c r="K173" s="344">
        <v>2035</v>
      </c>
      <c r="L173" s="344">
        <v>2040</v>
      </c>
      <c r="M173" s="344">
        <v>2045</v>
      </c>
      <c r="N173" s="345">
        <v>2050</v>
      </c>
    </row>
    <row r="174" spans="1:14">
      <c r="A174" s="243"/>
      <c r="B174" s="284" t="s">
        <v>32</v>
      </c>
      <c r="C174" s="285">
        <f>Trafic!B81</f>
        <v>474.70552779332081</v>
      </c>
      <c r="D174" s="285">
        <f>Trafic!C81</f>
        <v>482.43291957436469</v>
      </c>
      <c r="E174" s="285">
        <f>Trafic!D81</f>
        <v>486.0754081023714</v>
      </c>
      <c r="F174" s="285">
        <f>Trafic!E81</f>
        <v>484.63829615710631</v>
      </c>
      <c r="G174" s="285">
        <f>Trafic!F81</f>
        <v>480.93660640004379</v>
      </c>
      <c r="H174" s="285">
        <f>Trafic!G81</f>
        <v>391.44187162292457</v>
      </c>
      <c r="I174" s="285">
        <f>Trafic!H81</f>
        <v>488.91824760453255</v>
      </c>
      <c r="J174" s="285">
        <f>Trafic!I81</f>
        <v>492.59282073021512</v>
      </c>
      <c r="K174" s="285">
        <f>Trafic!J81</f>
        <v>510.0673584847483</v>
      </c>
      <c r="L174" s="285">
        <f>Trafic!K81</f>
        <v>527.54189623928153</v>
      </c>
      <c r="M174" s="285">
        <f>Trafic!L81</f>
        <v>545.01643399381464</v>
      </c>
      <c r="N174" s="285">
        <f>Trafic!M81</f>
        <v>562.49097174834787</v>
      </c>
    </row>
    <row r="175" spans="1:14">
      <c r="A175" s="243"/>
      <c r="B175" s="243"/>
      <c r="C175" s="243"/>
      <c r="D175" s="243"/>
      <c r="E175" s="243"/>
      <c r="F175" s="243"/>
      <c r="G175" s="243"/>
      <c r="H175" s="243"/>
      <c r="I175" s="243"/>
      <c r="J175" s="243"/>
      <c r="K175" s="243"/>
      <c r="L175" s="243"/>
      <c r="M175" s="243"/>
      <c r="N175" s="243"/>
    </row>
    <row r="176" spans="1:14">
      <c r="A176" s="243"/>
      <c r="B176" s="283" t="s">
        <v>206</v>
      </c>
      <c r="C176" s="344">
        <v>2015</v>
      </c>
      <c r="D176" s="344">
        <v>2016</v>
      </c>
      <c r="E176" s="344">
        <v>2017</v>
      </c>
      <c r="F176" s="344">
        <v>2018</v>
      </c>
      <c r="G176" s="344">
        <v>2019</v>
      </c>
      <c r="H176" s="344">
        <v>2020</v>
      </c>
      <c r="I176" s="344">
        <v>2025</v>
      </c>
      <c r="J176" s="344">
        <v>2030</v>
      </c>
      <c r="K176" s="344">
        <v>2035</v>
      </c>
      <c r="L176" s="344">
        <v>2040</v>
      </c>
      <c r="M176" s="344">
        <v>2045</v>
      </c>
      <c r="N176" s="345">
        <v>2050</v>
      </c>
    </row>
    <row r="177" spans="2:14">
      <c r="B177" s="167" t="s">
        <v>44</v>
      </c>
      <c r="C177" s="286"/>
      <c r="D177" s="286"/>
      <c r="E177" s="286"/>
      <c r="F177" s="286">
        <f>(F118*F152+F121*0.3*F152)/100*F174/11.63</f>
        <v>6.9999490596430531</v>
      </c>
      <c r="G177" s="286">
        <f t="shared" ref="G177" si="64">(G118*G152+G121*0.3*G152)/100*G174/11.63</f>
        <v>7.3575468986315729</v>
      </c>
      <c r="H177" s="286">
        <f t="shared" ref="H177:N177" si="65">(H118*H152+H121*0.3*H152)/100*H174/11.63</f>
        <v>6.3088905747272044</v>
      </c>
      <c r="I177" s="286">
        <f t="shared" si="65"/>
        <v>9.1677071863834545</v>
      </c>
      <c r="J177" s="286">
        <f t="shared" si="65"/>
        <v>9.5128372000200763</v>
      </c>
      <c r="K177" s="286">
        <f t="shared" si="65"/>
        <v>8.5624268506584382</v>
      </c>
      <c r="L177" s="286">
        <f t="shared" si="65"/>
        <v>7.5636329346343523</v>
      </c>
      <c r="M177" s="286">
        <f t="shared" ref="M177" si="66">(M118*M152+M121*0.3*M152)/100*M174/11.63</f>
        <v>6.5117441174621851</v>
      </c>
      <c r="N177" s="286">
        <f t="shared" si="65"/>
        <v>5.9562176598728191</v>
      </c>
    </row>
    <row r="178" spans="2:14">
      <c r="B178" s="167" t="s">
        <v>13</v>
      </c>
      <c r="C178" s="287"/>
      <c r="D178" s="287"/>
      <c r="E178" s="287"/>
      <c r="F178" s="288">
        <f t="shared" ref="F178:N178" si="67">F119*F153/100*F174/11.63</f>
        <v>17.76128846282349</v>
      </c>
      <c r="G178" s="288">
        <f t="shared" ref="G178" si="68">G119*G153/100*G174/11.63</f>
        <v>17.184329770504579</v>
      </c>
      <c r="H178" s="288">
        <f t="shared" si="67"/>
        <v>13.523657396242951</v>
      </c>
      <c r="I178" s="288">
        <f t="shared" si="67"/>
        <v>11.90342083978395</v>
      </c>
      <c r="J178" s="288">
        <f t="shared" si="67"/>
        <v>8.0759764871889601</v>
      </c>
      <c r="K178" s="288">
        <f t="shared" si="67"/>
        <v>5.912185896262879</v>
      </c>
      <c r="L178" s="288">
        <f t="shared" si="67"/>
        <v>4.2303679548897435</v>
      </c>
      <c r="M178" s="288">
        <f t="shared" ref="M178" si="69">M119*M153/100*M174/11.63</f>
        <v>3.4851709550725483</v>
      </c>
      <c r="N178" s="288">
        <f t="shared" si="67"/>
        <v>3.1203349588814064</v>
      </c>
    </row>
    <row r="179" spans="2:14">
      <c r="B179" s="167" t="s">
        <v>49</v>
      </c>
      <c r="C179" s="287"/>
      <c r="D179" s="287"/>
      <c r="E179" s="287"/>
      <c r="F179" s="288">
        <f t="shared" ref="F179:N179" si="70">(F120*F154+F121*0.7*F154)/100*F174/11.63</f>
        <v>2.3977494087355514E-2</v>
      </c>
      <c r="G179" s="288">
        <f t="shared" ref="G179" si="71">(G120*G154+G121*0.7*G154)/100*G174/11.63</f>
        <v>3.093659220368003E-2</v>
      </c>
      <c r="H179" s="288">
        <f t="shared" si="70"/>
        <v>4.0123840550508064E-2</v>
      </c>
      <c r="I179" s="288">
        <f t="shared" si="70"/>
        <v>0.55176967082061312</v>
      </c>
      <c r="J179" s="288">
        <f t="shared" si="70"/>
        <v>1.329996052572977</v>
      </c>
      <c r="K179" s="288">
        <f t="shared" si="70"/>
        <v>2.3704785174390093</v>
      </c>
      <c r="L179" s="288">
        <f t="shared" si="70"/>
        <v>3.3702275753663096</v>
      </c>
      <c r="M179" s="288">
        <f t="shared" ref="M179" si="72">(M120*M154+M121*0.7*M154)/100*M174/11.63</f>
        <v>4.139380207582926</v>
      </c>
      <c r="N179" s="288">
        <f t="shared" si="70"/>
        <v>4.6768273971878935</v>
      </c>
    </row>
    <row r="180" spans="2:14">
      <c r="B180" s="167" t="s">
        <v>51</v>
      </c>
      <c r="C180" s="287"/>
      <c r="D180" s="287"/>
      <c r="E180" s="287"/>
      <c r="F180" s="288">
        <f t="shared" ref="F180:N180" si="73">F122*F156/100*F174/11.63</f>
        <v>0</v>
      </c>
      <c r="G180" s="288">
        <f t="shared" ref="G180" si="74">G122*G156/100*G174/11.63</f>
        <v>0</v>
      </c>
      <c r="H180" s="288">
        <f t="shared" si="73"/>
        <v>0</v>
      </c>
      <c r="I180" s="288">
        <f t="shared" si="73"/>
        <v>0</v>
      </c>
      <c r="J180" s="288">
        <f t="shared" si="73"/>
        <v>0</v>
      </c>
      <c r="K180" s="288">
        <f t="shared" si="73"/>
        <v>0</v>
      </c>
      <c r="L180" s="288">
        <f t="shared" si="73"/>
        <v>0</v>
      </c>
      <c r="M180" s="288">
        <f t="shared" ref="M180" si="75">M122*M156/100*M174/11.63</f>
        <v>0</v>
      </c>
      <c r="N180" s="288">
        <f t="shared" si="73"/>
        <v>0</v>
      </c>
    </row>
    <row r="181" spans="2:14">
      <c r="B181" s="167" t="s">
        <v>65</v>
      </c>
      <c r="C181" s="287"/>
      <c r="D181" s="287"/>
      <c r="E181" s="287"/>
      <c r="F181" s="286">
        <f>SUM(F177:F180)</f>
        <v>24.785215016553899</v>
      </c>
      <c r="G181" s="286">
        <f>SUM(G177:G180)</f>
        <v>24.572813261339832</v>
      </c>
      <c r="H181" s="286">
        <f t="shared" ref="H181:N181" si="76">SUM(H177:H180)</f>
        <v>19.872671811520661</v>
      </c>
      <c r="I181" s="286">
        <f t="shared" si="76"/>
        <v>21.622897696988016</v>
      </c>
      <c r="J181" s="286">
        <f t="shared" si="76"/>
        <v>18.918809739782013</v>
      </c>
      <c r="K181" s="286">
        <f t="shared" si="76"/>
        <v>16.845091264360327</v>
      </c>
      <c r="L181" s="286">
        <f t="shared" si="76"/>
        <v>15.164228464890405</v>
      </c>
      <c r="M181" s="286">
        <f t="shared" ref="M181" si="77">SUM(M177:M180)</f>
        <v>14.136295280117659</v>
      </c>
      <c r="N181" s="286">
        <f t="shared" si="76"/>
        <v>13.75338001594212</v>
      </c>
    </row>
    <row r="182" spans="2:14">
      <c r="B182" s="289" t="s">
        <v>207</v>
      </c>
      <c r="F182" s="290">
        <f t="shared" ref="F182:N182" si="78">F157/100*F174/11.63-F181</f>
        <v>7.6906802282898923E-3</v>
      </c>
      <c r="G182" s="290">
        <f t="shared" si="78"/>
        <v>9.3267847405158477E-3</v>
      </c>
      <c r="H182" s="290">
        <f t="shared" si="78"/>
        <v>1.1204766632793906E-2</v>
      </c>
      <c r="I182" s="290">
        <f t="shared" si="78"/>
        <v>0.13540215458969129</v>
      </c>
      <c r="J182" s="290">
        <f t="shared" si="78"/>
        <v>0.27745120696909709</v>
      </c>
      <c r="K182" s="290">
        <f t="shared" si="78"/>
        <v>0.41132368307829736</v>
      </c>
      <c r="L182" s="290">
        <f t="shared" si="78"/>
        <v>0.48806804700341111</v>
      </c>
      <c r="M182" s="290">
        <f t="shared" si="78"/>
        <v>0.51214615658468077</v>
      </c>
      <c r="N182" s="290">
        <f t="shared" si="78"/>
        <v>0.51459675594420951</v>
      </c>
    </row>
    <row r="183" spans="2:14">
      <c r="B183" s="86" t="s">
        <v>249</v>
      </c>
      <c r="I183" s="173">
        <f>I181/$F181-1</f>
        <v>-0.12758885962674882</v>
      </c>
      <c r="J183" s="173">
        <f>J181/$F181-1</f>
        <v>-0.23668970686168134</v>
      </c>
      <c r="K183" s="173">
        <f t="shared" ref="K183:N183" si="79">K181/$F181-1</f>
        <v>-0.32035726730191405</v>
      </c>
      <c r="L183" s="173">
        <f t="shared" si="79"/>
        <v>-0.38817442355201248</v>
      </c>
      <c r="M183" s="173">
        <f t="shared" si="79"/>
        <v>-0.42964806758076901</v>
      </c>
      <c r="N183" s="173">
        <f t="shared" si="79"/>
        <v>-0.44509740961471111</v>
      </c>
    </row>
    <row r="186" spans="2:14">
      <c r="B186" s="86" t="s">
        <v>395</v>
      </c>
    </row>
    <row r="188" spans="2:14">
      <c r="B188" s="86" t="s">
        <v>333</v>
      </c>
      <c r="C188" s="290">
        <f>C190*1.25</f>
        <v>22.25</v>
      </c>
      <c r="D188" s="290">
        <f t="shared" ref="D188:N188" si="80">D190*1.25</f>
        <v>22.25</v>
      </c>
      <c r="E188" s="290">
        <f t="shared" si="80"/>
        <v>22.25</v>
      </c>
      <c r="F188" s="290">
        <f t="shared" si="80"/>
        <v>22.25</v>
      </c>
      <c r="G188" s="290">
        <f t="shared" si="80"/>
        <v>22.25</v>
      </c>
      <c r="H188" s="290">
        <f t="shared" si="80"/>
        <v>21.875</v>
      </c>
      <c r="I188" s="290">
        <f t="shared" si="80"/>
        <v>21.483805391508625</v>
      </c>
      <c r="J188" s="290">
        <f t="shared" si="80"/>
        <v>21.089255112674003</v>
      </c>
      <c r="K188" s="290">
        <f t="shared" si="80"/>
        <v>20.856604186639501</v>
      </c>
      <c r="L188" s="290">
        <f t="shared" si="80"/>
        <v>20.628021222995748</v>
      </c>
      <c r="M188" s="290">
        <f t="shared" si="80"/>
        <v>20.442084994048749</v>
      </c>
      <c r="N188" s="290">
        <f t="shared" si="80"/>
        <v>20.310516511766501</v>
      </c>
    </row>
    <row r="189" spans="2:14">
      <c r="B189" s="86" t="s">
        <v>334</v>
      </c>
      <c r="C189" s="290">
        <f>C190*0.917</f>
        <v>16.322600000000001</v>
      </c>
      <c r="D189" s="290">
        <f t="shared" ref="D189:N189" si="81">D190*0.917</f>
        <v>16.322600000000001</v>
      </c>
      <c r="E189" s="290">
        <f t="shared" si="81"/>
        <v>16.322600000000001</v>
      </c>
      <c r="F189" s="290">
        <f t="shared" si="81"/>
        <v>16.322600000000001</v>
      </c>
      <c r="G189" s="290">
        <f t="shared" si="81"/>
        <v>16.322600000000001</v>
      </c>
      <c r="H189" s="290">
        <f t="shared" si="81"/>
        <v>16.047499999999999</v>
      </c>
      <c r="I189" s="290">
        <f t="shared" si="81"/>
        <v>15.760519635210729</v>
      </c>
      <c r="J189" s="290">
        <f t="shared" si="81"/>
        <v>15.471077550657649</v>
      </c>
      <c r="K189" s="290">
        <f t="shared" si="81"/>
        <v>15.300404831318739</v>
      </c>
      <c r="L189" s="290">
        <f t="shared" si="81"/>
        <v>15.132716369189682</v>
      </c>
      <c r="M189" s="290">
        <f t="shared" si="81"/>
        <v>14.996313551634163</v>
      </c>
      <c r="N189" s="290">
        <f t="shared" si="81"/>
        <v>14.899794913031906</v>
      </c>
    </row>
    <row r="190" spans="2:14">
      <c r="B190" s="562" t="s">
        <v>335</v>
      </c>
      <c r="C190" s="563">
        <f>C142</f>
        <v>17.8</v>
      </c>
      <c r="D190" s="563">
        <f t="shared" ref="D190:N190" si="82">D142</f>
        <v>17.8</v>
      </c>
      <c r="E190" s="563">
        <f t="shared" si="82"/>
        <v>17.8</v>
      </c>
      <c r="F190" s="563">
        <f t="shared" si="82"/>
        <v>17.8</v>
      </c>
      <c r="G190" s="563">
        <f t="shared" si="82"/>
        <v>17.8</v>
      </c>
      <c r="H190" s="563">
        <f t="shared" si="82"/>
        <v>17.5</v>
      </c>
      <c r="I190" s="563">
        <f t="shared" si="82"/>
        <v>17.187044313206901</v>
      </c>
      <c r="J190" s="563">
        <f t="shared" si="82"/>
        <v>16.871404090139201</v>
      </c>
      <c r="K190" s="563">
        <f t="shared" si="82"/>
        <v>16.6852833493116</v>
      </c>
      <c r="L190" s="563">
        <f t="shared" si="82"/>
        <v>16.502416978396599</v>
      </c>
      <c r="M190" s="563">
        <f t="shared" si="82"/>
        <v>16.353667995239</v>
      </c>
      <c r="N190" s="563">
        <f t="shared" si="82"/>
        <v>16.248413209413201</v>
      </c>
    </row>
    <row r="191" spans="2:14">
      <c r="B191" s="86" t="s">
        <v>336</v>
      </c>
      <c r="C191" s="456">
        <f>C188/C190</f>
        <v>1.25</v>
      </c>
      <c r="D191" s="456">
        <f t="shared" ref="D191:N191" si="83">D188/D190</f>
        <v>1.25</v>
      </c>
      <c r="E191" s="456">
        <f t="shared" si="83"/>
        <v>1.25</v>
      </c>
      <c r="F191" s="456">
        <f t="shared" si="83"/>
        <v>1.25</v>
      </c>
      <c r="G191" s="456">
        <f t="shared" si="83"/>
        <v>1.25</v>
      </c>
      <c r="H191" s="456">
        <f t="shared" si="83"/>
        <v>1.25</v>
      </c>
      <c r="I191" s="456">
        <f t="shared" si="83"/>
        <v>1.25</v>
      </c>
      <c r="J191" s="456">
        <f t="shared" si="83"/>
        <v>1.25</v>
      </c>
      <c r="K191" s="456">
        <f t="shared" si="83"/>
        <v>1.25</v>
      </c>
      <c r="L191" s="456">
        <f t="shared" si="83"/>
        <v>1.25</v>
      </c>
      <c r="M191" s="456">
        <f t="shared" si="83"/>
        <v>1.25</v>
      </c>
      <c r="N191" s="456">
        <f t="shared" si="83"/>
        <v>1.25</v>
      </c>
    </row>
    <row r="192" spans="2:14">
      <c r="B192" s="86" t="s">
        <v>394</v>
      </c>
      <c r="C192" s="282">
        <f>C189/C190</f>
        <v>0.91700000000000004</v>
      </c>
      <c r="D192" s="282">
        <f t="shared" ref="D192:N192" si="84">D189/D190</f>
        <v>0.91700000000000004</v>
      </c>
      <c r="E192" s="282">
        <f t="shared" si="84"/>
        <v>0.91700000000000004</v>
      </c>
      <c r="F192" s="282">
        <f t="shared" si="84"/>
        <v>0.91700000000000004</v>
      </c>
      <c r="G192" s="282">
        <f t="shared" si="84"/>
        <v>0.91700000000000004</v>
      </c>
      <c r="H192" s="282">
        <f t="shared" si="84"/>
        <v>0.91699999999999993</v>
      </c>
      <c r="I192" s="282">
        <f t="shared" si="84"/>
        <v>0.91700000000000004</v>
      </c>
      <c r="J192" s="282">
        <f t="shared" si="84"/>
        <v>0.91700000000000004</v>
      </c>
      <c r="K192" s="282">
        <f t="shared" si="84"/>
        <v>0.91700000000000004</v>
      </c>
      <c r="L192" s="282">
        <f t="shared" si="84"/>
        <v>0.91700000000000004</v>
      </c>
      <c r="M192" s="282">
        <f t="shared" si="84"/>
        <v>0.91700000000000004</v>
      </c>
      <c r="N192" s="282">
        <f t="shared" si="84"/>
        <v>0.91700000000000004</v>
      </c>
    </row>
    <row r="193" spans="2:14">
      <c r="B193" s="562" t="s">
        <v>103</v>
      </c>
      <c r="C193" s="564">
        <f>C188*0.25+C189*0.75</f>
        <v>17.804450000000003</v>
      </c>
      <c r="D193" s="564">
        <f t="shared" ref="D193:N193" si="85">D188*0.25+D189*0.75</f>
        <v>17.804450000000003</v>
      </c>
      <c r="E193" s="564">
        <f t="shared" si="85"/>
        <v>17.804450000000003</v>
      </c>
      <c r="F193" s="564">
        <f t="shared" si="85"/>
        <v>17.804450000000003</v>
      </c>
      <c r="G193" s="564">
        <f t="shared" si="85"/>
        <v>17.804450000000003</v>
      </c>
      <c r="H193" s="564">
        <f t="shared" si="85"/>
        <v>17.504375</v>
      </c>
      <c r="I193" s="564">
        <f t="shared" si="85"/>
        <v>17.191341074285205</v>
      </c>
      <c r="J193" s="564">
        <f t="shared" si="85"/>
        <v>16.875621941161739</v>
      </c>
      <c r="K193" s="564">
        <f t="shared" si="85"/>
        <v>16.68945467014893</v>
      </c>
      <c r="L193" s="564">
        <f t="shared" si="85"/>
        <v>16.506542582641199</v>
      </c>
      <c r="M193" s="564">
        <f t="shared" si="85"/>
        <v>16.357756412237812</v>
      </c>
      <c r="N193" s="564">
        <f t="shared" si="85"/>
        <v>16.252475312715553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S139"/>
  <sheetViews>
    <sheetView tabSelected="1" topLeftCell="A64" zoomScale="90" zoomScaleNormal="90" workbookViewId="0">
      <selection activeCell="L93" sqref="L93"/>
    </sheetView>
  </sheetViews>
  <sheetFormatPr baseColWidth="10" defaultRowHeight="13.5" customHeight="1"/>
  <cols>
    <col min="1" max="1" width="5.85546875" style="20" customWidth="1"/>
    <col min="2" max="2" width="22" style="20" customWidth="1"/>
    <col min="3" max="14" width="8.140625" style="20" customWidth="1"/>
    <col min="15" max="15" width="6" style="20" customWidth="1"/>
    <col min="16" max="16" width="10.42578125" style="20" customWidth="1"/>
    <col min="17" max="981" width="12.140625" style="20" customWidth="1"/>
    <col min="982" max="983" width="12.5703125" style="20" customWidth="1"/>
    <col min="984" max="984" width="11.42578125" style="20" customWidth="1"/>
    <col min="985" max="16384" width="11.42578125" style="20"/>
  </cols>
  <sheetData>
    <row r="1" spans="2:16" ht="13.5" customHeight="1">
      <c r="B1" s="20" t="s">
        <v>0</v>
      </c>
      <c r="C1" s="23">
        <v>41.868000000000002</v>
      </c>
      <c r="D1" s="23"/>
      <c r="E1" s="23"/>
      <c r="F1" s="23" t="s">
        <v>1</v>
      </c>
      <c r="G1" s="23">
        <f>C1/3.6</f>
        <v>11.63</v>
      </c>
      <c r="H1" s="23" t="s">
        <v>2</v>
      </c>
    </row>
    <row r="2" spans="2:16" ht="13.5" customHeight="1">
      <c r="C2" s="23"/>
      <c r="D2" s="23"/>
      <c r="E2" s="23"/>
      <c r="F2" s="23"/>
      <c r="G2" s="23"/>
      <c r="H2" s="23"/>
    </row>
    <row r="3" spans="2:16" ht="13.5" customHeight="1">
      <c r="B3" s="20" t="s">
        <v>72</v>
      </c>
      <c r="C3" s="23"/>
      <c r="D3" s="23"/>
      <c r="E3" s="23"/>
      <c r="F3" s="23"/>
      <c r="G3" s="23"/>
      <c r="H3" s="23"/>
    </row>
    <row r="4" spans="2:16" ht="13.5" customHeight="1">
      <c r="B4" s="56" t="s">
        <v>15</v>
      </c>
      <c r="C4" s="57" t="s">
        <v>16</v>
      </c>
      <c r="D4" s="57"/>
      <c r="E4" s="57" t="s">
        <v>11</v>
      </c>
      <c r="F4" s="57"/>
      <c r="O4" s="86"/>
      <c r="P4" s="86"/>
    </row>
    <row r="5" spans="2:16" ht="13.5" customHeight="1">
      <c r="B5" s="46" t="s">
        <v>7</v>
      </c>
      <c r="C5" s="58">
        <v>2.3486672398968182</v>
      </c>
      <c r="D5" s="57" t="s">
        <v>17</v>
      </c>
      <c r="E5" s="48">
        <v>9</v>
      </c>
      <c r="F5" s="57" t="s">
        <v>12</v>
      </c>
      <c r="O5" s="86"/>
    </row>
    <row r="6" spans="2:16" ht="13.5" customHeight="1">
      <c r="B6" s="46" t="s">
        <v>13</v>
      </c>
      <c r="C6" s="58">
        <v>2.6878245915735168</v>
      </c>
      <c r="D6" s="57" t="s">
        <v>17</v>
      </c>
      <c r="E6" s="48">
        <v>9.83</v>
      </c>
      <c r="F6" s="57" t="s">
        <v>12</v>
      </c>
      <c r="O6" s="86"/>
      <c r="P6" s="86"/>
    </row>
    <row r="7" spans="2:16" ht="13.5" customHeight="1">
      <c r="B7" s="46" t="s">
        <v>9</v>
      </c>
      <c r="C7" s="58">
        <v>2.5542785898538258</v>
      </c>
      <c r="D7" s="57" t="s">
        <v>17</v>
      </c>
      <c r="E7" s="48">
        <v>9.83</v>
      </c>
      <c r="F7" s="57" t="s">
        <v>12</v>
      </c>
      <c r="O7" s="86"/>
    </row>
    <row r="8" spans="2:16" ht="13.5" customHeight="1">
      <c r="B8" s="46" t="s">
        <v>10</v>
      </c>
      <c r="C8" s="58">
        <v>2.8027171109200344</v>
      </c>
      <c r="D8" s="57" t="s">
        <v>18</v>
      </c>
      <c r="E8" s="48">
        <v>13.8</v>
      </c>
      <c r="F8" s="57" t="s">
        <v>14</v>
      </c>
      <c r="O8" s="86"/>
      <c r="P8" s="86"/>
    </row>
    <row r="9" spans="2:16" ht="13.5" customHeight="1">
      <c r="B9" s="46" t="s">
        <v>30</v>
      </c>
      <c r="C9" s="58">
        <v>0</v>
      </c>
      <c r="D9" s="58"/>
      <c r="E9" s="48"/>
      <c r="F9" s="57"/>
      <c r="O9" s="86"/>
    </row>
    <row r="10" spans="2:16" ht="13.5" customHeight="1">
      <c r="P10" s="86"/>
    </row>
    <row r="11" spans="2:16" ht="13.5" customHeight="1">
      <c r="B11" s="20" t="s">
        <v>189</v>
      </c>
    </row>
    <row r="12" spans="2:16" ht="13.5" customHeight="1">
      <c r="B12" s="59" t="s">
        <v>15</v>
      </c>
      <c r="C12" s="344">
        <v>2015</v>
      </c>
      <c r="D12" s="344">
        <v>2016</v>
      </c>
      <c r="E12" s="344">
        <v>2017</v>
      </c>
      <c r="F12" s="344">
        <v>2018</v>
      </c>
      <c r="G12" s="344">
        <v>2019</v>
      </c>
      <c r="H12" s="344">
        <v>2020</v>
      </c>
      <c r="I12" s="344">
        <v>2025</v>
      </c>
      <c r="J12" s="344">
        <v>2030</v>
      </c>
      <c r="K12" s="344">
        <v>2035</v>
      </c>
      <c r="L12" s="344">
        <v>2040</v>
      </c>
      <c r="M12" s="344">
        <v>2045</v>
      </c>
      <c r="N12" s="345">
        <v>2050</v>
      </c>
      <c r="P12" s="86"/>
    </row>
    <row r="13" spans="2:16" ht="13.5" customHeight="1">
      <c r="B13" s="60" t="s">
        <v>7</v>
      </c>
      <c r="C13" s="61" t="s">
        <v>31</v>
      </c>
      <c r="D13" s="61" t="s">
        <v>31</v>
      </c>
      <c r="E13" s="61" t="s">
        <v>31</v>
      </c>
      <c r="F13" s="61">
        <f>FE_et_bio!B37</f>
        <v>2.1772145313843505</v>
      </c>
      <c r="G13" s="61">
        <f>FE_et_bio!C37</f>
        <v>2.1631225279449695</v>
      </c>
      <c r="H13" s="61">
        <f>FE_et_bio!D37</f>
        <v>2.1560765262252795</v>
      </c>
      <c r="I13" s="61">
        <f>FE_et_bio!E37</f>
        <v>2.1255438521066208</v>
      </c>
      <c r="J13" s="61">
        <f>FE_et_bio!F37</f>
        <v>2.1255438521066208</v>
      </c>
      <c r="K13" s="61">
        <f>FE_et_bio!G37</f>
        <v>2.1255438521066208</v>
      </c>
      <c r="L13" s="61">
        <f>FE_et_bio!H37</f>
        <v>2.1255438521066208</v>
      </c>
      <c r="M13" s="61">
        <f>FE_et_bio!I37</f>
        <v>2.1255438521066208</v>
      </c>
      <c r="N13" s="61">
        <f>FE_et_bio!J37</f>
        <v>2.1255438521066208</v>
      </c>
    </row>
    <row r="14" spans="2:16" ht="13.5" customHeight="1">
      <c r="B14" s="60" t="s">
        <v>13</v>
      </c>
      <c r="C14" s="61" t="s">
        <v>31</v>
      </c>
      <c r="D14" s="61" t="s">
        <v>31</v>
      </c>
      <c r="E14" s="61" t="s">
        <v>31</v>
      </c>
      <c r="F14" s="61">
        <f>FE_et_bio!B38</f>
        <v>2.5004832175408427</v>
      </c>
      <c r="G14" s="61">
        <f>FE_et_bio!C38</f>
        <v>2.4916133963886504</v>
      </c>
      <c r="H14" s="61">
        <f>FE_et_bio!D38</f>
        <v>2.4727986242476354</v>
      </c>
      <c r="I14" s="61">
        <f>FE_et_bio!E38</f>
        <v>2.4566716766981944</v>
      </c>
      <c r="J14" s="61">
        <f>FE_et_bio!F38</f>
        <v>2.4566716766981944</v>
      </c>
      <c r="K14" s="61">
        <f>FE_et_bio!G38</f>
        <v>2.4566716766981944</v>
      </c>
      <c r="L14" s="61">
        <f>FE_et_bio!H38</f>
        <v>2.4566716766981944</v>
      </c>
      <c r="M14" s="61">
        <f>FE_et_bio!I38</f>
        <v>2.4566716766981944</v>
      </c>
      <c r="N14" s="61">
        <f>FE_et_bio!J38</f>
        <v>2.4566716766981944</v>
      </c>
      <c r="P14" s="86"/>
    </row>
    <row r="15" spans="2:16" ht="13.5" customHeight="1">
      <c r="B15" s="60" t="s">
        <v>9</v>
      </c>
      <c r="C15" s="61" t="s">
        <v>31</v>
      </c>
      <c r="D15" s="61" t="s">
        <v>31</v>
      </c>
      <c r="E15" s="61" t="s">
        <v>31</v>
      </c>
      <c r="F15" s="61">
        <f>FE_et_bio!B39</f>
        <v>2.5542785898538258</v>
      </c>
      <c r="G15" s="61">
        <f>FE_et_bio!C39</f>
        <v>2.5542785898538258</v>
      </c>
      <c r="H15" s="61">
        <f>FE_et_bio!D39</f>
        <v>2.5542785898538258</v>
      </c>
      <c r="I15" s="61">
        <f>FE_et_bio!E39</f>
        <v>2.5287358039552874</v>
      </c>
      <c r="J15" s="61">
        <f>FE_et_bio!F39</f>
        <v>2.5287358039552874</v>
      </c>
      <c r="K15" s="61">
        <f>FE_et_bio!G39</f>
        <v>2.5287358039552874</v>
      </c>
      <c r="L15" s="61">
        <f>FE_et_bio!H39</f>
        <v>2.5287358039552874</v>
      </c>
      <c r="M15" s="61">
        <f>FE_et_bio!I39</f>
        <v>2.5287358039552874</v>
      </c>
      <c r="N15" s="61">
        <f>FE_et_bio!J39</f>
        <v>2.5287358039552874</v>
      </c>
    </row>
    <row r="16" spans="2:16" ht="13.5" customHeight="1">
      <c r="B16" s="60" t="s">
        <v>10</v>
      </c>
      <c r="C16" s="61" t="s">
        <v>31</v>
      </c>
      <c r="D16" s="61" t="s">
        <v>31</v>
      </c>
      <c r="E16" s="61" t="s">
        <v>31</v>
      </c>
      <c r="F16" s="61">
        <f>FE_et_bio!B40</f>
        <v>2.7999143938091144</v>
      </c>
      <c r="G16" s="61">
        <f>FE_et_bio!C40</f>
        <v>2.7999143938091144</v>
      </c>
      <c r="H16" s="61">
        <f>FE_et_bio!D40</f>
        <v>2.7999143938091144</v>
      </c>
      <c r="I16" s="61">
        <f>FE_et_bio!E40</f>
        <v>2.7466627687016336</v>
      </c>
      <c r="J16" s="61">
        <f>FE_et_bio!F40</f>
        <v>2.7466627687016336</v>
      </c>
      <c r="K16" s="61">
        <f>FE_et_bio!G40</f>
        <v>2.7466627687016336</v>
      </c>
      <c r="L16" s="61">
        <f>FE_et_bio!H40</f>
        <v>2.7466627687016336</v>
      </c>
      <c r="M16" s="61">
        <f>FE_et_bio!I40</f>
        <v>2.7466627687016336</v>
      </c>
      <c r="N16" s="61">
        <f>FE_et_bio!J40</f>
        <v>2.7466627687016336</v>
      </c>
      <c r="P16" s="86"/>
    </row>
    <row r="17" spans="1:981" ht="13.5" customHeight="1">
      <c r="B17" s="60" t="s">
        <v>30</v>
      </c>
      <c r="C17" s="61" t="s">
        <v>31</v>
      </c>
      <c r="D17" s="61" t="s">
        <v>31</v>
      </c>
      <c r="E17" s="61" t="s">
        <v>31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  <c r="L17" s="61">
        <v>0</v>
      </c>
      <c r="M17" s="61">
        <v>0</v>
      </c>
      <c r="N17" s="61">
        <v>0</v>
      </c>
    </row>
    <row r="18" spans="1:981" ht="13.5" customHeight="1">
      <c r="P18" s="86"/>
    </row>
    <row r="19" spans="1:981" ht="13.5" customHeight="1">
      <c r="B19" s="62" t="s">
        <v>73</v>
      </c>
      <c r="C19" s="22"/>
      <c r="D19" s="22"/>
      <c r="E19" s="22"/>
      <c r="F19" s="22"/>
      <c r="G19" s="22"/>
      <c r="H19" s="22"/>
      <c r="I19" s="22"/>
      <c r="J19" s="22"/>
      <c r="K19" s="21"/>
      <c r="L19" s="21"/>
      <c r="M19" s="21"/>
      <c r="N19" s="21"/>
    </row>
    <row r="20" spans="1:981" ht="13.5" customHeight="1">
      <c r="C20" s="23"/>
      <c r="D20" s="23"/>
      <c r="E20" s="23"/>
      <c r="F20" s="23"/>
      <c r="G20" s="23"/>
      <c r="H20" s="23"/>
      <c r="I20" s="23"/>
      <c r="J20" s="23"/>
      <c r="P20" s="86"/>
    </row>
    <row r="21" spans="1:981" ht="13.5" customHeight="1">
      <c r="A21" s="22"/>
      <c r="B21" s="63" t="s">
        <v>74</v>
      </c>
      <c r="C21" s="22"/>
      <c r="D21" s="22"/>
      <c r="E21" s="22"/>
      <c r="F21" s="22"/>
      <c r="G21" s="22"/>
      <c r="H21" s="64"/>
      <c r="I21" s="22"/>
      <c r="J21" s="22"/>
      <c r="K21" s="22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  <c r="MW21" s="21"/>
      <c r="MX21" s="21"/>
      <c r="MY21" s="21"/>
      <c r="MZ21" s="21"/>
      <c r="NA21" s="21"/>
      <c r="NB21" s="21"/>
      <c r="NC21" s="21"/>
      <c r="ND21" s="21"/>
      <c r="NE21" s="21"/>
      <c r="NF21" s="21"/>
      <c r="NG21" s="21"/>
      <c r="NH21" s="21"/>
      <c r="NI21" s="21"/>
      <c r="NJ21" s="21"/>
      <c r="NK21" s="21"/>
      <c r="NL21" s="21"/>
      <c r="NM21" s="21"/>
      <c r="NN21" s="21"/>
      <c r="NO21" s="21"/>
      <c r="NP21" s="21"/>
      <c r="NQ21" s="21"/>
      <c r="NR21" s="21"/>
      <c r="NS21" s="21"/>
      <c r="NT21" s="21"/>
      <c r="NU21" s="21"/>
      <c r="NV21" s="21"/>
      <c r="NW21" s="21"/>
      <c r="NX21" s="21"/>
      <c r="NY21" s="21"/>
      <c r="NZ21" s="21"/>
      <c r="OA21" s="21"/>
      <c r="OB21" s="21"/>
      <c r="OC21" s="21"/>
      <c r="OD21" s="21"/>
      <c r="OE21" s="21"/>
      <c r="OF21" s="21"/>
      <c r="OG21" s="21"/>
      <c r="OH21" s="21"/>
      <c r="OI21" s="21"/>
      <c r="OJ21" s="21"/>
      <c r="OK21" s="21"/>
      <c r="OL21" s="21"/>
      <c r="OM21" s="21"/>
      <c r="ON21" s="21"/>
      <c r="OO21" s="21"/>
      <c r="OP21" s="21"/>
      <c r="OQ21" s="21"/>
      <c r="OR21" s="21"/>
      <c r="OS21" s="21"/>
      <c r="OT21" s="21"/>
      <c r="OU21" s="21"/>
      <c r="OV21" s="21"/>
      <c r="OW21" s="21"/>
      <c r="OX21" s="21"/>
      <c r="OY21" s="21"/>
      <c r="OZ21" s="21"/>
      <c r="PA21" s="21"/>
      <c r="PB21" s="21"/>
      <c r="PC21" s="21"/>
      <c r="PD21" s="21"/>
      <c r="PE21" s="21"/>
      <c r="PF21" s="21"/>
      <c r="PG21" s="21"/>
      <c r="PH21" s="21"/>
      <c r="PI21" s="21"/>
      <c r="PJ21" s="21"/>
      <c r="PK21" s="21"/>
      <c r="PL21" s="21"/>
      <c r="PM21" s="21"/>
      <c r="PN21" s="21"/>
      <c r="PO21" s="21"/>
      <c r="PP21" s="21"/>
      <c r="PQ21" s="21"/>
      <c r="PR21" s="21"/>
      <c r="PS21" s="21"/>
      <c r="PT21" s="21"/>
      <c r="PU21" s="21"/>
      <c r="PV21" s="21"/>
      <c r="PW21" s="21"/>
      <c r="PX21" s="21"/>
      <c r="PY21" s="21"/>
      <c r="PZ21" s="21"/>
      <c r="QA21" s="21"/>
      <c r="QB21" s="21"/>
      <c r="QC21" s="21"/>
      <c r="QD21" s="21"/>
      <c r="QE21" s="21"/>
      <c r="QF21" s="21"/>
      <c r="QG21" s="21"/>
      <c r="QH21" s="21"/>
      <c r="QI21" s="21"/>
      <c r="QJ21" s="21"/>
      <c r="QK21" s="21"/>
      <c r="QL21" s="21"/>
      <c r="QM21" s="21"/>
      <c r="QN21" s="21"/>
      <c r="QO21" s="21"/>
      <c r="QP21" s="21"/>
      <c r="QQ21" s="21"/>
      <c r="QR21" s="21"/>
      <c r="QS21" s="21"/>
      <c r="QT21" s="21"/>
      <c r="QU21" s="21"/>
      <c r="QV21" s="21"/>
      <c r="QW21" s="21"/>
      <c r="QX21" s="21"/>
      <c r="QY21" s="21"/>
      <c r="QZ21" s="21"/>
      <c r="RA21" s="21"/>
      <c r="RB21" s="21"/>
      <c r="RC21" s="21"/>
      <c r="RD21" s="21"/>
      <c r="RE21" s="21"/>
      <c r="RF21" s="21"/>
      <c r="RG21" s="21"/>
      <c r="RH21" s="21"/>
      <c r="RI21" s="21"/>
      <c r="RJ21" s="21"/>
      <c r="RK21" s="21"/>
      <c r="RL21" s="21"/>
      <c r="RM21" s="21"/>
      <c r="RN21" s="21"/>
      <c r="RO21" s="21"/>
      <c r="RP21" s="21"/>
      <c r="RQ21" s="21"/>
      <c r="RR21" s="21"/>
      <c r="RS21" s="21"/>
      <c r="RT21" s="21"/>
      <c r="RU21" s="21"/>
      <c r="RV21" s="21"/>
      <c r="RW21" s="21"/>
      <c r="RX21" s="21"/>
      <c r="RY21" s="21"/>
      <c r="RZ21" s="21"/>
      <c r="SA21" s="21"/>
      <c r="SB21" s="21"/>
      <c r="SC21" s="21"/>
      <c r="SD21" s="21"/>
      <c r="SE21" s="21"/>
      <c r="SF21" s="21"/>
      <c r="SG21" s="21"/>
      <c r="SH21" s="21"/>
      <c r="SI21" s="21"/>
      <c r="SJ21" s="21"/>
      <c r="SK21" s="21"/>
      <c r="SL21" s="21"/>
      <c r="SM21" s="21"/>
      <c r="SN21" s="21"/>
      <c r="SO21" s="21"/>
      <c r="SP21" s="21"/>
      <c r="SQ21" s="21"/>
      <c r="SR21" s="21"/>
      <c r="SS21" s="21"/>
      <c r="ST21" s="21"/>
      <c r="SU21" s="21"/>
      <c r="SV21" s="21"/>
      <c r="SW21" s="21"/>
      <c r="SX21" s="21"/>
      <c r="SY21" s="21"/>
      <c r="SZ21" s="21"/>
      <c r="TA21" s="21"/>
      <c r="TB21" s="21"/>
      <c r="TC21" s="21"/>
      <c r="TD21" s="21"/>
      <c r="TE21" s="21"/>
      <c r="TF21" s="21"/>
      <c r="TG21" s="21"/>
      <c r="TH21" s="21"/>
      <c r="TI21" s="21"/>
      <c r="TJ21" s="21"/>
      <c r="TK21" s="21"/>
      <c r="TL21" s="21"/>
      <c r="TM21" s="21"/>
      <c r="TN21" s="21"/>
      <c r="TO21" s="21"/>
      <c r="TP21" s="21"/>
      <c r="TQ21" s="21"/>
      <c r="TR21" s="21"/>
      <c r="TS21" s="21"/>
      <c r="TT21" s="21"/>
      <c r="TU21" s="21"/>
      <c r="TV21" s="21"/>
      <c r="TW21" s="21"/>
      <c r="TX21" s="21"/>
      <c r="TY21" s="21"/>
      <c r="TZ21" s="21"/>
      <c r="UA21" s="21"/>
      <c r="UB21" s="21"/>
      <c r="UC21" s="21"/>
      <c r="UD21" s="21"/>
      <c r="UE21" s="21"/>
      <c r="UF21" s="21"/>
      <c r="UG21" s="21"/>
      <c r="UH21" s="21"/>
      <c r="UI21" s="21"/>
      <c r="UJ21" s="21"/>
      <c r="UK21" s="21"/>
      <c r="UL21" s="21"/>
      <c r="UM21" s="21"/>
      <c r="UN21" s="21"/>
      <c r="UO21" s="21"/>
      <c r="UP21" s="21"/>
      <c r="UQ21" s="21"/>
      <c r="UR21" s="21"/>
      <c r="US21" s="21"/>
      <c r="UT21" s="21"/>
      <c r="UU21" s="21"/>
      <c r="UV21" s="21"/>
      <c r="UW21" s="21"/>
      <c r="UX21" s="21"/>
      <c r="UY21" s="21"/>
      <c r="UZ21" s="21"/>
      <c r="VA21" s="21"/>
      <c r="VB21" s="21"/>
      <c r="VC21" s="21"/>
      <c r="VD21" s="21"/>
      <c r="VE21" s="21"/>
      <c r="VF21" s="21"/>
      <c r="VG21" s="21"/>
      <c r="VH21" s="21"/>
      <c r="VI21" s="21"/>
      <c r="VJ21" s="21"/>
      <c r="VK21" s="21"/>
      <c r="VL21" s="21"/>
      <c r="VM21" s="21"/>
      <c r="VN21" s="21"/>
      <c r="VO21" s="21"/>
      <c r="VP21" s="21"/>
      <c r="VQ21" s="21"/>
      <c r="VR21" s="21"/>
      <c r="VS21" s="21"/>
      <c r="VT21" s="21"/>
      <c r="VU21" s="21"/>
      <c r="VV21" s="21"/>
      <c r="VW21" s="21"/>
      <c r="VX21" s="21"/>
      <c r="VY21" s="21"/>
      <c r="VZ21" s="21"/>
      <c r="WA21" s="21"/>
      <c r="WB21" s="21"/>
      <c r="WC21" s="21"/>
      <c r="WD21" s="21"/>
      <c r="WE21" s="21"/>
      <c r="WF21" s="21"/>
      <c r="WG21" s="21"/>
      <c r="WH21" s="21"/>
      <c r="WI21" s="21"/>
      <c r="WJ21" s="21"/>
      <c r="WK21" s="21"/>
      <c r="WL21" s="21"/>
      <c r="WM21" s="21"/>
      <c r="WN21" s="21"/>
      <c r="WO21" s="21"/>
      <c r="WP21" s="21"/>
      <c r="WQ21" s="21"/>
      <c r="WR21" s="21"/>
      <c r="WS21" s="21"/>
      <c r="WT21" s="21"/>
      <c r="WU21" s="21"/>
      <c r="WV21" s="21"/>
      <c r="WW21" s="21"/>
      <c r="WX21" s="21"/>
      <c r="WY21" s="21"/>
      <c r="WZ21" s="21"/>
      <c r="XA21" s="21"/>
      <c r="XB21" s="21"/>
      <c r="XC21" s="21"/>
      <c r="XD21" s="21"/>
      <c r="XE21" s="21"/>
      <c r="XF21" s="21"/>
      <c r="XG21" s="21"/>
      <c r="XH21" s="21"/>
      <c r="XI21" s="21"/>
      <c r="XJ21" s="21"/>
      <c r="XK21" s="21"/>
      <c r="XL21" s="21"/>
      <c r="XM21" s="21"/>
      <c r="XN21" s="21"/>
      <c r="XO21" s="21"/>
      <c r="XP21" s="21"/>
      <c r="XQ21" s="21"/>
      <c r="XR21" s="21"/>
      <c r="XS21" s="21"/>
      <c r="XT21" s="21"/>
      <c r="XU21" s="21"/>
      <c r="XV21" s="21"/>
      <c r="XW21" s="21"/>
      <c r="XX21" s="21"/>
      <c r="XY21" s="21"/>
      <c r="XZ21" s="21"/>
      <c r="YA21" s="21"/>
      <c r="YB21" s="21"/>
      <c r="YC21" s="21"/>
      <c r="YD21" s="21"/>
      <c r="YE21" s="21"/>
      <c r="YF21" s="21"/>
      <c r="YG21" s="21"/>
      <c r="YH21" s="21"/>
      <c r="YI21" s="21"/>
      <c r="YJ21" s="21"/>
      <c r="YK21" s="21"/>
      <c r="YL21" s="21"/>
      <c r="YM21" s="21"/>
      <c r="YN21" s="21"/>
      <c r="YO21" s="21"/>
      <c r="YP21" s="21"/>
      <c r="YQ21" s="21"/>
      <c r="YR21" s="21"/>
      <c r="YS21" s="21"/>
      <c r="YT21" s="21"/>
      <c r="YU21" s="21"/>
      <c r="YV21" s="21"/>
      <c r="YW21" s="21"/>
      <c r="YX21" s="21"/>
      <c r="YY21" s="21"/>
      <c r="YZ21" s="21"/>
      <c r="ZA21" s="21"/>
      <c r="ZB21" s="21"/>
      <c r="ZC21" s="21"/>
      <c r="ZD21" s="21"/>
      <c r="ZE21" s="21"/>
      <c r="ZF21" s="21"/>
      <c r="ZG21" s="21"/>
      <c r="ZH21" s="21"/>
      <c r="ZI21" s="21"/>
      <c r="ZJ21" s="21"/>
      <c r="ZK21" s="21"/>
      <c r="ZL21" s="21"/>
      <c r="ZM21" s="21"/>
      <c r="ZN21" s="21"/>
      <c r="ZO21" s="21"/>
      <c r="ZP21" s="21"/>
      <c r="ZQ21" s="21"/>
      <c r="ZR21" s="21"/>
      <c r="ZS21" s="21"/>
      <c r="ZT21" s="21"/>
      <c r="ZU21" s="21"/>
      <c r="ZV21" s="21"/>
      <c r="ZW21" s="21"/>
      <c r="ZX21" s="21"/>
      <c r="ZY21" s="21"/>
      <c r="ZZ21" s="21"/>
      <c r="AAA21" s="21"/>
      <c r="AAB21" s="21"/>
      <c r="AAC21" s="21"/>
      <c r="AAD21" s="21"/>
      <c r="AAE21" s="21"/>
      <c r="AAF21" s="21"/>
      <c r="AAG21" s="21"/>
      <c r="AAH21" s="21"/>
      <c r="AAI21" s="21"/>
      <c r="AAJ21" s="21"/>
      <c r="AAK21" s="21"/>
      <c r="AAL21" s="21"/>
      <c r="AAM21" s="21"/>
      <c r="AAN21" s="21"/>
      <c r="AAO21" s="21"/>
      <c r="AAP21" s="21"/>
      <c r="AAQ21" s="21"/>
      <c r="AAR21" s="21"/>
      <c r="AAS21" s="21"/>
      <c r="AAT21" s="21"/>
      <c r="AAU21" s="21"/>
      <c r="AAV21" s="21"/>
      <c r="AAW21" s="21"/>
      <c r="AAX21" s="21"/>
      <c r="AAY21" s="21"/>
      <c r="AAZ21" s="21"/>
      <c r="ABA21" s="21"/>
      <c r="ABB21" s="21"/>
      <c r="ABC21" s="21"/>
      <c r="ABD21" s="21"/>
      <c r="ABE21" s="21"/>
      <c r="ABF21" s="21"/>
      <c r="ABG21" s="21"/>
      <c r="ABH21" s="21"/>
      <c r="ABI21" s="21"/>
      <c r="ABJ21" s="21"/>
      <c r="ABK21" s="21"/>
      <c r="ABL21" s="21"/>
      <c r="ABM21" s="21"/>
      <c r="ABN21" s="21"/>
      <c r="ABO21" s="21"/>
      <c r="ABP21" s="21"/>
      <c r="ABQ21" s="21"/>
      <c r="ABR21" s="21"/>
      <c r="ABS21" s="21"/>
      <c r="ABT21" s="21"/>
      <c r="ABU21" s="21"/>
      <c r="ABV21" s="21"/>
      <c r="ABW21" s="21"/>
      <c r="ABX21" s="21"/>
      <c r="ABY21" s="21"/>
      <c r="ABZ21" s="21"/>
      <c r="ACA21" s="21"/>
      <c r="ACB21" s="21"/>
      <c r="ACC21" s="21"/>
      <c r="ACD21" s="21"/>
      <c r="ACE21" s="21"/>
      <c r="ACF21" s="21"/>
      <c r="ACG21" s="21"/>
      <c r="ACH21" s="21"/>
      <c r="ACI21" s="21"/>
      <c r="ACJ21" s="21"/>
      <c r="ACK21" s="21"/>
      <c r="ACL21" s="21"/>
      <c r="ACM21" s="21"/>
      <c r="ACN21" s="21"/>
      <c r="ACO21" s="21"/>
      <c r="ACP21" s="21"/>
      <c r="ACQ21" s="21"/>
      <c r="ACR21" s="21"/>
      <c r="ACS21" s="21"/>
      <c r="ACT21" s="21"/>
      <c r="ACU21" s="21"/>
      <c r="ACV21" s="21"/>
      <c r="ACW21" s="21"/>
      <c r="ACX21" s="21"/>
      <c r="ACY21" s="21"/>
      <c r="ACZ21" s="21"/>
      <c r="ADA21" s="21"/>
      <c r="ADB21" s="21"/>
      <c r="ADC21" s="21"/>
      <c r="ADD21" s="21"/>
      <c r="ADE21" s="21"/>
      <c r="ADF21" s="21"/>
      <c r="ADG21" s="21"/>
      <c r="ADH21" s="21"/>
      <c r="ADI21" s="21"/>
      <c r="ADJ21" s="21"/>
      <c r="ADK21" s="21"/>
      <c r="ADL21" s="21"/>
      <c r="ADM21" s="21"/>
      <c r="ADN21" s="21"/>
      <c r="ADO21" s="21"/>
      <c r="ADP21" s="21"/>
      <c r="ADQ21" s="21"/>
      <c r="ADR21" s="21"/>
      <c r="ADS21" s="21"/>
      <c r="ADT21" s="21"/>
      <c r="ADU21" s="21"/>
      <c r="ADV21" s="21"/>
      <c r="ADW21" s="21"/>
      <c r="ADX21" s="21"/>
      <c r="ADY21" s="21"/>
      <c r="ADZ21" s="21"/>
      <c r="AEA21" s="21"/>
      <c r="AEB21" s="21"/>
      <c r="AEC21" s="21"/>
      <c r="AED21" s="21"/>
      <c r="AEE21" s="21"/>
      <c r="AEF21" s="21"/>
      <c r="AEG21" s="21"/>
      <c r="AEH21" s="21"/>
      <c r="AEI21" s="21"/>
      <c r="AEJ21" s="21"/>
      <c r="AEK21" s="21"/>
      <c r="AEL21" s="21"/>
      <c r="AEM21" s="21"/>
      <c r="AEN21" s="21"/>
      <c r="AEO21" s="21"/>
      <c r="AEP21" s="21"/>
      <c r="AEQ21" s="21"/>
      <c r="AER21" s="21"/>
      <c r="AES21" s="21"/>
      <c r="AET21" s="21"/>
      <c r="AEU21" s="21"/>
      <c r="AEV21" s="21"/>
      <c r="AEW21" s="21"/>
      <c r="AEX21" s="21"/>
      <c r="AEY21" s="21"/>
      <c r="AEZ21" s="21"/>
      <c r="AFA21" s="21"/>
      <c r="AFB21" s="21"/>
      <c r="AFC21" s="21"/>
      <c r="AFD21" s="21"/>
      <c r="AFE21" s="21"/>
      <c r="AFF21" s="21"/>
      <c r="AFG21" s="21"/>
      <c r="AFH21" s="21"/>
      <c r="AFI21" s="21"/>
      <c r="AFJ21" s="21"/>
      <c r="AFK21" s="21"/>
      <c r="AFL21" s="21"/>
      <c r="AFM21" s="21"/>
      <c r="AFN21" s="21"/>
      <c r="AFO21" s="21"/>
      <c r="AFP21" s="21"/>
      <c r="AFQ21" s="21"/>
      <c r="AFR21" s="21"/>
      <c r="AFS21" s="21"/>
      <c r="AFT21" s="21"/>
      <c r="AFU21" s="21"/>
      <c r="AFV21" s="21"/>
      <c r="AFW21" s="21"/>
      <c r="AFX21" s="21"/>
      <c r="AFY21" s="21"/>
      <c r="AFZ21" s="21"/>
      <c r="AGA21" s="21"/>
      <c r="AGB21" s="21"/>
      <c r="AGC21" s="21"/>
      <c r="AGD21" s="21"/>
      <c r="AGE21" s="21"/>
      <c r="AGF21" s="21"/>
      <c r="AGG21" s="21"/>
      <c r="AGH21" s="21"/>
      <c r="AGI21" s="21"/>
      <c r="AGJ21" s="21"/>
      <c r="AGK21" s="21"/>
      <c r="AGL21" s="21"/>
      <c r="AGM21" s="21"/>
      <c r="AGN21" s="21"/>
      <c r="AGO21" s="21"/>
      <c r="AGP21" s="21"/>
      <c r="AGQ21" s="21"/>
      <c r="AGR21" s="21"/>
      <c r="AGS21" s="21"/>
      <c r="AGT21" s="21"/>
      <c r="AGU21" s="21"/>
      <c r="AGV21" s="21"/>
      <c r="AGW21" s="21"/>
      <c r="AGX21" s="21"/>
      <c r="AGY21" s="21"/>
      <c r="AGZ21" s="21"/>
      <c r="AHA21" s="21"/>
      <c r="AHB21" s="21"/>
      <c r="AHC21" s="21"/>
      <c r="AHD21" s="21"/>
      <c r="AHE21" s="21"/>
      <c r="AHF21" s="21"/>
      <c r="AHG21" s="21"/>
      <c r="AHH21" s="21"/>
      <c r="AHI21" s="21"/>
      <c r="AHJ21" s="21"/>
      <c r="AHK21" s="21"/>
      <c r="AHL21" s="21"/>
      <c r="AHM21" s="21"/>
      <c r="AHN21" s="21"/>
      <c r="AHO21" s="21"/>
      <c r="AHP21" s="21"/>
      <c r="AHQ21" s="21"/>
      <c r="AHR21" s="21"/>
      <c r="AHS21" s="21"/>
      <c r="AHT21" s="21"/>
      <c r="AHU21" s="21"/>
      <c r="AHV21" s="21"/>
      <c r="AHW21" s="21"/>
      <c r="AHX21" s="21"/>
      <c r="AHY21" s="21"/>
      <c r="AHZ21" s="21"/>
      <c r="AIA21" s="21"/>
      <c r="AIB21" s="21"/>
      <c r="AIC21" s="21"/>
      <c r="AID21" s="21"/>
      <c r="AIE21" s="21"/>
      <c r="AIF21" s="21"/>
      <c r="AIG21" s="21"/>
      <c r="AIH21" s="21"/>
      <c r="AII21" s="21"/>
      <c r="AIJ21" s="21"/>
      <c r="AIK21" s="21"/>
      <c r="AIL21" s="21"/>
      <c r="AIM21" s="21"/>
      <c r="AIN21" s="21"/>
      <c r="AIO21" s="21"/>
      <c r="AIP21" s="21"/>
      <c r="AIQ21" s="21"/>
      <c r="AIR21" s="21"/>
      <c r="AIS21" s="21"/>
      <c r="AIT21" s="21"/>
      <c r="AIU21" s="21"/>
      <c r="AIV21" s="21"/>
      <c r="AIW21" s="21"/>
      <c r="AIX21" s="21"/>
      <c r="AIY21" s="21"/>
      <c r="AIZ21" s="21"/>
      <c r="AJA21" s="21"/>
      <c r="AJB21" s="21"/>
      <c r="AJC21" s="21"/>
      <c r="AJD21" s="21"/>
      <c r="AJE21" s="21"/>
      <c r="AJF21" s="21"/>
      <c r="AJG21" s="21"/>
      <c r="AJH21" s="21"/>
      <c r="AJI21" s="21"/>
      <c r="AJJ21" s="21"/>
      <c r="AJK21" s="21"/>
      <c r="AJL21" s="21"/>
      <c r="AJM21" s="21"/>
      <c r="AJN21" s="21"/>
      <c r="AJO21" s="21"/>
      <c r="AJP21" s="21"/>
      <c r="AJQ21" s="21"/>
      <c r="AJR21" s="21"/>
      <c r="AJS21" s="21"/>
      <c r="AJT21" s="21"/>
      <c r="AJU21" s="21"/>
      <c r="AJV21" s="21"/>
      <c r="AJW21" s="21"/>
      <c r="AJX21" s="21"/>
      <c r="AJY21" s="21"/>
      <c r="AJZ21" s="21"/>
      <c r="AKA21" s="21"/>
      <c r="AKB21" s="21"/>
      <c r="AKC21" s="21"/>
      <c r="AKD21" s="21"/>
      <c r="AKE21" s="21"/>
      <c r="AKF21" s="21"/>
      <c r="AKG21" s="21"/>
      <c r="AKH21" s="21"/>
      <c r="AKI21" s="21"/>
      <c r="AKJ21" s="21"/>
      <c r="AKK21" s="21"/>
      <c r="AKL21" s="21"/>
      <c r="AKM21" s="21"/>
      <c r="AKN21" s="21"/>
      <c r="AKO21" s="21"/>
      <c r="AKP21" s="21"/>
      <c r="AKQ21" s="21"/>
      <c r="AKR21" s="21"/>
      <c r="AKS21" s="21"/>
    </row>
    <row r="22" spans="1:981" ht="13.5" customHeight="1">
      <c r="C22" s="23"/>
      <c r="D22" s="23"/>
      <c r="E22" s="23"/>
      <c r="F22" s="23"/>
      <c r="G22" s="23"/>
      <c r="H22" s="23"/>
      <c r="I22" s="23"/>
      <c r="J22" s="23"/>
      <c r="P22" s="86"/>
    </row>
    <row r="23" spans="1:981" ht="13.5" customHeight="1">
      <c r="B23" s="65" t="s">
        <v>75</v>
      </c>
      <c r="C23" s="25"/>
      <c r="D23" s="25"/>
      <c r="E23" s="25"/>
      <c r="F23" s="25"/>
      <c r="G23" s="25"/>
      <c r="H23" s="25"/>
      <c r="I23" s="25"/>
      <c r="J23" s="25"/>
      <c r="K23" s="24"/>
      <c r="L23" s="24"/>
      <c r="M23" s="24"/>
      <c r="N23" s="24"/>
    </row>
    <row r="24" spans="1:981" ht="13.5" customHeight="1">
      <c r="C24" s="23"/>
      <c r="D24" s="23"/>
      <c r="E24" s="23"/>
      <c r="F24" s="23"/>
      <c r="G24" s="23"/>
      <c r="H24" s="23"/>
      <c r="I24" s="23"/>
      <c r="J24" s="23"/>
      <c r="P24" s="86"/>
    </row>
    <row r="25" spans="1:981" ht="13.5" customHeight="1">
      <c r="B25" s="26" t="s">
        <v>76</v>
      </c>
      <c r="C25" s="23"/>
      <c r="D25" s="23"/>
      <c r="E25" s="23"/>
      <c r="F25" s="66"/>
      <c r="G25" s="66"/>
      <c r="H25" s="23"/>
      <c r="I25" s="23"/>
      <c r="J25" s="23"/>
    </row>
    <row r="26" spans="1:981" ht="13.5" customHeight="1">
      <c r="P26" s="86"/>
    </row>
    <row r="27" spans="1:981" ht="13.5" customHeight="1">
      <c r="B27" s="355"/>
      <c r="C27" s="344">
        <v>2015</v>
      </c>
      <c r="D27" s="344">
        <v>2016</v>
      </c>
      <c r="E27" s="344">
        <v>2017</v>
      </c>
      <c r="F27" s="344">
        <v>2018</v>
      </c>
      <c r="G27" s="344">
        <v>2019</v>
      </c>
      <c r="H27" s="344">
        <v>2020</v>
      </c>
      <c r="I27" s="344">
        <v>2025</v>
      </c>
      <c r="J27" s="344">
        <v>2030</v>
      </c>
      <c r="K27" s="344">
        <v>2035</v>
      </c>
      <c r="L27" s="344">
        <v>2040</v>
      </c>
      <c r="M27" s="344">
        <v>2045</v>
      </c>
      <c r="N27" s="345">
        <v>2050</v>
      </c>
    </row>
    <row r="28" spans="1:981" ht="13.5" customHeight="1">
      <c r="B28" s="32" t="s">
        <v>78</v>
      </c>
      <c r="C28" s="356">
        <v>5676.203017464064</v>
      </c>
      <c r="D28" s="356">
        <v>5770.7285637053637</v>
      </c>
      <c r="E28" s="356">
        <v>5905.8251667411769</v>
      </c>
      <c r="F28" s="356">
        <v>6016.3430764482991</v>
      </c>
      <c r="G28" s="356">
        <v>5930.384221321814</v>
      </c>
      <c r="H28" s="356">
        <v>5690.6007940269592</v>
      </c>
      <c r="I28" s="357">
        <v>5930.384221321814</v>
      </c>
      <c r="J28" s="357">
        <v>5690.6007940269592</v>
      </c>
      <c r="K28" s="357">
        <v>5930.384221321814</v>
      </c>
      <c r="L28" s="357">
        <v>5690.6007940269592</v>
      </c>
      <c r="M28" s="357">
        <v>5930.384221321814</v>
      </c>
      <c r="N28" s="357">
        <v>5690.6007940269592</v>
      </c>
      <c r="P28" s="86"/>
    </row>
    <row r="29" spans="1:981" ht="13.5" customHeight="1">
      <c r="B29" s="32" t="s">
        <v>79</v>
      </c>
      <c r="C29" s="356">
        <v>388.02199999999999</v>
      </c>
      <c r="D29" s="356">
        <v>419.21</v>
      </c>
      <c r="E29" s="356">
        <v>449.08300000000003</v>
      </c>
      <c r="F29" s="356">
        <v>469.77699999999999</v>
      </c>
      <c r="G29" s="356">
        <v>487.43299999999999</v>
      </c>
      <c r="H29" s="356">
        <v>410.55599999999998</v>
      </c>
      <c r="I29" s="357">
        <v>487.43299999999999</v>
      </c>
      <c r="J29" s="357">
        <v>487.43299999999999</v>
      </c>
      <c r="K29" s="357">
        <v>487.43299999999999</v>
      </c>
      <c r="L29" s="357">
        <v>487.43299999999999</v>
      </c>
      <c r="M29" s="357">
        <v>487.43299999999999</v>
      </c>
      <c r="N29" s="357">
        <v>487.43299999999999</v>
      </c>
    </row>
    <row r="30" spans="1:981" ht="13.5" customHeight="1">
      <c r="C30" s="443">
        <f>C28/C29</f>
        <v>14.628559765848493</v>
      </c>
      <c r="D30" s="443">
        <f t="shared" ref="D30:H30" si="0">D28/D29</f>
        <v>13.765722582250815</v>
      </c>
      <c r="E30" s="443">
        <f t="shared" si="0"/>
        <v>13.150854445038393</v>
      </c>
      <c r="F30" s="443">
        <f t="shared" si="0"/>
        <v>12.806806370785074</v>
      </c>
      <c r="G30" s="443">
        <f t="shared" si="0"/>
        <v>12.166562832885369</v>
      </c>
      <c r="H30" s="443">
        <f t="shared" si="0"/>
        <v>13.860717646379445</v>
      </c>
      <c r="P30" s="86"/>
    </row>
    <row r="32" spans="1:981" ht="13.5" customHeight="1">
      <c r="B32" s="86" t="s">
        <v>313</v>
      </c>
      <c r="C32" s="86"/>
      <c r="D32" s="86"/>
      <c r="E32" s="86"/>
      <c r="F32" s="86"/>
      <c r="G32" s="86"/>
      <c r="H32" s="86"/>
      <c r="P32" s="86"/>
    </row>
    <row r="33" spans="2:16" ht="13.5" customHeight="1">
      <c r="B33" s="358"/>
      <c r="C33" s="359">
        <v>2015</v>
      </c>
      <c r="D33" s="359">
        <v>2016</v>
      </c>
      <c r="E33" s="360">
        <v>2017</v>
      </c>
      <c r="F33" s="360">
        <v>2018</v>
      </c>
      <c r="G33" s="360">
        <v>2019</v>
      </c>
      <c r="H33" s="360">
        <v>2020</v>
      </c>
    </row>
    <row r="34" spans="2:16" ht="13.5" customHeight="1">
      <c r="B34" s="361" t="s">
        <v>317</v>
      </c>
      <c r="C34" s="356">
        <v>14155.205133650517</v>
      </c>
      <c r="D34" s="356">
        <v>14142.022526075238</v>
      </c>
      <c r="E34" s="356">
        <v>14014.60182971281</v>
      </c>
      <c r="F34" s="356">
        <v>13943.724649166421</v>
      </c>
      <c r="G34" s="356">
        <v>14016.29646575092</v>
      </c>
      <c r="H34" s="356">
        <v>12841.657670982409</v>
      </c>
      <c r="P34" s="86"/>
    </row>
    <row r="35" spans="2:16" ht="13.5" customHeight="1">
      <c r="B35" s="361" t="s">
        <v>315</v>
      </c>
      <c r="C35" s="356">
        <v>14591.471106415722</v>
      </c>
      <c r="D35" s="356">
        <v>14556.488428505245</v>
      </c>
      <c r="E35" s="356">
        <v>14408.764428399476</v>
      </c>
      <c r="F35" s="356">
        <v>14321.222930977543</v>
      </c>
      <c r="G35" s="356">
        <v>14367.169301206677</v>
      </c>
      <c r="H35" s="356">
        <v>13161.572745873904</v>
      </c>
    </row>
    <row r="36" spans="2:16" ht="13.5" customHeight="1">
      <c r="B36" s="361" t="s">
        <v>318</v>
      </c>
      <c r="C36" s="356">
        <v>5640.5541617532672</v>
      </c>
      <c r="D36" s="356">
        <v>5736.8530076139932</v>
      </c>
      <c r="E36" s="356">
        <v>5794.2706947930556</v>
      </c>
      <c r="F36" s="356">
        <v>6042.1034442581777</v>
      </c>
      <c r="G36" s="356">
        <v>6623.6434568762934</v>
      </c>
      <c r="H36" s="356">
        <v>6265.196941207967</v>
      </c>
      <c r="P36" s="86"/>
    </row>
    <row r="37" spans="2:16" ht="13.5" customHeight="1">
      <c r="B37" s="366"/>
      <c r="C37" s="367"/>
      <c r="D37" s="367"/>
      <c r="E37" s="367"/>
    </row>
    <row r="38" spans="2:16" ht="13.5" customHeight="1">
      <c r="P38" s="86"/>
    </row>
    <row r="39" spans="2:16" ht="13.5" customHeight="1">
      <c r="B39" s="65" t="s">
        <v>80</v>
      </c>
      <c r="C39" s="25"/>
      <c r="D39" s="25"/>
      <c r="E39" s="25"/>
      <c r="F39" s="69" t="s">
        <v>81</v>
      </c>
      <c r="G39" s="69"/>
      <c r="H39" s="25"/>
      <c r="I39" s="25"/>
      <c r="J39" s="25"/>
      <c r="K39" s="25"/>
      <c r="L39" s="25"/>
      <c r="M39" s="25"/>
      <c r="N39" s="25"/>
    </row>
    <row r="40" spans="2:16" ht="13.5" customHeight="1">
      <c r="H40" s="23"/>
      <c r="I40" s="23"/>
      <c r="J40" s="23"/>
      <c r="P40" s="86"/>
    </row>
    <row r="41" spans="2:16" ht="13.5" customHeight="1">
      <c r="B41" s="27" t="s">
        <v>82</v>
      </c>
      <c r="C41" s="19"/>
      <c r="D41" s="19"/>
      <c r="E41" s="19"/>
      <c r="F41" s="19"/>
      <c r="G41" s="19"/>
      <c r="H41" s="19"/>
      <c r="I41" s="19"/>
      <c r="J41" s="19"/>
    </row>
    <row r="42" spans="2:16" ht="13.5" customHeight="1">
      <c r="C42" s="70" t="s">
        <v>36</v>
      </c>
      <c r="D42" s="70"/>
      <c r="E42" s="70"/>
      <c r="F42" s="70" t="s">
        <v>36</v>
      </c>
      <c r="G42" s="70" t="s">
        <v>36</v>
      </c>
      <c r="H42" s="70" t="s">
        <v>36</v>
      </c>
      <c r="P42" s="86"/>
    </row>
    <row r="43" spans="2:16" ht="13.5" customHeight="1">
      <c r="B43" s="355"/>
      <c r="C43" s="344">
        <v>2015</v>
      </c>
      <c r="D43" s="344">
        <v>2016</v>
      </c>
      <c r="E43" s="344">
        <v>2017</v>
      </c>
      <c r="F43" s="344">
        <v>2018</v>
      </c>
      <c r="G43" s="344">
        <v>2019</v>
      </c>
      <c r="H43" s="344">
        <v>2020</v>
      </c>
      <c r="I43" s="344">
        <v>2025</v>
      </c>
      <c r="J43" s="344">
        <v>2030</v>
      </c>
      <c r="K43" s="344">
        <v>2035</v>
      </c>
      <c r="L43" s="344">
        <v>2040</v>
      </c>
      <c r="M43" s="344">
        <v>2045</v>
      </c>
      <c r="N43" s="345">
        <v>2050</v>
      </c>
    </row>
    <row r="44" spans="2:16" ht="13.5" customHeight="1">
      <c r="B44" s="105" t="s">
        <v>84</v>
      </c>
      <c r="C44" s="362">
        <v>0.98674044255222604</v>
      </c>
      <c r="D44" s="362">
        <v>0.98590443930249805</v>
      </c>
      <c r="E44" s="362">
        <v>0.98574651011060299</v>
      </c>
      <c r="F44" s="362">
        <v>0.98163809637338595</v>
      </c>
      <c r="G44" s="362">
        <v>0.98232577605537597</v>
      </c>
      <c r="H44" s="362">
        <v>0.975942380576584</v>
      </c>
      <c r="I44" s="449">
        <v>0.89700000000000002</v>
      </c>
      <c r="J44" s="449">
        <v>0.71699999999999997</v>
      </c>
      <c r="K44" s="449">
        <v>0.72</v>
      </c>
      <c r="L44" s="449">
        <v>0.72</v>
      </c>
      <c r="M44" s="449">
        <v>0.72</v>
      </c>
      <c r="N44" s="449">
        <v>0.72</v>
      </c>
      <c r="P44" s="86"/>
    </row>
    <row r="45" spans="2:16" ht="13.5" customHeight="1">
      <c r="B45" s="105" t="s">
        <v>10</v>
      </c>
      <c r="C45" s="362">
        <v>5.6182381411363298E-4</v>
      </c>
      <c r="D45" s="362">
        <v>8.2774742968917702E-4</v>
      </c>
      <c r="E45" s="362">
        <v>7.7713919253233799E-4</v>
      </c>
      <c r="F45" s="362">
        <v>1.0089893715528901E-3</v>
      </c>
      <c r="G45" s="362">
        <v>1.8115310206736101E-3</v>
      </c>
      <c r="H45" s="362">
        <v>2.5355858884049901E-3</v>
      </c>
      <c r="I45" s="377">
        <v>3.0000000000000001E-3</v>
      </c>
      <c r="J45" s="377">
        <v>3.0000000000000001E-3</v>
      </c>
      <c r="K45" s="377">
        <v>0</v>
      </c>
      <c r="L45" s="377">
        <v>0</v>
      </c>
      <c r="M45" s="377">
        <v>0</v>
      </c>
      <c r="N45" s="377">
        <v>0</v>
      </c>
    </row>
    <row r="46" spans="2:16" ht="13.5" customHeight="1">
      <c r="B46" s="105" t="s">
        <v>49</v>
      </c>
      <c r="C46" s="362">
        <v>1.26977336336599E-2</v>
      </c>
      <c r="D46" s="362">
        <v>1.3267813267813299E-2</v>
      </c>
      <c r="E46" s="362">
        <v>1.34763506968645E-2</v>
      </c>
      <c r="F46" s="362">
        <v>1.73529142550614E-2</v>
      </c>
      <c r="G46" s="362">
        <v>1.5862692923950601E-2</v>
      </c>
      <c r="H46" s="362">
        <v>2.1522033535011101E-2</v>
      </c>
      <c r="I46" s="450">
        <v>0.1</v>
      </c>
      <c r="J46" s="451">
        <v>0.27</v>
      </c>
      <c r="K46" s="451">
        <v>0.27</v>
      </c>
      <c r="L46" s="452">
        <v>0.27</v>
      </c>
      <c r="M46" s="452">
        <v>0.27</v>
      </c>
      <c r="N46" s="452">
        <v>0.27</v>
      </c>
      <c r="P46" s="86"/>
    </row>
    <row r="47" spans="2:16" ht="13.5" customHeight="1">
      <c r="B47" s="105" t="s">
        <v>85</v>
      </c>
      <c r="C47" s="362">
        <v>0</v>
      </c>
      <c r="D47" s="362">
        <v>0</v>
      </c>
      <c r="E47" s="362">
        <v>0</v>
      </c>
      <c r="F47" s="362">
        <v>0</v>
      </c>
      <c r="G47" s="362">
        <v>0</v>
      </c>
      <c r="H47" s="362">
        <v>0</v>
      </c>
      <c r="I47" s="449">
        <v>0</v>
      </c>
      <c r="J47" s="377">
        <v>0.01</v>
      </c>
      <c r="K47" s="377">
        <v>0.01</v>
      </c>
      <c r="L47" s="377">
        <v>0.01</v>
      </c>
      <c r="M47" s="377">
        <v>0.01</v>
      </c>
      <c r="N47" s="377">
        <v>0.01</v>
      </c>
    </row>
    <row r="48" spans="2:16" ht="13.5" customHeight="1">
      <c r="B48" s="71"/>
      <c r="C48" s="363">
        <v>0.99999999999999956</v>
      </c>
      <c r="D48" s="363">
        <v>1.0000000000000004</v>
      </c>
      <c r="E48" s="363">
        <v>0.99999999999999978</v>
      </c>
      <c r="F48" s="363">
        <v>1.0000000000000002</v>
      </c>
      <c r="G48" s="363">
        <v>1.0000000000000002</v>
      </c>
      <c r="H48" s="363">
        <v>1</v>
      </c>
      <c r="I48" s="363">
        <v>1</v>
      </c>
      <c r="J48" s="363">
        <v>1</v>
      </c>
      <c r="K48" s="363">
        <v>1</v>
      </c>
      <c r="L48" s="363">
        <v>1</v>
      </c>
      <c r="M48" s="363">
        <v>1</v>
      </c>
      <c r="N48" s="363">
        <v>1</v>
      </c>
      <c r="P48" s="86"/>
    </row>
    <row r="49" spans="2:16" ht="13.5" customHeight="1">
      <c r="B49" s="47" t="s">
        <v>213</v>
      </c>
    </row>
    <row r="50" spans="2:16" ht="13.5" customHeight="1">
      <c r="B50" s="47" t="s">
        <v>214</v>
      </c>
      <c r="P50" s="86"/>
    </row>
    <row r="51" spans="2:16" ht="13.5" customHeight="1">
      <c r="B51" s="47"/>
    </row>
    <row r="53" spans="2:16" ht="13.5" customHeight="1">
      <c r="B53" s="65" t="s">
        <v>86</v>
      </c>
      <c r="C53" s="25"/>
      <c r="D53" s="25"/>
      <c r="E53" s="25"/>
      <c r="F53" s="69" t="s">
        <v>81</v>
      </c>
      <c r="G53" s="69"/>
      <c r="H53" s="25"/>
      <c r="I53" s="25"/>
      <c r="J53" s="25"/>
      <c r="K53" s="25"/>
      <c r="L53" s="25"/>
      <c r="M53" s="25"/>
      <c r="N53" s="25"/>
    </row>
    <row r="56" spans="2:16" ht="13.5" customHeight="1">
      <c r="B56" s="355"/>
      <c r="C56" s="344">
        <v>2015</v>
      </c>
      <c r="D56" s="344">
        <v>2016</v>
      </c>
      <c r="E56" s="344">
        <v>2017</v>
      </c>
      <c r="F56" s="344">
        <v>2018</v>
      </c>
      <c r="G56" s="344">
        <v>2019</v>
      </c>
      <c r="H56" s="344">
        <v>2020</v>
      </c>
      <c r="I56" s="344">
        <v>2025</v>
      </c>
      <c r="J56" s="344">
        <v>2030</v>
      </c>
      <c r="K56" s="344">
        <v>2035</v>
      </c>
      <c r="L56" s="344">
        <v>2040</v>
      </c>
      <c r="M56" s="344">
        <v>2045</v>
      </c>
      <c r="N56" s="345">
        <v>2050</v>
      </c>
    </row>
    <row r="57" spans="2:16" ht="13.5" customHeight="1">
      <c r="B57" s="32" t="s">
        <v>319</v>
      </c>
      <c r="C57" s="446">
        <v>7.6514055509702699</v>
      </c>
      <c r="D57" s="446">
        <v>7.3136814290741299</v>
      </c>
      <c r="E57" s="446">
        <v>7.1247763935328301</v>
      </c>
      <c r="F57" s="446">
        <v>7.2755997773469696</v>
      </c>
      <c r="G57" s="446">
        <v>7.2705890336986601</v>
      </c>
      <c r="H57" s="446">
        <v>6.96474020614599</v>
      </c>
      <c r="I57" s="285">
        <v>6.61650319583869</v>
      </c>
      <c r="J57" s="285">
        <v>6.2682661855313899</v>
      </c>
      <c r="K57" s="285">
        <v>6.0941476803777404</v>
      </c>
      <c r="L57" s="285">
        <v>5.9200291752240899</v>
      </c>
      <c r="M57" s="285">
        <v>5.9200291752240899</v>
      </c>
      <c r="N57" s="285">
        <v>5.9200291752240899</v>
      </c>
    </row>
    <row r="58" spans="2:16" ht="13.5" customHeight="1">
      <c r="B58" s="32" t="s">
        <v>331</v>
      </c>
      <c r="C58" s="446">
        <v>6.5036947183247298</v>
      </c>
      <c r="D58" s="446">
        <v>6.2166292147130102</v>
      </c>
      <c r="E58" s="446">
        <v>6.0560599345029003</v>
      </c>
      <c r="F58" s="446">
        <v>6.1842598107449298</v>
      </c>
      <c r="G58" s="446">
        <v>6.1800006786438599</v>
      </c>
      <c r="H58" s="446">
        <v>5.9200291752240899</v>
      </c>
      <c r="I58" s="285">
        <v>5.6240277164628898</v>
      </c>
      <c r="J58" s="285">
        <v>5.3280262577016799</v>
      </c>
      <c r="K58" s="285">
        <v>5.1800255283210799</v>
      </c>
      <c r="L58" s="285">
        <v>5.0320247989404798</v>
      </c>
      <c r="M58" s="285">
        <v>5.0320247989404798</v>
      </c>
      <c r="N58" s="285">
        <v>5.0320247989404798</v>
      </c>
    </row>
    <row r="59" spans="2:16" ht="13.5" customHeight="1">
      <c r="B59" s="32" t="s">
        <v>88</v>
      </c>
      <c r="C59" s="446">
        <v>35</v>
      </c>
      <c r="D59" s="446">
        <v>35</v>
      </c>
      <c r="E59" s="446">
        <v>35</v>
      </c>
      <c r="F59" s="446">
        <v>35</v>
      </c>
      <c r="G59" s="446">
        <v>35</v>
      </c>
      <c r="H59" s="446">
        <v>35</v>
      </c>
      <c r="I59" s="285">
        <v>31.5</v>
      </c>
      <c r="J59" s="285">
        <v>28</v>
      </c>
      <c r="K59" s="285">
        <v>28</v>
      </c>
      <c r="L59" s="285">
        <v>28</v>
      </c>
      <c r="M59" s="285">
        <v>28</v>
      </c>
      <c r="N59" s="285">
        <v>28</v>
      </c>
    </row>
    <row r="60" spans="2:16" ht="13.5" customHeight="1">
      <c r="B60" s="49" t="s">
        <v>85</v>
      </c>
      <c r="C60" s="447">
        <v>1.55</v>
      </c>
      <c r="D60" s="447">
        <v>1.55</v>
      </c>
      <c r="E60" s="447">
        <v>1.55</v>
      </c>
      <c r="F60" s="447">
        <v>1.55</v>
      </c>
      <c r="G60" s="447">
        <v>1.55</v>
      </c>
      <c r="H60" s="447">
        <v>1.55</v>
      </c>
      <c r="I60" s="448">
        <v>1.39</v>
      </c>
      <c r="J60" s="448">
        <v>1.23</v>
      </c>
      <c r="K60" s="285">
        <v>1.23</v>
      </c>
      <c r="L60" s="285">
        <v>1.23</v>
      </c>
      <c r="M60" s="285">
        <v>1.23</v>
      </c>
      <c r="N60" s="285">
        <v>1.23</v>
      </c>
    </row>
    <row r="62" spans="2:16" ht="13.5" customHeight="1">
      <c r="C62" s="430"/>
      <c r="D62" s="430"/>
      <c r="E62" s="430"/>
      <c r="F62" s="430"/>
      <c r="G62" s="430"/>
      <c r="H62" s="430"/>
      <c r="I62" s="430"/>
      <c r="J62" s="430"/>
      <c r="K62" s="430"/>
      <c r="L62" s="430"/>
      <c r="M62" s="430"/>
      <c r="N62" s="430"/>
    </row>
    <row r="63" spans="2:16" ht="13.5" customHeight="1">
      <c r="B63" s="20" t="s">
        <v>212</v>
      </c>
    </row>
    <row r="64" spans="2:16" ht="13.5" customHeight="1">
      <c r="B64" s="41" t="s">
        <v>89</v>
      </c>
      <c r="C64" s="98">
        <v>2015</v>
      </c>
      <c r="D64" s="98">
        <v>2016</v>
      </c>
      <c r="E64" s="98">
        <v>2017</v>
      </c>
      <c r="F64" s="98">
        <v>2018</v>
      </c>
      <c r="G64" s="98">
        <v>2019</v>
      </c>
      <c r="H64" s="98">
        <v>2020</v>
      </c>
      <c r="I64" s="98">
        <v>2025</v>
      </c>
      <c r="J64" s="98">
        <v>2030</v>
      </c>
      <c r="K64" s="98">
        <v>2035</v>
      </c>
      <c r="L64" s="98">
        <v>2040</v>
      </c>
      <c r="M64" s="98">
        <v>2045</v>
      </c>
      <c r="N64" s="98">
        <v>2050</v>
      </c>
    </row>
    <row r="65" spans="2:14" ht="13.5" customHeight="1">
      <c r="B65" s="41" t="s">
        <v>90</v>
      </c>
      <c r="C65" s="39">
        <v>152.69999999999999</v>
      </c>
      <c r="D65" s="39">
        <v>145.96</v>
      </c>
      <c r="E65" s="39">
        <v>142.19</v>
      </c>
      <c r="F65" s="39">
        <v>145.19999999999999</v>
      </c>
      <c r="G65" s="39">
        <v>145.1</v>
      </c>
      <c r="H65" s="39">
        <v>139</v>
      </c>
      <c r="I65" s="39"/>
      <c r="J65" s="39"/>
      <c r="K65" s="39"/>
      <c r="L65" s="39"/>
      <c r="M65" s="39"/>
      <c r="N65" s="39"/>
    </row>
    <row r="66" spans="2:14" ht="13.5" customHeight="1">
      <c r="B66" s="41" t="s">
        <v>330</v>
      </c>
      <c r="C66" s="39">
        <f>C65*1.295</f>
        <v>197.74649999999997</v>
      </c>
      <c r="D66" s="39">
        <f t="shared" ref="D66:N66" si="1">D65*1.295</f>
        <v>189.01820000000001</v>
      </c>
      <c r="E66" s="39">
        <f t="shared" si="1"/>
        <v>184.13604999999998</v>
      </c>
      <c r="F66" s="39">
        <f t="shared" si="1"/>
        <v>188.03399999999996</v>
      </c>
      <c r="G66" s="39">
        <f t="shared" si="1"/>
        <v>187.90449999999998</v>
      </c>
      <c r="H66" s="39">
        <v>180</v>
      </c>
      <c r="I66" s="39">
        <f t="shared" si="1"/>
        <v>0</v>
      </c>
      <c r="J66" s="39">
        <f t="shared" si="1"/>
        <v>0</v>
      </c>
      <c r="K66" s="39">
        <f t="shared" si="1"/>
        <v>0</v>
      </c>
      <c r="L66" s="39">
        <f t="shared" si="1"/>
        <v>0</v>
      </c>
      <c r="M66" s="39">
        <f t="shared" si="1"/>
        <v>0</v>
      </c>
      <c r="N66" s="39">
        <f t="shared" si="1"/>
        <v>0</v>
      </c>
    </row>
    <row r="67" spans="2:14" ht="13.5" customHeight="1">
      <c r="B67" s="20" t="s">
        <v>332</v>
      </c>
      <c r="C67" s="54">
        <v>1.04</v>
      </c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</row>
    <row r="68" spans="2:14" ht="13.5" customHeight="1">
      <c r="F68" s="50"/>
      <c r="G68" s="50"/>
      <c r="H68" s="442"/>
    </row>
    <row r="69" spans="2:14" ht="13.5" customHeight="1">
      <c r="B69" s="20" t="s">
        <v>91</v>
      </c>
    </row>
    <row r="70" spans="2:14" ht="13.5" customHeight="1">
      <c r="B70" s="33" t="s">
        <v>89</v>
      </c>
      <c r="C70" s="98">
        <v>2015</v>
      </c>
      <c r="D70" s="98">
        <v>2016</v>
      </c>
      <c r="E70" s="98">
        <v>2017</v>
      </c>
      <c r="F70" s="76">
        <v>2018</v>
      </c>
      <c r="G70" s="76">
        <v>2019</v>
      </c>
      <c r="H70" s="76">
        <v>2020</v>
      </c>
      <c r="I70" s="76">
        <v>2025</v>
      </c>
      <c r="J70" s="76">
        <v>2030</v>
      </c>
      <c r="K70" s="76">
        <v>2035</v>
      </c>
      <c r="L70" s="76">
        <v>2040</v>
      </c>
      <c r="M70" s="76">
        <v>2045</v>
      </c>
      <c r="N70" s="76">
        <v>2050</v>
      </c>
    </row>
    <row r="71" spans="2:14" ht="13.5" customHeight="1">
      <c r="B71" s="33" t="s">
        <v>46</v>
      </c>
      <c r="C71" s="44">
        <f t="shared" ref="C71:N71" si="2">C57*$C6*10</f>
        <v>205.65636000000006</v>
      </c>
      <c r="D71" s="44">
        <f t="shared" si="2"/>
        <v>196.57892799999988</v>
      </c>
      <c r="E71" s="44">
        <f t="shared" si="2"/>
        <v>191.50149200000013</v>
      </c>
      <c r="F71" s="44">
        <f t="shared" si="2"/>
        <v>195.55535999999989</v>
      </c>
      <c r="G71" s="44">
        <f t="shared" si="2"/>
        <v>195.42067999999989</v>
      </c>
      <c r="H71" s="44">
        <f t="shared" si="2"/>
        <v>187.19999999999996</v>
      </c>
      <c r="I71" s="44">
        <f t="shared" si="2"/>
        <v>177.83999999999995</v>
      </c>
      <c r="J71" s="44">
        <f t="shared" si="2"/>
        <v>168.47999999999996</v>
      </c>
      <c r="K71" s="44">
        <f t="shared" si="2"/>
        <v>163.79999999999995</v>
      </c>
      <c r="L71" s="44">
        <f t="shared" si="2"/>
        <v>159.11999999999995</v>
      </c>
      <c r="M71" s="44">
        <f t="shared" si="2"/>
        <v>159.11999999999995</v>
      </c>
      <c r="N71" s="44">
        <f t="shared" si="2"/>
        <v>159.11999999999995</v>
      </c>
    </row>
    <row r="72" spans="2:14" ht="13.5" customHeight="1">
      <c r="B72" s="33" t="s">
        <v>49</v>
      </c>
      <c r="C72" s="52">
        <v>0</v>
      </c>
      <c r="D72" s="52"/>
      <c r="E72" s="52"/>
      <c r="F72" s="52">
        <v>0</v>
      </c>
      <c r="G72" s="52">
        <v>0</v>
      </c>
      <c r="H72" s="52">
        <v>0</v>
      </c>
      <c r="I72" s="52">
        <v>0</v>
      </c>
      <c r="J72" s="52">
        <v>0</v>
      </c>
      <c r="K72" s="52">
        <v>0</v>
      </c>
      <c r="L72" s="52">
        <v>0</v>
      </c>
      <c r="M72" s="52">
        <v>0</v>
      </c>
      <c r="N72" s="52">
        <v>0</v>
      </c>
    </row>
    <row r="73" spans="2:14" ht="13.5" customHeight="1">
      <c r="B73" s="33" t="s">
        <v>92</v>
      </c>
      <c r="C73" s="44">
        <f>(C71*C44)</f>
        <v>202.92944768007999</v>
      </c>
      <c r="D73" s="44"/>
      <c r="E73" s="44"/>
      <c r="F73" s="44">
        <f t="shared" ref="F73:N73" si="3">(F71*F44)</f>
        <v>191.96459132601208</v>
      </c>
      <c r="G73" s="44">
        <f t="shared" si="3"/>
        <v>191.96677113826919</v>
      </c>
      <c r="H73" s="44">
        <f t="shared" si="3"/>
        <v>182.69641364393649</v>
      </c>
      <c r="I73" s="44">
        <f t="shared" si="3"/>
        <v>159.52247999999994</v>
      </c>
      <c r="J73" s="44">
        <f t="shared" si="3"/>
        <v>120.80015999999996</v>
      </c>
      <c r="K73" s="44">
        <f t="shared" si="3"/>
        <v>117.93599999999996</v>
      </c>
      <c r="L73" s="44">
        <f t="shared" si="3"/>
        <v>114.56639999999996</v>
      </c>
      <c r="M73" s="44">
        <f t="shared" si="3"/>
        <v>114.56639999999996</v>
      </c>
      <c r="N73" s="44">
        <f t="shared" si="3"/>
        <v>114.56639999999996</v>
      </c>
    </row>
    <row r="74" spans="2:14" ht="13.5" customHeight="1">
      <c r="B74" s="20" t="s">
        <v>177</v>
      </c>
      <c r="C74" s="51"/>
      <c r="D74" s="51"/>
      <c r="E74" s="51"/>
      <c r="F74" s="51"/>
      <c r="G74" s="51"/>
      <c r="H74" s="51"/>
      <c r="I74" s="107">
        <f>I73/$H73-1</f>
        <v>-0.12684394390522113</v>
      </c>
      <c r="J74" s="107">
        <f>J73/$H73-1</f>
        <v>-0.33879293199793359</v>
      </c>
      <c r="K74" s="51"/>
      <c r="L74" s="51"/>
      <c r="M74" s="51"/>
      <c r="N74" s="51"/>
    </row>
    <row r="75" spans="2:14" ht="13.5" customHeight="1">
      <c r="C75" s="51"/>
      <c r="D75" s="51"/>
      <c r="E75" s="51"/>
      <c r="F75" s="51"/>
      <c r="G75" s="51"/>
      <c r="H75" s="50"/>
      <c r="I75" s="50"/>
      <c r="J75" s="53"/>
      <c r="K75" s="51"/>
      <c r="L75" s="51"/>
      <c r="M75" s="51"/>
      <c r="N75" s="51"/>
    </row>
    <row r="76" spans="2:14" ht="13.5" customHeight="1">
      <c r="B76" s="20" t="s">
        <v>215</v>
      </c>
      <c r="C76" s="51"/>
      <c r="D76" s="51"/>
      <c r="E76" s="51"/>
      <c r="F76" s="51"/>
      <c r="G76" s="51"/>
      <c r="H76" s="50"/>
      <c r="I76" s="50"/>
      <c r="J76" s="53"/>
      <c r="K76" s="51"/>
      <c r="L76" s="51"/>
      <c r="M76" s="51"/>
      <c r="N76" s="51"/>
    </row>
    <row r="77" spans="2:14" ht="13.5" customHeight="1">
      <c r="B77" s="20" t="s">
        <v>178</v>
      </c>
      <c r="C77" s="54">
        <f>C73/C65</f>
        <v>1.3289420280293387</v>
      </c>
      <c r="D77" s="54"/>
      <c r="E77" s="54"/>
      <c r="F77" s="51"/>
      <c r="G77" s="51"/>
      <c r="H77" s="51"/>
      <c r="I77" s="51"/>
      <c r="J77" s="51"/>
      <c r="K77" s="51"/>
      <c r="L77" s="51"/>
      <c r="M77" s="51"/>
      <c r="N77" s="51"/>
    </row>
    <row r="78" spans="2:14" ht="13.5" customHeight="1">
      <c r="B78" s="41" t="s">
        <v>89</v>
      </c>
      <c r="C78" s="98">
        <v>2015</v>
      </c>
      <c r="D78" s="98">
        <v>2016</v>
      </c>
      <c r="E78" s="98">
        <v>2017</v>
      </c>
      <c r="F78" s="98">
        <v>2018</v>
      </c>
      <c r="G78" s="98">
        <v>2019</v>
      </c>
      <c r="H78" s="98">
        <v>2020</v>
      </c>
      <c r="I78" s="98">
        <v>2025</v>
      </c>
      <c r="J78" s="98">
        <v>2030</v>
      </c>
      <c r="K78" s="98">
        <v>2035</v>
      </c>
      <c r="L78" s="98">
        <v>2040</v>
      </c>
      <c r="M78" s="98">
        <v>2045</v>
      </c>
      <c r="N78" s="98">
        <v>2050</v>
      </c>
    </row>
    <row r="79" spans="2:14" ht="13.5" customHeight="1">
      <c r="B79" s="41" t="s">
        <v>93</v>
      </c>
      <c r="C79" s="39">
        <f t="shared" ref="C79:N79" si="4">C73/$C$77</f>
        <v>152.69999999999999</v>
      </c>
      <c r="D79" s="39"/>
      <c r="E79" s="39"/>
      <c r="F79" s="39">
        <f t="shared" si="4"/>
        <v>144.44918384489088</v>
      </c>
      <c r="G79" s="39">
        <f t="shared" si="4"/>
        <v>144.45082410625002</v>
      </c>
      <c r="H79" s="39">
        <f t="shared" si="4"/>
        <v>137.4750815239498</v>
      </c>
      <c r="I79" s="39">
        <f t="shared" si="4"/>
        <v>120.0371999947602</v>
      </c>
      <c r="J79" s="39">
        <f t="shared" si="4"/>
        <v>90.899495577795875</v>
      </c>
      <c r="K79" s="39">
        <f t="shared" si="4"/>
        <v>88.744277412074084</v>
      </c>
      <c r="L79" s="39">
        <f t="shared" si="4"/>
        <v>86.208726628871958</v>
      </c>
      <c r="M79" s="39">
        <f t="shared" si="4"/>
        <v>86.208726628871958</v>
      </c>
      <c r="N79" s="39">
        <f t="shared" si="4"/>
        <v>86.208726628871958</v>
      </c>
    </row>
    <row r="81" spans="1:981" ht="13.5" customHeight="1">
      <c r="A81" s="22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  <c r="FH81" s="21"/>
      <c r="FI81" s="21"/>
      <c r="FJ81" s="21"/>
      <c r="FK81" s="21"/>
      <c r="FL81" s="21"/>
      <c r="FM81" s="21"/>
      <c r="FN81" s="21"/>
      <c r="FO81" s="21"/>
      <c r="FP81" s="21"/>
      <c r="FQ81" s="21"/>
      <c r="FR81" s="21"/>
      <c r="FS81" s="21"/>
      <c r="FT81" s="21"/>
      <c r="FU81" s="21"/>
      <c r="FV81" s="21"/>
      <c r="FW81" s="21"/>
      <c r="FX81" s="21"/>
      <c r="FY81" s="21"/>
      <c r="FZ81" s="21"/>
      <c r="GA81" s="21"/>
      <c r="GB81" s="21"/>
      <c r="GC81" s="21"/>
      <c r="GD81" s="21"/>
      <c r="GE81" s="21"/>
      <c r="GF81" s="21"/>
      <c r="GG81" s="21"/>
      <c r="GH81" s="21"/>
      <c r="GI81" s="21"/>
      <c r="GJ81" s="21"/>
      <c r="GK81" s="21"/>
      <c r="GL81" s="21"/>
      <c r="GM81" s="21"/>
      <c r="GN81" s="21"/>
      <c r="GO81" s="21"/>
      <c r="GP81" s="21"/>
      <c r="GQ81" s="21"/>
      <c r="GR81" s="21"/>
      <c r="GS81" s="21"/>
      <c r="GT81" s="21"/>
      <c r="GU81" s="21"/>
      <c r="GV81" s="21"/>
      <c r="GW81" s="21"/>
      <c r="GX81" s="21"/>
      <c r="GY81" s="21"/>
      <c r="GZ81" s="21"/>
      <c r="HA81" s="21"/>
      <c r="HB81" s="21"/>
      <c r="HC81" s="21"/>
      <c r="HD81" s="21"/>
      <c r="HE81" s="21"/>
      <c r="HF81" s="21"/>
      <c r="HG81" s="21"/>
      <c r="HH81" s="21"/>
      <c r="HI81" s="21"/>
      <c r="HJ81" s="21"/>
      <c r="HK81" s="21"/>
      <c r="HL81" s="21"/>
      <c r="HM81" s="21"/>
      <c r="HN81" s="21"/>
      <c r="HO81" s="21"/>
      <c r="HP81" s="21"/>
      <c r="HQ81" s="21"/>
      <c r="HR81" s="21"/>
      <c r="HS81" s="21"/>
      <c r="HT81" s="21"/>
      <c r="HU81" s="21"/>
      <c r="HV81" s="21"/>
      <c r="HW81" s="21"/>
      <c r="HX81" s="21"/>
      <c r="HY81" s="21"/>
      <c r="HZ81" s="21"/>
      <c r="IA81" s="21"/>
      <c r="IB81" s="21"/>
      <c r="IC81" s="21"/>
      <c r="ID81" s="21"/>
      <c r="IE81" s="21"/>
      <c r="IF81" s="21"/>
      <c r="IG81" s="21"/>
      <c r="IH81" s="21"/>
      <c r="II81" s="21"/>
      <c r="IJ81" s="21"/>
      <c r="IK81" s="21"/>
      <c r="IL81" s="21"/>
      <c r="IM81" s="21"/>
      <c r="IN81" s="21"/>
      <c r="IO81" s="21"/>
      <c r="IP81" s="21"/>
      <c r="IQ81" s="21"/>
      <c r="IR81" s="21"/>
      <c r="IS81" s="21"/>
      <c r="IT81" s="21"/>
      <c r="IU81" s="21"/>
      <c r="IV81" s="21"/>
      <c r="IW81" s="21"/>
      <c r="IX81" s="21"/>
      <c r="IY81" s="21"/>
      <c r="IZ81" s="21"/>
      <c r="JA81" s="21"/>
      <c r="JB81" s="21"/>
      <c r="JC81" s="21"/>
      <c r="JD81" s="21"/>
      <c r="JE81" s="21"/>
      <c r="JF81" s="21"/>
      <c r="JG81" s="21"/>
      <c r="JH81" s="21"/>
      <c r="JI81" s="21"/>
      <c r="JJ81" s="21"/>
      <c r="JK81" s="21"/>
      <c r="JL81" s="21"/>
      <c r="JM81" s="21"/>
      <c r="JN81" s="21"/>
      <c r="JO81" s="21"/>
      <c r="JP81" s="21"/>
      <c r="JQ81" s="21"/>
      <c r="JR81" s="21"/>
      <c r="JS81" s="21"/>
      <c r="JT81" s="21"/>
      <c r="JU81" s="21"/>
      <c r="JV81" s="21"/>
      <c r="JW81" s="21"/>
      <c r="JX81" s="21"/>
      <c r="JY81" s="21"/>
      <c r="JZ81" s="21"/>
      <c r="KA81" s="21"/>
      <c r="KB81" s="21"/>
      <c r="KC81" s="21"/>
      <c r="KD81" s="21"/>
      <c r="KE81" s="21"/>
      <c r="KF81" s="21"/>
      <c r="KG81" s="21"/>
      <c r="KH81" s="21"/>
      <c r="KI81" s="21"/>
      <c r="KJ81" s="21"/>
      <c r="KK81" s="21"/>
      <c r="KL81" s="21"/>
      <c r="KM81" s="21"/>
      <c r="KN81" s="21"/>
      <c r="KO81" s="21"/>
      <c r="KP81" s="21"/>
      <c r="KQ81" s="21"/>
      <c r="KR81" s="21"/>
      <c r="KS81" s="21"/>
      <c r="KT81" s="21"/>
      <c r="KU81" s="21"/>
      <c r="KV81" s="21"/>
      <c r="KW81" s="21"/>
      <c r="KX81" s="21"/>
      <c r="KY81" s="21"/>
      <c r="KZ81" s="21"/>
      <c r="LA81" s="21"/>
      <c r="LB81" s="21"/>
      <c r="LC81" s="21"/>
      <c r="LD81" s="21"/>
      <c r="LE81" s="21"/>
      <c r="LF81" s="21"/>
      <c r="LG81" s="21"/>
      <c r="LH81" s="21"/>
      <c r="LI81" s="21"/>
      <c r="LJ81" s="21"/>
      <c r="LK81" s="21"/>
      <c r="LL81" s="21"/>
      <c r="LM81" s="21"/>
      <c r="LN81" s="21"/>
      <c r="LO81" s="21"/>
      <c r="LP81" s="21"/>
      <c r="LQ81" s="21"/>
      <c r="LR81" s="21"/>
      <c r="LS81" s="21"/>
      <c r="LT81" s="21"/>
      <c r="LU81" s="21"/>
      <c r="LV81" s="21"/>
      <c r="LW81" s="21"/>
      <c r="LX81" s="21"/>
      <c r="LY81" s="21"/>
      <c r="LZ81" s="21"/>
      <c r="MA81" s="21"/>
      <c r="MB81" s="21"/>
      <c r="MC81" s="21"/>
      <c r="MD81" s="21"/>
      <c r="ME81" s="21"/>
      <c r="MF81" s="21"/>
      <c r="MG81" s="21"/>
      <c r="MH81" s="21"/>
      <c r="MI81" s="21"/>
      <c r="MJ81" s="21"/>
      <c r="MK81" s="21"/>
      <c r="ML81" s="21"/>
      <c r="MM81" s="21"/>
      <c r="MN81" s="21"/>
      <c r="MO81" s="21"/>
      <c r="MP81" s="21"/>
      <c r="MQ81" s="21"/>
      <c r="MR81" s="21"/>
      <c r="MS81" s="21"/>
      <c r="MT81" s="21"/>
      <c r="MU81" s="21"/>
      <c r="MV81" s="21"/>
      <c r="MW81" s="21"/>
      <c r="MX81" s="21"/>
      <c r="MY81" s="21"/>
      <c r="MZ81" s="21"/>
      <c r="NA81" s="21"/>
      <c r="NB81" s="21"/>
      <c r="NC81" s="21"/>
      <c r="ND81" s="21"/>
      <c r="NE81" s="21"/>
      <c r="NF81" s="21"/>
      <c r="NG81" s="21"/>
      <c r="NH81" s="21"/>
      <c r="NI81" s="21"/>
      <c r="NJ81" s="21"/>
      <c r="NK81" s="21"/>
      <c r="NL81" s="21"/>
      <c r="NM81" s="21"/>
      <c r="NN81" s="21"/>
      <c r="NO81" s="21"/>
      <c r="NP81" s="21"/>
      <c r="NQ81" s="21"/>
      <c r="NR81" s="21"/>
      <c r="NS81" s="21"/>
      <c r="NT81" s="21"/>
      <c r="NU81" s="21"/>
      <c r="NV81" s="21"/>
      <c r="NW81" s="21"/>
      <c r="NX81" s="21"/>
      <c r="NY81" s="21"/>
      <c r="NZ81" s="21"/>
      <c r="OA81" s="21"/>
      <c r="OB81" s="21"/>
      <c r="OC81" s="21"/>
      <c r="OD81" s="21"/>
      <c r="OE81" s="21"/>
      <c r="OF81" s="21"/>
      <c r="OG81" s="21"/>
      <c r="OH81" s="21"/>
      <c r="OI81" s="21"/>
      <c r="OJ81" s="21"/>
      <c r="OK81" s="21"/>
      <c r="OL81" s="21"/>
      <c r="OM81" s="21"/>
      <c r="ON81" s="21"/>
      <c r="OO81" s="21"/>
      <c r="OP81" s="21"/>
      <c r="OQ81" s="21"/>
      <c r="OR81" s="21"/>
      <c r="OS81" s="21"/>
      <c r="OT81" s="21"/>
      <c r="OU81" s="21"/>
      <c r="OV81" s="21"/>
      <c r="OW81" s="21"/>
      <c r="OX81" s="21"/>
      <c r="OY81" s="21"/>
      <c r="OZ81" s="21"/>
      <c r="PA81" s="21"/>
      <c r="PB81" s="21"/>
      <c r="PC81" s="21"/>
      <c r="PD81" s="21"/>
      <c r="PE81" s="21"/>
      <c r="PF81" s="21"/>
      <c r="PG81" s="21"/>
      <c r="PH81" s="21"/>
      <c r="PI81" s="21"/>
      <c r="PJ81" s="21"/>
      <c r="PK81" s="21"/>
      <c r="PL81" s="21"/>
      <c r="PM81" s="21"/>
      <c r="PN81" s="21"/>
      <c r="PO81" s="21"/>
      <c r="PP81" s="21"/>
      <c r="PQ81" s="21"/>
      <c r="PR81" s="21"/>
      <c r="PS81" s="21"/>
      <c r="PT81" s="21"/>
      <c r="PU81" s="21"/>
      <c r="PV81" s="21"/>
      <c r="PW81" s="21"/>
      <c r="PX81" s="21"/>
      <c r="PY81" s="21"/>
      <c r="PZ81" s="21"/>
      <c r="QA81" s="21"/>
      <c r="QB81" s="21"/>
      <c r="QC81" s="21"/>
      <c r="QD81" s="21"/>
      <c r="QE81" s="21"/>
      <c r="QF81" s="21"/>
      <c r="QG81" s="21"/>
      <c r="QH81" s="21"/>
      <c r="QI81" s="21"/>
      <c r="QJ81" s="21"/>
      <c r="QK81" s="21"/>
      <c r="QL81" s="21"/>
      <c r="QM81" s="21"/>
      <c r="QN81" s="21"/>
      <c r="QO81" s="21"/>
      <c r="QP81" s="21"/>
      <c r="QQ81" s="21"/>
      <c r="QR81" s="21"/>
      <c r="QS81" s="21"/>
      <c r="QT81" s="21"/>
      <c r="QU81" s="21"/>
      <c r="QV81" s="21"/>
      <c r="QW81" s="21"/>
      <c r="QX81" s="21"/>
      <c r="QY81" s="21"/>
      <c r="QZ81" s="21"/>
      <c r="RA81" s="21"/>
      <c r="RB81" s="21"/>
      <c r="RC81" s="21"/>
      <c r="RD81" s="21"/>
      <c r="RE81" s="21"/>
      <c r="RF81" s="21"/>
      <c r="RG81" s="21"/>
      <c r="RH81" s="21"/>
      <c r="RI81" s="21"/>
      <c r="RJ81" s="21"/>
      <c r="RK81" s="21"/>
      <c r="RL81" s="21"/>
      <c r="RM81" s="21"/>
      <c r="RN81" s="21"/>
      <c r="RO81" s="21"/>
      <c r="RP81" s="21"/>
      <c r="RQ81" s="21"/>
      <c r="RR81" s="21"/>
      <c r="RS81" s="21"/>
      <c r="RT81" s="21"/>
      <c r="RU81" s="21"/>
      <c r="RV81" s="21"/>
      <c r="RW81" s="21"/>
      <c r="RX81" s="21"/>
      <c r="RY81" s="21"/>
      <c r="RZ81" s="21"/>
      <c r="SA81" s="21"/>
      <c r="SB81" s="21"/>
      <c r="SC81" s="21"/>
      <c r="SD81" s="21"/>
      <c r="SE81" s="21"/>
      <c r="SF81" s="21"/>
      <c r="SG81" s="21"/>
      <c r="SH81" s="21"/>
      <c r="SI81" s="21"/>
      <c r="SJ81" s="21"/>
      <c r="SK81" s="21"/>
      <c r="SL81" s="21"/>
      <c r="SM81" s="21"/>
      <c r="SN81" s="21"/>
      <c r="SO81" s="21"/>
      <c r="SP81" s="21"/>
      <c r="SQ81" s="21"/>
      <c r="SR81" s="21"/>
      <c r="SS81" s="21"/>
      <c r="ST81" s="21"/>
      <c r="SU81" s="21"/>
      <c r="SV81" s="21"/>
      <c r="SW81" s="21"/>
      <c r="SX81" s="21"/>
      <c r="SY81" s="21"/>
      <c r="SZ81" s="21"/>
      <c r="TA81" s="21"/>
      <c r="TB81" s="21"/>
      <c r="TC81" s="21"/>
      <c r="TD81" s="21"/>
      <c r="TE81" s="21"/>
      <c r="TF81" s="21"/>
      <c r="TG81" s="21"/>
      <c r="TH81" s="21"/>
      <c r="TI81" s="21"/>
      <c r="TJ81" s="21"/>
      <c r="TK81" s="21"/>
      <c r="TL81" s="21"/>
      <c r="TM81" s="21"/>
      <c r="TN81" s="21"/>
      <c r="TO81" s="21"/>
      <c r="TP81" s="21"/>
      <c r="TQ81" s="21"/>
      <c r="TR81" s="21"/>
      <c r="TS81" s="21"/>
      <c r="TT81" s="21"/>
      <c r="TU81" s="21"/>
      <c r="TV81" s="21"/>
      <c r="TW81" s="21"/>
      <c r="TX81" s="21"/>
      <c r="TY81" s="21"/>
      <c r="TZ81" s="21"/>
      <c r="UA81" s="21"/>
      <c r="UB81" s="21"/>
      <c r="UC81" s="21"/>
      <c r="UD81" s="21"/>
      <c r="UE81" s="21"/>
      <c r="UF81" s="21"/>
      <c r="UG81" s="21"/>
      <c r="UH81" s="21"/>
      <c r="UI81" s="21"/>
      <c r="UJ81" s="21"/>
      <c r="UK81" s="21"/>
      <c r="UL81" s="21"/>
      <c r="UM81" s="21"/>
      <c r="UN81" s="21"/>
      <c r="UO81" s="21"/>
      <c r="UP81" s="21"/>
      <c r="UQ81" s="21"/>
      <c r="UR81" s="21"/>
      <c r="US81" s="21"/>
      <c r="UT81" s="21"/>
      <c r="UU81" s="21"/>
      <c r="UV81" s="21"/>
      <c r="UW81" s="21"/>
      <c r="UX81" s="21"/>
      <c r="UY81" s="21"/>
      <c r="UZ81" s="21"/>
      <c r="VA81" s="21"/>
      <c r="VB81" s="21"/>
      <c r="VC81" s="21"/>
      <c r="VD81" s="21"/>
      <c r="VE81" s="21"/>
      <c r="VF81" s="21"/>
      <c r="VG81" s="21"/>
      <c r="VH81" s="21"/>
      <c r="VI81" s="21"/>
      <c r="VJ81" s="21"/>
      <c r="VK81" s="21"/>
      <c r="VL81" s="21"/>
      <c r="VM81" s="21"/>
      <c r="VN81" s="21"/>
      <c r="VO81" s="21"/>
      <c r="VP81" s="21"/>
      <c r="VQ81" s="21"/>
      <c r="VR81" s="21"/>
      <c r="VS81" s="21"/>
      <c r="VT81" s="21"/>
      <c r="VU81" s="21"/>
      <c r="VV81" s="21"/>
      <c r="VW81" s="21"/>
      <c r="VX81" s="21"/>
      <c r="VY81" s="21"/>
      <c r="VZ81" s="21"/>
      <c r="WA81" s="21"/>
      <c r="WB81" s="21"/>
      <c r="WC81" s="21"/>
      <c r="WD81" s="21"/>
      <c r="WE81" s="21"/>
      <c r="WF81" s="21"/>
      <c r="WG81" s="21"/>
      <c r="WH81" s="21"/>
      <c r="WI81" s="21"/>
      <c r="WJ81" s="21"/>
      <c r="WK81" s="21"/>
      <c r="WL81" s="21"/>
      <c r="WM81" s="21"/>
      <c r="WN81" s="21"/>
      <c r="WO81" s="21"/>
      <c r="WP81" s="21"/>
      <c r="WQ81" s="21"/>
      <c r="WR81" s="21"/>
      <c r="WS81" s="21"/>
      <c r="WT81" s="21"/>
      <c r="WU81" s="21"/>
      <c r="WV81" s="21"/>
      <c r="WW81" s="21"/>
      <c r="WX81" s="21"/>
      <c r="WY81" s="21"/>
      <c r="WZ81" s="21"/>
      <c r="XA81" s="21"/>
      <c r="XB81" s="21"/>
      <c r="XC81" s="21"/>
      <c r="XD81" s="21"/>
      <c r="XE81" s="21"/>
      <c r="XF81" s="21"/>
      <c r="XG81" s="21"/>
      <c r="XH81" s="21"/>
      <c r="XI81" s="21"/>
      <c r="XJ81" s="21"/>
      <c r="XK81" s="21"/>
      <c r="XL81" s="21"/>
      <c r="XM81" s="21"/>
      <c r="XN81" s="21"/>
      <c r="XO81" s="21"/>
      <c r="XP81" s="21"/>
      <c r="XQ81" s="21"/>
      <c r="XR81" s="21"/>
      <c r="XS81" s="21"/>
      <c r="XT81" s="21"/>
      <c r="XU81" s="21"/>
      <c r="XV81" s="21"/>
      <c r="XW81" s="21"/>
      <c r="XX81" s="21"/>
      <c r="XY81" s="21"/>
      <c r="XZ81" s="21"/>
      <c r="YA81" s="21"/>
      <c r="YB81" s="21"/>
      <c r="YC81" s="21"/>
      <c r="YD81" s="21"/>
      <c r="YE81" s="21"/>
      <c r="YF81" s="21"/>
      <c r="YG81" s="21"/>
      <c r="YH81" s="21"/>
      <c r="YI81" s="21"/>
      <c r="YJ81" s="21"/>
      <c r="YK81" s="21"/>
      <c r="YL81" s="21"/>
      <c r="YM81" s="21"/>
      <c r="YN81" s="21"/>
      <c r="YO81" s="21"/>
      <c r="YP81" s="21"/>
      <c r="YQ81" s="21"/>
      <c r="YR81" s="21"/>
      <c r="YS81" s="21"/>
      <c r="YT81" s="21"/>
      <c r="YU81" s="21"/>
      <c r="YV81" s="21"/>
      <c r="YW81" s="21"/>
      <c r="YX81" s="21"/>
      <c r="YY81" s="21"/>
      <c r="YZ81" s="21"/>
      <c r="ZA81" s="21"/>
      <c r="ZB81" s="21"/>
      <c r="ZC81" s="21"/>
      <c r="ZD81" s="21"/>
      <c r="ZE81" s="21"/>
      <c r="ZF81" s="21"/>
      <c r="ZG81" s="21"/>
      <c r="ZH81" s="21"/>
      <c r="ZI81" s="21"/>
      <c r="ZJ81" s="21"/>
      <c r="ZK81" s="21"/>
      <c r="ZL81" s="21"/>
      <c r="ZM81" s="21"/>
      <c r="ZN81" s="21"/>
      <c r="ZO81" s="21"/>
      <c r="ZP81" s="21"/>
      <c r="ZQ81" s="21"/>
      <c r="ZR81" s="21"/>
      <c r="ZS81" s="21"/>
      <c r="ZT81" s="21"/>
      <c r="ZU81" s="21"/>
      <c r="ZV81" s="21"/>
      <c r="ZW81" s="21"/>
      <c r="ZX81" s="21"/>
      <c r="ZY81" s="21"/>
      <c r="ZZ81" s="21"/>
      <c r="AAA81" s="21"/>
      <c r="AAB81" s="21"/>
      <c r="AAC81" s="21"/>
      <c r="AAD81" s="21"/>
      <c r="AAE81" s="21"/>
      <c r="AAF81" s="21"/>
      <c r="AAG81" s="21"/>
      <c r="AAH81" s="21"/>
      <c r="AAI81" s="21"/>
      <c r="AAJ81" s="21"/>
      <c r="AAK81" s="21"/>
      <c r="AAL81" s="21"/>
      <c r="AAM81" s="21"/>
      <c r="AAN81" s="21"/>
      <c r="AAO81" s="21"/>
      <c r="AAP81" s="21"/>
      <c r="AAQ81" s="21"/>
      <c r="AAR81" s="21"/>
      <c r="AAS81" s="21"/>
      <c r="AAT81" s="21"/>
      <c r="AAU81" s="21"/>
      <c r="AAV81" s="21"/>
      <c r="AAW81" s="21"/>
      <c r="AAX81" s="21"/>
      <c r="AAY81" s="21"/>
      <c r="AAZ81" s="21"/>
      <c r="ABA81" s="21"/>
      <c r="ABB81" s="21"/>
      <c r="ABC81" s="21"/>
      <c r="ABD81" s="21"/>
      <c r="ABE81" s="21"/>
      <c r="ABF81" s="21"/>
      <c r="ABG81" s="21"/>
      <c r="ABH81" s="21"/>
      <c r="ABI81" s="21"/>
      <c r="ABJ81" s="21"/>
      <c r="ABK81" s="21"/>
      <c r="ABL81" s="21"/>
      <c r="ABM81" s="21"/>
      <c r="ABN81" s="21"/>
      <c r="ABO81" s="21"/>
      <c r="ABP81" s="21"/>
      <c r="ABQ81" s="21"/>
      <c r="ABR81" s="21"/>
      <c r="ABS81" s="21"/>
      <c r="ABT81" s="21"/>
      <c r="ABU81" s="21"/>
      <c r="ABV81" s="21"/>
      <c r="ABW81" s="21"/>
      <c r="ABX81" s="21"/>
      <c r="ABY81" s="21"/>
      <c r="ABZ81" s="21"/>
      <c r="ACA81" s="21"/>
      <c r="ACB81" s="21"/>
      <c r="ACC81" s="21"/>
      <c r="ACD81" s="21"/>
      <c r="ACE81" s="21"/>
      <c r="ACF81" s="21"/>
      <c r="ACG81" s="21"/>
      <c r="ACH81" s="21"/>
      <c r="ACI81" s="21"/>
      <c r="ACJ81" s="21"/>
      <c r="ACK81" s="21"/>
      <c r="ACL81" s="21"/>
      <c r="ACM81" s="21"/>
      <c r="ACN81" s="21"/>
      <c r="ACO81" s="21"/>
      <c r="ACP81" s="21"/>
      <c r="ACQ81" s="21"/>
      <c r="ACR81" s="21"/>
      <c r="ACS81" s="21"/>
      <c r="ACT81" s="21"/>
      <c r="ACU81" s="21"/>
      <c r="ACV81" s="21"/>
      <c r="ACW81" s="21"/>
      <c r="ACX81" s="21"/>
      <c r="ACY81" s="21"/>
      <c r="ACZ81" s="21"/>
      <c r="ADA81" s="21"/>
      <c r="ADB81" s="21"/>
      <c r="ADC81" s="21"/>
      <c r="ADD81" s="21"/>
      <c r="ADE81" s="21"/>
      <c r="ADF81" s="21"/>
      <c r="ADG81" s="21"/>
      <c r="ADH81" s="21"/>
      <c r="ADI81" s="21"/>
      <c r="ADJ81" s="21"/>
      <c r="ADK81" s="21"/>
      <c r="ADL81" s="21"/>
      <c r="ADM81" s="21"/>
      <c r="ADN81" s="21"/>
      <c r="ADO81" s="21"/>
      <c r="ADP81" s="21"/>
      <c r="ADQ81" s="21"/>
      <c r="ADR81" s="21"/>
      <c r="ADS81" s="21"/>
      <c r="ADT81" s="21"/>
      <c r="ADU81" s="21"/>
      <c r="ADV81" s="21"/>
      <c r="ADW81" s="21"/>
      <c r="ADX81" s="21"/>
      <c r="ADY81" s="21"/>
      <c r="ADZ81" s="21"/>
      <c r="AEA81" s="21"/>
      <c r="AEB81" s="21"/>
      <c r="AEC81" s="21"/>
      <c r="AED81" s="21"/>
      <c r="AEE81" s="21"/>
      <c r="AEF81" s="21"/>
      <c r="AEG81" s="21"/>
      <c r="AEH81" s="21"/>
      <c r="AEI81" s="21"/>
      <c r="AEJ81" s="21"/>
      <c r="AEK81" s="21"/>
      <c r="AEL81" s="21"/>
      <c r="AEM81" s="21"/>
      <c r="AEN81" s="21"/>
      <c r="AEO81" s="21"/>
      <c r="AEP81" s="21"/>
      <c r="AEQ81" s="21"/>
      <c r="AER81" s="21"/>
      <c r="AES81" s="21"/>
      <c r="AET81" s="21"/>
      <c r="AEU81" s="21"/>
      <c r="AEV81" s="21"/>
      <c r="AEW81" s="21"/>
      <c r="AEX81" s="21"/>
      <c r="AEY81" s="21"/>
      <c r="AEZ81" s="21"/>
      <c r="AFA81" s="21"/>
      <c r="AFB81" s="21"/>
      <c r="AFC81" s="21"/>
      <c r="AFD81" s="21"/>
      <c r="AFE81" s="21"/>
      <c r="AFF81" s="21"/>
      <c r="AFG81" s="21"/>
      <c r="AFH81" s="21"/>
      <c r="AFI81" s="21"/>
      <c r="AFJ81" s="21"/>
      <c r="AFK81" s="21"/>
      <c r="AFL81" s="21"/>
      <c r="AFM81" s="21"/>
      <c r="AFN81" s="21"/>
      <c r="AFO81" s="21"/>
      <c r="AFP81" s="21"/>
      <c r="AFQ81" s="21"/>
      <c r="AFR81" s="21"/>
      <c r="AFS81" s="21"/>
      <c r="AFT81" s="21"/>
      <c r="AFU81" s="21"/>
      <c r="AFV81" s="21"/>
      <c r="AFW81" s="21"/>
      <c r="AFX81" s="21"/>
      <c r="AFY81" s="21"/>
      <c r="AFZ81" s="21"/>
      <c r="AGA81" s="21"/>
      <c r="AGB81" s="21"/>
      <c r="AGC81" s="21"/>
      <c r="AGD81" s="21"/>
      <c r="AGE81" s="21"/>
      <c r="AGF81" s="21"/>
      <c r="AGG81" s="21"/>
      <c r="AGH81" s="21"/>
      <c r="AGI81" s="21"/>
      <c r="AGJ81" s="21"/>
      <c r="AGK81" s="21"/>
      <c r="AGL81" s="21"/>
      <c r="AGM81" s="21"/>
      <c r="AGN81" s="21"/>
      <c r="AGO81" s="21"/>
      <c r="AGP81" s="21"/>
      <c r="AGQ81" s="21"/>
      <c r="AGR81" s="21"/>
      <c r="AGS81" s="21"/>
      <c r="AGT81" s="21"/>
      <c r="AGU81" s="21"/>
      <c r="AGV81" s="21"/>
      <c r="AGW81" s="21"/>
      <c r="AGX81" s="21"/>
      <c r="AGY81" s="21"/>
      <c r="AGZ81" s="21"/>
      <c r="AHA81" s="21"/>
      <c r="AHB81" s="21"/>
      <c r="AHC81" s="21"/>
      <c r="AHD81" s="21"/>
      <c r="AHE81" s="21"/>
      <c r="AHF81" s="21"/>
      <c r="AHG81" s="21"/>
      <c r="AHH81" s="21"/>
      <c r="AHI81" s="21"/>
      <c r="AHJ81" s="21"/>
      <c r="AHK81" s="21"/>
      <c r="AHL81" s="21"/>
      <c r="AHM81" s="21"/>
      <c r="AHN81" s="21"/>
      <c r="AHO81" s="21"/>
      <c r="AHP81" s="21"/>
      <c r="AHQ81" s="21"/>
      <c r="AHR81" s="21"/>
      <c r="AHS81" s="21"/>
      <c r="AHT81" s="21"/>
      <c r="AHU81" s="21"/>
      <c r="AHV81" s="21"/>
      <c r="AHW81" s="21"/>
      <c r="AHX81" s="21"/>
      <c r="AHY81" s="21"/>
      <c r="AHZ81" s="21"/>
      <c r="AIA81" s="21"/>
      <c r="AIB81" s="21"/>
      <c r="AIC81" s="21"/>
      <c r="AID81" s="21"/>
      <c r="AIE81" s="21"/>
      <c r="AIF81" s="21"/>
      <c r="AIG81" s="21"/>
      <c r="AIH81" s="21"/>
      <c r="AII81" s="21"/>
      <c r="AIJ81" s="21"/>
      <c r="AIK81" s="21"/>
      <c r="AIL81" s="21"/>
      <c r="AIM81" s="21"/>
      <c r="AIN81" s="21"/>
      <c r="AIO81" s="21"/>
      <c r="AIP81" s="21"/>
      <c r="AIQ81" s="21"/>
      <c r="AIR81" s="21"/>
      <c r="AIS81" s="21"/>
      <c r="AIT81" s="21"/>
      <c r="AIU81" s="21"/>
      <c r="AIV81" s="21"/>
      <c r="AIW81" s="21"/>
      <c r="AIX81" s="21"/>
      <c r="AIY81" s="21"/>
      <c r="AIZ81" s="21"/>
      <c r="AJA81" s="21"/>
      <c r="AJB81" s="21"/>
      <c r="AJC81" s="21"/>
      <c r="AJD81" s="21"/>
      <c r="AJE81" s="21"/>
      <c r="AJF81" s="21"/>
      <c r="AJG81" s="21"/>
      <c r="AJH81" s="21"/>
      <c r="AJI81" s="21"/>
      <c r="AJJ81" s="21"/>
      <c r="AJK81" s="21"/>
      <c r="AJL81" s="21"/>
      <c r="AJM81" s="21"/>
      <c r="AJN81" s="21"/>
      <c r="AJO81" s="21"/>
      <c r="AJP81" s="21"/>
      <c r="AJQ81" s="21"/>
      <c r="AJR81" s="21"/>
      <c r="AJS81" s="21"/>
      <c r="AJT81" s="21"/>
      <c r="AJU81" s="21"/>
      <c r="AJV81" s="21"/>
      <c r="AJW81" s="21"/>
      <c r="AJX81" s="21"/>
      <c r="AJY81" s="21"/>
      <c r="AJZ81" s="21"/>
      <c r="AKA81" s="21"/>
      <c r="AKB81" s="21"/>
      <c r="AKC81" s="21"/>
      <c r="AKD81" s="21"/>
      <c r="AKE81" s="21"/>
      <c r="AKF81" s="21"/>
      <c r="AKG81" s="21"/>
      <c r="AKH81" s="21"/>
      <c r="AKI81" s="21"/>
      <c r="AKJ81" s="21"/>
      <c r="AKK81" s="21"/>
      <c r="AKL81" s="21"/>
      <c r="AKM81" s="21"/>
      <c r="AKN81" s="21"/>
      <c r="AKO81" s="21"/>
      <c r="AKP81" s="21"/>
      <c r="AKQ81" s="21"/>
      <c r="AKR81" s="21"/>
      <c r="AKS81" s="21"/>
    </row>
    <row r="83" spans="1:981" ht="13.5" customHeight="1">
      <c r="B83" s="20" t="s">
        <v>217</v>
      </c>
    </row>
    <row r="85" spans="1:981" ht="13.5" customHeight="1">
      <c r="B85" s="77" t="s">
        <v>95</v>
      </c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</row>
    <row r="87" spans="1:981" ht="13.5" customHeight="1">
      <c r="B87" s="82" t="s">
        <v>216</v>
      </c>
    </row>
    <row r="88" spans="1:981" ht="13.5" customHeight="1">
      <c r="B88" s="355"/>
      <c r="C88" s="344">
        <v>2015</v>
      </c>
      <c r="D88" s="344">
        <v>2016</v>
      </c>
      <c r="E88" s="344">
        <v>2017</v>
      </c>
      <c r="F88" s="344">
        <v>2018</v>
      </c>
      <c r="G88" s="344">
        <v>2019</v>
      </c>
      <c r="H88" s="344">
        <v>2020</v>
      </c>
      <c r="I88" s="344">
        <v>2025</v>
      </c>
      <c r="J88" s="344">
        <v>2030</v>
      </c>
      <c r="K88" s="344">
        <v>2035</v>
      </c>
      <c r="L88" s="344">
        <v>2040</v>
      </c>
      <c r="M88" s="344">
        <v>2045</v>
      </c>
      <c r="N88" s="345">
        <v>2050</v>
      </c>
    </row>
    <row r="89" spans="1:981" ht="13.5" customHeight="1">
      <c r="B89" s="32" t="s">
        <v>319</v>
      </c>
      <c r="C89" s="364">
        <v>0.99703487178347072</v>
      </c>
      <c r="D89" s="364">
        <v>0.99630069468033355</v>
      </c>
      <c r="E89" s="364">
        <v>0.99559766689038076</v>
      </c>
      <c r="F89" s="364">
        <v>0.9948086678028748</v>
      </c>
      <c r="G89" s="364">
        <v>0.99369212437428822</v>
      </c>
      <c r="H89" s="364">
        <v>0.99244945068886226</v>
      </c>
      <c r="I89" s="374">
        <v>0.96792120686638594</v>
      </c>
      <c r="J89" s="374">
        <v>0.9077068608241512</v>
      </c>
      <c r="K89" s="374">
        <v>0.82093020469801925</v>
      </c>
      <c r="L89" s="374">
        <v>0.7491000000000001</v>
      </c>
      <c r="M89" s="374">
        <v>0.71948999999999996</v>
      </c>
      <c r="N89" s="374">
        <v>0.72</v>
      </c>
    </row>
    <row r="90" spans="1:981" ht="13.5" customHeight="1">
      <c r="B90" s="32" t="s">
        <v>331</v>
      </c>
      <c r="C90" s="364">
        <v>0</v>
      </c>
      <c r="D90" s="364">
        <v>0</v>
      </c>
      <c r="E90" s="364">
        <v>0</v>
      </c>
      <c r="F90" s="364">
        <v>0</v>
      </c>
      <c r="G90" s="364">
        <v>0</v>
      </c>
      <c r="H90" s="364">
        <v>0</v>
      </c>
      <c r="I90" s="374">
        <v>1.6276552502304639E-3</v>
      </c>
      <c r="J90" s="374">
        <v>2.4322533915729651E-3</v>
      </c>
      <c r="K90" s="375">
        <v>2.4110496010288488E-3</v>
      </c>
      <c r="L90" s="375">
        <v>1.5E-3</v>
      </c>
      <c r="M90" s="375">
        <v>5.1000000000000004E-4</v>
      </c>
      <c r="N90" s="375">
        <v>0</v>
      </c>
    </row>
    <row r="91" spans="1:981" ht="13.5" customHeight="1">
      <c r="B91" s="32" t="s">
        <v>88</v>
      </c>
      <c r="C91" s="364">
        <v>2.9651282165292928E-3</v>
      </c>
      <c r="D91" s="364">
        <v>3.6993053196664209E-3</v>
      </c>
      <c r="E91" s="364">
        <v>4.4023331096192152E-3</v>
      </c>
      <c r="F91" s="364">
        <v>5.1913321971251486E-3</v>
      </c>
      <c r="G91" s="364">
        <v>6.3078756257117325E-3</v>
      </c>
      <c r="H91" s="364">
        <v>7.550549311137693E-3</v>
      </c>
      <c r="I91" s="453">
        <v>3.0451137883383626E-2</v>
      </c>
      <c r="J91" s="453">
        <v>8.8160885784275847E-2</v>
      </c>
      <c r="K91" s="453">
        <v>0.17165874570095188</v>
      </c>
      <c r="L91" s="375">
        <v>0.24110000000000004</v>
      </c>
      <c r="M91" s="375">
        <v>0.27</v>
      </c>
      <c r="N91" s="375">
        <v>0.27</v>
      </c>
    </row>
    <row r="92" spans="1:981" ht="13.5" customHeight="1">
      <c r="B92" s="49" t="s">
        <v>85</v>
      </c>
      <c r="C92" s="364">
        <v>0</v>
      </c>
      <c r="D92" s="364">
        <v>0</v>
      </c>
      <c r="E92" s="364">
        <v>0</v>
      </c>
      <c r="F92" s="364">
        <v>0</v>
      </c>
      <c r="G92" s="364">
        <v>0</v>
      </c>
      <c r="H92" s="364">
        <v>0</v>
      </c>
      <c r="I92" s="374">
        <v>0</v>
      </c>
      <c r="J92" s="374">
        <v>1.7000000000000001E-3</v>
      </c>
      <c r="K92" s="375">
        <v>5.000000000000001E-3</v>
      </c>
      <c r="L92" s="375">
        <v>8.3000000000000018E-3</v>
      </c>
      <c r="M92" s="375">
        <v>1.0000000000000002E-2</v>
      </c>
      <c r="N92" s="375">
        <v>1.0000000000000002E-2</v>
      </c>
    </row>
    <row r="93" spans="1:981" ht="13.5" customHeight="1">
      <c r="C93" s="365">
        <f>SUM(C89:C92)</f>
        <v>1</v>
      </c>
      <c r="D93" s="365">
        <f t="shared" ref="D93:N93" si="5">SUM(D89:D92)</f>
        <v>1</v>
      </c>
      <c r="E93" s="365">
        <f t="shared" si="5"/>
        <v>1</v>
      </c>
      <c r="F93" s="365">
        <f t="shared" si="5"/>
        <v>1</v>
      </c>
      <c r="G93" s="365">
        <f t="shared" si="5"/>
        <v>1</v>
      </c>
      <c r="H93" s="365">
        <f t="shared" si="5"/>
        <v>1</v>
      </c>
      <c r="I93" s="365">
        <f t="shared" si="5"/>
        <v>1</v>
      </c>
      <c r="J93" s="365">
        <f t="shared" si="5"/>
        <v>1</v>
      </c>
      <c r="K93" s="365">
        <f t="shared" si="5"/>
        <v>1</v>
      </c>
      <c r="L93" s="365">
        <f t="shared" si="5"/>
        <v>1</v>
      </c>
      <c r="M93" s="365">
        <f t="shared" si="5"/>
        <v>1</v>
      </c>
      <c r="N93" s="365">
        <f t="shared" si="5"/>
        <v>1</v>
      </c>
    </row>
    <row r="94" spans="1:981" ht="13.5" customHeight="1">
      <c r="C94" s="365"/>
      <c r="D94" s="365"/>
      <c r="E94" s="365"/>
      <c r="F94" s="365"/>
      <c r="G94" s="365"/>
      <c r="H94" s="365"/>
    </row>
    <row r="95" spans="1:981" ht="13.5" customHeight="1">
      <c r="B95" s="77" t="s">
        <v>96</v>
      </c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</row>
    <row r="97" spans="1:981" ht="13.5" customHeight="1">
      <c r="C97" s="31" t="s">
        <v>36</v>
      </c>
      <c r="D97" s="31"/>
      <c r="E97" s="31"/>
      <c r="F97" s="31" t="s">
        <v>36</v>
      </c>
      <c r="G97" s="31"/>
    </row>
    <row r="98" spans="1:981" ht="13.5" customHeight="1">
      <c r="B98" s="355"/>
      <c r="C98" s="344">
        <v>2015</v>
      </c>
      <c r="D98" s="344">
        <v>2016</v>
      </c>
      <c r="E98" s="344">
        <v>2017</v>
      </c>
      <c r="F98" s="344">
        <v>2018</v>
      </c>
      <c r="G98" s="344">
        <v>2019</v>
      </c>
      <c r="H98" s="344">
        <v>2020</v>
      </c>
      <c r="I98" s="344">
        <v>2025</v>
      </c>
      <c r="J98" s="344">
        <v>2030</v>
      </c>
      <c r="K98" s="344">
        <v>2035</v>
      </c>
      <c r="L98" s="344">
        <v>2040</v>
      </c>
      <c r="M98" s="344">
        <v>2045</v>
      </c>
      <c r="N98" s="345">
        <v>2050</v>
      </c>
    </row>
    <row r="99" spans="1:981" ht="13.5" customHeight="1">
      <c r="B99" s="100" t="s">
        <v>319</v>
      </c>
      <c r="C99" s="322">
        <v>7.9741585620599871</v>
      </c>
      <c r="D99" s="322">
        <v>7.9370052153261987</v>
      </c>
      <c r="E99" s="322">
        <v>7.8646576806324857</v>
      </c>
      <c r="F99" s="322">
        <v>7.8272511912089398</v>
      </c>
      <c r="G99" s="322">
        <v>7.7899999999999991</v>
      </c>
      <c r="H99" s="322">
        <v>7.7614809999999999</v>
      </c>
      <c r="I99" s="259">
        <v>7.3251336431409397</v>
      </c>
      <c r="J99" s="259">
        <v>6.8808331377737098</v>
      </c>
      <c r="K99" s="259">
        <v>6.56470873168323</v>
      </c>
      <c r="L99" s="259">
        <v>6.41233272961093</v>
      </c>
      <c r="M99" s="259">
        <v>6.2218345841570804</v>
      </c>
      <c r="N99" s="259">
        <v>5.9659981505063326</v>
      </c>
    </row>
    <row r="100" spans="1:981" ht="13.5" customHeight="1">
      <c r="B100" s="32" t="s">
        <v>331</v>
      </c>
      <c r="C100" s="454">
        <v>6.8771281021151998</v>
      </c>
      <c r="D100" s="454">
        <v>6.7464544330272691</v>
      </c>
      <c r="E100" s="454">
        <v>6.6849590285376124</v>
      </c>
      <c r="F100" s="454">
        <v>6.6531635125275983</v>
      </c>
      <c r="G100" s="454">
        <v>6.6214999999999993</v>
      </c>
      <c r="H100" s="454">
        <v>6.5972588499999993</v>
      </c>
      <c r="I100" s="259">
        <v>6.2263635966697999</v>
      </c>
      <c r="J100" s="259">
        <v>5.6832918777672798</v>
      </c>
      <c r="K100" s="259">
        <v>5.5268198886476902</v>
      </c>
      <c r="L100" s="259">
        <v>5.4242267317990702</v>
      </c>
      <c r="M100" s="259">
        <v>5.28855939653352</v>
      </c>
      <c r="N100" s="259">
        <v>5.1163452604358195</v>
      </c>
    </row>
    <row r="101" spans="1:981" ht="13.5" customHeight="1">
      <c r="B101" s="32" t="s">
        <v>88</v>
      </c>
      <c r="C101" s="454">
        <v>35</v>
      </c>
      <c r="D101" s="454">
        <v>35</v>
      </c>
      <c r="E101" s="454">
        <v>35</v>
      </c>
      <c r="F101" s="454">
        <v>35</v>
      </c>
      <c r="G101" s="454">
        <v>35</v>
      </c>
      <c r="H101" s="454">
        <v>35</v>
      </c>
      <c r="I101" s="259">
        <v>32.1921923729589</v>
      </c>
      <c r="J101" s="259">
        <v>29.916912749088301</v>
      </c>
      <c r="K101" s="259">
        <v>27.860631034623299</v>
      </c>
      <c r="L101" s="259">
        <v>26.343605561182201</v>
      </c>
      <c r="M101" s="259">
        <v>25.071247357293899</v>
      </c>
      <c r="N101" s="259">
        <v>28.000000000000004</v>
      </c>
    </row>
    <row r="102" spans="1:981" ht="13.5" customHeight="1">
      <c r="B102" s="49" t="s">
        <v>186</v>
      </c>
      <c r="C102" s="454">
        <v>1.55</v>
      </c>
      <c r="D102" s="454">
        <v>1.55</v>
      </c>
      <c r="E102" s="454">
        <v>1.55</v>
      </c>
      <c r="F102" s="454">
        <v>1.55</v>
      </c>
      <c r="G102" s="454">
        <v>1.55</v>
      </c>
      <c r="H102" s="454">
        <v>1.55</v>
      </c>
      <c r="I102" s="454">
        <v>1.55</v>
      </c>
      <c r="J102" s="454">
        <v>1.47</v>
      </c>
      <c r="K102" s="454">
        <v>1.31</v>
      </c>
      <c r="L102" s="454">
        <v>1.23</v>
      </c>
      <c r="M102" s="454">
        <v>1.23</v>
      </c>
      <c r="N102" s="454">
        <v>1.23</v>
      </c>
    </row>
    <row r="103" spans="1:981" ht="13.5" customHeight="1">
      <c r="B103" s="55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</row>
    <row r="105" spans="1:981" ht="13.5" customHeight="1">
      <c r="A105" s="22"/>
      <c r="B105" s="63" t="s">
        <v>209</v>
      </c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  <c r="FH105" s="21"/>
      <c r="FI105" s="21"/>
      <c r="FJ105" s="21"/>
      <c r="FK105" s="21"/>
      <c r="FL105" s="21"/>
      <c r="FM105" s="21"/>
      <c r="FN105" s="21"/>
      <c r="FO105" s="21"/>
      <c r="FP105" s="21"/>
      <c r="FQ105" s="21"/>
      <c r="FR105" s="21"/>
      <c r="FS105" s="21"/>
      <c r="FT105" s="21"/>
      <c r="FU105" s="21"/>
      <c r="FV105" s="21"/>
      <c r="FW105" s="21"/>
      <c r="FX105" s="21"/>
      <c r="FY105" s="21"/>
      <c r="FZ105" s="21"/>
      <c r="GA105" s="21"/>
      <c r="GB105" s="21"/>
      <c r="GC105" s="21"/>
      <c r="GD105" s="21"/>
      <c r="GE105" s="21"/>
      <c r="GF105" s="21"/>
      <c r="GG105" s="21"/>
      <c r="GH105" s="21"/>
      <c r="GI105" s="21"/>
      <c r="GJ105" s="21"/>
      <c r="GK105" s="21"/>
      <c r="GL105" s="21"/>
      <c r="GM105" s="21"/>
      <c r="GN105" s="21"/>
      <c r="GO105" s="21"/>
      <c r="GP105" s="21"/>
      <c r="GQ105" s="21"/>
      <c r="GR105" s="21"/>
      <c r="GS105" s="21"/>
      <c r="GT105" s="21"/>
      <c r="GU105" s="21"/>
      <c r="GV105" s="21"/>
      <c r="GW105" s="21"/>
      <c r="GX105" s="21"/>
      <c r="GY105" s="21"/>
      <c r="GZ105" s="21"/>
      <c r="HA105" s="21"/>
      <c r="HB105" s="21"/>
      <c r="HC105" s="21"/>
      <c r="HD105" s="21"/>
      <c r="HE105" s="21"/>
      <c r="HF105" s="21"/>
      <c r="HG105" s="21"/>
      <c r="HH105" s="21"/>
      <c r="HI105" s="21"/>
      <c r="HJ105" s="21"/>
      <c r="HK105" s="21"/>
      <c r="HL105" s="21"/>
      <c r="HM105" s="21"/>
      <c r="HN105" s="21"/>
      <c r="HO105" s="21"/>
      <c r="HP105" s="21"/>
      <c r="HQ105" s="21"/>
      <c r="HR105" s="21"/>
      <c r="HS105" s="21"/>
      <c r="HT105" s="21"/>
      <c r="HU105" s="21"/>
      <c r="HV105" s="21"/>
      <c r="HW105" s="21"/>
      <c r="HX105" s="21"/>
      <c r="HY105" s="21"/>
      <c r="HZ105" s="21"/>
      <c r="IA105" s="21"/>
      <c r="IB105" s="21"/>
      <c r="IC105" s="21"/>
      <c r="ID105" s="21"/>
      <c r="IE105" s="21"/>
      <c r="IF105" s="21"/>
      <c r="IG105" s="21"/>
      <c r="IH105" s="21"/>
      <c r="II105" s="21"/>
      <c r="IJ105" s="21"/>
      <c r="IK105" s="21"/>
      <c r="IL105" s="21"/>
      <c r="IM105" s="21"/>
      <c r="IN105" s="21"/>
      <c r="IO105" s="21"/>
      <c r="IP105" s="21"/>
      <c r="IQ105" s="21"/>
      <c r="IR105" s="21"/>
      <c r="IS105" s="21"/>
      <c r="IT105" s="21"/>
      <c r="IU105" s="21"/>
      <c r="IV105" s="21"/>
      <c r="IW105" s="21"/>
      <c r="IX105" s="21"/>
      <c r="IY105" s="21"/>
      <c r="IZ105" s="21"/>
      <c r="JA105" s="21"/>
      <c r="JB105" s="21"/>
      <c r="JC105" s="21"/>
      <c r="JD105" s="21"/>
      <c r="JE105" s="21"/>
      <c r="JF105" s="21"/>
      <c r="JG105" s="21"/>
      <c r="JH105" s="21"/>
      <c r="JI105" s="21"/>
      <c r="JJ105" s="21"/>
      <c r="JK105" s="21"/>
      <c r="JL105" s="21"/>
      <c r="JM105" s="21"/>
      <c r="JN105" s="21"/>
      <c r="JO105" s="21"/>
      <c r="JP105" s="21"/>
      <c r="JQ105" s="21"/>
      <c r="JR105" s="21"/>
      <c r="JS105" s="21"/>
      <c r="JT105" s="21"/>
      <c r="JU105" s="21"/>
      <c r="JV105" s="21"/>
      <c r="JW105" s="21"/>
      <c r="JX105" s="21"/>
      <c r="JY105" s="21"/>
      <c r="JZ105" s="21"/>
      <c r="KA105" s="21"/>
      <c r="KB105" s="21"/>
      <c r="KC105" s="21"/>
      <c r="KD105" s="21"/>
      <c r="KE105" s="21"/>
      <c r="KF105" s="21"/>
      <c r="KG105" s="21"/>
      <c r="KH105" s="21"/>
      <c r="KI105" s="21"/>
      <c r="KJ105" s="21"/>
      <c r="KK105" s="21"/>
      <c r="KL105" s="21"/>
      <c r="KM105" s="21"/>
      <c r="KN105" s="21"/>
      <c r="KO105" s="21"/>
      <c r="KP105" s="21"/>
      <c r="KQ105" s="21"/>
      <c r="KR105" s="21"/>
      <c r="KS105" s="21"/>
      <c r="KT105" s="21"/>
      <c r="KU105" s="21"/>
      <c r="KV105" s="21"/>
      <c r="KW105" s="21"/>
      <c r="KX105" s="21"/>
      <c r="KY105" s="21"/>
      <c r="KZ105" s="21"/>
      <c r="LA105" s="21"/>
      <c r="LB105" s="21"/>
      <c r="LC105" s="21"/>
      <c r="LD105" s="21"/>
      <c r="LE105" s="21"/>
      <c r="LF105" s="21"/>
      <c r="LG105" s="21"/>
      <c r="LH105" s="21"/>
      <c r="LI105" s="21"/>
      <c r="LJ105" s="21"/>
      <c r="LK105" s="21"/>
      <c r="LL105" s="21"/>
      <c r="LM105" s="21"/>
      <c r="LN105" s="21"/>
      <c r="LO105" s="21"/>
      <c r="LP105" s="21"/>
      <c r="LQ105" s="21"/>
      <c r="LR105" s="21"/>
      <c r="LS105" s="21"/>
      <c r="LT105" s="21"/>
      <c r="LU105" s="21"/>
      <c r="LV105" s="21"/>
      <c r="LW105" s="21"/>
      <c r="LX105" s="21"/>
      <c r="LY105" s="21"/>
      <c r="LZ105" s="21"/>
      <c r="MA105" s="21"/>
      <c r="MB105" s="21"/>
      <c r="MC105" s="21"/>
      <c r="MD105" s="21"/>
      <c r="ME105" s="21"/>
      <c r="MF105" s="21"/>
      <c r="MG105" s="21"/>
      <c r="MH105" s="21"/>
      <c r="MI105" s="21"/>
      <c r="MJ105" s="21"/>
      <c r="MK105" s="21"/>
      <c r="ML105" s="21"/>
      <c r="MM105" s="21"/>
      <c r="MN105" s="21"/>
      <c r="MO105" s="21"/>
      <c r="MP105" s="21"/>
      <c r="MQ105" s="21"/>
      <c r="MR105" s="21"/>
      <c r="MS105" s="21"/>
      <c r="MT105" s="21"/>
      <c r="MU105" s="21"/>
      <c r="MV105" s="21"/>
      <c r="MW105" s="21"/>
      <c r="MX105" s="21"/>
      <c r="MY105" s="21"/>
      <c r="MZ105" s="21"/>
      <c r="NA105" s="21"/>
      <c r="NB105" s="21"/>
      <c r="NC105" s="21"/>
      <c r="ND105" s="21"/>
      <c r="NE105" s="21"/>
      <c r="NF105" s="21"/>
      <c r="NG105" s="21"/>
      <c r="NH105" s="21"/>
      <c r="NI105" s="21"/>
      <c r="NJ105" s="21"/>
      <c r="NK105" s="21"/>
      <c r="NL105" s="21"/>
      <c r="NM105" s="21"/>
      <c r="NN105" s="21"/>
      <c r="NO105" s="21"/>
      <c r="NP105" s="21"/>
      <c r="NQ105" s="21"/>
      <c r="NR105" s="21"/>
      <c r="NS105" s="21"/>
      <c r="NT105" s="21"/>
      <c r="NU105" s="21"/>
      <c r="NV105" s="21"/>
      <c r="NW105" s="21"/>
      <c r="NX105" s="21"/>
      <c r="NY105" s="21"/>
      <c r="NZ105" s="21"/>
      <c r="OA105" s="21"/>
      <c r="OB105" s="21"/>
      <c r="OC105" s="21"/>
      <c r="OD105" s="21"/>
      <c r="OE105" s="21"/>
      <c r="OF105" s="21"/>
      <c r="OG105" s="21"/>
      <c r="OH105" s="21"/>
      <c r="OI105" s="21"/>
      <c r="OJ105" s="21"/>
      <c r="OK105" s="21"/>
      <c r="OL105" s="21"/>
      <c r="OM105" s="21"/>
      <c r="ON105" s="21"/>
      <c r="OO105" s="21"/>
      <c r="OP105" s="21"/>
      <c r="OQ105" s="21"/>
      <c r="OR105" s="21"/>
      <c r="OS105" s="21"/>
      <c r="OT105" s="21"/>
      <c r="OU105" s="21"/>
      <c r="OV105" s="21"/>
      <c r="OW105" s="21"/>
      <c r="OX105" s="21"/>
      <c r="OY105" s="21"/>
      <c r="OZ105" s="21"/>
      <c r="PA105" s="21"/>
      <c r="PB105" s="21"/>
      <c r="PC105" s="21"/>
      <c r="PD105" s="21"/>
      <c r="PE105" s="21"/>
      <c r="PF105" s="21"/>
      <c r="PG105" s="21"/>
      <c r="PH105" s="21"/>
      <c r="PI105" s="21"/>
      <c r="PJ105" s="21"/>
      <c r="PK105" s="21"/>
      <c r="PL105" s="21"/>
      <c r="PM105" s="21"/>
      <c r="PN105" s="21"/>
      <c r="PO105" s="21"/>
      <c r="PP105" s="21"/>
      <c r="PQ105" s="21"/>
      <c r="PR105" s="21"/>
      <c r="PS105" s="21"/>
      <c r="PT105" s="21"/>
      <c r="PU105" s="21"/>
      <c r="PV105" s="21"/>
      <c r="PW105" s="21"/>
      <c r="PX105" s="21"/>
      <c r="PY105" s="21"/>
      <c r="PZ105" s="21"/>
      <c r="QA105" s="21"/>
      <c r="QB105" s="21"/>
      <c r="QC105" s="21"/>
      <c r="QD105" s="21"/>
      <c r="QE105" s="21"/>
      <c r="QF105" s="21"/>
      <c r="QG105" s="21"/>
      <c r="QH105" s="21"/>
      <c r="QI105" s="21"/>
      <c r="QJ105" s="21"/>
      <c r="QK105" s="21"/>
      <c r="QL105" s="21"/>
      <c r="QM105" s="21"/>
      <c r="QN105" s="21"/>
      <c r="QO105" s="21"/>
      <c r="QP105" s="21"/>
      <c r="QQ105" s="21"/>
      <c r="QR105" s="21"/>
      <c r="QS105" s="21"/>
      <c r="QT105" s="21"/>
      <c r="QU105" s="21"/>
      <c r="QV105" s="21"/>
      <c r="QW105" s="21"/>
      <c r="QX105" s="21"/>
      <c r="QY105" s="21"/>
      <c r="QZ105" s="21"/>
      <c r="RA105" s="21"/>
      <c r="RB105" s="21"/>
      <c r="RC105" s="21"/>
      <c r="RD105" s="21"/>
      <c r="RE105" s="21"/>
      <c r="RF105" s="21"/>
      <c r="RG105" s="21"/>
      <c r="RH105" s="21"/>
      <c r="RI105" s="21"/>
      <c r="RJ105" s="21"/>
      <c r="RK105" s="21"/>
      <c r="RL105" s="21"/>
      <c r="RM105" s="21"/>
      <c r="RN105" s="21"/>
      <c r="RO105" s="21"/>
      <c r="RP105" s="21"/>
      <c r="RQ105" s="21"/>
      <c r="RR105" s="21"/>
      <c r="RS105" s="21"/>
      <c r="RT105" s="21"/>
      <c r="RU105" s="21"/>
      <c r="RV105" s="21"/>
      <c r="RW105" s="21"/>
      <c r="RX105" s="21"/>
      <c r="RY105" s="21"/>
      <c r="RZ105" s="21"/>
      <c r="SA105" s="21"/>
      <c r="SB105" s="21"/>
      <c r="SC105" s="21"/>
      <c r="SD105" s="21"/>
      <c r="SE105" s="21"/>
      <c r="SF105" s="21"/>
      <c r="SG105" s="21"/>
      <c r="SH105" s="21"/>
      <c r="SI105" s="21"/>
      <c r="SJ105" s="21"/>
      <c r="SK105" s="21"/>
      <c r="SL105" s="21"/>
      <c r="SM105" s="21"/>
      <c r="SN105" s="21"/>
      <c r="SO105" s="21"/>
      <c r="SP105" s="21"/>
      <c r="SQ105" s="21"/>
      <c r="SR105" s="21"/>
      <c r="SS105" s="21"/>
      <c r="ST105" s="21"/>
      <c r="SU105" s="21"/>
      <c r="SV105" s="21"/>
      <c r="SW105" s="21"/>
      <c r="SX105" s="21"/>
      <c r="SY105" s="21"/>
      <c r="SZ105" s="21"/>
      <c r="TA105" s="21"/>
      <c r="TB105" s="21"/>
      <c r="TC105" s="21"/>
      <c r="TD105" s="21"/>
      <c r="TE105" s="21"/>
      <c r="TF105" s="21"/>
      <c r="TG105" s="21"/>
      <c r="TH105" s="21"/>
      <c r="TI105" s="21"/>
      <c r="TJ105" s="21"/>
      <c r="TK105" s="21"/>
      <c r="TL105" s="21"/>
      <c r="TM105" s="21"/>
      <c r="TN105" s="21"/>
      <c r="TO105" s="21"/>
      <c r="TP105" s="21"/>
      <c r="TQ105" s="21"/>
      <c r="TR105" s="21"/>
      <c r="TS105" s="21"/>
      <c r="TT105" s="21"/>
      <c r="TU105" s="21"/>
      <c r="TV105" s="21"/>
      <c r="TW105" s="21"/>
      <c r="TX105" s="21"/>
      <c r="TY105" s="21"/>
      <c r="TZ105" s="21"/>
      <c r="UA105" s="21"/>
      <c r="UB105" s="21"/>
      <c r="UC105" s="21"/>
      <c r="UD105" s="21"/>
      <c r="UE105" s="21"/>
      <c r="UF105" s="21"/>
      <c r="UG105" s="21"/>
      <c r="UH105" s="21"/>
      <c r="UI105" s="21"/>
      <c r="UJ105" s="21"/>
      <c r="UK105" s="21"/>
      <c r="UL105" s="21"/>
      <c r="UM105" s="21"/>
      <c r="UN105" s="21"/>
      <c r="UO105" s="21"/>
      <c r="UP105" s="21"/>
      <c r="UQ105" s="21"/>
      <c r="UR105" s="21"/>
      <c r="US105" s="21"/>
      <c r="UT105" s="21"/>
      <c r="UU105" s="21"/>
      <c r="UV105" s="21"/>
      <c r="UW105" s="21"/>
      <c r="UX105" s="21"/>
      <c r="UY105" s="21"/>
      <c r="UZ105" s="21"/>
      <c r="VA105" s="21"/>
      <c r="VB105" s="21"/>
      <c r="VC105" s="21"/>
      <c r="VD105" s="21"/>
      <c r="VE105" s="21"/>
      <c r="VF105" s="21"/>
      <c r="VG105" s="21"/>
      <c r="VH105" s="21"/>
      <c r="VI105" s="21"/>
      <c r="VJ105" s="21"/>
      <c r="VK105" s="21"/>
      <c r="VL105" s="21"/>
      <c r="VM105" s="21"/>
      <c r="VN105" s="21"/>
      <c r="VO105" s="21"/>
      <c r="VP105" s="21"/>
      <c r="VQ105" s="21"/>
      <c r="VR105" s="21"/>
      <c r="VS105" s="21"/>
      <c r="VT105" s="21"/>
      <c r="VU105" s="21"/>
      <c r="VV105" s="21"/>
      <c r="VW105" s="21"/>
      <c r="VX105" s="21"/>
      <c r="VY105" s="21"/>
      <c r="VZ105" s="21"/>
      <c r="WA105" s="21"/>
      <c r="WB105" s="21"/>
      <c r="WC105" s="21"/>
      <c r="WD105" s="21"/>
      <c r="WE105" s="21"/>
      <c r="WF105" s="21"/>
      <c r="WG105" s="21"/>
      <c r="WH105" s="21"/>
      <c r="WI105" s="21"/>
      <c r="WJ105" s="21"/>
      <c r="WK105" s="21"/>
      <c r="WL105" s="21"/>
      <c r="WM105" s="21"/>
      <c r="WN105" s="21"/>
      <c r="WO105" s="21"/>
      <c r="WP105" s="21"/>
      <c r="WQ105" s="21"/>
      <c r="WR105" s="21"/>
      <c r="WS105" s="21"/>
      <c r="WT105" s="21"/>
      <c r="WU105" s="21"/>
      <c r="WV105" s="21"/>
      <c r="WW105" s="21"/>
      <c r="WX105" s="21"/>
      <c r="WY105" s="21"/>
      <c r="WZ105" s="21"/>
      <c r="XA105" s="21"/>
      <c r="XB105" s="21"/>
      <c r="XC105" s="21"/>
      <c r="XD105" s="21"/>
      <c r="XE105" s="21"/>
      <c r="XF105" s="21"/>
      <c r="XG105" s="21"/>
      <c r="XH105" s="21"/>
      <c r="XI105" s="21"/>
      <c r="XJ105" s="21"/>
      <c r="XK105" s="21"/>
      <c r="XL105" s="21"/>
      <c r="XM105" s="21"/>
      <c r="XN105" s="21"/>
      <c r="XO105" s="21"/>
      <c r="XP105" s="21"/>
      <c r="XQ105" s="21"/>
      <c r="XR105" s="21"/>
      <c r="XS105" s="21"/>
      <c r="XT105" s="21"/>
      <c r="XU105" s="21"/>
      <c r="XV105" s="21"/>
      <c r="XW105" s="21"/>
      <c r="XX105" s="21"/>
      <c r="XY105" s="21"/>
      <c r="XZ105" s="21"/>
      <c r="YA105" s="21"/>
      <c r="YB105" s="21"/>
      <c r="YC105" s="21"/>
      <c r="YD105" s="21"/>
      <c r="YE105" s="21"/>
      <c r="YF105" s="21"/>
      <c r="YG105" s="21"/>
      <c r="YH105" s="21"/>
      <c r="YI105" s="21"/>
      <c r="YJ105" s="21"/>
      <c r="YK105" s="21"/>
      <c r="YL105" s="21"/>
      <c r="YM105" s="21"/>
      <c r="YN105" s="21"/>
      <c r="YO105" s="21"/>
      <c r="YP105" s="21"/>
      <c r="YQ105" s="21"/>
      <c r="YR105" s="21"/>
      <c r="YS105" s="21"/>
      <c r="YT105" s="21"/>
      <c r="YU105" s="21"/>
      <c r="YV105" s="21"/>
      <c r="YW105" s="21"/>
      <c r="YX105" s="21"/>
      <c r="YY105" s="21"/>
      <c r="YZ105" s="21"/>
      <c r="ZA105" s="21"/>
      <c r="ZB105" s="21"/>
      <c r="ZC105" s="21"/>
      <c r="ZD105" s="21"/>
      <c r="ZE105" s="21"/>
      <c r="ZF105" s="21"/>
      <c r="ZG105" s="21"/>
      <c r="ZH105" s="21"/>
      <c r="ZI105" s="21"/>
      <c r="ZJ105" s="21"/>
      <c r="ZK105" s="21"/>
      <c r="ZL105" s="21"/>
      <c r="ZM105" s="21"/>
      <c r="ZN105" s="21"/>
      <c r="ZO105" s="21"/>
      <c r="ZP105" s="21"/>
      <c r="ZQ105" s="21"/>
      <c r="ZR105" s="21"/>
      <c r="ZS105" s="21"/>
      <c r="ZT105" s="21"/>
      <c r="ZU105" s="21"/>
      <c r="ZV105" s="21"/>
      <c r="ZW105" s="21"/>
      <c r="ZX105" s="21"/>
      <c r="ZY105" s="21"/>
      <c r="ZZ105" s="21"/>
      <c r="AAA105" s="21"/>
      <c r="AAB105" s="21"/>
      <c r="AAC105" s="21"/>
      <c r="AAD105" s="21"/>
      <c r="AAE105" s="21"/>
      <c r="AAF105" s="21"/>
      <c r="AAG105" s="21"/>
      <c r="AAH105" s="21"/>
      <c r="AAI105" s="21"/>
      <c r="AAJ105" s="21"/>
      <c r="AAK105" s="21"/>
      <c r="AAL105" s="21"/>
      <c r="AAM105" s="21"/>
      <c r="AAN105" s="21"/>
      <c r="AAO105" s="21"/>
      <c r="AAP105" s="21"/>
      <c r="AAQ105" s="21"/>
      <c r="AAR105" s="21"/>
      <c r="AAS105" s="21"/>
      <c r="AAT105" s="21"/>
      <c r="AAU105" s="21"/>
      <c r="AAV105" s="21"/>
      <c r="AAW105" s="21"/>
      <c r="AAX105" s="21"/>
      <c r="AAY105" s="21"/>
      <c r="AAZ105" s="21"/>
      <c r="ABA105" s="21"/>
      <c r="ABB105" s="21"/>
      <c r="ABC105" s="21"/>
      <c r="ABD105" s="21"/>
      <c r="ABE105" s="21"/>
      <c r="ABF105" s="21"/>
      <c r="ABG105" s="21"/>
      <c r="ABH105" s="21"/>
      <c r="ABI105" s="21"/>
      <c r="ABJ105" s="21"/>
      <c r="ABK105" s="21"/>
      <c r="ABL105" s="21"/>
      <c r="ABM105" s="21"/>
      <c r="ABN105" s="21"/>
      <c r="ABO105" s="21"/>
      <c r="ABP105" s="21"/>
      <c r="ABQ105" s="21"/>
      <c r="ABR105" s="21"/>
      <c r="ABS105" s="21"/>
      <c r="ABT105" s="21"/>
      <c r="ABU105" s="21"/>
      <c r="ABV105" s="21"/>
      <c r="ABW105" s="21"/>
      <c r="ABX105" s="21"/>
      <c r="ABY105" s="21"/>
      <c r="ABZ105" s="21"/>
      <c r="ACA105" s="21"/>
      <c r="ACB105" s="21"/>
      <c r="ACC105" s="21"/>
      <c r="ACD105" s="21"/>
      <c r="ACE105" s="21"/>
      <c r="ACF105" s="21"/>
      <c r="ACG105" s="21"/>
      <c r="ACH105" s="21"/>
      <c r="ACI105" s="21"/>
      <c r="ACJ105" s="21"/>
      <c r="ACK105" s="21"/>
      <c r="ACL105" s="21"/>
      <c r="ACM105" s="21"/>
      <c r="ACN105" s="21"/>
      <c r="ACO105" s="21"/>
      <c r="ACP105" s="21"/>
      <c r="ACQ105" s="21"/>
      <c r="ACR105" s="21"/>
      <c r="ACS105" s="21"/>
      <c r="ACT105" s="21"/>
      <c r="ACU105" s="21"/>
      <c r="ACV105" s="21"/>
      <c r="ACW105" s="21"/>
      <c r="ACX105" s="21"/>
      <c r="ACY105" s="21"/>
      <c r="ACZ105" s="21"/>
      <c r="ADA105" s="21"/>
      <c r="ADB105" s="21"/>
      <c r="ADC105" s="21"/>
      <c r="ADD105" s="21"/>
      <c r="ADE105" s="21"/>
      <c r="ADF105" s="21"/>
      <c r="ADG105" s="21"/>
      <c r="ADH105" s="21"/>
      <c r="ADI105" s="21"/>
      <c r="ADJ105" s="21"/>
      <c r="ADK105" s="21"/>
      <c r="ADL105" s="21"/>
      <c r="ADM105" s="21"/>
      <c r="ADN105" s="21"/>
      <c r="ADO105" s="21"/>
      <c r="ADP105" s="21"/>
      <c r="ADQ105" s="21"/>
      <c r="ADR105" s="21"/>
      <c r="ADS105" s="21"/>
      <c r="ADT105" s="21"/>
      <c r="ADU105" s="21"/>
      <c r="ADV105" s="21"/>
      <c r="ADW105" s="21"/>
      <c r="ADX105" s="21"/>
      <c r="ADY105" s="21"/>
      <c r="ADZ105" s="21"/>
      <c r="AEA105" s="21"/>
      <c r="AEB105" s="21"/>
      <c r="AEC105" s="21"/>
      <c r="AED105" s="21"/>
      <c r="AEE105" s="21"/>
      <c r="AEF105" s="21"/>
      <c r="AEG105" s="21"/>
      <c r="AEH105" s="21"/>
      <c r="AEI105" s="21"/>
      <c r="AEJ105" s="21"/>
      <c r="AEK105" s="21"/>
      <c r="AEL105" s="21"/>
      <c r="AEM105" s="21"/>
      <c r="AEN105" s="21"/>
      <c r="AEO105" s="21"/>
      <c r="AEP105" s="21"/>
      <c r="AEQ105" s="21"/>
      <c r="AER105" s="21"/>
      <c r="AES105" s="21"/>
      <c r="AET105" s="21"/>
      <c r="AEU105" s="21"/>
      <c r="AEV105" s="21"/>
      <c r="AEW105" s="21"/>
      <c r="AEX105" s="21"/>
      <c r="AEY105" s="21"/>
      <c r="AEZ105" s="21"/>
      <c r="AFA105" s="21"/>
      <c r="AFB105" s="21"/>
      <c r="AFC105" s="21"/>
      <c r="AFD105" s="21"/>
      <c r="AFE105" s="21"/>
      <c r="AFF105" s="21"/>
      <c r="AFG105" s="21"/>
      <c r="AFH105" s="21"/>
      <c r="AFI105" s="21"/>
      <c r="AFJ105" s="21"/>
      <c r="AFK105" s="21"/>
      <c r="AFL105" s="21"/>
      <c r="AFM105" s="21"/>
      <c r="AFN105" s="21"/>
      <c r="AFO105" s="21"/>
      <c r="AFP105" s="21"/>
      <c r="AFQ105" s="21"/>
      <c r="AFR105" s="21"/>
      <c r="AFS105" s="21"/>
      <c r="AFT105" s="21"/>
      <c r="AFU105" s="21"/>
      <c r="AFV105" s="21"/>
      <c r="AFW105" s="21"/>
      <c r="AFX105" s="21"/>
      <c r="AFY105" s="21"/>
      <c r="AFZ105" s="21"/>
      <c r="AGA105" s="21"/>
      <c r="AGB105" s="21"/>
      <c r="AGC105" s="21"/>
      <c r="AGD105" s="21"/>
      <c r="AGE105" s="21"/>
      <c r="AGF105" s="21"/>
      <c r="AGG105" s="21"/>
      <c r="AGH105" s="21"/>
      <c r="AGI105" s="21"/>
      <c r="AGJ105" s="21"/>
      <c r="AGK105" s="21"/>
      <c r="AGL105" s="21"/>
      <c r="AGM105" s="21"/>
      <c r="AGN105" s="21"/>
      <c r="AGO105" s="21"/>
      <c r="AGP105" s="21"/>
      <c r="AGQ105" s="21"/>
      <c r="AGR105" s="21"/>
      <c r="AGS105" s="21"/>
      <c r="AGT105" s="21"/>
      <c r="AGU105" s="21"/>
      <c r="AGV105" s="21"/>
      <c r="AGW105" s="21"/>
      <c r="AGX105" s="21"/>
      <c r="AGY105" s="21"/>
      <c r="AGZ105" s="21"/>
      <c r="AHA105" s="21"/>
      <c r="AHB105" s="21"/>
      <c r="AHC105" s="21"/>
      <c r="AHD105" s="21"/>
      <c r="AHE105" s="21"/>
      <c r="AHF105" s="21"/>
      <c r="AHG105" s="21"/>
      <c r="AHH105" s="21"/>
      <c r="AHI105" s="21"/>
      <c r="AHJ105" s="21"/>
      <c r="AHK105" s="21"/>
      <c r="AHL105" s="21"/>
      <c r="AHM105" s="21"/>
      <c r="AHN105" s="21"/>
      <c r="AHO105" s="21"/>
      <c r="AHP105" s="21"/>
      <c r="AHQ105" s="21"/>
      <c r="AHR105" s="21"/>
      <c r="AHS105" s="21"/>
      <c r="AHT105" s="21"/>
      <c r="AHU105" s="21"/>
      <c r="AHV105" s="21"/>
      <c r="AHW105" s="21"/>
      <c r="AHX105" s="21"/>
      <c r="AHY105" s="21"/>
      <c r="AHZ105" s="21"/>
      <c r="AIA105" s="21"/>
      <c r="AIB105" s="21"/>
      <c r="AIC105" s="21"/>
      <c r="AID105" s="21"/>
      <c r="AIE105" s="21"/>
      <c r="AIF105" s="21"/>
      <c r="AIG105" s="21"/>
      <c r="AIH105" s="21"/>
      <c r="AII105" s="21"/>
      <c r="AIJ105" s="21"/>
      <c r="AIK105" s="21"/>
      <c r="AIL105" s="21"/>
      <c r="AIM105" s="21"/>
      <c r="AIN105" s="21"/>
      <c r="AIO105" s="21"/>
      <c r="AIP105" s="21"/>
      <c r="AIQ105" s="21"/>
      <c r="AIR105" s="21"/>
      <c r="AIS105" s="21"/>
      <c r="AIT105" s="21"/>
      <c r="AIU105" s="21"/>
      <c r="AIV105" s="21"/>
      <c r="AIW105" s="21"/>
      <c r="AIX105" s="21"/>
      <c r="AIY105" s="21"/>
      <c r="AIZ105" s="21"/>
      <c r="AJA105" s="21"/>
      <c r="AJB105" s="21"/>
      <c r="AJC105" s="21"/>
      <c r="AJD105" s="21"/>
      <c r="AJE105" s="21"/>
      <c r="AJF105" s="21"/>
      <c r="AJG105" s="21"/>
      <c r="AJH105" s="21"/>
      <c r="AJI105" s="21"/>
      <c r="AJJ105" s="21"/>
      <c r="AJK105" s="21"/>
      <c r="AJL105" s="21"/>
      <c r="AJM105" s="21"/>
      <c r="AJN105" s="21"/>
      <c r="AJO105" s="21"/>
      <c r="AJP105" s="21"/>
      <c r="AJQ105" s="21"/>
      <c r="AJR105" s="21"/>
      <c r="AJS105" s="21"/>
      <c r="AJT105" s="21"/>
      <c r="AJU105" s="21"/>
      <c r="AJV105" s="21"/>
      <c r="AJW105" s="21"/>
      <c r="AJX105" s="21"/>
      <c r="AJY105" s="21"/>
      <c r="AJZ105" s="21"/>
      <c r="AKA105" s="21"/>
      <c r="AKB105" s="21"/>
      <c r="AKC105" s="21"/>
      <c r="AKD105" s="21"/>
      <c r="AKE105" s="21"/>
      <c r="AKF105" s="21"/>
      <c r="AKG105" s="21"/>
      <c r="AKH105" s="21"/>
      <c r="AKI105" s="21"/>
      <c r="AKJ105" s="21"/>
      <c r="AKK105" s="21"/>
      <c r="AKL105" s="21"/>
      <c r="AKM105" s="21"/>
      <c r="AKN105" s="21"/>
      <c r="AKO105" s="21"/>
      <c r="AKP105" s="21"/>
      <c r="AKQ105" s="21"/>
      <c r="AKR105" s="21"/>
      <c r="AKS105" s="21"/>
    </row>
    <row r="106" spans="1:981" ht="13.5" customHeight="1">
      <c r="B106" s="55"/>
    </row>
    <row r="107" spans="1:981" ht="13.5" customHeight="1">
      <c r="B107" s="55"/>
    </row>
    <row r="108" spans="1:981" ht="13.5" customHeight="1">
      <c r="B108" s="63" t="s">
        <v>209</v>
      </c>
      <c r="C108" s="22"/>
      <c r="D108" s="22"/>
      <c r="E108" s="22"/>
      <c r="F108" s="99"/>
      <c r="G108" s="99"/>
      <c r="H108" s="64"/>
      <c r="I108" s="22"/>
      <c r="J108" s="22"/>
      <c r="K108" s="21"/>
      <c r="L108" s="21"/>
      <c r="M108" s="21"/>
      <c r="N108" s="21"/>
    </row>
    <row r="109" spans="1:981" ht="13.5" customHeight="1">
      <c r="B109" s="55"/>
    </row>
    <row r="110" spans="1:981" ht="13.5" customHeight="1">
      <c r="B110" s="20" t="s">
        <v>98</v>
      </c>
      <c r="C110" s="66" t="s">
        <v>97</v>
      </c>
      <c r="D110" s="66"/>
      <c r="E110" s="66"/>
      <c r="F110" s="66"/>
      <c r="G110" s="66"/>
      <c r="H110" s="23"/>
      <c r="I110" s="23"/>
      <c r="J110" s="23"/>
      <c r="K110" s="23"/>
      <c r="L110" s="23"/>
      <c r="M110" s="23"/>
      <c r="N110" s="23"/>
    </row>
    <row r="111" spans="1:981" ht="13.5" customHeight="1">
      <c r="B111" s="94" t="s">
        <v>69</v>
      </c>
      <c r="C111" s="344">
        <v>2015</v>
      </c>
      <c r="D111" s="344">
        <v>2016</v>
      </c>
      <c r="E111" s="344">
        <v>2017</v>
      </c>
      <c r="F111" s="344">
        <v>2018</v>
      </c>
      <c r="G111" s="344">
        <v>2019</v>
      </c>
      <c r="H111" s="344">
        <v>2020</v>
      </c>
      <c r="I111" s="344">
        <v>2025</v>
      </c>
      <c r="J111" s="344">
        <v>2030</v>
      </c>
      <c r="K111" s="344">
        <v>2035</v>
      </c>
      <c r="L111" s="344">
        <v>2040</v>
      </c>
      <c r="M111" s="344">
        <v>2045</v>
      </c>
      <c r="N111" s="345">
        <v>2050</v>
      </c>
    </row>
    <row r="112" spans="1:981" ht="13.5" customHeight="1">
      <c r="B112" s="108" t="s">
        <v>219</v>
      </c>
      <c r="C112" s="72">
        <f>C99*$E$6</f>
        <v>78.385978665049677</v>
      </c>
      <c r="D112" s="72">
        <f t="shared" ref="D112:N112" si="6">D99*$E$6</f>
        <v>78.020761266656535</v>
      </c>
      <c r="E112" s="72">
        <f t="shared" si="6"/>
        <v>77.309585000617332</v>
      </c>
      <c r="F112" s="72">
        <f t="shared" si="6"/>
        <v>76.941879209583874</v>
      </c>
      <c r="G112" s="72">
        <f t="shared" si="6"/>
        <v>76.575699999999998</v>
      </c>
      <c r="H112" s="72">
        <f t="shared" si="6"/>
        <v>76.295358230000005</v>
      </c>
      <c r="I112" s="72">
        <f t="shared" si="6"/>
        <v>72.006063712075445</v>
      </c>
      <c r="J112" s="72">
        <f t="shared" si="6"/>
        <v>67.638589744315567</v>
      </c>
      <c r="K112" s="72">
        <f t="shared" si="6"/>
        <v>64.53108683244615</v>
      </c>
      <c r="L112" s="72">
        <f t="shared" si="6"/>
        <v>63.033230732075445</v>
      </c>
      <c r="M112" s="72">
        <f t="shared" si="6"/>
        <v>61.1606339622641</v>
      </c>
      <c r="N112" s="72">
        <f t="shared" si="6"/>
        <v>58.645761819477251</v>
      </c>
    </row>
    <row r="113" spans="2:14" ht="13.5" customHeight="1">
      <c r="B113" s="108" t="s">
        <v>52</v>
      </c>
      <c r="C113" s="72">
        <f>C100*$E$8</f>
        <v>94.904367809189765</v>
      </c>
      <c r="D113" s="72">
        <f t="shared" ref="D113:N113" si="7">D100*$E$8</f>
        <v>93.101071175776312</v>
      </c>
      <c r="E113" s="72">
        <f t="shared" si="7"/>
        <v>92.252434593819061</v>
      </c>
      <c r="F113" s="72">
        <f t="shared" si="7"/>
        <v>91.813656472880865</v>
      </c>
      <c r="G113" s="72">
        <f t="shared" si="7"/>
        <v>91.3767</v>
      </c>
      <c r="H113" s="72">
        <f t="shared" si="7"/>
        <v>91.042172129999997</v>
      </c>
      <c r="I113" s="72">
        <f t="shared" si="7"/>
        <v>85.923817634043246</v>
      </c>
      <c r="J113" s="72">
        <f t="shared" si="7"/>
        <v>78.429427913188462</v>
      </c>
      <c r="K113" s="72">
        <f t="shared" si="7"/>
        <v>76.270114463338132</v>
      </c>
      <c r="L113" s="72">
        <f t="shared" si="7"/>
        <v>74.854328898827177</v>
      </c>
      <c r="M113" s="72">
        <f t="shared" si="7"/>
        <v>72.982119672162582</v>
      </c>
      <c r="N113" s="72">
        <f t="shared" si="7"/>
        <v>70.605564594014311</v>
      </c>
    </row>
    <row r="114" spans="2:14" ht="13.5" customHeight="1">
      <c r="B114" s="108" t="s">
        <v>49</v>
      </c>
      <c r="C114" s="72">
        <f t="shared" ref="C114:N114" si="8">C101</f>
        <v>35</v>
      </c>
      <c r="D114" s="72">
        <f t="shared" si="8"/>
        <v>35</v>
      </c>
      <c r="E114" s="72">
        <f t="shared" si="8"/>
        <v>35</v>
      </c>
      <c r="F114" s="72">
        <f t="shared" si="8"/>
        <v>35</v>
      </c>
      <c r="G114" s="72">
        <f t="shared" si="8"/>
        <v>35</v>
      </c>
      <c r="H114" s="72">
        <f t="shared" si="8"/>
        <v>35</v>
      </c>
      <c r="I114" s="72">
        <f t="shared" si="8"/>
        <v>32.1921923729589</v>
      </c>
      <c r="J114" s="72">
        <f t="shared" si="8"/>
        <v>29.916912749088301</v>
      </c>
      <c r="K114" s="72">
        <f t="shared" si="8"/>
        <v>27.860631034623299</v>
      </c>
      <c r="L114" s="72">
        <f t="shared" si="8"/>
        <v>26.343605561182201</v>
      </c>
      <c r="M114" s="72">
        <f t="shared" si="8"/>
        <v>25.071247357293899</v>
      </c>
      <c r="N114" s="72">
        <f t="shared" si="8"/>
        <v>28.000000000000004</v>
      </c>
    </row>
    <row r="115" spans="2:14" ht="13.5" customHeight="1">
      <c r="B115" s="108" t="s">
        <v>220</v>
      </c>
      <c r="C115" s="72">
        <f>C102*33.3</f>
        <v>51.614999999999995</v>
      </c>
      <c r="D115" s="72">
        <f t="shared" ref="D115:N115" si="9">D102*33.3</f>
        <v>51.614999999999995</v>
      </c>
      <c r="E115" s="72">
        <f t="shared" si="9"/>
        <v>51.614999999999995</v>
      </c>
      <c r="F115" s="72">
        <f t="shared" si="9"/>
        <v>51.614999999999995</v>
      </c>
      <c r="G115" s="72">
        <f t="shared" si="9"/>
        <v>51.614999999999995</v>
      </c>
      <c r="H115" s="72">
        <f t="shared" si="9"/>
        <v>51.614999999999995</v>
      </c>
      <c r="I115" s="72">
        <f t="shared" si="9"/>
        <v>51.614999999999995</v>
      </c>
      <c r="J115" s="72">
        <f t="shared" si="9"/>
        <v>48.950999999999993</v>
      </c>
      <c r="K115" s="72">
        <f t="shared" si="9"/>
        <v>43.622999999999998</v>
      </c>
      <c r="L115" s="72">
        <f t="shared" si="9"/>
        <v>40.958999999999996</v>
      </c>
      <c r="M115" s="72">
        <f t="shared" si="9"/>
        <v>40.958999999999996</v>
      </c>
      <c r="N115" s="72">
        <f t="shared" si="9"/>
        <v>40.958999999999996</v>
      </c>
    </row>
    <row r="116" spans="2:14" ht="13.5" customHeight="1">
      <c r="B116" s="109" t="s">
        <v>101</v>
      </c>
      <c r="C116" s="51">
        <f>(C112*C89+C113*C90+C114*C91+C115*C92)/(C89+C90+C91+C92)</f>
        <v>78.257333675508193</v>
      </c>
      <c r="D116" s="51">
        <f t="shared" ref="D116:N116" si="10">(D112*D89+D113*D90+D114*D91+D115*D92)/(D89+D90+D91+D92)</f>
        <v>77.861614335646692</v>
      </c>
      <c r="E116" s="51">
        <f t="shared" si="10"/>
        <v>77.123324113714872</v>
      </c>
      <c r="F116" s="51">
        <f t="shared" si="10"/>
        <v>76.72414498163522</v>
      </c>
      <c r="G116" s="51">
        <f t="shared" si="10"/>
        <v>76.31344565534809</v>
      </c>
      <c r="H116" s="51">
        <f t="shared" si="10"/>
        <v>75.983555591363285</v>
      </c>
      <c r="I116" s="51">
        <f t="shared" si="10"/>
        <v>70.816339331499222</v>
      </c>
      <c r="J116" s="51">
        <f t="shared" si="10"/>
        <v>64.307490437316801</v>
      </c>
      <c r="K116" s="51">
        <f t="shared" si="10"/>
        <v>58.16004532963337</v>
      </c>
      <c r="L116" s="51">
        <f t="shared" si="10"/>
        <v>54.021877635546993</v>
      </c>
      <c r="M116" s="51">
        <f t="shared" si="10"/>
        <v>51.220512197011551</v>
      </c>
      <c r="N116" s="51">
        <f t="shared" si="10"/>
        <v>50.194538510023619</v>
      </c>
    </row>
    <row r="118" spans="2:14" ht="13.5" customHeight="1">
      <c r="B118" s="20" t="s">
        <v>102</v>
      </c>
      <c r="C118" s="66" t="s">
        <v>97</v>
      </c>
      <c r="D118" s="66"/>
      <c r="E118" s="66"/>
      <c r="F118" s="66"/>
      <c r="G118" s="66"/>
      <c r="H118" s="23"/>
      <c r="I118" s="23"/>
      <c r="J118" s="23"/>
      <c r="K118" s="23"/>
      <c r="L118" s="23"/>
      <c r="M118" s="23"/>
      <c r="N118" s="23"/>
    </row>
    <row r="119" spans="2:14" ht="13.5" customHeight="1">
      <c r="B119" s="94" t="s">
        <v>71</v>
      </c>
      <c r="C119" s="344">
        <v>2015</v>
      </c>
      <c r="D119" s="344">
        <v>2016</v>
      </c>
      <c r="E119" s="344">
        <v>2017</v>
      </c>
      <c r="F119" s="344">
        <v>2018</v>
      </c>
      <c r="G119" s="344">
        <v>2019</v>
      </c>
      <c r="H119" s="344">
        <v>2020</v>
      </c>
      <c r="I119" s="344">
        <v>2025</v>
      </c>
      <c r="J119" s="344">
        <v>2030</v>
      </c>
      <c r="K119" s="344">
        <v>2035</v>
      </c>
      <c r="L119" s="344">
        <v>2040</v>
      </c>
      <c r="M119" s="344">
        <v>2045</v>
      </c>
      <c r="N119" s="345">
        <v>2050</v>
      </c>
    </row>
    <row r="120" spans="2:14" ht="13.5" customHeight="1">
      <c r="B120" s="108" t="s">
        <v>46</v>
      </c>
      <c r="C120" s="81"/>
      <c r="D120" s="81"/>
      <c r="E120" s="81"/>
      <c r="F120" s="81">
        <f t="shared" ref="F120:N120" si="11">F99*F14*10</f>
        <v>195.71910243094524</v>
      </c>
      <c r="G120" s="81">
        <f t="shared" si="11"/>
        <v>194.09668357867585</v>
      </c>
      <c r="H120" s="81">
        <f t="shared" si="11"/>
        <v>191.92579538924161</v>
      </c>
      <c r="I120" s="81">
        <f t="shared" si="11"/>
        <v>179.95448349133403</v>
      </c>
      <c r="J120" s="81">
        <f t="shared" si="11"/>
        <v>169.0394788165504</v>
      </c>
      <c r="K120" s="81">
        <f t="shared" si="11"/>
        <v>161.27334006899517</v>
      </c>
      <c r="L120" s="81">
        <f t="shared" si="11"/>
        <v>157.52996198399993</v>
      </c>
      <c r="M120" s="81">
        <f t="shared" si="11"/>
        <v>152.85004799999987</v>
      </c>
      <c r="N120" s="81">
        <f t="shared" si="11"/>
        <v>146.5649867958272</v>
      </c>
    </row>
    <row r="121" spans="2:14" ht="13.5" customHeight="1">
      <c r="B121" s="108" t="s">
        <v>52</v>
      </c>
      <c r="C121" s="81"/>
      <c r="D121" s="81"/>
      <c r="E121" s="81"/>
      <c r="F121" s="81">
        <f t="shared" ref="F121:N121" si="12">F100*F16*10</f>
        <v>186.28288283091626</v>
      </c>
      <c r="G121" s="81">
        <f t="shared" si="12"/>
        <v>185.39633158607049</v>
      </c>
      <c r="H121" s="81">
        <f t="shared" si="12"/>
        <v>184.71760013799565</v>
      </c>
      <c r="I121" s="81">
        <f t="shared" si="12"/>
        <v>171.01721075372132</v>
      </c>
      <c r="J121" s="81">
        <f t="shared" si="12"/>
        <v>156.10086204327783</v>
      </c>
      <c r="K121" s="81">
        <f t="shared" si="12"/>
        <v>151.8031041746832</v>
      </c>
      <c r="L121" s="81">
        <f t="shared" si="12"/>
        <v>148.98521613228647</v>
      </c>
      <c r="M121" s="81">
        <f t="shared" si="12"/>
        <v>145.258891945258</v>
      </c>
      <c r="N121" s="81">
        <f t="shared" si="12"/>
        <v>140.52875038662128</v>
      </c>
    </row>
    <row r="122" spans="2:14" ht="13.5" customHeight="1">
      <c r="B122" s="108" t="s">
        <v>49</v>
      </c>
      <c r="C122" s="81"/>
      <c r="D122" s="81"/>
      <c r="E122" s="81"/>
      <c r="F122" s="81">
        <f>0</f>
        <v>0</v>
      </c>
      <c r="G122" s="81">
        <f>0</f>
        <v>0</v>
      </c>
      <c r="H122" s="81">
        <f>0</f>
        <v>0</v>
      </c>
      <c r="I122" s="81">
        <f>0</f>
        <v>0</v>
      </c>
      <c r="J122" s="81">
        <f>0</f>
        <v>0</v>
      </c>
      <c r="K122" s="81">
        <f>0</f>
        <v>0</v>
      </c>
      <c r="L122" s="81">
        <f>0</f>
        <v>0</v>
      </c>
      <c r="M122" s="81">
        <f>0</f>
        <v>0</v>
      </c>
      <c r="N122" s="81">
        <f>0</f>
        <v>0</v>
      </c>
    </row>
    <row r="123" spans="2:14" ht="13.5" customHeight="1">
      <c r="B123" s="108" t="s">
        <v>85</v>
      </c>
      <c r="C123" s="81"/>
      <c r="D123" s="81"/>
      <c r="E123" s="81"/>
      <c r="F123" s="81">
        <f>0</f>
        <v>0</v>
      </c>
      <c r="G123" s="81">
        <f>0</f>
        <v>0</v>
      </c>
      <c r="H123" s="81">
        <f>0</f>
        <v>0</v>
      </c>
      <c r="I123" s="81">
        <f>0</f>
        <v>0</v>
      </c>
      <c r="J123" s="81">
        <f>0</f>
        <v>0</v>
      </c>
      <c r="K123" s="81">
        <f>0</f>
        <v>0</v>
      </c>
      <c r="L123" s="81">
        <f>0</f>
        <v>0</v>
      </c>
      <c r="M123" s="81">
        <f>0</f>
        <v>0</v>
      </c>
      <c r="N123" s="81">
        <f>0</f>
        <v>0</v>
      </c>
    </row>
    <row r="124" spans="2:14" ht="13.5" customHeight="1">
      <c r="B124" s="109" t="s">
        <v>218</v>
      </c>
      <c r="C124" s="51"/>
      <c r="D124" s="51"/>
      <c r="E124" s="51"/>
      <c r="F124" s="51">
        <f t="shared" ref="F124:L124" si="13">(F120*F89+F121*F90+F122*F91+F123*F92)/(F89+F90+F91+F92)</f>
        <v>194.70305955290303</v>
      </c>
      <c r="G124" s="51">
        <f t="shared" si="13"/>
        <v>192.87234583929842</v>
      </c>
      <c r="H124" s="51">
        <f t="shared" si="13"/>
        <v>190.47665020707581</v>
      </c>
      <c r="I124" s="51">
        <f t="shared" si="13"/>
        <v>174.46011790291223</v>
      </c>
      <c r="J124" s="51">
        <f t="shared" si="13"/>
        <v>153.81797152305379</v>
      </c>
      <c r="K124" s="51">
        <f t="shared" si="13"/>
        <v>132.76016088892879</v>
      </c>
      <c r="L124" s="51">
        <f t="shared" si="13"/>
        <v>118.22917234641278</v>
      </c>
      <c r="M124" s="51"/>
      <c r="N124" s="51">
        <f>(N120*N89+N121*N90+N122*N91+N123*N92)/(N89+N90+N91+N92)</f>
        <v>105.52679049299557</v>
      </c>
    </row>
    <row r="126" spans="2:14" ht="13.5" customHeight="1">
      <c r="B126" s="63" t="s">
        <v>210</v>
      </c>
      <c r="C126" s="22"/>
      <c r="D126" s="22"/>
      <c r="E126" s="22"/>
      <c r="F126" s="99"/>
      <c r="G126" s="99"/>
      <c r="H126" s="64"/>
      <c r="I126" s="22"/>
      <c r="J126" s="22"/>
      <c r="K126" s="21"/>
      <c r="L126" s="21"/>
      <c r="M126" s="21"/>
      <c r="N126" s="21"/>
    </row>
    <row r="128" spans="2:14" ht="13.5" customHeight="1">
      <c r="B128" s="89" t="s">
        <v>205</v>
      </c>
      <c r="C128" s="344">
        <v>2015</v>
      </c>
      <c r="D128" s="344">
        <v>2016</v>
      </c>
      <c r="E128" s="344">
        <v>2017</v>
      </c>
      <c r="F128" s="344">
        <v>2018</v>
      </c>
      <c r="G128" s="344">
        <v>2019</v>
      </c>
      <c r="H128" s="344">
        <v>2020</v>
      </c>
      <c r="I128" s="344">
        <v>2025</v>
      </c>
      <c r="J128" s="344">
        <v>2030</v>
      </c>
      <c r="K128" s="344">
        <v>2035</v>
      </c>
      <c r="L128" s="344">
        <v>2040</v>
      </c>
      <c r="M128" s="344">
        <v>2045</v>
      </c>
      <c r="N128" s="345">
        <v>2050</v>
      </c>
    </row>
    <row r="129" spans="1:15" ht="13.5" customHeight="1">
      <c r="B129" s="33" t="s">
        <v>77</v>
      </c>
      <c r="C129" s="72">
        <f>Trafic!B83</f>
        <v>80.34781809244987</v>
      </c>
      <c r="D129" s="72">
        <f>Trafic!C83</f>
        <v>81.609773339787054</v>
      </c>
      <c r="E129" s="72">
        <f>Trafic!D83</f>
        <v>82.767788187774869</v>
      </c>
      <c r="F129" s="72">
        <f>Trafic!E83</f>
        <v>83.890231252913892</v>
      </c>
      <c r="G129" s="72">
        <f>Trafic!F83</f>
        <v>83.122023401857959</v>
      </c>
      <c r="H129" s="72">
        <f>Trafic!G83</f>
        <v>73.076747339114903</v>
      </c>
      <c r="I129" s="72">
        <f>Trafic!H83</f>
        <v>89.589281286408195</v>
      </c>
      <c r="J129" s="72">
        <f>Trafic!I83</f>
        <v>92.905785410593921</v>
      </c>
      <c r="K129" s="72">
        <f>Trafic!J83</f>
        <v>97.428473665309596</v>
      </c>
      <c r="L129" s="72">
        <f>Trafic!K83</f>
        <v>101.95116192002531</v>
      </c>
      <c r="M129" s="72">
        <f>Trafic!L83</f>
        <v>106.473850174741</v>
      </c>
      <c r="N129" s="72">
        <f>Trafic!M83</f>
        <v>110.99653842945668</v>
      </c>
    </row>
    <row r="130" spans="1:15" ht="13.5" customHeight="1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5" ht="13.5" customHeight="1">
      <c r="B131" s="89" t="s">
        <v>206</v>
      </c>
      <c r="C131" s="344">
        <v>2015</v>
      </c>
      <c r="D131" s="344">
        <v>2016</v>
      </c>
      <c r="E131" s="344">
        <v>2017</v>
      </c>
      <c r="F131" s="344">
        <v>2018</v>
      </c>
      <c r="G131" s="344">
        <v>2019</v>
      </c>
      <c r="H131" s="344">
        <v>2020</v>
      </c>
      <c r="I131" s="344">
        <v>2025</v>
      </c>
      <c r="J131" s="344">
        <v>2030</v>
      </c>
      <c r="K131" s="344">
        <v>2035</v>
      </c>
      <c r="L131" s="344">
        <v>2040</v>
      </c>
      <c r="M131" s="344">
        <v>2045</v>
      </c>
      <c r="N131" s="345">
        <v>2050</v>
      </c>
    </row>
    <row r="132" spans="1:15" ht="13.5" customHeight="1">
      <c r="A132" s="20" t="s">
        <v>77</v>
      </c>
      <c r="B132" s="165" t="s">
        <v>13</v>
      </c>
      <c r="C132" s="166"/>
      <c r="D132" s="166"/>
      <c r="E132" s="166"/>
      <c r="F132" s="164">
        <f>(F89*F112)/100*F129/11.63</f>
        <v>5.5212069588503931</v>
      </c>
      <c r="G132" s="164">
        <f t="shared" ref="G132:N132" si="14">(G89*G112)/100*G129/11.63</f>
        <v>5.4385010293655069</v>
      </c>
      <c r="H132" s="164">
        <f t="shared" si="14"/>
        <v>4.7577980725948343</v>
      </c>
      <c r="I132" s="164">
        <f t="shared" si="14"/>
        <v>5.3689012176180677</v>
      </c>
      <c r="J132" s="164">
        <f t="shared" si="14"/>
        <v>4.9045956258883541</v>
      </c>
      <c r="K132" s="164">
        <f t="shared" si="14"/>
        <v>4.4379397178106208</v>
      </c>
      <c r="L132" s="164">
        <f t="shared" si="14"/>
        <v>4.1392516376007453</v>
      </c>
      <c r="M132" s="164">
        <f t="shared" si="14"/>
        <v>4.0286541387228612</v>
      </c>
      <c r="N132" s="164">
        <f t="shared" si="14"/>
        <v>4.0299424935293766</v>
      </c>
    </row>
    <row r="133" spans="1:15" ht="13.5" customHeight="1">
      <c r="A133" s="20" t="s">
        <v>77</v>
      </c>
      <c r="B133" s="165" t="s">
        <v>10</v>
      </c>
      <c r="C133" s="166"/>
      <c r="D133" s="166"/>
      <c r="E133" s="166"/>
      <c r="F133" s="164">
        <f>(F90*F113)/100*F129/11.63</f>
        <v>0</v>
      </c>
      <c r="G133" s="164">
        <f t="shared" ref="G133:N133" si="15">(G90*G113)/100*G129/11.63</f>
        <v>0</v>
      </c>
      <c r="H133" s="164">
        <f t="shared" si="15"/>
        <v>0</v>
      </c>
      <c r="I133" s="164">
        <f t="shared" si="15"/>
        <v>1.0773388615959254E-2</v>
      </c>
      <c r="J133" s="164">
        <f t="shared" si="15"/>
        <v>1.5238804911377683E-2</v>
      </c>
      <c r="K133" s="164">
        <f t="shared" si="15"/>
        <v>1.5405178229421553E-2</v>
      </c>
      <c r="L133" s="164">
        <f t="shared" si="15"/>
        <v>9.8428449776171451E-3</v>
      </c>
      <c r="M133" s="164">
        <f t="shared" si="15"/>
        <v>3.4076100691818718E-3</v>
      </c>
      <c r="N133" s="164">
        <f t="shared" si="15"/>
        <v>0</v>
      </c>
    </row>
    <row r="134" spans="1:15" ht="13.5" customHeight="1">
      <c r="A134" s="20" t="s">
        <v>77</v>
      </c>
      <c r="B134" s="165" t="s">
        <v>49</v>
      </c>
      <c r="C134" s="166"/>
      <c r="D134" s="166"/>
      <c r="E134" s="166"/>
      <c r="F134" s="164">
        <f t="shared" ref="F134:N135" si="16">(F91*F114)/100*F129/11.63</f>
        <v>1.3106252836168031E-2</v>
      </c>
      <c r="G134" s="164">
        <f t="shared" ref="G134:G135" si="17">(G91*G114)/100*G129/11.63</f>
        <v>1.5779293626977386E-2</v>
      </c>
      <c r="H134" s="164">
        <f t="shared" si="16"/>
        <v>1.6605275537277562E-2</v>
      </c>
      <c r="I134" s="164">
        <f t="shared" si="16"/>
        <v>7.5514511602099779E-2</v>
      </c>
      <c r="J134" s="164">
        <f t="shared" si="16"/>
        <v>0.21069574460043869</v>
      </c>
      <c r="K134" s="164">
        <f t="shared" si="16"/>
        <v>0.40064808180852868</v>
      </c>
      <c r="L134" s="164">
        <f t="shared" si="16"/>
        <v>0.55678162028015976</v>
      </c>
      <c r="M134" s="164">
        <f t="shared" ref="M134:M135" si="18">(M91*M114)/100*M129/11.63</f>
        <v>0.61973061341348501</v>
      </c>
      <c r="N134" s="164">
        <f>(N91*N114)/100*N129/11.63</f>
        <v>0.72152521971340711</v>
      </c>
    </row>
    <row r="135" spans="1:15" ht="13.5" customHeight="1">
      <c r="A135" s="20" t="s">
        <v>77</v>
      </c>
      <c r="B135" s="167" t="s">
        <v>51</v>
      </c>
      <c r="C135" s="166"/>
      <c r="D135" s="166"/>
      <c r="E135" s="166"/>
      <c r="F135" s="164">
        <f t="shared" si="16"/>
        <v>0</v>
      </c>
      <c r="G135" s="164">
        <f t="shared" si="17"/>
        <v>0</v>
      </c>
      <c r="H135" s="164">
        <f t="shared" si="16"/>
        <v>0</v>
      </c>
      <c r="I135" s="164">
        <f t="shared" si="16"/>
        <v>0</v>
      </c>
      <c r="J135" s="164">
        <f t="shared" si="16"/>
        <v>0</v>
      </c>
      <c r="K135" s="164">
        <f t="shared" si="16"/>
        <v>0</v>
      </c>
      <c r="L135" s="164">
        <f t="shared" si="16"/>
        <v>0</v>
      </c>
      <c r="M135" s="164">
        <f t="shared" si="18"/>
        <v>0</v>
      </c>
      <c r="N135" s="164">
        <f t="shared" si="16"/>
        <v>0</v>
      </c>
    </row>
    <row r="136" spans="1:15" ht="13.5" customHeight="1">
      <c r="A136" s="20" t="s">
        <v>77</v>
      </c>
      <c r="B136" s="167" t="s">
        <v>65</v>
      </c>
      <c r="C136" s="166"/>
      <c r="D136" s="166"/>
      <c r="E136" s="166"/>
      <c r="F136" s="163">
        <f>SUM(F132:F135)</f>
        <v>5.5343132116865608</v>
      </c>
      <c r="G136" s="163">
        <f>SUM(G132:G135)</f>
        <v>5.4542803229924841</v>
      </c>
      <c r="H136" s="163">
        <f t="shared" ref="H136:N136" si="19">SUM(H132:H135)</f>
        <v>4.774403348132112</v>
      </c>
      <c r="I136" s="163">
        <f t="shared" si="19"/>
        <v>5.4551891178361265</v>
      </c>
      <c r="J136" s="163">
        <f t="shared" si="19"/>
        <v>5.1305301754001702</v>
      </c>
      <c r="K136" s="163">
        <f t="shared" si="19"/>
        <v>4.8539929778485709</v>
      </c>
      <c r="L136" s="163">
        <f t="shared" si="19"/>
        <v>4.7058761028585225</v>
      </c>
      <c r="M136" s="163">
        <f t="shared" ref="M136" si="20">SUM(M132:M135)</f>
        <v>4.6517923622055282</v>
      </c>
      <c r="N136" s="163">
        <f t="shared" si="19"/>
        <v>4.7514677132427838</v>
      </c>
    </row>
    <row r="137" spans="1:15" ht="13.5" customHeight="1">
      <c r="B137" s="102" t="s">
        <v>207</v>
      </c>
      <c r="C137" s="103"/>
      <c r="D137" s="103"/>
      <c r="E137" s="103"/>
      <c r="F137" s="104">
        <f>F116/100*F129/11.63-F136</f>
        <v>0</v>
      </c>
      <c r="G137" s="104">
        <f>G116/100*G129/11.63-G136</f>
        <v>0</v>
      </c>
      <c r="H137" s="104">
        <f t="shared" ref="H137:N137" si="21">H116/100*H129/11.63-H136</f>
        <v>0</v>
      </c>
      <c r="I137" s="104">
        <f t="shared" si="21"/>
        <v>0</v>
      </c>
      <c r="J137" s="104">
        <f t="shared" si="21"/>
        <v>6.6477324787426184E-3</v>
      </c>
      <c r="K137" s="104">
        <f t="shared" si="21"/>
        <v>1.8272236916172524E-2</v>
      </c>
      <c r="L137" s="104">
        <f t="shared" si="21"/>
        <v>2.9801622030079855E-2</v>
      </c>
      <c r="M137" s="104">
        <f t="shared" ref="M137" si="22">M116/100*M129/11.63-M136</f>
        <v>3.7498387182348658E-2</v>
      </c>
      <c r="N137" s="104">
        <f t="shared" si="21"/>
        <v>3.9091205653758898E-2</v>
      </c>
    </row>
    <row r="139" spans="1:15" ht="13.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58"/>
  <sheetViews>
    <sheetView topLeftCell="A70" zoomScale="90" zoomScaleNormal="90" workbookViewId="0">
      <selection activeCell="H93" sqref="H93:N93"/>
    </sheetView>
  </sheetViews>
  <sheetFormatPr baseColWidth="10" defaultRowHeight="15"/>
  <cols>
    <col min="1" max="1" width="6.28515625" style="20" customWidth="1"/>
    <col min="2" max="2" width="23.85546875" style="20" customWidth="1"/>
    <col min="3" max="14" width="7.5703125" style="20" customWidth="1"/>
    <col min="15" max="15" width="6.42578125" style="20" customWidth="1"/>
    <col min="16" max="16" width="11" style="20" customWidth="1"/>
    <col min="17" max="964" width="12.140625" style="20" customWidth="1"/>
    <col min="965" max="965" width="12.5703125" style="20" customWidth="1"/>
    <col min="966" max="966" width="11.42578125" style="20" customWidth="1"/>
    <col min="967" max="16384" width="11.42578125" style="20"/>
  </cols>
  <sheetData>
    <row r="1" spans="2:12">
      <c r="B1" s="20" t="s">
        <v>0</v>
      </c>
      <c r="C1" s="23">
        <v>41.868000000000002</v>
      </c>
      <c r="D1" s="23" t="s">
        <v>1</v>
      </c>
      <c r="E1" s="23">
        <f>C1/3.6</f>
        <v>11.63</v>
      </c>
      <c r="F1" s="23" t="s">
        <v>2</v>
      </c>
    </row>
    <row r="2" spans="2:12">
      <c r="C2" s="23"/>
      <c r="D2" s="23"/>
      <c r="E2" s="23"/>
      <c r="F2" s="23"/>
    </row>
    <row r="3" spans="2:12">
      <c r="B3" s="20" t="s">
        <v>72</v>
      </c>
      <c r="C3" s="23"/>
      <c r="D3" s="23"/>
      <c r="E3" s="23"/>
      <c r="F3" s="23"/>
    </row>
    <row r="4" spans="2:12">
      <c r="B4" s="56" t="s">
        <v>15</v>
      </c>
      <c r="C4" s="57" t="s">
        <v>16</v>
      </c>
      <c r="D4" s="57"/>
      <c r="E4" s="57" t="s">
        <v>11</v>
      </c>
      <c r="F4" s="57"/>
    </row>
    <row r="5" spans="2:12">
      <c r="B5" s="46" t="s">
        <v>7</v>
      </c>
      <c r="C5" s="58">
        <v>2.3486672398968182</v>
      </c>
      <c r="D5" s="57" t="s">
        <v>17</v>
      </c>
      <c r="E5" s="432">
        <v>9</v>
      </c>
      <c r="F5" s="57" t="s">
        <v>12</v>
      </c>
    </row>
    <row r="6" spans="2:12">
      <c r="B6" s="46" t="s">
        <v>13</v>
      </c>
      <c r="C6" s="58">
        <v>2.6878245915735168</v>
      </c>
      <c r="D6" s="57" t="s">
        <v>17</v>
      </c>
      <c r="E6" s="432">
        <v>9.83</v>
      </c>
      <c r="F6" s="57" t="s">
        <v>12</v>
      </c>
    </row>
    <row r="7" spans="2:12">
      <c r="B7" s="46" t="s">
        <v>9</v>
      </c>
      <c r="C7" s="58">
        <v>2.5542785898538258</v>
      </c>
      <c r="D7" s="57" t="s">
        <v>17</v>
      </c>
      <c r="E7" s="432">
        <v>9.83</v>
      </c>
      <c r="F7" s="57" t="s">
        <v>12</v>
      </c>
    </row>
    <row r="8" spans="2:12">
      <c r="B8" s="46" t="s">
        <v>10</v>
      </c>
      <c r="C8" s="58">
        <v>2.8027171109200344</v>
      </c>
      <c r="D8" s="57" t="s">
        <v>18</v>
      </c>
      <c r="E8" s="432">
        <v>13.8</v>
      </c>
      <c r="F8" s="57" t="s">
        <v>14</v>
      </c>
    </row>
    <row r="9" spans="2:12">
      <c r="B9" s="46" t="s">
        <v>30</v>
      </c>
      <c r="C9" s="58">
        <v>0</v>
      </c>
      <c r="D9" s="58"/>
      <c r="E9" s="48"/>
      <c r="F9" s="57"/>
    </row>
    <row r="11" spans="2:12">
      <c r="B11" s="20" t="s">
        <v>188</v>
      </c>
    </row>
    <row r="12" spans="2:12">
      <c r="B12" s="59" t="s">
        <v>15</v>
      </c>
      <c r="C12" s="91">
        <v>2015</v>
      </c>
      <c r="D12" s="91">
        <v>2018</v>
      </c>
      <c r="E12" s="91">
        <v>2019</v>
      </c>
      <c r="F12" s="91">
        <v>2020</v>
      </c>
      <c r="G12" s="91">
        <v>2025</v>
      </c>
      <c r="H12" s="91">
        <v>2030</v>
      </c>
      <c r="I12" s="91">
        <v>2035</v>
      </c>
      <c r="J12" s="91">
        <v>2040</v>
      </c>
      <c r="K12" s="91">
        <v>2045</v>
      </c>
      <c r="L12" s="92">
        <v>2050</v>
      </c>
    </row>
    <row r="13" spans="2:12">
      <c r="B13" s="60" t="s">
        <v>7</v>
      </c>
      <c r="C13" s="61" t="s">
        <v>31</v>
      </c>
      <c r="D13" s="61">
        <f>FE_et_bio!B37</f>
        <v>2.1772145313843505</v>
      </c>
      <c r="E13" s="61">
        <f>FE_et_bio!C37</f>
        <v>2.1631225279449695</v>
      </c>
      <c r="F13" s="61">
        <f>FE_et_bio!D37</f>
        <v>2.1560765262252795</v>
      </c>
      <c r="G13" s="61">
        <f>FE_et_bio!E37</f>
        <v>2.1255438521066208</v>
      </c>
      <c r="H13" s="61">
        <f>FE_et_bio!F37</f>
        <v>2.1255438521066208</v>
      </c>
      <c r="I13" s="61">
        <f>FE_et_bio!G37</f>
        <v>2.1255438521066208</v>
      </c>
      <c r="J13" s="61">
        <f>FE_et_bio!H37</f>
        <v>2.1255438521066208</v>
      </c>
      <c r="K13" s="61">
        <f>FE_et_bio!I37</f>
        <v>2.1255438521066208</v>
      </c>
      <c r="L13" s="61">
        <f>FE_et_bio!J37</f>
        <v>2.1255438521066208</v>
      </c>
    </row>
    <row r="14" spans="2:12">
      <c r="B14" s="60" t="s">
        <v>13</v>
      </c>
      <c r="C14" s="61" t="s">
        <v>31</v>
      </c>
      <c r="D14" s="61">
        <f>FE_et_bio!B38</f>
        <v>2.5004832175408427</v>
      </c>
      <c r="E14" s="61">
        <f>FE_et_bio!C38</f>
        <v>2.4916133963886504</v>
      </c>
      <c r="F14" s="61">
        <f>FE_et_bio!D38</f>
        <v>2.4727986242476354</v>
      </c>
      <c r="G14" s="61">
        <f>FE_et_bio!E38</f>
        <v>2.4566716766981944</v>
      </c>
      <c r="H14" s="61">
        <f>FE_et_bio!F38</f>
        <v>2.4566716766981944</v>
      </c>
      <c r="I14" s="61">
        <f>FE_et_bio!G38</f>
        <v>2.4566716766981944</v>
      </c>
      <c r="J14" s="61">
        <f>FE_et_bio!H38</f>
        <v>2.4566716766981944</v>
      </c>
      <c r="K14" s="61">
        <f>FE_et_bio!I38</f>
        <v>2.4566716766981944</v>
      </c>
      <c r="L14" s="61">
        <f>FE_et_bio!J38</f>
        <v>2.4566716766981944</v>
      </c>
    </row>
    <row r="15" spans="2:12">
      <c r="B15" s="60" t="s">
        <v>9</v>
      </c>
      <c r="C15" s="61" t="s">
        <v>31</v>
      </c>
      <c r="D15" s="61">
        <f>FE_et_bio!B39</f>
        <v>2.5542785898538258</v>
      </c>
      <c r="E15" s="61">
        <f>FE_et_bio!C39</f>
        <v>2.5542785898538258</v>
      </c>
      <c r="F15" s="61">
        <f>FE_et_bio!D39</f>
        <v>2.5542785898538258</v>
      </c>
      <c r="G15" s="61">
        <f>FE_et_bio!E39</f>
        <v>2.5287358039552874</v>
      </c>
      <c r="H15" s="61">
        <f>FE_et_bio!F39</f>
        <v>2.5287358039552874</v>
      </c>
      <c r="I15" s="61">
        <f>FE_et_bio!G39</f>
        <v>2.5287358039552874</v>
      </c>
      <c r="J15" s="61">
        <f>FE_et_bio!H39</f>
        <v>2.5287358039552874</v>
      </c>
      <c r="K15" s="61">
        <f>FE_et_bio!I39</f>
        <v>2.5287358039552874</v>
      </c>
      <c r="L15" s="61">
        <f>FE_et_bio!J39</f>
        <v>2.5287358039552874</v>
      </c>
    </row>
    <row r="16" spans="2:12">
      <c r="B16" s="60" t="s">
        <v>10</v>
      </c>
      <c r="C16" s="61" t="s">
        <v>31</v>
      </c>
      <c r="D16" s="61">
        <f>FE_et_bio!B40</f>
        <v>2.7999143938091144</v>
      </c>
      <c r="E16" s="61">
        <f>FE_et_bio!C40</f>
        <v>2.7999143938091144</v>
      </c>
      <c r="F16" s="61">
        <f>FE_et_bio!D40</f>
        <v>2.7999143938091144</v>
      </c>
      <c r="G16" s="61">
        <f>FE_et_bio!E40</f>
        <v>2.7466627687016336</v>
      </c>
      <c r="H16" s="61">
        <f>FE_et_bio!F40</f>
        <v>2.7466627687016336</v>
      </c>
      <c r="I16" s="61">
        <f>FE_et_bio!G40</f>
        <v>2.7466627687016336</v>
      </c>
      <c r="J16" s="61">
        <f>FE_et_bio!H40</f>
        <v>2.7466627687016336</v>
      </c>
      <c r="K16" s="61">
        <f>FE_et_bio!I40</f>
        <v>2.7466627687016336</v>
      </c>
      <c r="L16" s="61">
        <f>FE_et_bio!J40</f>
        <v>2.7466627687016336</v>
      </c>
    </row>
    <row r="17" spans="2:17">
      <c r="B17" s="60" t="s">
        <v>30</v>
      </c>
      <c r="C17" s="61" t="s">
        <v>31</v>
      </c>
      <c r="D17" s="61">
        <v>0</v>
      </c>
      <c r="E17" s="61">
        <v>0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  <c r="L17" s="61">
        <v>0</v>
      </c>
    </row>
    <row r="20" spans="2:17">
      <c r="B20" s="62" t="s">
        <v>104</v>
      </c>
      <c r="C20" s="62"/>
      <c r="D20" s="62"/>
      <c r="E20" s="62"/>
      <c r="F20" s="21"/>
      <c r="G20" s="21"/>
      <c r="H20" s="21"/>
      <c r="I20" s="21"/>
      <c r="J20" s="21"/>
      <c r="K20" s="21"/>
      <c r="L20" s="21"/>
      <c r="M20" s="21"/>
      <c r="N20" s="21"/>
    </row>
    <row r="22" spans="2:17" s="141" customFormat="1">
      <c r="B22" s="63" t="s">
        <v>74</v>
      </c>
    </row>
    <row r="24" spans="2:17">
      <c r="B24" s="65" t="s">
        <v>105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Q24"/>
    </row>
    <row r="25" spans="2:17">
      <c r="Q25"/>
    </row>
    <row r="26" spans="2:17">
      <c r="B26" s="79" t="s">
        <v>106</v>
      </c>
      <c r="K26" s="68"/>
      <c r="Q26" s="55"/>
    </row>
    <row r="27" spans="2:17">
      <c r="B27" s="67"/>
      <c r="C27" s="28">
        <v>2015</v>
      </c>
      <c r="D27" s="28">
        <v>2016</v>
      </c>
      <c r="E27" s="28">
        <v>2017</v>
      </c>
      <c r="F27" s="28">
        <v>2018</v>
      </c>
      <c r="G27" s="28">
        <v>2019</v>
      </c>
      <c r="H27" s="28">
        <v>2020</v>
      </c>
      <c r="I27" s="28">
        <v>2025</v>
      </c>
      <c r="J27" s="28">
        <v>2030</v>
      </c>
      <c r="K27" s="28">
        <v>2035</v>
      </c>
      <c r="L27" s="28">
        <v>2040</v>
      </c>
      <c r="M27" s="28">
        <v>2045</v>
      </c>
      <c r="N27" s="29">
        <v>2050</v>
      </c>
      <c r="Q27"/>
    </row>
    <row r="28" spans="2:17">
      <c r="B28" s="32" t="s">
        <v>107</v>
      </c>
      <c r="C28" s="373">
        <v>569</v>
      </c>
      <c r="D28" s="373">
        <v>572</v>
      </c>
      <c r="E28" s="373">
        <v>577</v>
      </c>
      <c r="F28" s="373">
        <v>586</v>
      </c>
      <c r="G28" s="373">
        <v>591</v>
      </c>
      <c r="H28" s="373">
        <v>589</v>
      </c>
      <c r="I28" s="142">
        <v>589</v>
      </c>
      <c r="J28" s="142">
        <v>589</v>
      </c>
      <c r="K28" s="142">
        <v>589</v>
      </c>
      <c r="L28" s="142">
        <v>589</v>
      </c>
      <c r="M28" s="142">
        <v>589</v>
      </c>
      <c r="N28" s="142">
        <v>589</v>
      </c>
      <c r="Q28"/>
    </row>
    <row r="29" spans="2:17">
      <c r="B29" s="32" t="s">
        <v>108</v>
      </c>
      <c r="C29" s="373">
        <v>43.5</v>
      </c>
      <c r="D29" s="373">
        <v>49</v>
      </c>
      <c r="E29" s="373">
        <v>52.4</v>
      </c>
      <c r="F29" s="373">
        <v>56.8</v>
      </c>
      <c r="G29" s="373">
        <v>57.3</v>
      </c>
      <c r="H29" s="399">
        <v>43.4</v>
      </c>
      <c r="I29" s="400">
        <v>44.3</v>
      </c>
      <c r="J29" s="400">
        <v>44.3</v>
      </c>
      <c r="K29" s="400">
        <v>44.3</v>
      </c>
      <c r="L29" s="400">
        <v>44.3</v>
      </c>
      <c r="M29" s="400">
        <v>44.3</v>
      </c>
      <c r="N29" s="400">
        <v>44.3</v>
      </c>
      <c r="Q29"/>
    </row>
    <row r="30" spans="2:17">
      <c r="B30" s="42"/>
      <c r="C30" s="20">
        <f>C28/C29</f>
        <v>13.080459770114942</v>
      </c>
      <c r="D30" s="20">
        <f t="shared" ref="D30:N30" si="0">D28/D29</f>
        <v>11.673469387755102</v>
      </c>
      <c r="E30" s="20">
        <f t="shared" si="0"/>
        <v>11.01145038167939</v>
      </c>
      <c r="F30" s="20">
        <f t="shared" si="0"/>
        <v>10.316901408450704</v>
      </c>
      <c r="G30" s="20">
        <f t="shared" si="0"/>
        <v>10.31413612565445</v>
      </c>
      <c r="H30" s="20">
        <f t="shared" si="0"/>
        <v>13.571428571428571</v>
      </c>
      <c r="I30" s="20">
        <f t="shared" si="0"/>
        <v>13.295711060948083</v>
      </c>
      <c r="J30" s="20">
        <f t="shared" si="0"/>
        <v>13.295711060948083</v>
      </c>
      <c r="K30" s="20">
        <f t="shared" si="0"/>
        <v>13.295711060948083</v>
      </c>
      <c r="L30" s="20">
        <f t="shared" si="0"/>
        <v>13.295711060948083</v>
      </c>
      <c r="M30" s="20">
        <f t="shared" si="0"/>
        <v>13.295711060948083</v>
      </c>
      <c r="N30" s="20">
        <f t="shared" si="0"/>
        <v>13.295711060948083</v>
      </c>
      <c r="Q30"/>
    </row>
    <row r="31" spans="2:17">
      <c r="B31" s="42"/>
      <c r="Q31" s="593"/>
    </row>
    <row r="32" spans="2:17">
      <c r="B32" s="86" t="s">
        <v>313</v>
      </c>
      <c r="Q32" s="582"/>
    </row>
    <row r="33" spans="1:17">
      <c r="B33" s="358"/>
      <c r="C33" s="359">
        <v>2015</v>
      </c>
      <c r="D33" s="359">
        <v>2016</v>
      </c>
      <c r="E33" s="360">
        <v>2017</v>
      </c>
      <c r="F33" s="360">
        <v>2018</v>
      </c>
      <c r="G33" s="360">
        <v>2019</v>
      </c>
      <c r="H33" s="360">
        <v>2020</v>
      </c>
      <c r="Q33" s="589"/>
    </row>
    <row r="34" spans="1:17">
      <c r="B34" s="368" t="s">
        <v>320</v>
      </c>
      <c r="C34" s="369">
        <v>43413.608805479693</v>
      </c>
      <c r="D34" s="369">
        <v>44046.79149535171</v>
      </c>
      <c r="E34" s="369">
        <v>44322.400564653763</v>
      </c>
      <c r="F34" s="369">
        <v>44526.445351313632</v>
      </c>
      <c r="G34" s="369">
        <v>43689.413860143904</v>
      </c>
      <c r="H34" s="369">
        <v>41498.442999652114</v>
      </c>
      <c r="Q34" s="583"/>
    </row>
    <row r="35" spans="1:17">
      <c r="B35" s="370" t="s">
        <v>46</v>
      </c>
      <c r="C35" s="371">
        <v>43492.369892292671</v>
      </c>
      <c r="D35" s="371">
        <v>44119.951814252614</v>
      </c>
      <c r="E35" s="371">
        <v>44376.1721222497</v>
      </c>
      <c r="F35" s="371">
        <v>44549.370242353463</v>
      </c>
      <c r="G35" s="371">
        <v>43714.904662971268</v>
      </c>
      <c r="H35" s="371">
        <v>41466.359574650829</v>
      </c>
      <c r="Q35" s="583"/>
    </row>
    <row r="36" spans="1:17">
      <c r="B36" s="370" t="s">
        <v>10</v>
      </c>
      <c r="C36" s="371">
        <v>20606.92781391431</v>
      </c>
      <c r="D36" s="371">
        <v>26482.184863120907</v>
      </c>
      <c r="E36" s="371">
        <v>36011.957352358106</v>
      </c>
      <c r="F36" s="371">
        <v>44078.084087042909</v>
      </c>
      <c r="G36" s="371">
        <v>43178.221300861485</v>
      </c>
      <c r="H36" s="371">
        <v>46971.014560497242</v>
      </c>
      <c r="Q36" s="583"/>
    </row>
    <row r="37" spans="1:17">
      <c r="B37" s="370" t="s">
        <v>49</v>
      </c>
      <c r="C37" s="371">
        <v>9335.8557504889541</v>
      </c>
      <c r="D37" s="371">
        <v>9140.9805688869019</v>
      </c>
      <c r="E37" s="371">
        <v>10438.074609264835</v>
      </c>
      <c r="F37" s="371">
        <v>7687.0714579282767</v>
      </c>
      <c r="G37" s="371">
        <v>3408.4367904104456</v>
      </c>
      <c r="H37" s="371">
        <v>2056.0068723453123</v>
      </c>
      <c r="Q37"/>
    </row>
    <row r="38" spans="1:17">
      <c r="B38" s="42"/>
      <c r="Q38"/>
    </row>
    <row r="39" spans="1:17">
      <c r="Q39"/>
    </row>
    <row r="40" spans="1:17">
      <c r="B40" s="65" t="s">
        <v>109</v>
      </c>
      <c r="C40" s="24"/>
      <c r="D40" s="24"/>
      <c r="E40" s="24"/>
      <c r="F40" s="24"/>
      <c r="G40" s="24"/>
      <c r="H40" s="69" t="s">
        <v>81</v>
      </c>
      <c r="I40" s="24"/>
      <c r="J40" s="24"/>
      <c r="K40" s="24"/>
      <c r="L40" s="24"/>
      <c r="M40" s="24"/>
      <c r="N40" s="24"/>
      <c r="Q40" s="593"/>
    </row>
    <row r="41" spans="1:17">
      <c r="Q41" s="459"/>
    </row>
    <row r="42" spans="1:17">
      <c r="B42" s="355"/>
      <c r="C42" s="344">
        <v>2015</v>
      </c>
      <c r="D42" s="344">
        <v>2016</v>
      </c>
      <c r="E42" s="344">
        <v>2017</v>
      </c>
      <c r="F42" s="344">
        <v>2018</v>
      </c>
      <c r="G42" s="344">
        <v>2019</v>
      </c>
      <c r="H42" s="344">
        <v>2020</v>
      </c>
      <c r="I42" s="344">
        <v>2025</v>
      </c>
      <c r="J42" s="344">
        <v>2030</v>
      </c>
      <c r="K42" s="344">
        <v>2035</v>
      </c>
      <c r="L42" s="344">
        <v>2040</v>
      </c>
      <c r="M42" s="344">
        <v>2045</v>
      </c>
      <c r="N42" s="345">
        <v>2050</v>
      </c>
      <c r="Q42" s="459"/>
    </row>
    <row r="43" spans="1:17">
      <c r="B43" s="105" t="s">
        <v>13</v>
      </c>
      <c r="C43" s="423">
        <v>0.99265705738373677</v>
      </c>
      <c r="D43" s="423">
        <v>0.9887773183697578</v>
      </c>
      <c r="E43" s="423">
        <v>0.98058370985468313</v>
      </c>
      <c r="F43" s="423">
        <v>0.97706868172976213</v>
      </c>
      <c r="G43" s="423">
        <v>0.96930172772295942</v>
      </c>
      <c r="H43" s="424">
        <v>0.96579972245848067</v>
      </c>
      <c r="I43" s="431">
        <v>0.80999999999999994</v>
      </c>
      <c r="J43" s="431">
        <v>0.65</v>
      </c>
      <c r="K43" s="431">
        <v>0.64</v>
      </c>
      <c r="L43" s="431">
        <v>0.64</v>
      </c>
      <c r="M43" s="431">
        <v>0.64</v>
      </c>
      <c r="N43" s="431">
        <v>0.64</v>
      </c>
      <c r="Q43" s="459"/>
    </row>
    <row r="44" spans="1:17">
      <c r="B44" s="105" t="s">
        <v>10</v>
      </c>
      <c r="C44" s="423">
        <v>6.9078052760402501E-3</v>
      </c>
      <c r="D44" s="423">
        <v>1.090462992412195E-2</v>
      </c>
      <c r="E44" s="423">
        <v>1.9090650059022267E-2</v>
      </c>
      <c r="F44" s="423">
        <v>2.2632051473888973E-2</v>
      </c>
      <c r="G44" s="423">
        <v>2.941287663982458E-2</v>
      </c>
      <c r="H44" s="424">
        <v>3.2902099467299342E-2</v>
      </c>
      <c r="I44" s="435">
        <v>0.16</v>
      </c>
      <c r="J44" s="435">
        <v>0.25</v>
      </c>
      <c r="K44" s="435">
        <v>0.25</v>
      </c>
      <c r="L44" s="435">
        <v>0.25</v>
      </c>
      <c r="M44" s="431">
        <v>0.25</v>
      </c>
      <c r="N44" s="431">
        <v>0.25</v>
      </c>
      <c r="Q44" s="459"/>
    </row>
    <row r="45" spans="1:17">
      <c r="B45" s="105" t="s">
        <v>49</v>
      </c>
      <c r="C45" s="423">
        <v>4.3513734022300791E-4</v>
      </c>
      <c r="D45" s="423">
        <v>3.1805170612022357E-4</v>
      </c>
      <c r="E45" s="423">
        <v>3.2564008629462285E-4</v>
      </c>
      <c r="F45" s="423">
        <v>2.9926679634894508E-4</v>
      </c>
      <c r="G45" s="423">
        <v>1.2853956372159843E-3</v>
      </c>
      <c r="H45" s="424">
        <v>1.298178074219974E-3</v>
      </c>
      <c r="I45" s="435">
        <v>0.03</v>
      </c>
      <c r="J45" s="435">
        <v>0.08</v>
      </c>
      <c r="K45" s="435">
        <v>0.08</v>
      </c>
      <c r="L45" s="435">
        <v>0.08</v>
      </c>
      <c r="M45" s="431">
        <v>0.08</v>
      </c>
      <c r="N45" s="431">
        <v>0.08</v>
      </c>
      <c r="Q45" s="584"/>
    </row>
    <row r="46" spans="1:17">
      <c r="B46" s="105" t="s">
        <v>85</v>
      </c>
      <c r="C46" s="423">
        <v>0</v>
      </c>
      <c r="D46" s="423">
        <v>0</v>
      </c>
      <c r="E46" s="423">
        <v>0</v>
      </c>
      <c r="F46" s="423">
        <v>0</v>
      </c>
      <c r="G46" s="423">
        <v>0</v>
      </c>
      <c r="H46" s="424">
        <v>0</v>
      </c>
      <c r="I46" s="435">
        <v>0</v>
      </c>
      <c r="J46" s="435">
        <v>0.02</v>
      </c>
      <c r="K46" s="435">
        <v>0.03</v>
      </c>
      <c r="L46" s="435">
        <v>0.03</v>
      </c>
      <c r="M46" s="431">
        <v>0.03</v>
      </c>
      <c r="N46" s="431">
        <v>0.03</v>
      </c>
      <c r="Q46" s="584"/>
    </row>
    <row r="47" spans="1:17">
      <c r="A47" s="18"/>
      <c r="B47" s="18"/>
      <c r="C47" s="372">
        <f t="shared" ref="C47:N47" si="1">SUM(C43:C46)</f>
        <v>1</v>
      </c>
      <c r="D47" s="372">
        <f t="shared" si="1"/>
        <v>1</v>
      </c>
      <c r="E47" s="372">
        <f t="shared" si="1"/>
        <v>1</v>
      </c>
      <c r="F47" s="372">
        <f t="shared" si="1"/>
        <v>1</v>
      </c>
      <c r="G47" s="372">
        <f t="shared" si="1"/>
        <v>1</v>
      </c>
      <c r="H47" s="372">
        <f t="shared" si="1"/>
        <v>1</v>
      </c>
      <c r="I47" s="372">
        <f t="shared" si="1"/>
        <v>1</v>
      </c>
      <c r="J47" s="372">
        <f t="shared" si="1"/>
        <v>1</v>
      </c>
      <c r="K47" s="372">
        <f t="shared" si="1"/>
        <v>1</v>
      </c>
      <c r="L47" s="372">
        <f t="shared" si="1"/>
        <v>1</v>
      </c>
      <c r="M47" s="372">
        <f t="shared" si="1"/>
        <v>1</v>
      </c>
      <c r="N47" s="372">
        <f t="shared" si="1"/>
        <v>1</v>
      </c>
      <c r="Q47" s="594"/>
    </row>
    <row r="48" spans="1:17" ht="15" customHeight="1">
      <c r="A48" s="18"/>
      <c r="B48" s="18" t="s">
        <v>327</v>
      </c>
      <c r="C48" s="372">
        <f>C45+C46</f>
        <v>4.3513734022300791E-4</v>
      </c>
      <c r="D48" s="372">
        <f t="shared" ref="D48:N48" si="2">D45+D46</f>
        <v>3.1805170612022357E-4</v>
      </c>
      <c r="E48" s="372">
        <f t="shared" si="2"/>
        <v>3.2564008629462285E-4</v>
      </c>
      <c r="F48" s="372">
        <f t="shared" si="2"/>
        <v>2.9926679634894508E-4</v>
      </c>
      <c r="G48" s="372">
        <f t="shared" si="2"/>
        <v>1.2853956372159843E-3</v>
      </c>
      <c r="H48" s="372">
        <f t="shared" si="2"/>
        <v>1.298178074219974E-3</v>
      </c>
      <c r="I48" s="372">
        <f t="shared" si="2"/>
        <v>0.03</v>
      </c>
      <c r="J48" s="372">
        <f t="shared" si="2"/>
        <v>0.1</v>
      </c>
      <c r="K48" s="372">
        <f t="shared" si="2"/>
        <v>0.11</v>
      </c>
      <c r="L48" s="372">
        <f t="shared" si="2"/>
        <v>0.11</v>
      </c>
      <c r="M48" s="372">
        <f t="shared" si="2"/>
        <v>0.11</v>
      </c>
      <c r="N48" s="372">
        <f t="shared" si="2"/>
        <v>0.11</v>
      </c>
      <c r="Q48" s="584"/>
    </row>
    <row r="49" spans="1:17">
      <c r="J49" s="35"/>
    </row>
    <row r="50" spans="1:17">
      <c r="B50" s="65" t="s">
        <v>110</v>
      </c>
      <c r="C50" s="24"/>
      <c r="D50" s="24"/>
      <c r="E50" s="24"/>
      <c r="F50" s="24"/>
      <c r="G50" s="24"/>
      <c r="H50" s="69" t="s">
        <v>81</v>
      </c>
      <c r="I50" s="24"/>
      <c r="J50" s="24"/>
      <c r="K50" s="24"/>
      <c r="L50" s="24"/>
      <c r="M50" s="24"/>
      <c r="N50" s="24"/>
      <c r="Q50"/>
    </row>
    <row r="51" spans="1:17">
      <c r="Q51"/>
    </row>
    <row r="52" spans="1:17">
      <c r="B52" s="79" t="s">
        <v>111</v>
      </c>
      <c r="I52" s="23"/>
      <c r="J52" s="23"/>
      <c r="K52" s="23"/>
      <c r="L52" s="23"/>
      <c r="M52" s="23"/>
      <c r="N52" s="23"/>
      <c r="Q52" s="595"/>
    </row>
    <row r="53" spans="1:17">
      <c r="B53" s="355"/>
      <c r="C53" s="344">
        <v>2015</v>
      </c>
      <c r="D53" s="344">
        <v>2016</v>
      </c>
      <c r="E53" s="344">
        <v>2017</v>
      </c>
      <c r="F53" s="344">
        <v>2018</v>
      </c>
      <c r="G53" s="344">
        <v>2019</v>
      </c>
      <c r="H53" s="344">
        <v>2020</v>
      </c>
      <c r="I53" s="344">
        <v>2025</v>
      </c>
      <c r="J53" s="344">
        <v>2030</v>
      </c>
      <c r="K53" s="344">
        <v>2035</v>
      </c>
      <c r="L53" s="344">
        <v>2040</v>
      </c>
      <c r="M53" s="344">
        <v>2045</v>
      </c>
      <c r="N53" s="345">
        <v>2050</v>
      </c>
      <c r="Q53" s="595"/>
    </row>
    <row r="54" spans="1:17">
      <c r="B54" s="32" t="s">
        <v>430</v>
      </c>
      <c r="C54" s="425">
        <v>33</v>
      </c>
      <c r="D54" s="182">
        <v>32.703000000000003</v>
      </c>
      <c r="E54" s="182">
        <v>32.408673</v>
      </c>
      <c r="F54" s="182">
        <v>32.116994943000002</v>
      </c>
      <c r="G54" s="182">
        <v>31.827941988513</v>
      </c>
      <c r="H54" s="433">
        <v>31.541490510616384</v>
      </c>
      <c r="I54" s="438">
        <v>27.756511649342418</v>
      </c>
      <c r="J54" s="439">
        <v>24.602362598280781</v>
      </c>
      <c r="K54" s="440">
        <v>23.340702977856125</v>
      </c>
      <c r="L54" s="426">
        <v>22.079043357431466</v>
      </c>
      <c r="M54" s="441">
        <v>22.079043357431466</v>
      </c>
      <c r="N54" s="441">
        <v>22.079043357431466</v>
      </c>
      <c r="O54" s="20">
        <f>C54*9.83</f>
        <v>324.39</v>
      </c>
      <c r="Q54" s="595"/>
    </row>
    <row r="55" spans="1:17">
      <c r="B55" s="32" t="s">
        <v>87</v>
      </c>
      <c r="C55" s="425">
        <v>28.7</v>
      </c>
      <c r="D55" s="182">
        <v>28.441700000000004</v>
      </c>
      <c r="E55" s="182">
        <v>28.185724700000005</v>
      </c>
      <c r="F55" s="182">
        <v>27.932053177700006</v>
      </c>
      <c r="G55" s="182">
        <v>27.680664699100703</v>
      </c>
      <c r="H55" s="433">
        <v>27.431538716808799</v>
      </c>
      <c r="I55" s="440">
        <v>24.139754070791742</v>
      </c>
      <c r="J55" s="440">
        <v>21.396600199110864</v>
      </c>
      <c r="K55" s="440">
        <v>20.299338650438511</v>
      </c>
      <c r="L55" s="182">
        <v>19.202077101766157</v>
      </c>
      <c r="M55" s="441">
        <v>19.202077101766157</v>
      </c>
      <c r="N55" s="182">
        <v>19.202077101766157</v>
      </c>
      <c r="O55" s="20">
        <f>C55*13.8</f>
        <v>396.06</v>
      </c>
      <c r="Q55" s="595"/>
    </row>
    <row r="56" spans="1:17" ht="15.75" customHeight="1">
      <c r="B56" s="32" t="s">
        <v>88</v>
      </c>
      <c r="C56" s="429">
        <v>144</v>
      </c>
      <c r="D56" s="181">
        <v>144</v>
      </c>
      <c r="E56" s="181">
        <v>144</v>
      </c>
      <c r="F56" s="52">
        <v>144</v>
      </c>
      <c r="G56" s="52">
        <v>144</v>
      </c>
      <c r="H56" s="434">
        <v>144</v>
      </c>
      <c r="I56" s="427">
        <v>144</v>
      </c>
      <c r="J56" s="427">
        <v>144</v>
      </c>
      <c r="K56" s="427">
        <v>144</v>
      </c>
      <c r="L56" s="427">
        <v>144</v>
      </c>
      <c r="M56" s="428">
        <v>144</v>
      </c>
      <c r="N56" s="428">
        <v>144</v>
      </c>
      <c r="Q56" s="598"/>
    </row>
    <row r="57" spans="1:17">
      <c r="A57" s="47"/>
      <c r="B57" s="32" t="s">
        <v>180</v>
      </c>
      <c r="C57" s="43">
        <v>6.92</v>
      </c>
      <c r="D57" s="43">
        <v>6.92</v>
      </c>
      <c r="E57" s="43">
        <v>6.92</v>
      </c>
      <c r="F57" s="43">
        <v>6.92</v>
      </c>
      <c r="G57" s="43">
        <v>6.92</v>
      </c>
      <c r="H57" s="444">
        <v>6.92</v>
      </c>
      <c r="I57" s="427">
        <v>6.5</v>
      </c>
      <c r="J57" s="427">
        <v>6</v>
      </c>
      <c r="K57" s="427">
        <v>6</v>
      </c>
      <c r="L57" s="427">
        <v>6</v>
      </c>
      <c r="M57" s="428">
        <v>6</v>
      </c>
      <c r="N57" s="428">
        <v>6</v>
      </c>
      <c r="Q57" s="595"/>
    </row>
    <row r="58" spans="1:17">
      <c r="B58" s="143" t="s">
        <v>181</v>
      </c>
      <c r="D58" s="437"/>
      <c r="I58" s="85">
        <f>I54/$H54-1</f>
        <v>-0.12</v>
      </c>
      <c r="J58" s="85">
        <f>J54/$H54-1</f>
        <v>-0.21999999999999997</v>
      </c>
      <c r="Q58" s="595"/>
    </row>
    <row r="59" spans="1:17">
      <c r="B59" s="143" t="s">
        <v>182</v>
      </c>
      <c r="I59" s="85">
        <f t="shared" ref="I59:J60" si="3">I55/$H55-1</f>
        <v>-0.12</v>
      </c>
      <c r="J59" s="85">
        <f t="shared" si="3"/>
        <v>-0.21999999999999997</v>
      </c>
      <c r="Q59" s="86"/>
    </row>
    <row r="60" spans="1:17">
      <c r="B60" s="143" t="s">
        <v>183</v>
      </c>
      <c r="I60" s="85">
        <f t="shared" si="3"/>
        <v>0</v>
      </c>
      <c r="J60" s="85">
        <f t="shared" si="3"/>
        <v>0</v>
      </c>
      <c r="Q60" s="86"/>
    </row>
    <row r="61" spans="1:17">
      <c r="B61" s="143" t="s">
        <v>326</v>
      </c>
      <c r="C61" s="436">
        <f>C55/C54</f>
        <v>0.86969696969696964</v>
      </c>
      <c r="D61" s="436">
        <f t="shared" ref="D61:N61" si="4">D55/D54</f>
        <v>0.86969696969696975</v>
      </c>
      <c r="E61" s="436">
        <f t="shared" si="4"/>
        <v>0.86969696969696986</v>
      </c>
      <c r="F61" s="436">
        <f t="shared" si="4"/>
        <v>0.86969696969696986</v>
      </c>
      <c r="G61" s="436">
        <f t="shared" si="4"/>
        <v>0.86969696969696975</v>
      </c>
      <c r="H61" s="436">
        <f t="shared" si="4"/>
        <v>0.86969696969696986</v>
      </c>
      <c r="I61" s="436">
        <f t="shared" si="4"/>
        <v>0.86969696969696986</v>
      </c>
      <c r="J61" s="436">
        <f t="shared" si="4"/>
        <v>0.86969696969696986</v>
      </c>
      <c r="K61" s="436">
        <f t="shared" si="4"/>
        <v>0.86969696969696975</v>
      </c>
      <c r="L61" s="436">
        <f t="shared" si="4"/>
        <v>0.86969696969696986</v>
      </c>
      <c r="M61" s="436">
        <f t="shared" si="4"/>
        <v>0.86969696969696986</v>
      </c>
      <c r="N61" s="436">
        <f t="shared" si="4"/>
        <v>0.86969696969696986</v>
      </c>
      <c r="Q61" s="86"/>
    </row>
    <row r="62" spans="1:17">
      <c r="B62" s="47"/>
      <c r="Q62" s="86"/>
    </row>
    <row r="63" spans="1:17">
      <c r="B63" s="38" t="s">
        <v>328</v>
      </c>
      <c r="C63" s="95">
        <v>2015</v>
      </c>
      <c r="D63" s="95">
        <v>2016</v>
      </c>
      <c r="E63" s="95">
        <v>2017</v>
      </c>
      <c r="F63" s="95">
        <v>2018</v>
      </c>
      <c r="G63" s="95">
        <v>2019</v>
      </c>
      <c r="H63" s="95">
        <v>2020</v>
      </c>
      <c r="I63" s="95">
        <v>2025</v>
      </c>
      <c r="J63" s="95">
        <v>2030</v>
      </c>
      <c r="K63" s="95">
        <v>2035</v>
      </c>
      <c r="L63" s="95">
        <v>2040</v>
      </c>
      <c r="M63" s="95">
        <v>2045</v>
      </c>
      <c r="N63" s="95">
        <v>2050</v>
      </c>
      <c r="Q63" s="595"/>
    </row>
    <row r="64" spans="1:17">
      <c r="B64" s="32" t="s">
        <v>46</v>
      </c>
      <c r="C64" s="39">
        <f>C54*$E$6</f>
        <v>324.39</v>
      </c>
      <c r="D64" s="39">
        <f t="shared" ref="D64:N64" si="5">D54*$E$6</f>
        <v>321.47049000000004</v>
      </c>
      <c r="E64" s="39">
        <f t="shared" si="5"/>
        <v>318.57725558999999</v>
      </c>
      <c r="F64" s="39">
        <f t="shared" si="5"/>
        <v>315.71006028969003</v>
      </c>
      <c r="G64" s="39">
        <f t="shared" si="5"/>
        <v>312.86866974708278</v>
      </c>
      <c r="H64" s="39">
        <f t="shared" si="5"/>
        <v>310.05285171935907</v>
      </c>
      <c r="I64" s="39">
        <f t="shared" si="5"/>
        <v>272.84650951303598</v>
      </c>
      <c r="J64" s="39">
        <f t="shared" si="5"/>
        <v>241.84122434110009</v>
      </c>
      <c r="K64" s="39">
        <f t="shared" si="5"/>
        <v>229.43911027232571</v>
      </c>
      <c r="L64" s="39">
        <f t="shared" si="5"/>
        <v>217.03699620355133</v>
      </c>
      <c r="M64" s="39">
        <f t="shared" si="5"/>
        <v>217.03699620355133</v>
      </c>
      <c r="N64" s="39">
        <f t="shared" si="5"/>
        <v>217.03699620355133</v>
      </c>
      <c r="Q64"/>
    </row>
    <row r="65" spans="2:17">
      <c r="B65" s="32" t="s">
        <v>52</v>
      </c>
      <c r="C65" s="39">
        <f>C55*$E$8</f>
        <v>396.06</v>
      </c>
      <c r="D65" s="39">
        <f t="shared" ref="D65:N65" si="6">D55*$E$8</f>
        <v>392.49546000000009</v>
      </c>
      <c r="E65" s="39">
        <f t="shared" si="6"/>
        <v>388.96300086000008</v>
      </c>
      <c r="F65" s="39">
        <f t="shared" si="6"/>
        <v>385.46233385226009</v>
      </c>
      <c r="G65" s="39">
        <f t="shared" si="6"/>
        <v>381.99317284758973</v>
      </c>
      <c r="H65" s="39">
        <f t="shared" si="6"/>
        <v>378.55523429196143</v>
      </c>
      <c r="I65" s="39">
        <f t="shared" si="6"/>
        <v>333.12860617692604</v>
      </c>
      <c r="J65" s="39">
        <f t="shared" si="6"/>
        <v>295.27308274772992</v>
      </c>
      <c r="K65" s="39">
        <f t="shared" si="6"/>
        <v>280.13087337605145</v>
      </c>
      <c r="L65" s="39">
        <f t="shared" si="6"/>
        <v>264.98866400437299</v>
      </c>
      <c r="M65" s="39">
        <f t="shared" si="6"/>
        <v>264.98866400437299</v>
      </c>
      <c r="N65" s="39">
        <f t="shared" si="6"/>
        <v>264.98866400437299</v>
      </c>
      <c r="Q65"/>
    </row>
    <row r="66" spans="2:17">
      <c r="B66" s="93" t="s">
        <v>49</v>
      </c>
      <c r="C66" s="39">
        <f>C56</f>
        <v>144</v>
      </c>
      <c r="D66" s="39">
        <f t="shared" ref="D66:N66" si="7">D56</f>
        <v>144</v>
      </c>
      <c r="E66" s="39">
        <f t="shared" si="7"/>
        <v>144</v>
      </c>
      <c r="F66" s="39">
        <f t="shared" si="7"/>
        <v>144</v>
      </c>
      <c r="G66" s="39">
        <f t="shared" si="7"/>
        <v>144</v>
      </c>
      <c r="H66" s="39">
        <f t="shared" si="7"/>
        <v>144</v>
      </c>
      <c r="I66" s="39">
        <f t="shared" si="7"/>
        <v>144</v>
      </c>
      <c r="J66" s="39">
        <f t="shared" si="7"/>
        <v>144</v>
      </c>
      <c r="K66" s="39">
        <f t="shared" si="7"/>
        <v>144</v>
      </c>
      <c r="L66" s="39">
        <f t="shared" si="7"/>
        <v>144</v>
      </c>
      <c r="M66" s="39">
        <f t="shared" si="7"/>
        <v>144</v>
      </c>
      <c r="N66" s="39">
        <f t="shared" si="7"/>
        <v>144</v>
      </c>
      <c r="Q66" s="55"/>
    </row>
    <row r="67" spans="2:17">
      <c r="B67" s="96" t="s">
        <v>85</v>
      </c>
      <c r="C67" s="39">
        <f>C57*33.3</f>
        <v>230.43599999999998</v>
      </c>
      <c r="D67" s="39">
        <f t="shared" ref="D67:N67" si="8">D57*33.3</f>
        <v>230.43599999999998</v>
      </c>
      <c r="E67" s="39">
        <f t="shared" si="8"/>
        <v>230.43599999999998</v>
      </c>
      <c r="F67" s="39">
        <f t="shared" si="8"/>
        <v>230.43599999999998</v>
      </c>
      <c r="G67" s="39">
        <f t="shared" si="8"/>
        <v>230.43599999999998</v>
      </c>
      <c r="H67" s="39">
        <f t="shared" si="8"/>
        <v>230.43599999999998</v>
      </c>
      <c r="I67" s="39">
        <f t="shared" si="8"/>
        <v>216.45</v>
      </c>
      <c r="J67" s="39">
        <f t="shared" si="8"/>
        <v>199.79999999999998</v>
      </c>
      <c r="K67" s="39">
        <f t="shared" si="8"/>
        <v>199.79999999999998</v>
      </c>
      <c r="L67" s="39">
        <f t="shared" si="8"/>
        <v>199.79999999999998</v>
      </c>
      <c r="M67" s="39">
        <f t="shared" si="8"/>
        <v>199.79999999999998</v>
      </c>
      <c r="N67" s="39">
        <f t="shared" si="8"/>
        <v>199.79999999999998</v>
      </c>
    </row>
    <row r="68" spans="2:17">
      <c r="B68" s="97" t="s">
        <v>179</v>
      </c>
      <c r="C68" s="39">
        <f t="shared" ref="C68:N68" si="9">(C64*C43+C65*C44+C66*C45+C67*C46)</f>
        <v>324.80658797933097</v>
      </c>
      <c r="D68" s="39">
        <f t="shared" si="9"/>
        <v>322.18854622109143</v>
      </c>
      <c r="E68" s="39">
        <f t="shared" si="9"/>
        <v>319.86411586951766</v>
      </c>
      <c r="F68" s="39">
        <f t="shared" si="9"/>
        <v>317.23731021573514</v>
      </c>
      <c r="G68" s="39">
        <f t="shared" si="9"/>
        <v>314.68475717821178</v>
      </c>
      <c r="H68" s="39">
        <f t="shared" si="9"/>
        <v>312.09115775324608</v>
      </c>
      <c r="I68" s="39">
        <f t="shared" si="9"/>
        <v>278.62624969386729</v>
      </c>
      <c r="J68" s="39">
        <f t="shared" si="9"/>
        <v>246.53106650864754</v>
      </c>
      <c r="K68" s="39">
        <f t="shared" si="9"/>
        <v>234.38774891830133</v>
      </c>
      <c r="L68" s="39">
        <f t="shared" si="9"/>
        <v>222.66484357136613</v>
      </c>
      <c r="M68" s="39">
        <f t="shared" si="9"/>
        <v>222.66484357136613</v>
      </c>
      <c r="N68" s="39">
        <f t="shared" si="9"/>
        <v>222.66484357136613</v>
      </c>
    </row>
    <row r="69" spans="2:17">
      <c r="B69" s="86"/>
      <c r="F69" s="50"/>
      <c r="G69" s="50"/>
      <c r="H69" s="50">
        <f>H68/$H68-1</f>
        <v>0</v>
      </c>
      <c r="I69" s="50">
        <f t="shared" ref="I69" si="10">I68/$H68-1</f>
        <v>-0.10722799165568708</v>
      </c>
      <c r="J69" s="50">
        <f>J68/$H68-1</f>
        <v>-0.21006712178764586</v>
      </c>
      <c r="Q69"/>
    </row>
    <row r="70" spans="2:17">
      <c r="B70" s="86"/>
      <c r="F70" s="50"/>
      <c r="G70" s="50"/>
      <c r="H70" s="50"/>
      <c r="I70" s="50"/>
      <c r="J70" s="50"/>
    </row>
    <row r="71" spans="2:17">
      <c r="B71" s="38" t="s">
        <v>89</v>
      </c>
      <c r="C71" s="95">
        <v>2015</v>
      </c>
      <c r="D71" s="95">
        <v>2016</v>
      </c>
      <c r="E71" s="95">
        <v>2017</v>
      </c>
      <c r="F71" s="95">
        <v>2018</v>
      </c>
      <c r="G71" s="95">
        <v>2019</v>
      </c>
      <c r="H71" s="95">
        <v>2020</v>
      </c>
      <c r="I71" s="95">
        <v>2025</v>
      </c>
      <c r="J71" s="95">
        <v>2030</v>
      </c>
      <c r="K71" s="95">
        <v>2035</v>
      </c>
      <c r="L71" s="95">
        <v>2040</v>
      </c>
      <c r="M71" s="95">
        <v>2045</v>
      </c>
      <c r="N71" s="95">
        <v>2050</v>
      </c>
      <c r="Q71"/>
    </row>
    <row r="72" spans="2:17">
      <c r="B72" s="32" t="s">
        <v>46</v>
      </c>
      <c r="C72" s="39">
        <f>C54*$C$6*10</f>
        <v>886.98211521926055</v>
      </c>
      <c r="D72" s="39">
        <f t="shared" ref="D72:E72" si="11">D54*$C$6*10</f>
        <v>878.9992761822873</v>
      </c>
      <c r="E72" s="39">
        <f t="shared" si="11"/>
        <v>871.08828269664673</v>
      </c>
      <c r="F72" s="39">
        <f t="shared" ref="F72:N72" si="12">F54*$C$6*10</f>
        <v>863.24848815237692</v>
      </c>
      <c r="G72" s="39">
        <f t="shared" ref="G72" si="13">G54*$C$6*10</f>
        <v>855.47925175900548</v>
      </c>
      <c r="H72" s="39">
        <f t="shared" si="12"/>
        <v>847.77993849317443</v>
      </c>
      <c r="I72" s="39">
        <f>I54*$C$6*10</f>
        <v>746.04634587399346</v>
      </c>
      <c r="J72" s="39">
        <f>J54*$C$6*10</f>
        <v>661.26835202467601</v>
      </c>
      <c r="K72" s="39">
        <f t="shared" si="12"/>
        <v>627.35715448494909</v>
      </c>
      <c r="L72" s="39">
        <f t="shared" si="12"/>
        <v>593.44595694522195</v>
      </c>
      <c r="M72" s="39">
        <f t="shared" ref="M72" si="14">M54*$C$6*10</f>
        <v>593.44595694522195</v>
      </c>
      <c r="N72" s="39">
        <f t="shared" si="12"/>
        <v>593.44595694522195</v>
      </c>
      <c r="Q72" s="593"/>
    </row>
    <row r="73" spans="2:17">
      <c r="B73" s="32" t="s">
        <v>52</v>
      </c>
      <c r="C73" s="39">
        <f>C55*$C$8*10</f>
        <v>804.37981083404998</v>
      </c>
      <c r="D73" s="39">
        <f t="shared" ref="D73:E73" si="15">D55*$C$8*10</f>
        <v>797.14039253654346</v>
      </c>
      <c r="E73" s="39">
        <f t="shared" si="15"/>
        <v>789.96612900371474</v>
      </c>
      <c r="F73" s="39">
        <f t="shared" ref="F73:N73" si="16">F55*$C$8*10</f>
        <v>782.85643384268133</v>
      </c>
      <c r="G73" s="39">
        <f t="shared" ref="G73" si="17">G55*$C$8*10</f>
        <v>775.81072593809711</v>
      </c>
      <c r="H73" s="39">
        <f t="shared" si="16"/>
        <v>768.82842940465423</v>
      </c>
      <c r="I73" s="39">
        <f t="shared" si="16"/>
        <v>676.5690178760957</v>
      </c>
      <c r="J73" s="39">
        <f t="shared" si="16"/>
        <v>599.68617493563033</v>
      </c>
      <c r="K73" s="39">
        <f t="shared" si="16"/>
        <v>568.93303775944412</v>
      </c>
      <c r="L73" s="39">
        <f t="shared" si="16"/>
        <v>538.1799005832579</v>
      </c>
      <c r="M73" s="39">
        <f t="shared" ref="M73" si="18">M55*$C$8*10</f>
        <v>538.1799005832579</v>
      </c>
      <c r="N73" s="39">
        <f t="shared" si="16"/>
        <v>538.1799005832579</v>
      </c>
      <c r="Q73" s="596"/>
    </row>
    <row r="74" spans="2:17">
      <c r="B74" s="93" t="s">
        <v>49</v>
      </c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Q74" s="596"/>
    </row>
    <row r="75" spans="2:17">
      <c r="B75" s="96" t="s">
        <v>85</v>
      </c>
      <c r="C75" s="40">
        <v>0</v>
      </c>
      <c r="D75" s="40">
        <v>0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Q75" s="596"/>
    </row>
    <row r="76" spans="2:17">
      <c r="B76" s="97" t="s">
        <v>179</v>
      </c>
      <c r="C76" s="39">
        <f t="shared" ref="C76:N76" si="19">(C72*C43+C73*C44+C74*C45+C75*C46)</f>
        <v>886.02555554677349</v>
      </c>
      <c r="D76" s="39">
        <f t="shared" si="19"/>
        <v>877.82706813066045</v>
      </c>
      <c r="E76" s="39">
        <f t="shared" si="19"/>
        <v>869.25594678491314</v>
      </c>
      <c r="F76" s="39">
        <f t="shared" si="19"/>
        <v>861.17070943164583</v>
      </c>
      <c r="G76" s="39">
        <f t="shared" si="19"/>
        <v>852.0363419390186</v>
      </c>
      <c r="H76" s="39">
        <f t="shared" si="19"/>
        <v>844.08169876013517</v>
      </c>
      <c r="I76" s="39">
        <f t="shared" si="19"/>
        <v>712.54858301810998</v>
      </c>
      <c r="J76" s="39">
        <f t="shared" si="19"/>
        <v>579.74597254994706</v>
      </c>
      <c r="K76" s="39">
        <f t="shared" si="19"/>
        <v>543.74183831022845</v>
      </c>
      <c r="L76" s="39">
        <f t="shared" si="19"/>
        <v>514.35038759075655</v>
      </c>
      <c r="M76" s="39">
        <f t="shared" si="19"/>
        <v>514.35038759075655</v>
      </c>
      <c r="N76" s="39">
        <f t="shared" si="19"/>
        <v>514.35038759075655</v>
      </c>
      <c r="Q76" s="596"/>
    </row>
    <row r="77" spans="2:17">
      <c r="B77" s="86"/>
      <c r="F77" s="50"/>
      <c r="G77" s="50"/>
      <c r="H77" s="50">
        <f>H76/$H76-1</f>
        <v>0</v>
      </c>
      <c r="I77" s="50">
        <f>I76/$H76-1</f>
        <v>-0.15582983961769714</v>
      </c>
      <c r="J77" s="50">
        <f>J76/$H76-1</f>
        <v>-0.31316367432023318</v>
      </c>
      <c r="K77" s="50">
        <f t="shared" ref="K77:N77" si="20">K76/$H76-1</f>
        <v>-0.35581847218234153</v>
      </c>
      <c r="L77" s="50">
        <f t="shared" si="20"/>
        <v>-0.39063909530762042</v>
      </c>
      <c r="M77" s="50">
        <f t="shared" si="20"/>
        <v>-0.39063909530762042</v>
      </c>
      <c r="N77" s="50">
        <f t="shared" si="20"/>
        <v>-0.39063909530762042</v>
      </c>
      <c r="Q77" s="597"/>
    </row>
    <row r="78" spans="2:17">
      <c r="C78" s="35">
        <f>C73/C72</f>
        <v>0.90687263816498553</v>
      </c>
      <c r="D78" s="35">
        <f t="shared" ref="D78:N78" si="21">D73/D72</f>
        <v>0.90687263816498531</v>
      </c>
      <c r="E78" s="35">
        <f t="shared" si="21"/>
        <v>0.90687263816498553</v>
      </c>
      <c r="F78" s="35">
        <f t="shared" si="21"/>
        <v>0.90687263816498553</v>
      </c>
      <c r="G78" s="35">
        <f t="shared" si="21"/>
        <v>0.90687263816498553</v>
      </c>
      <c r="H78" s="35">
        <f t="shared" si="21"/>
        <v>0.90687263816498553</v>
      </c>
      <c r="I78" s="35">
        <f t="shared" si="21"/>
        <v>0.90687263816498553</v>
      </c>
      <c r="J78" s="35">
        <f t="shared" si="21"/>
        <v>0.90687263816498564</v>
      </c>
      <c r="K78" s="35">
        <f t="shared" si="21"/>
        <v>0.90687263816498542</v>
      </c>
      <c r="L78" s="35">
        <f t="shared" si="21"/>
        <v>0.90687263816498564</v>
      </c>
      <c r="M78" s="35">
        <f t="shared" si="21"/>
        <v>0.90687263816498564</v>
      </c>
      <c r="N78" s="35">
        <f t="shared" si="21"/>
        <v>0.90687263816498564</v>
      </c>
    </row>
    <row r="79" spans="2:17"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Q79"/>
    </row>
    <row r="80" spans="2:17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Q80"/>
    </row>
    <row r="81" spans="2:17" s="141" customFormat="1">
      <c r="B81" s="63" t="s">
        <v>61</v>
      </c>
    </row>
    <row r="82" spans="2:17">
      <c r="Q82" s="593"/>
    </row>
    <row r="83" spans="2:17">
      <c r="B83" s="20" t="s">
        <v>94</v>
      </c>
      <c r="Q83" s="590"/>
    </row>
    <row r="84" spans="2:17">
      <c r="Q84" s="590"/>
    </row>
    <row r="85" spans="2:17">
      <c r="B85" s="144" t="s">
        <v>95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Q85" s="591"/>
    </row>
    <row r="86" spans="2:17">
      <c r="Q86" s="592"/>
    </row>
    <row r="87" spans="2:17">
      <c r="B87" s="79" t="s">
        <v>393</v>
      </c>
      <c r="Q87"/>
    </row>
    <row r="88" spans="2:17">
      <c r="B88" s="67"/>
      <c r="C88" s="28">
        <v>2015</v>
      </c>
      <c r="D88" s="28">
        <v>2016</v>
      </c>
      <c r="E88" s="28">
        <v>2017</v>
      </c>
      <c r="F88" s="28">
        <v>2018</v>
      </c>
      <c r="G88" s="28">
        <v>2019</v>
      </c>
      <c r="H88" s="28">
        <v>2020</v>
      </c>
      <c r="I88" s="28">
        <v>2025</v>
      </c>
      <c r="J88" s="28">
        <v>2030</v>
      </c>
      <c r="K88" s="28">
        <v>2035</v>
      </c>
      <c r="L88" s="28">
        <v>2040</v>
      </c>
      <c r="M88" s="28">
        <v>2045</v>
      </c>
      <c r="N88" s="29">
        <v>2050</v>
      </c>
      <c r="Q88"/>
    </row>
    <row r="89" spans="2:17">
      <c r="B89" s="100" t="s">
        <v>46</v>
      </c>
      <c r="C89" s="183">
        <v>0.99755797202522734</v>
      </c>
      <c r="D89" s="183">
        <v>0.99729032132863182</v>
      </c>
      <c r="E89" s="183">
        <v>0.99644019006098572</v>
      </c>
      <c r="F89" s="183">
        <v>0.99478498238324942</v>
      </c>
      <c r="G89" s="183">
        <v>0.99253372351604141</v>
      </c>
      <c r="H89" s="183">
        <v>0.99024650485872334</v>
      </c>
      <c r="I89" s="145">
        <v>0.95274243710316697</v>
      </c>
      <c r="J89" s="377">
        <v>0.86526560816653397</v>
      </c>
      <c r="K89" s="145">
        <v>0.7547859528179417</v>
      </c>
      <c r="L89" s="145">
        <v>0.67220000000000002</v>
      </c>
      <c r="M89" s="145">
        <v>0.64169999999999994</v>
      </c>
      <c r="N89" s="145">
        <v>0.6399999999999999</v>
      </c>
    </row>
    <row r="90" spans="2:17">
      <c r="B90" s="100" t="s">
        <v>52</v>
      </c>
      <c r="C90" s="183">
        <v>2.2418780810992568E-3</v>
      </c>
      <c r="D90" s="183">
        <v>2.5255223747229854E-3</v>
      </c>
      <c r="E90" s="183">
        <v>3.3581483949781197E-3</v>
      </c>
      <c r="F90" s="183">
        <v>5.0037588898797945E-3</v>
      </c>
      <c r="G90" s="183">
        <v>7.230713242690155E-3</v>
      </c>
      <c r="H90" s="183">
        <v>9.528958200478211E-3</v>
      </c>
      <c r="I90" s="145">
        <v>4.1511595462228906E-2</v>
      </c>
      <c r="J90" s="377">
        <v>0.10733201972113562</v>
      </c>
      <c r="K90" s="145">
        <v>0.18339335690944092</v>
      </c>
      <c r="L90" s="145">
        <v>0.23470000000000002</v>
      </c>
      <c r="M90" s="145">
        <v>0.25</v>
      </c>
      <c r="N90" s="145">
        <v>0.25</v>
      </c>
    </row>
    <row r="91" spans="2:17">
      <c r="B91" s="100" t="s">
        <v>49</v>
      </c>
      <c r="C91" s="183">
        <v>2.0014989367343346E-4</v>
      </c>
      <c r="D91" s="183">
        <v>1.841562966452897E-4</v>
      </c>
      <c r="E91" s="183">
        <v>2.0166154403618265E-4</v>
      </c>
      <c r="F91" s="183">
        <v>2.1125872687081492E-4</v>
      </c>
      <c r="G91" s="183">
        <v>2.3556324126850604E-4</v>
      </c>
      <c r="H91" s="183">
        <v>2.2453694079855262E-4</v>
      </c>
      <c r="I91" s="145">
        <v>5.745967434604096E-3</v>
      </c>
      <c r="J91" s="377">
        <v>2.4002372112330507E-2</v>
      </c>
      <c r="K91" s="145">
        <v>5.0120690272617396E-2</v>
      </c>
      <c r="L91" s="145">
        <v>7.1500000000000008E-2</v>
      </c>
      <c r="M91" s="145">
        <v>8.0000000000000016E-2</v>
      </c>
      <c r="N91" s="145">
        <v>8.0000000000000016E-2</v>
      </c>
    </row>
    <row r="92" spans="2:17">
      <c r="B92" s="100" t="s">
        <v>85</v>
      </c>
      <c r="C92" s="183">
        <v>0</v>
      </c>
      <c r="D92" s="183">
        <v>0</v>
      </c>
      <c r="E92" s="183">
        <v>0</v>
      </c>
      <c r="F92" s="183">
        <v>0</v>
      </c>
      <c r="G92" s="183">
        <v>0</v>
      </c>
      <c r="H92" s="183">
        <v>0</v>
      </c>
      <c r="I92" s="145">
        <v>0</v>
      </c>
      <c r="J92" s="377">
        <v>3.4000000000000002E-3</v>
      </c>
      <c r="K92" s="145">
        <v>1.1700000000000002E-2</v>
      </c>
      <c r="L92" s="145">
        <v>2.1600000000000001E-2</v>
      </c>
      <c r="M92" s="145">
        <v>2.8300000000000002E-2</v>
      </c>
      <c r="N92" s="145">
        <v>3.0000000000000002E-2</v>
      </c>
    </row>
    <row r="93" spans="2:17">
      <c r="C93" s="648">
        <f>SUM(C89:C92)</f>
        <v>1</v>
      </c>
      <c r="D93" s="648">
        <f t="shared" ref="D93:N93" si="22">SUM(D89:D92)</f>
        <v>1.0000000000000002</v>
      </c>
      <c r="E93" s="648">
        <f t="shared" si="22"/>
        <v>1</v>
      </c>
      <c r="F93" s="648">
        <f t="shared" si="22"/>
        <v>1</v>
      </c>
      <c r="G93" s="648">
        <f t="shared" si="22"/>
        <v>1.0000000000000002</v>
      </c>
      <c r="H93" s="648">
        <f t="shared" si="22"/>
        <v>1</v>
      </c>
      <c r="I93" s="648">
        <f t="shared" si="22"/>
        <v>1</v>
      </c>
      <c r="J93" s="648">
        <f t="shared" si="22"/>
        <v>1</v>
      </c>
      <c r="K93" s="648">
        <f t="shared" si="22"/>
        <v>1</v>
      </c>
      <c r="L93" s="648">
        <f t="shared" si="22"/>
        <v>1</v>
      </c>
      <c r="M93" s="648">
        <f t="shared" si="22"/>
        <v>1</v>
      </c>
      <c r="N93" s="648">
        <f t="shared" si="22"/>
        <v>1</v>
      </c>
    </row>
    <row r="94" spans="2:17">
      <c r="B94" s="79" t="s">
        <v>113</v>
      </c>
    </row>
    <row r="95" spans="2:17">
      <c r="B95" s="67"/>
      <c r="C95" s="28">
        <v>2015</v>
      </c>
      <c r="D95" s="28">
        <v>2016</v>
      </c>
      <c r="E95" s="28">
        <v>2017</v>
      </c>
      <c r="F95" s="28">
        <v>2018</v>
      </c>
      <c r="G95" s="28">
        <v>2019</v>
      </c>
      <c r="H95" s="28">
        <v>2020</v>
      </c>
      <c r="I95" s="28">
        <v>2025</v>
      </c>
      <c r="J95" s="28">
        <v>2030</v>
      </c>
      <c r="K95" s="28">
        <v>2035</v>
      </c>
      <c r="L95" s="28">
        <v>2040</v>
      </c>
      <c r="M95" s="28">
        <v>2045</v>
      </c>
      <c r="N95" s="29">
        <v>2050</v>
      </c>
    </row>
    <row r="96" spans="2:17">
      <c r="B96" s="100" t="s">
        <v>46</v>
      </c>
      <c r="C96" s="183">
        <v>0.99755797202522734</v>
      </c>
      <c r="D96" s="183">
        <v>0.99729032132863182</v>
      </c>
      <c r="E96" s="183">
        <v>0.99644019006098572</v>
      </c>
      <c r="F96" s="183">
        <v>0.99478498238324942</v>
      </c>
      <c r="G96" s="183">
        <v>0.99253372351604141</v>
      </c>
      <c r="H96" s="183">
        <v>0.99024650485872334</v>
      </c>
      <c r="I96" s="145">
        <v>0.95274243710316697</v>
      </c>
      <c r="J96" s="377">
        <v>0.86526560816653397</v>
      </c>
      <c r="K96" s="145">
        <v>0.7547859528179417</v>
      </c>
      <c r="L96" s="145">
        <v>0.67220000000000002</v>
      </c>
      <c r="M96" s="145">
        <v>0.64169999999999994</v>
      </c>
      <c r="N96" s="145">
        <v>0.6399999999999999</v>
      </c>
    </row>
    <row r="97" spans="2:14">
      <c r="B97" s="100" t="s">
        <v>52</v>
      </c>
      <c r="C97" s="183">
        <v>2.2418780810992568E-3</v>
      </c>
      <c r="D97" s="183">
        <v>2.5255223747229854E-3</v>
      </c>
      <c r="E97" s="183">
        <v>3.3581483949781197E-3</v>
      </c>
      <c r="F97" s="183">
        <v>5.0037588898797945E-3</v>
      </c>
      <c r="G97" s="183">
        <v>7.230713242690155E-3</v>
      </c>
      <c r="H97" s="183">
        <v>9.528958200478211E-3</v>
      </c>
      <c r="I97" s="145">
        <v>4.1511595462228906E-2</v>
      </c>
      <c r="J97" s="377">
        <v>0.10733201972113562</v>
      </c>
      <c r="K97" s="145">
        <v>0.18339335690944092</v>
      </c>
      <c r="L97" s="145">
        <v>0.23470000000000002</v>
      </c>
      <c r="M97" s="145">
        <v>0.25</v>
      </c>
      <c r="N97" s="145">
        <v>0.25</v>
      </c>
    </row>
    <row r="98" spans="2:14">
      <c r="B98" s="100" t="s">
        <v>49</v>
      </c>
      <c r="C98" s="183">
        <v>2.0014989367343346E-4</v>
      </c>
      <c r="D98" s="183">
        <v>1.841562966452897E-4</v>
      </c>
      <c r="E98" s="183">
        <v>2.0166154403618265E-4</v>
      </c>
      <c r="F98" s="183">
        <v>2.1125872687081492E-4</v>
      </c>
      <c r="G98" s="183">
        <v>2.3556324126850604E-4</v>
      </c>
      <c r="H98" s="183">
        <v>2.2453694079855262E-4</v>
      </c>
      <c r="I98" s="145">
        <v>5.745967434604096E-3</v>
      </c>
      <c r="J98" s="377">
        <v>2.4002372112330507E-2</v>
      </c>
      <c r="K98" s="145">
        <v>5.0120690272617396E-2</v>
      </c>
      <c r="L98" s="145">
        <v>7.1500000000000008E-2</v>
      </c>
      <c r="M98" s="145">
        <v>8.0000000000000016E-2</v>
      </c>
      <c r="N98" s="145">
        <v>8.0000000000000016E-2</v>
      </c>
    </row>
    <row r="99" spans="2:14">
      <c r="B99" s="100" t="s">
        <v>85</v>
      </c>
      <c r="C99" s="183">
        <v>0</v>
      </c>
      <c r="D99" s="183">
        <v>0</v>
      </c>
      <c r="E99" s="183">
        <v>0</v>
      </c>
      <c r="F99" s="183">
        <v>0</v>
      </c>
      <c r="G99" s="183">
        <v>0</v>
      </c>
      <c r="H99" s="183">
        <v>0</v>
      </c>
      <c r="I99" s="145">
        <v>0</v>
      </c>
      <c r="J99" s="377">
        <v>3.4000000000000002E-3</v>
      </c>
      <c r="K99" s="145">
        <v>1.1700000000000002E-2</v>
      </c>
      <c r="L99" s="145">
        <v>2.1600000000000001E-2</v>
      </c>
      <c r="M99" s="145">
        <v>2.8300000000000002E-2</v>
      </c>
      <c r="N99" s="145">
        <v>3.0000000000000002E-2</v>
      </c>
    </row>
    <row r="101" spans="2:14">
      <c r="B101" s="65" t="s">
        <v>110</v>
      </c>
      <c r="C101" s="24"/>
      <c r="D101" s="24"/>
      <c r="E101" s="24"/>
      <c r="F101" s="24"/>
      <c r="G101" s="24"/>
      <c r="H101" s="24" t="s">
        <v>114</v>
      </c>
      <c r="I101" s="24"/>
      <c r="J101" s="24"/>
      <c r="K101" s="24"/>
      <c r="L101" s="24"/>
      <c r="M101" s="24"/>
      <c r="N101" s="24"/>
    </row>
    <row r="103" spans="2:14">
      <c r="B103" s="26" t="s">
        <v>191</v>
      </c>
    </row>
    <row r="104" spans="2:14">
      <c r="B104" s="67"/>
      <c r="C104" s="28">
        <v>2015</v>
      </c>
      <c r="D104" s="28">
        <v>2016</v>
      </c>
      <c r="E104" s="28">
        <v>2017</v>
      </c>
      <c r="F104" s="28">
        <v>2018</v>
      </c>
      <c r="G104" s="28">
        <v>2019</v>
      </c>
      <c r="H104" s="28">
        <v>2020</v>
      </c>
      <c r="I104" s="28">
        <v>2025</v>
      </c>
      <c r="J104" s="28">
        <v>2030</v>
      </c>
      <c r="K104" s="28">
        <v>2035</v>
      </c>
      <c r="L104" s="28">
        <v>2040</v>
      </c>
      <c r="M104" s="28">
        <v>2045</v>
      </c>
      <c r="N104" s="29">
        <v>2050</v>
      </c>
    </row>
    <row r="105" spans="2:14">
      <c r="B105" s="32" t="s">
        <v>112</v>
      </c>
      <c r="C105" s="376">
        <v>34.500695832707997</v>
      </c>
      <c r="D105" s="376">
        <v>33.865883029386168</v>
      </c>
      <c r="E105" s="376">
        <v>34.055531974350735</v>
      </c>
      <c r="F105" s="376">
        <v>33.721787761002098</v>
      </c>
      <c r="G105" s="376">
        <v>33.317126307870069</v>
      </c>
      <c r="H105" s="376">
        <v>32.983955044791365</v>
      </c>
      <c r="I105" s="146">
        <v>31.7</v>
      </c>
      <c r="J105" s="146">
        <v>27.6</v>
      </c>
      <c r="K105" s="43">
        <v>25.2</v>
      </c>
      <c r="L105" s="43">
        <v>23.3</v>
      </c>
      <c r="M105" s="43">
        <v>22.4</v>
      </c>
      <c r="N105" s="84">
        <v>22.1</v>
      </c>
    </row>
    <row r="106" spans="2:14">
      <c r="B106" s="32" t="s">
        <v>331</v>
      </c>
      <c r="C106" s="146">
        <v>28.7</v>
      </c>
      <c r="D106" s="146">
        <v>28.531014647955601</v>
      </c>
      <c r="E106" s="146">
        <v>28.325013251577101</v>
      </c>
      <c r="F106" s="43">
        <v>28.158464503070501</v>
      </c>
      <c r="G106" s="43">
        <v>27.987283766317201</v>
      </c>
      <c r="H106" s="146">
        <v>27.8403779216491</v>
      </c>
      <c r="I106" s="146">
        <v>25</v>
      </c>
      <c r="J106" s="146">
        <v>23.1</v>
      </c>
      <c r="K106" s="43">
        <v>21.7</v>
      </c>
      <c r="L106" s="43">
        <v>20.3</v>
      </c>
      <c r="M106" s="43">
        <v>19.5</v>
      </c>
      <c r="N106" s="146">
        <v>19.2</v>
      </c>
    </row>
    <row r="107" spans="2:14">
      <c r="B107" s="32" t="s">
        <v>88</v>
      </c>
      <c r="C107" s="84">
        <v>144</v>
      </c>
      <c r="D107" s="84">
        <v>144</v>
      </c>
      <c r="E107" s="84">
        <v>144</v>
      </c>
      <c r="F107" s="44">
        <v>144</v>
      </c>
      <c r="G107" s="44">
        <v>144</v>
      </c>
      <c r="H107" s="84">
        <v>144</v>
      </c>
      <c r="I107" s="84">
        <v>144</v>
      </c>
      <c r="J107" s="84">
        <v>144</v>
      </c>
      <c r="K107" s="43">
        <v>144</v>
      </c>
      <c r="L107" s="43">
        <v>144</v>
      </c>
      <c r="M107" s="43">
        <v>144</v>
      </c>
      <c r="N107" s="84">
        <v>144</v>
      </c>
    </row>
    <row r="108" spans="2:14">
      <c r="B108" s="32" t="s">
        <v>180</v>
      </c>
      <c r="C108" s="445">
        <v>6.92</v>
      </c>
      <c r="D108" s="445">
        <v>6.92</v>
      </c>
      <c r="E108" s="445">
        <v>6.92</v>
      </c>
      <c r="F108" s="445">
        <v>6.92</v>
      </c>
      <c r="G108" s="445">
        <v>6.92</v>
      </c>
      <c r="H108" s="445">
        <v>6.92</v>
      </c>
      <c r="I108" s="445">
        <v>6.8</v>
      </c>
      <c r="J108" s="445">
        <v>6.1</v>
      </c>
      <c r="K108" s="445">
        <v>6</v>
      </c>
      <c r="L108" s="445">
        <v>6</v>
      </c>
      <c r="M108" s="445">
        <v>6</v>
      </c>
      <c r="N108" s="445">
        <v>6</v>
      </c>
    </row>
    <row r="110" spans="2:14">
      <c r="B110" s="26" t="s">
        <v>233</v>
      </c>
    </row>
    <row r="111" spans="2:14">
      <c r="B111" s="67"/>
      <c r="C111" s="28">
        <v>2015</v>
      </c>
      <c r="D111" s="28">
        <v>2016</v>
      </c>
      <c r="E111" s="28">
        <v>2017</v>
      </c>
      <c r="F111" s="28">
        <v>2018</v>
      </c>
      <c r="G111" s="28">
        <v>2019</v>
      </c>
      <c r="H111" s="28">
        <v>2020</v>
      </c>
      <c r="I111" s="28">
        <v>2025</v>
      </c>
      <c r="J111" s="28">
        <v>2030</v>
      </c>
      <c r="K111" s="28">
        <v>2035</v>
      </c>
      <c r="L111" s="28">
        <v>2040</v>
      </c>
      <c r="M111" s="28">
        <v>2045</v>
      </c>
      <c r="N111" s="29">
        <v>2050</v>
      </c>
    </row>
    <row r="112" spans="2:14">
      <c r="B112" s="32" t="s">
        <v>112</v>
      </c>
      <c r="C112" s="146">
        <f>C105*$E$6</f>
        <v>339.14184003551964</v>
      </c>
      <c r="D112" s="146">
        <f t="shared" ref="D112:N112" si="23">D105*$E$6</f>
        <v>332.90163017886601</v>
      </c>
      <c r="E112" s="146">
        <f t="shared" si="23"/>
        <v>334.76587930786775</v>
      </c>
      <c r="F112" s="146">
        <f t="shared" si="23"/>
        <v>331.48517369065064</v>
      </c>
      <c r="G112" s="146">
        <f t="shared" si="23"/>
        <v>327.50735160636276</v>
      </c>
      <c r="H112" s="146">
        <f t="shared" si="23"/>
        <v>324.23227809029913</v>
      </c>
      <c r="I112" s="146">
        <f t="shared" si="23"/>
        <v>311.61099999999999</v>
      </c>
      <c r="J112" s="146">
        <f t="shared" si="23"/>
        <v>271.30799999999999</v>
      </c>
      <c r="K112" s="146">
        <f t="shared" si="23"/>
        <v>247.71600000000001</v>
      </c>
      <c r="L112" s="146">
        <f t="shared" si="23"/>
        <v>229.03900000000002</v>
      </c>
      <c r="M112" s="146">
        <f t="shared" si="23"/>
        <v>220.19199999999998</v>
      </c>
      <c r="N112" s="146">
        <f t="shared" si="23"/>
        <v>217.24300000000002</v>
      </c>
    </row>
    <row r="113" spans="2:16">
      <c r="B113" s="32" t="s">
        <v>87</v>
      </c>
      <c r="C113" s="146">
        <f>C106*$E$8</f>
        <v>396.06</v>
      </c>
      <c r="D113" s="146">
        <f t="shared" ref="D113:N113" si="24">D106*$E$8</f>
        <v>393.72800214178733</v>
      </c>
      <c r="E113" s="146">
        <f t="shared" si="24"/>
        <v>390.88518287176402</v>
      </c>
      <c r="F113" s="146">
        <f t="shared" si="24"/>
        <v>388.58681014237294</v>
      </c>
      <c r="G113" s="146">
        <f t="shared" si="24"/>
        <v>386.22451597517738</v>
      </c>
      <c r="H113" s="146">
        <f t="shared" si="24"/>
        <v>384.19721531875763</v>
      </c>
      <c r="I113" s="146">
        <f t="shared" si="24"/>
        <v>345</v>
      </c>
      <c r="J113" s="146">
        <f t="shared" si="24"/>
        <v>318.78000000000003</v>
      </c>
      <c r="K113" s="146">
        <f t="shared" si="24"/>
        <v>299.45999999999998</v>
      </c>
      <c r="L113" s="146">
        <f t="shared" si="24"/>
        <v>280.14000000000004</v>
      </c>
      <c r="M113" s="146">
        <f t="shared" si="24"/>
        <v>269.10000000000002</v>
      </c>
      <c r="N113" s="146">
        <f t="shared" si="24"/>
        <v>264.95999999999998</v>
      </c>
    </row>
    <row r="114" spans="2:16">
      <c r="B114" s="32" t="s">
        <v>88</v>
      </c>
      <c r="C114" s="84">
        <f>C107</f>
        <v>144</v>
      </c>
      <c r="D114" s="84">
        <f t="shared" ref="D114:E114" si="25">D107</f>
        <v>144</v>
      </c>
      <c r="E114" s="84">
        <f t="shared" si="25"/>
        <v>144</v>
      </c>
      <c r="F114" s="84">
        <f t="shared" ref="F114:N114" si="26">F107</f>
        <v>144</v>
      </c>
      <c r="G114" s="146">
        <f t="shared" ref="G114" si="27">0.5*F114+0.5*H114</f>
        <v>144</v>
      </c>
      <c r="H114" s="84">
        <f t="shared" si="26"/>
        <v>144</v>
      </c>
      <c r="I114" s="84">
        <f t="shared" si="26"/>
        <v>144</v>
      </c>
      <c r="J114" s="84">
        <f t="shared" si="26"/>
        <v>144</v>
      </c>
      <c r="K114" s="84">
        <f t="shared" si="26"/>
        <v>144</v>
      </c>
      <c r="L114" s="84">
        <f t="shared" si="26"/>
        <v>144</v>
      </c>
      <c r="M114" s="84">
        <f t="shared" ref="M114" si="28">M107</f>
        <v>144</v>
      </c>
      <c r="N114" s="84">
        <f t="shared" si="26"/>
        <v>144</v>
      </c>
    </row>
    <row r="115" spans="2:16">
      <c r="B115" s="32" t="s">
        <v>186</v>
      </c>
      <c r="C115" s="140">
        <f>C108*33.3</f>
        <v>230.43599999999998</v>
      </c>
      <c r="D115" s="140">
        <f t="shared" ref="D115:N115" si="29">D108*33.3</f>
        <v>230.43599999999998</v>
      </c>
      <c r="E115" s="140">
        <f t="shared" si="29"/>
        <v>230.43599999999998</v>
      </c>
      <c r="F115" s="140">
        <f t="shared" si="29"/>
        <v>230.43599999999998</v>
      </c>
      <c r="G115" s="140">
        <f t="shared" si="29"/>
        <v>230.43599999999998</v>
      </c>
      <c r="H115" s="140">
        <f t="shared" si="29"/>
        <v>230.43599999999998</v>
      </c>
      <c r="I115" s="140">
        <f t="shared" si="29"/>
        <v>226.43999999999997</v>
      </c>
      <c r="J115" s="140">
        <f t="shared" si="29"/>
        <v>203.12999999999997</v>
      </c>
      <c r="K115" s="140">
        <f t="shared" si="29"/>
        <v>199.79999999999998</v>
      </c>
      <c r="L115" s="140">
        <f t="shared" si="29"/>
        <v>199.79999999999998</v>
      </c>
      <c r="M115" s="140">
        <f t="shared" si="29"/>
        <v>199.79999999999998</v>
      </c>
      <c r="N115" s="140">
        <f t="shared" si="29"/>
        <v>199.79999999999998</v>
      </c>
    </row>
    <row r="117" spans="2:16" s="141" customFormat="1">
      <c r="B117" s="63" t="s">
        <v>232</v>
      </c>
    </row>
    <row r="119" spans="2:16">
      <c r="B119" s="63" t="s">
        <v>209</v>
      </c>
      <c r="C119" s="22"/>
      <c r="D119" s="22"/>
      <c r="E119" s="22"/>
      <c r="F119" s="99"/>
      <c r="G119" s="99"/>
      <c r="H119" s="64"/>
      <c r="I119" s="22"/>
      <c r="J119" s="22"/>
      <c r="K119" s="21"/>
      <c r="L119" s="21"/>
      <c r="M119" s="21"/>
      <c r="N119" s="21"/>
    </row>
    <row r="121" spans="2:16">
      <c r="B121" s="20" t="s">
        <v>98</v>
      </c>
      <c r="C121" s="66" t="s">
        <v>97</v>
      </c>
      <c r="D121" s="66"/>
      <c r="E121" s="66"/>
      <c r="F121" s="66"/>
      <c r="G121" s="66"/>
      <c r="H121" s="23"/>
      <c r="I121" s="23"/>
      <c r="J121" s="23"/>
      <c r="K121" s="23"/>
      <c r="L121" s="23"/>
      <c r="M121" s="23"/>
      <c r="N121" s="23"/>
    </row>
    <row r="122" spans="2:16">
      <c r="B122" s="33" t="s">
        <v>69</v>
      </c>
      <c r="C122" s="80">
        <v>2015</v>
      </c>
      <c r="D122" s="80">
        <v>2016</v>
      </c>
      <c r="E122" s="80">
        <v>2017</v>
      </c>
      <c r="F122" s="80">
        <v>2018</v>
      </c>
      <c r="G122" s="80">
        <v>2019</v>
      </c>
      <c r="H122" s="80">
        <v>2020</v>
      </c>
      <c r="I122" s="80">
        <v>2025</v>
      </c>
      <c r="J122" s="80">
        <v>2030</v>
      </c>
      <c r="K122" s="80">
        <v>2035</v>
      </c>
      <c r="L122" s="80">
        <v>2040</v>
      </c>
      <c r="M122" s="80">
        <v>2045</v>
      </c>
      <c r="N122" s="80">
        <v>2050</v>
      </c>
      <c r="P122" s="139"/>
    </row>
    <row r="123" spans="2:16">
      <c r="B123" s="108" t="s">
        <v>99</v>
      </c>
      <c r="C123" s="81">
        <f>C112</f>
        <v>339.14184003551964</v>
      </c>
      <c r="D123" s="81">
        <f t="shared" ref="D123:N123" si="30">D112</f>
        <v>332.90163017886601</v>
      </c>
      <c r="E123" s="81">
        <f t="shared" si="30"/>
        <v>334.76587930786775</v>
      </c>
      <c r="F123" s="81">
        <f t="shared" si="30"/>
        <v>331.48517369065064</v>
      </c>
      <c r="G123" s="81">
        <f t="shared" si="30"/>
        <v>327.50735160636276</v>
      </c>
      <c r="H123" s="81">
        <f t="shared" si="30"/>
        <v>324.23227809029913</v>
      </c>
      <c r="I123" s="81">
        <f t="shared" si="30"/>
        <v>311.61099999999999</v>
      </c>
      <c r="J123" s="81">
        <f t="shared" si="30"/>
        <v>271.30799999999999</v>
      </c>
      <c r="K123" s="81">
        <f t="shared" si="30"/>
        <v>247.71600000000001</v>
      </c>
      <c r="L123" s="81">
        <f t="shared" si="30"/>
        <v>229.03900000000002</v>
      </c>
      <c r="M123" s="81">
        <f t="shared" si="30"/>
        <v>220.19199999999998</v>
      </c>
      <c r="N123" s="81">
        <f t="shared" si="30"/>
        <v>217.24300000000002</v>
      </c>
      <c r="P123" s="139"/>
    </row>
    <row r="124" spans="2:16">
      <c r="B124" s="108" t="s">
        <v>100</v>
      </c>
      <c r="C124" s="81">
        <f t="shared" ref="C124:N126" si="31">C113</f>
        <v>396.06</v>
      </c>
      <c r="D124" s="81">
        <f t="shared" si="31"/>
        <v>393.72800214178733</v>
      </c>
      <c r="E124" s="81">
        <f t="shared" si="31"/>
        <v>390.88518287176402</v>
      </c>
      <c r="F124" s="81">
        <f t="shared" si="31"/>
        <v>388.58681014237294</v>
      </c>
      <c r="G124" s="81">
        <f t="shared" si="31"/>
        <v>386.22451597517738</v>
      </c>
      <c r="H124" s="81">
        <f t="shared" si="31"/>
        <v>384.19721531875763</v>
      </c>
      <c r="I124" s="81">
        <f t="shared" si="31"/>
        <v>345</v>
      </c>
      <c r="J124" s="81">
        <f t="shared" si="31"/>
        <v>318.78000000000003</v>
      </c>
      <c r="K124" s="81">
        <f t="shared" si="31"/>
        <v>299.45999999999998</v>
      </c>
      <c r="L124" s="81">
        <f t="shared" si="31"/>
        <v>280.14000000000004</v>
      </c>
      <c r="M124" s="81">
        <f t="shared" si="31"/>
        <v>269.10000000000002</v>
      </c>
      <c r="N124" s="81">
        <f t="shared" si="31"/>
        <v>264.95999999999998</v>
      </c>
      <c r="P124" s="139"/>
    </row>
    <row r="125" spans="2:16">
      <c r="B125" s="108" t="s">
        <v>88</v>
      </c>
      <c r="C125" s="81">
        <f t="shared" si="31"/>
        <v>144</v>
      </c>
      <c r="D125" s="81">
        <f t="shared" si="31"/>
        <v>144</v>
      </c>
      <c r="E125" s="81">
        <f t="shared" si="31"/>
        <v>144</v>
      </c>
      <c r="F125" s="81">
        <f t="shared" si="31"/>
        <v>144</v>
      </c>
      <c r="G125" s="81">
        <f t="shared" si="31"/>
        <v>144</v>
      </c>
      <c r="H125" s="81">
        <f t="shared" si="31"/>
        <v>144</v>
      </c>
      <c r="I125" s="81">
        <f t="shared" si="31"/>
        <v>144</v>
      </c>
      <c r="J125" s="81">
        <f t="shared" si="31"/>
        <v>144</v>
      </c>
      <c r="K125" s="81">
        <f t="shared" si="31"/>
        <v>144</v>
      </c>
      <c r="L125" s="81">
        <f t="shared" si="31"/>
        <v>144</v>
      </c>
      <c r="M125" s="81">
        <f t="shared" si="31"/>
        <v>144</v>
      </c>
      <c r="N125" s="81">
        <f t="shared" si="31"/>
        <v>144</v>
      </c>
      <c r="P125" s="139"/>
    </row>
    <row r="126" spans="2:16">
      <c r="B126" s="108" t="s">
        <v>186</v>
      </c>
      <c r="C126" s="81">
        <f t="shared" si="31"/>
        <v>230.43599999999998</v>
      </c>
      <c r="D126" s="81">
        <f t="shared" si="31"/>
        <v>230.43599999999998</v>
      </c>
      <c r="E126" s="81">
        <f t="shared" si="31"/>
        <v>230.43599999999998</v>
      </c>
      <c r="F126" s="81">
        <f t="shared" si="31"/>
        <v>230.43599999999998</v>
      </c>
      <c r="G126" s="81">
        <f t="shared" si="31"/>
        <v>230.43599999999998</v>
      </c>
      <c r="H126" s="81">
        <f t="shared" si="31"/>
        <v>230.43599999999998</v>
      </c>
      <c r="I126" s="81">
        <f t="shared" si="31"/>
        <v>226.43999999999997</v>
      </c>
      <c r="J126" s="81">
        <f t="shared" si="31"/>
        <v>203.12999999999997</v>
      </c>
      <c r="K126" s="81">
        <f t="shared" si="31"/>
        <v>199.79999999999998</v>
      </c>
      <c r="L126" s="81">
        <f t="shared" si="31"/>
        <v>199.79999999999998</v>
      </c>
      <c r="M126" s="81">
        <f t="shared" si="31"/>
        <v>199.79999999999998</v>
      </c>
      <c r="N126" s="81">
        <f t="shared" si="31"/>
        <v>199.79999999999998</v>
      </c>
      <c r="P126" s="139"/>
    </row>
    <row r="127" spans="2:16">
      <c r="B127" s="109" t="s">
        <v>101</v>
      </c>
      <c r="C127" s="51">
        <f>(C123*C96+C124*C97+C125*C98+C126*C99)</f>
        <v>339.23038599222616</v>
      </c>
      <c r="D127" s="51">
        <f t="shared" ref="D127:N127" si="32">(D123*D96+D124*D97+D125*D98+D126*D99)</f>
        <v>333.02046111758762</v>
      </c>
      <c r="E127" s="51">
        <f t="shared" si="32"/>
        <v>334.91586611528749</v>
      </c>
      <c r="F127" s="51">
        <f t="shared" si="32"/>
        <v>331.73128863257159</v>
      </c>
      <c r="G127" s="51">
        <f t="shared" si="32"/>
        <v>327.88869099779657</v>
      </c>
      <c r="H127" s="51">
        <f t="shared" si="32"/>
        <v>324.76321266628793</v>
      </c>
      <c r="I127" s="51">
        <f t="shared" si="32"/>
        <v>312.03394331320692</v>
      </c>
      <c r="J127" s="51">
        <f t="shared" si="32"/>
        <v>273.11576645132527</v>
      </c>
      <c r="K127" s="51">
        <f t="shared" si="32"/>
        <v>251.44657114760733</v>
      </c>
      <c r="L127" s="51">
        <f t="shared" si="32"/>
        <v>234.3205538</v>
      </c>
      <c r="M127" s="51">
        <f t="shared" si="32"/>
        <v>225.74654639999997</v>
      </c>
      <c r="N127" s="51">
        <f t="shared" si="32"/>
        <v>222.78951999999998</v>
      </c>
    </row>
    <row r="128" spans="2:16">
      <c r="B128" s="143" t="s">
        <v>284</v>
      </c>
      <c r="F128" s="85">
        <f>F127/$F127-1</f>
        <v>0</v>
      </c>
      <c r="G128" s="85">
        <f>G127/$F127-1</f>
        <v>-1.1583464588506454E-2</v>
      </c>
      <c r="H128" s="85">
        <f t="shared" ref="H128:N128" si="33">H127/$F127-1</f>
        <v>-2.1005181618552582E-2</v>
      </c>
      <c r="I128" s="85">
        <f t="shared" si="33"/>
        <v>-5.937741176166722E-2</v>
      </c>
      <c r="J128" s="85">
        <f t="shared" si="33"/>
        <v>-0.17669579020678206</v>
      </c>
      <c r="K128" s="85">
        <f t="shared" si="33"/>
        <v>-0.24201732015061228</v>
      </c>
      <c r="L128" s="85">
        <f t="shared" si="33"/>
        <v>-0.29364349451059635</v>
      </c>
      <c r="M128" s="85">
        <f t="shared" ref="M128" si="34">M127/$F127-1</f>
        <v>-0.31948973721909368</v>
      </c>
      <c r="N128" s="85">
        <f t="shared" si="33"/>
        <v>-0.3284036579173466</v>
      </c>
    </row>
    <row r="130" spans="2:14">
      <c r="B130" s="20" t="s">
        <v>102</v>
      </c>
      <c r="C130" s="66" t="s">
        <v>97</v>
      </c>
      <c r="D130" s="66"/>
      <c r="E130" s="66"/>
      <c r="F130" s="66"/>
      <c r="G130" s="66"/>
      <c r="H130" s="23"/>
      <c r="I130" s="23"/>
      <c r="J130" s="23"/>
      <c r="K130" s="23"/>
      <c r="L130" s="23"/>
      <c r="M130" s="23"/>
      <c r="N130" s="23"/>
    </row>
    <row r="131" spans="2:14">
      <c r="B131" s="33" t="s">
        <v>71</v>
      </c>
      <c r="C131" s="80">
        <v>2015</v>
      </c>
      <c r="D131" s="80">
        <v>2016</v>
      </c>
      <c r="E131" s="80">
        <v>2017</v>
      </c>
      <c r="F131" s="80">
        <v>2018</v>
      </c>
      <c r="G131" s="80">
        <v>2019</v>
      </c>
      <c r="H131" s="80">
        <v>2020</v>
      </c>
      <c r="I131" s="80">
        <v>2025</v>
      </c>
      <c r="J131" s="80">
        <v>2030</v>
      </c>
      <c r="K131" s="80">
        <v>2035</v>
      </c>
      <c r="L131" s="80">
        <v>2040</v>
      </c>
      <c r="M131" s="80">
        <v>2045</v>
      </c>
      <c r="N131" s="80">
        <v>2050</v>
      </c>
    </row>
    <row r="132" spans="2:14">
      <c r="B132" s="32" t="s">
        <v>46</v>
      </c>
      <c r="C132" s="81"/>
      <c r="D132" s="81"/>
      <c r="E132" s="81"/>
      <c r="F132" s="81">
        <f t="shared" ref="F132:N132" si="35">F105*D14*10</f>
        <v>843.20764361859926</v>
      </c>
      <c r="G132" s="81">
        <f t="shared" si="35"/>
        <v>830.13398237861793</v>
      </c>
      <c r="H132" s="81">
        <f t="shared" si="35"/>
        <v>815.62678657005949</v>
      </c>
      <c r="I132" s="81">
        <f t="shared" si="35"/>
        <v>778.76492151332752</v>
      </c>
      <c r="J132" s="81">
        <f t="shared" si="35"/>
        <v>678.04138276870162</v>
      </c>
      <c r="K132" s="81">
        <f t="shared" si="35"/>
        <v>619.081262527945</v>
      </c>
      <c r="L132" s="81">
        <f t="shared" si="35"/>
        <v>572.40450067067934</v>
      </c>
      <c r="M132" s="81">
        <f t="shared" si="35"/>
        <v>550.29445558039561</v>
      </c>
      <c r="N132" s="81">
        <f t="shared" si="35"/>
        <v>542.92444055030103</v>
      </c>
    </row>
    <row r="133" spans="2:14">
      <c r="B133" s="32" t="s">
        <v>52</v>
      </c>
      <c r="C133" s="81"/>
      <c r="D133" s="81"/>
      <c r="E133" s="81"/>
      <c r="F133" s="81">
        <f t="shared" ref="F133:N133" si="36">F106*D16*10</f>
        <v>788.41290069710112</v>
      </c>
      <c r="G133" s="81">
        <f t="shared" si="36"/>
        <v>783.61998660931692</v>
      </c>
      <c r="H133" s="81">
        <f t="shared" si="36"/>
        <v>779.50674871910792</v>
      </c>
      <c r="I133" s="81">
        <f t="shared" si="36"/>
        <v>686.66569217540837</v>
      </c>
      <c r="J133" s="81">
        <f t="shared" si="36"/>
        <v>634.47909957007732</v>
      </c>
      <c r="K133" s="81">
        <f t="shared" si="36"/>
        <v>596.02582080825448</v>
      </c>
      <c r="L133" s="81">
        <f t="shared" si="36"/>
        <v>557.57254204643164</v>
      </c>
      <c r="M133" s="81">
        <f t="shared" si="36"/>
        <v>535.59923989681852</v>
      </c>
      <c r="N133" s="81">
        <f t="shared" si="36"/>
        <v>527.3592515907136</v>
      </c>
    </row>
    <row r="134" spans="2:14">
      <c r="B134" s="32" t="s">
        <v>49</v>
      </c>
      <c r="C134" s="81"/>
      <c r="D134" s="81"/>
      <c r="E134" s="81"/>
      <c r="F134" s="81">
        <f t="shared" ref="F134:N134" si="37">F107*D17</f>
        <v>0</v>
      </c>
      <c r="G134" s="81">
        <f t="shared" si="37"/>
        <v>0</v>
      </c>
      <c r="H134" s="81">
        <f t="shared" si="37"/>
        <v>0</v>
      </c>
      <c r="I134" s="81">
        <f t="shared" si="37"/>
        <v>0</v>
      </c>
      <c r="J134" s="81">
        <f t="shared" si="37"/>
        <v>0</v>
      </c>
      <c r="K134" s="81">
        <f t="shared" si="37"/>
        <v>0</v>
      </c>
      <c r="L134" s="81">
        <f t="shared" si="37"/>
        <v>0</v>
      </c>
      <c r="M134" s="81">
        <f t="shared" si="37"/>
        <v>0</v>
      </c>
      <c r="N134" s="81">
        <f t="shared" si="37"/>
        <v>0</v>
      </c>
    </row>
    <row r="135" spans="2:14">
      <c r="B135" s="32" t="s">
        <v>85</v>
      </c>
      <c r="C135" s="81"/>
      <c r="D135" s="81"/>
      <c r="E135" s="81"/>
      <c r="F135" s="81">
        <f>F134*3</f>
        <v>0</v>
      </c>
      <c r="G135" s="81">
        <f t="shared" ref="G135" si="38">G134*3</f>
        <v>0</v>
      </c>
      <c r="H135" s="81">
        <f t="shared" ref="H135:N135" si="39">H134*3</f>
        <v>0</v>
      </c>
      <c r="I135" s="81">
        <f t="shared" si="39"/>
        <v>0</v>
      </c>
      <c r="J135" s="81">
        <f t="shared" si="39"/>
        <v>0</v>
      </c>
      <c r="K135" s="81">
        <f t="shared" si="39"/>
        <v>0</v>
      </c>
      <c r="L135" s="81">
        <f>L134*3</f>
        <v>0</v>
      </c>
      <c r="M135" s="81">
        <f>M134*3</f>
        <v>0</v>
      </c>
      <c r="N135" s="81">
        <f t="shared" si="39"/>
        <v>0</v>
      </c>
    </row>
    <row r="136" spans="2:14">
      <c r="B136" s="30" t="s">
        <v>103</v>
      </c>
      <c r="C136" s="51"/>
      <c r="D136" s="51"/>
      <c r="E136" s="51"/>
      <c r="F136" s="51">
        <f>(F132*F96+F133*F97+F134*F98+F135*F99)</f>
        <v>842.75532896330856</v>
      </c>
      <c r="G136" s="51">
        <f>(G132*G96+G133*G97+G134*G98+G135*G99)</f>
        <v>829.60210396186221</v>
      </c>
      <c r="H136" s="51">
        <f t="shared" ref="H136:N136" si="40">(H132*H96+H133*H97+H134*H98+H135*H99)</f>
        <v>815.09946189568836</v>
      </c>
      <c r="I136" s="51">
        <f t="shared" si="40"/>
        <v>770.46697768444119</v>
      </c>
      <c r="J136" s="51">
        <f t="shared" si="40"/>
        <v>654.78581265114224</v>
      </c>
      <c r="K136" s="51">
        <f t="shared" si="40"/>
        <v>576.58101669161999</v>
      </c>
      <c r="L136" s="51">
        <f>(L132*L96+L133*L97+L134*L98+L135*L99)</f>
        <v>515.63258096912818</v>
      </c>
      <c r="M136" s="51">
        <f>(M132*M96+M133*M97+M134*M98+M135*M99)</f>
        <v>487.02376212014445</v>
      </c>
      <c r="N136" s="51">
        <f t="shared" si="40"/>
        <v>479.31145484987098</v>
      </c>
    </row>
    <row r="138" spans="2:14">
      <c r="B138" s="74" t="s">
        <v>190</v>
      </c>
      <c r="F138" s="85">
        <f>F133/F132</f>
        <v>0.9350163114196306</v>
      </c>
      <c r="G138" s="85">
        <f t="shared" ref="G138:M138" si="41">G133/G132</f>
        <v>0.94396808616842487</v>
      </c>
      <c r="H138" s="85">
        <f t="shared" si="41"/>
        <v>0.95571499312467834</v>
      </c>
      <c r="I138" s="85">
        <f t="shared" si="41"/>
        <v>0.88173680298934343</v>
      </c>
      <c r="J138" s="85">
        <f t="shared" si="41"/>
        <v>0.93575276626812531</v>
      </c>
      <c r="K138" s="85">
        <f t="shared" si="41"/>
        <v>0.96275861810847518</v>
      </c>
      <c r="L138" s="85">
        <f t="shared" si="41"/>
        <v>0.97408832633763487</v>
      </c>
      <c r="M138" s="85">
        <f t="shared" si="41"/>
        <v>0.97329572279975451</v>
      </c>
      <c r="N138" s="85">
        <f t="shared" ref="N138" si="42">N133/N132</f>
        <v>0.97133083759535532</v>
      </c>
    </row>
    <row r="140" spans="2:14">
      <c r="B140" s="63" t="s">
        <v>210</v>
      </c>
      <c r="C140" s="22"/>
      <c r="D140" s="22"/>
      <c r="E140" s="22"/>
      <c r="F140" s="99"/>
      <c r="G140" s="99"/>
      <c r="H140" s="64"/>
      <c r="I140" s="22"/>
      <c r="J140" s="22"/>
      <c r="K140" s="21"/>
      <c r="L140" s="21"/>
      <c r="M140" s="21"/>
      <c r="N140" s="21"/>
    </row>
    <row r="142" spans="2:14">
      <c r="B142" s="67"/>
      <c r="C142" s="28">
        <v>2015</v>
      </c>
      <c r="D142" s="28">
        <v>2016</v>
      </c>
      <c r="E142" s="28">
        <v>2017</v>
      </c>
      <c r="F142" s="28">
        <v>2018</v>
      </c>
      <c r="G142" s="28">
        <v>2019</v>
      </c>
      <c r="H142" s="28">
        <v>2020</v>
      </c>
      <c r="I142" s="28">
        <v>2025</v>
      </c>
      <c r="J142" s="28">
        <v>2030</v>
      </c>
      <c r="K142" s="28">
        <v>2035</v>
      </c>
      <c r="L142" s="28">
        <v>2040</v>
      </c>
      <c r="M142" s="28">
        <v>2045</v>
      </c>
      <c r="N142" s="29">
        <v>2050</v>
      </c>
    </row>
    <row r="143" spans="2:14">
      <c r="B143" s="33" t="s">
        <v>104</v>
      </c>
      <c r="C143" s="72">
        <f>Trafic!B82</f>
        <v>34.45038168550662</v>
      </c>
      <c r="D143" s="72">
        <f>Trafic!C82</f>
        <v>35.135558410668999</v>
      </c>
      <c r="E143" s="72">
        <f>Trafic!D82</f>
        <v>36.512896449174463</v>
      </c>
      <c r="F143" s="72">
        <f>Trafic!E82</f>
        <v>36.994886782252095</v>
      </c>
      <c r="G143" s="72">
        <f>Trafic!F82</f>
        <v>36.709279006618189</v>
      </c>
      <c r="H143" s="72">
        <f>Trafic!G82</f>
        <v>34.681691660390157</v>
      </c>
      <c r="I143" s="72">
        <f>Trafic!H82</f>
        <v>37.173783934397946</v>
      </c>
      <c r="J143" s="72">
        <f>Trafic!I82</f>
        <v>37.622187427868539</v>
      </c>
      <c r="K143" s="72">
        <f>Trafic!J82</f>
        <v>39.610453136980603</v>
      </c>
      <c r="L143" s="72">
        <f>Trafic!K82</f>
        <v>41.598718846092666</v>
      </c>
      <c r="M143" s="72">
        <f>Trafic!L82</f>
        <v>43.586984555204729</v>
      </c>
      <c r="N143" s="72">
        <f>Trafic!M82</f>
        <v>45.575250264316793</v>
      </c>
    </row>
    <row r="144" spans="2:14"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>
      <c r="B145" s="67"/>
      <c r="C145" s="28">
        <v>2015</v>
      </c>
      <c r="D145" s="28">
        <v>2016</v>
      </c>
      <c r="E145" s="28">
        <v>2017</v>
      </c>
      <c r="F145" s="28">
        <v>2018</v>
      </c>
      <c r="G145" s="28">
        <v>2019</v>
      </c>
      <c r="H145" s="28">
        <v>2020</v>
      </c>
      <c r="I145" s="28">
        <v>2025</v>
      </c>
      <c r="J145" s="28">
        <v>2030</v>
      </c>
      <c r="K145" s="28">
        <v>2035</v>
      </c>
      <c r="L145" s="28">
        <v>2040</v>
      </c>
      <c r="M145" s="28">
        <v>2045</v>
      </c>
      <c r="N145" s="29">
        <v>2050</v>
      </c>
    </row>
    <row r="146" spans="1:14">
      <c r="A146" s="20" t="s">
        <v>104</v>
      </c>
      <c r="B146" s="165" t="s">
        <v>13</v>
      </c>
      <c r="C146" s="166"/>
      <c r="D146" s="166"/>
      <c r="E146" s="166"/>
      <c r="F146" s="649">
        <f>(F96*F123/100)*F143/11.63</f>
        <v>10.489512787745021</v>
      </c>
      <c r="G146" s="164">
        <f t="shared" ref="G146:M146" si="43">(G96*G123/100)*G143/11.63</f>
        <v>10.260356835071416</v>
      </c>
      <c r="H146" s="164">
        <f t="shared" si="43"/>
        <v>9.5745886367145356</v>
      </c>
      <c r="I146" s="164">
        <f t="shared" si="43"/>
        <v>9.4895440408265124</v>
      </c>
      <c r="J146" s="164">
        <f t="shared" si="43"/>
        <v>7.594101018804051</v>
      </c>
      <c r="K146" s="164">
        <f t="shared" si="43"/>
        <v>6.3680719780271087</v>
      </c>
      <c r="L146" s="164">
        <f t="shared" si="43"/>
        <v>5.506912649014776</v>
      </c>
      <c r="M146" s="164">
        <f t="shared" si="43"/>
        <v>5.2955452734740955</v>
      </c>
      <c r="N146" s="164">
        <f t="shared" ref="N146" si="44">(N96*N123/100)*N143/11.63</f>
        <v>5.4484768870416351</v>
      </c>
    </row>
    <row r="147" spans="1:14">
      <c r="A147" s="20" t="s">
        <v>104</v>
      </c>
      <c r="B147" s="165" t="s">
        <v>10</v>
      </c>
      <c r="C147" s="166"/>
      <c r="D147" s="166"/>
      <c r="E147" s="166"/>
      <c r="F147" s="649">
        <f>(F97*F124/100)*F143/11.63</f>
        <v>6.1850956146912384E-2</v>
      </c>
      <c r="G147" s="164">
        <f t="shared" ref="G147:M147" si="45">(G97*G124/100)*G143/11.63</f>
        <v>8.8148944448190297E-2</v>
      </c>
      <c r="H147" s="164">
        <f t="shared" si="45"/>
        <v>0.10917424386459179</v>
      </c>
      <c r="I147" s="164">
        <f t="shared" si="45"/>
        <v>0.45776815371224061</v>
      </c>
      <c r="J147" s="164">
        <f t="shared" si="45"/>
        <v>1.1068396185764984</v>
      </c>
      <c r="K147" s="164">
        <f t="shared" si="45"/>
        <v>1.870477620038661</v>
      </c>
      <c r="L147" s="164">
        <f t="shared" si="45"/>
        <v>2.3517353898483844</v>
      </c>
      <c r="M147" s="164">
        <f t="shared" si="45"/>
        <v>2.5213365313425609</v>
      </c>
      <c r="N147" s="164">
        <f t="shared" ref="N147" si="46">(N97*N124/100)*N143/11.63</f>
        <v>2.5957906943321962</v>
      </c>
    </row>
    <row r="148" spans="1:14">
      <c r="A148" s="20" t="s">
        <v>104</v>
      </c>
      <c r="B148" s="165" t="s">
        <v>49</v>
      </c>
      <c r="C148" s="166"/>
      <c r="D148" s="166"/>
      <c r="E148" s="166"/>
      <c r="F148" s="649">
        <f>F98*F125/100*F143/11.63</f>
        <v>9.6769642842492389E-4</v>
      </c>
      <c r="G148" s="164">
        <f t="shared" ref="G148:M148" si="47">G98*G125/100*G143/11.63</f>
        <v>1.0706959343334153E-3</v>
      </c>
      <c r="H148" s="164">
        <f t="shared" si="47"/>
        <v>9.6420826860580072E-4</v>
      </c>
      <c r="I148" s="164">
        <f t="shared" si="47"/>
        <v>2.6447383211316053E-2</v>
      </c>
      <c r="J148" s="164">
        <f t="shared" si="47"/>
        <v>0.11181008675373191</v>
      </c>
      <c r="K148" s="164">
        <f t="shared" si="47"/>
        <v>0.24581570805337477</v>
      </c>
      <c r="L148" s="164">
        <f t="shared" si="47"/>
        <v>0.36827206297452292</v>
      </c>
      <c r="M148" s="164">
        <f t="shared" si="47"/>
        <v>0.43174725887872617</v>
      </c>
      <c r="N148" s="164">
        <f t="shared" ref="N148" si="48">N98*N125/100*N143/11.63</f>
        <v>0.45144185988386026</v>
      </c>
    </row>
    <row r="149" spans="1:14">
      <c r="A149" s="20" t="s">
        <v>104</v>
      </c>
      <c r="B149" s="167" t="s">
        <v>51</v>
      </c>
      <c r="C149" s="166"/>
      <c r="D149" s="166"/>
      <c r="E149" s="166"/>
      <c r="F149" s="649">
        <f>(F99*F126)/100*F143/11.63</f>
        <v>0</v>
      </c>
      <c r="G149" s="164">
        <f t="shared" ref="G149:M149" si="49">(G99*G126)/100*G143/11.63</f>
        <v>0</v>
      </c>
      <c r="H149" s="164">
        <f t="shared" si="49"/>
        <v>0</v>
      </c>
      <c r="I149" s="164">
        <f t="shared" si="49"/>
        <v>0</v>
      </c>
      <c r="J149" s="164">
        <f t="shared" si="49"/>
        <v>2.2341756465656049E-2</v>
      </c>
      <c r="K149" s="164">
        <f t="shared" si="49"/>
        <v>7.96180325711041E-2</v>
      </c>
      <c r="L149" s="164">
        <f t="shared" si="49"/>
        <v>0.15436522695589439</v>
      </c>
      <c r="M149" s="164">
        <f t="shared" si="49"/>
        <v>0.21191369754933476</v>
      </c>
      <c r="N149" s="164">
        <f t="shared" ref="N149" si="50">(N99*N126)/100*N143/11.63</f>
        <v>0.234890842720821</v>
      </c>
    </row>
    <row r="150" spans="1:14">
      <c r="A150" s="20" t="s">
        <v>104</v>
      </c>
      <c r="B150" s="167" t="s">
        <v>65</v>
      </c>
      <c r="C150" s="166"/>
      <c r="D150" s="166"/>
      <c r="E150" s="166"/>
      <c r="F150" s="649">
        <f>SUM(F146:F149)</f>
        <v>10.552331440320359</v>
      </c>
      <c r="G150" s="164">
        <f t="shared" ref="G150:M150" si="51">SUM(G146:G149)</f>
        <v>10.34957647545394</v>
      </c>
      <c r="H150" s="163">
        <f t="shared" si="51"/>
        <v>9.6847270888477333</v>
      </c>
      <c r="I150" s="163">
        <f t="shared" si="51"/>
        <v>9.9737595777500694</v>
      </c>
      <c r="J150" s="163">
        <f t="shared" si="51"/>
        <v>8.8350924805999362</v>
      </c>
      <c r="K150" s="163">
        <f t="shared" si="51"/>
        <v>8.5639833386902495</v>
      </c>
      <c r="L150" s="163">
        <f t="shared" si="51"/>
        <v>8.3812853287935773</v>
      </c>
      <c r="M150" s="163">
        <f t="shared" si="51"/>
        <v>8.4605427612447173</v>
      </c>
      <c r="N150" s="163">
        <f t="shared" ref="N150" si="52">SUM(N146:N149)</f>
        <v>8.7306002839785126</v>
      </c>
    </row>
    <row r="151" spans="1:14">
      <c r="B151" s="102" t="s">
        <v>207</v>
      </c>
      <c r="C151" s="103"/>
      <c r="D151" s="103"/>
      <c r="E151" s="103"/>
      <c r="F151" s="104">
        <f>F150-(F127/100*F143/11.63)</f>
        <v>0</v>
      </c>
      <c r="G151" s="104">
        <f t="shared" ref="G151:M151" si="53">G150-(G127/100*G143/11.63)</f>
        <v>0</v>
      </c>
      <c r="H151" s="104">
        <f t="shared" si="53"/>
        <v>0</v>
      </c>
      <c r="I151" s="104">
        <f t="shared" si="53"/>
        <v>0</v>
      </c>
      <c r="J151" s="104">
        <f t="shared" si="53"/>
        <v>0</v>
      </c>
      <c r="K151" s="104">
        <f t="shared" si="53"/>
        <v>0</v>
      </c>
      <c r="L151" s="104">
        <f t="shared" si="53"/>
        <v>0</v>
      </c>
      <c r="M151" s="104">
        <f t="shared" si="53"/>
        <v>0</v>
      </c>
      <c r="N151" s="104">
        <f t="shared" ref="N151" si="54">N150-(N127/100*N143/11.63)</f>
        <v>0</v>
      </c>
    </row>
    <row r="157" spans="1:14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</row>
    <row r="158" spans="1:14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KV111"/>
  <sheetViews>
    <sheetView topLeftCell="A61" zoomScale="90" zoomScaleNormal="90" workbookViewId="0">
      <selection activeCell="Q110" sqref="Q110"/>
    </sheetView>
  </sheetViews>
  <sheetFormatPr baseColWidth="10" defaultRowHeight="12" customHeight="1"/>
  <cols>
    <col min="1" max="1" width="4.85546875" style="20" customWidth="1"/>
    <col min="2" max="2" width="30" style="20" customWidth="1"/>
    <col min="3" max="16" width="7.7109375" style="20" customWidth="1"/>
    <col min="17" max="982" width="12.140625" style="20" customWidth="1"/>
    <col min="983" max="983" width="12.5703125" style="20" customWidth="1"/>
    <col min="984" max="984" width="11.42578125" style="20" customWidth="1"/>
    <col min="985" max="16384" width="11.42578125" style="20"/>
  </cols>
  <sheetData>
    <row r="2" spans="1:984" s="55" customFormat="1" ht="22.5" customHeight="1">
      <c r="B2" s="62" t="s">
        <v>115</v>
      </c>
      <c r="C2" s="62"/>
      <c r="D2" s="62"/>
      <c r="E2" s="62"/>
      <c r="F2" s="62"/>
      <c r="G2" s="62"/>
      <c r="H2" s="199"/>
      <c r="I2" s="199"/>
      <c r="J2" s="199"/>
      <c r="K2" s="199"/>
      <c r="L2" s="199"/>
      <c r="M2" s="199"/>
      <c r="N2" s="199"/>
    </row>
    <row r="3" spans="1:984" ht="12" customHeight="1">
      <c r="O3" s="66"/>
    </row>
    <row r="4" spans="1:984" s="21" customFormat="1" ht="12" customHeight="1">
      <c r="B4" s="63" t="s">
        <v>74</v>
      </c>
      <c r="O4" s="99"/>
    </row>
    <row r="5" spans="1:984" ht="12" customHeight="1">
      <c r="O5" s="66"/>
    </row>
    <row r="6" spans="1:984" ht="12" customHeight="1">
      <c r="B6" s="65" t="s">
        <v>116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66"/>
    </row>
    <row r="7" spans="1:984" ht="12" customHeight="1">
      <c r="O7" s="66"/>
    </row>
    <row r="8" spans="1:984" ht="12" customHeight="1">
      <c r="B8" s="79" t="s">
        <v>117</v>
      </c>
      <c r="O8" s="66"/>
    </row>
    <row r="9" spans="1:984" ht="12" customHeight="1">
      <c r="O9" s="66"/>
    </row>
    <row r="10" spans="1:984" ht="12" customHeight="1">
      <c r="B10" s="67"/>
      <c r="C10" s="147">
        <v>2015</v>
      </c>
      <c r="D10" s="147">
        <v>2016</v>
      </c>
      <c r="E10" s="147">
        <v>2017</v>
      </c>
      <c r="F10" s="147">
        <v>2018</v>
      </c>
      <c r="G10" s="147">
        <v>2019</v>
      </c>
      <c r="H10" s="147">
        <v>2020</v>
      </c>
      <c r="I10" s="147">
        <v>2025</v>
      </c>
      <c r="J10" s="147">
        <v>2030</v>
      </c>
      <c r="K10" s="147">
        <v>2035</v>
      </c>
      <c r="L10" s="147">
        <v>2040</v>
      </c>
      <c r="M10" s="147">
        <v>2045</v>
      </c>
      <c r="N10" s="148">
        <v>2050</v>
      </c>
      <c r="O10" s="66"/>
    </row>
    <row r="11" spans="1:984" ht="12" customHeight="1">
      <c r="B11" s="32" t="s">
        <v>118</v>
      </c>
      <c r="C11" s="396">
        <v>91.44</v>
      </c>
      <c r="D11" s="396">
        <v>91.492000000000004</v>
      </c>
      <c r="E11" s="396">
        <v>92.847999999999999</v>
      </c>
      <c r="F11" s="396">
        <v>93.801000000000002</v>
      </c>
      <c r="G11" s="396">
        <v>93.894999999999996</v>
      </c>
      <c r="H11" s="396">
        <v>94.506</v>
      </c>
      <c r="I11" s="475">
        <v>90.683750684931496</v>
      </c>
      <c r="J11" s="475">
        <v>90.683750684931496</v>
      </c>
      <c r="K11" s="475">
        <v>90.683750684931496</v>
      </c>
      <c r="L11" s="475">
        <v>90.683750684931496</v>
      </c>
      <c r="M11" s="475">
        <v>90.683750684931496</v>
      </c>
      <c r="N11" s="475">
        <v>90.683750684931496</v>
      </c>
      <c r="O11" s="66"/>
    </row>
    <row r="12" spans="1:984" ht="12" customHeight="1">
      <c r="A12" s="149"/>
      <c r="B12" s="93" t="s">
        <v>120</v>
      </c>
      <c r="C12" s="381">
        <v>7.64</v>
      </c>
      <c r="D12" s="381">
        <v>6.9320000000000004</v>
      </c>
      <c r="E12" s="381">
        <v>6.5579999999999998</v>
      </c>
      <c r="F12" s="381">
        <v>6.4290000000000003</v>
      </c>
      <c r="G12" s="381">
        <v>6.99</v>
      </c>
      <c r="H12" s="381">
        <v>6.3029999999999999</v>
      </c>
      <c r="I12" s="475">
        <v>6.99</v>
      </c>
      <c r="J12" s="475">
        <v>6.99</v>
      </c>
      <c r="K12" s="475">
        <v>6.99</v>
      </c>
      <c r="L12" s="475">
        <v>6.99</v>
      </c>
      <c r="M12" s="475">
        <v>6.99</v>
      </c>
      <c r="N12" s="475">
        <v>6.99</v>
      </c>
      <c r="O12" s="150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  <c r="CT12" s="149"/>
      <c r="CU12" s="149"/>
      <c r="CV12" s="149"/>
      <c r="CW12" s="149"/>
      <c r="CX12" s="149"/>
      <c r="CY12" s="149"/>
      <c r="CZ12" s="149"/>
      <c r="DA12" s="149"/>
      <c r="DB12" s="149"/>
      <c r="DC12" s="149"/>
      <c r="DD12" s="149"/>
      <c r="DE12" s="149"/>
      <c r="DF12" s="149"/>
      <c r="DG12" s="149"/>
      <c r="DH12" s="149"/>
      <c r="DI12" s="149"/>
      <c r="DJ12" s="149"/>
      <c r="DK12" s="149"/>
      <c r="DL12" s="149"/>
      <c r="DM12" s="149"/>
      <c r="DN12" s="149"/>
      <c r="DO12" s="149"/>
      <c r="DP12" s="149"/>
      <c r="DQ12" s="149"/>
      <c r="DR12" s="149"/>
      <c r="DS12" s="149"/>
      <c r="DT12" s="149"/>
      <c r="DU12" s="149"/>
      <c r="DV12" s="149"/>
      <c r="DW12" s="149"/>
      <c r="DX12" s="149"/>
      <c r="DY12" s="149"/>
      <c r="DZ12" s="149"/>
      <c r="EA12" s="149"/>
      <c r="EB12" s="149"/>
      <c r="EC12" s="149"/>
      <c r="ED12" s="149"/>
      <c r="EE12" s="149"/>
      <c r="EF12" s="149"/>
      <c r="EG12" s="149"/>
      <c r="EH12" s="149"/>
      <c r="EI12" s="149"/>
      <c r="EJ12" s="149"/>
      <c r="EK12" s="149"/>
      <c r="EL12" s="149"/>
      <c r="EM12" s="149"/>
      <c r="EN12" s="149"/>
      <c r="EO12" s="149"/>
      <c r="EP12" s="149"/>
      <c r="EQ12" s="149"/>
      <c r="ER12" s="149"/>
      <c r="ES12" s="149"/>
      <c r="ET12" s="149"/>
      <c r="EU12" s="149"/>
      <c r="EV12" s="149"/>
      <c r="EW12" s="149"/>
      <c r="EX12" s="149"/>
      <c r="EY12" s="149"/>
      <c r="EZ12" s="149"/>
      <c r="FA12" s="149"/>
      <c r="FB12" s="149"/>
      <c r="FC12" s="149"/>
      <c r="FD12" s="149"/>
      <c r="FE12" s="149"/>
      <c r="FF12" s="149"/>
      <c r="FG12" s="149"/>
      <c r="FH12" s="149"/>
      <c r="FI12" s="149"/>
      <c r="FJ12" s="149"/>
      <c r="FK12" s="149"/>
      <c r="FL12" s="149"/>
      <c r="FM12" s="149"/>
      <c r="FN12" s="149"/>
      <c r="FO12" s="149"/>
      <c r="FP12" s="149"/>
      <c r="FQ12" s="149"/>
      <c r="FR12" s="149"/>
      <c r="FS12" s="149"/>
      <c r="FT12" s="149"/>
      <c r="FU12" s="149"/>
      <c r="FV12" s="149"/>
      <c r="FW12" s="149"/>
      <c r="FX12" s="149"/>
      <c r="FY12" s="149"/>
      <c r="FZ12" s="149"/>
      <c r="GA12" s="149"/>
      <c r="GB12" s="149"/>
      <c r="GC12" s="149"/>
      <c r="GD12" s="149"/>
      <c r="GE12" s="149"/>
      <c r="GF12" s="149"/>
      <c r="GG12" s="149"/>
      <c r="GH12" s="149"/>
      <c r="GI12" s="149"/>
      <c r="GJ12" s="149"/>
      <c r="GK12" s="149"/>
      <c r="GL12" s="149"/>
      <c r="GM12" s="149"/>
      <c r="GN12" s="149"/>
      <c r="GO12" s="149"/>
      <c r="GP12" s="149"/>
      <c r="GQ12" s="149"/>
      <c r="GR12" s="149"/>
      <c r="GS12" s="149"/>
      <c r="GT12" s="149"/>
      <c r="GU12" s="149"/>
      <c r="GV12" s="149"/>
      <c r="GW12" s="149"/>
      <c r="GX12" s="149"/>
      <c r="GY12" s="149"/>
      <c r="GZ12" s="149"/>
      <c r="HA12" s="149"/>
      <c r="HB12" s="149"/>
      <c r="HC12" s="149"/>
      <c r="HD12" s="149"/>
      <c r="HE12" s="149"/>
      <c r="HF12" s="149"/>
      <c r="HG12" s="149"/>
      <c r="HH12" s="149"/>
      <c r="HI12" s="149"/>
      <c r="HJ12" s="149"/>
      <c r="HK12" s="149"/>
      <c r="HL12" s="149"/>
      <c r="HM12" s="149"/>
      <c r="HN12" s="149"/>
      <c r="HO12" s="149"/>
      <c r="HP12" s="149"/>
      <c r="HQ12" s="149"/>
      <c r="HR12" s="149"/>
      <c r="HS12" s="149"/>
      <c r="HT12" s="149"/>
      <c r="HU12" s="149"/>
      <c r="HV12" s="149"/>
      <c r="HW12" s="149"/>
      <c r="HX12" s="149"/>
      <c r="HY12" s="149"/>
      <c r="HZ12" s="149"/>
      <c r="IA12" s="149"/>
      <c r="IB12" s="149"/>
      <c r="IC12" s="149"/>
      <c r="ID12" s="149"/>
      <c r="IE12" s="149"/>
      <c r="IF12" s="149"/>
      <c r="IG12" s="149"/>
      <c r="IH12" s="149"/>
      <c r="II12" s="149"/>
      <c r="IJ12" s="149"/>
      <c r="IK12" s="149"/>
      <c r="IL12" s="149"/>
      <c r="IM12" s="149"/>
      <c r="IN12" s="149"/>
      <c r="IO12" s="149"/>
      <c r="IP12" s="149"/>
      <c r="IQ12" s="149"/>
      <c r="IR12" s="149"/>
      <c r="IS12" s="149"/>
      <c r="IT12" s="149"/>
      <c r="IU12" s="149"/>
      <c r="IV12" s="149"/>
      <c r="IW12" s="149"/>
      <c r="IX12" s="149"/>
      <c r="IY12" s="149"/>
      <c r="IZ12" s="149"/>
      <c r="JA12" s="149"/>
      <c r="JB12" s="149"/>
      <c r="JC12" s="149"/>
      <c r="JD12" s="149"/>
      <c r="JE12" s="149"/>
      <c r="JF12" s="149"/>
      <c r="JG12" s="149"/>
      <c r="JH12" s="149"/>
      <c r="JI12" s="149"/>
      <c r="JJ12" s="149"/>
      <c r="JK12" s="149"/>
      <c r="JL12" s="149"/>
      <c r="JM12" s="149"/>
      <c r="JN12" s="149"/>
      <c r="JO12" s="149"/>
      <c r="JP12" s="149"/>
      <c r="JQ12" s="149"/>
      <c r="JR12" s="149"/>
      <c r="JS12" s="149"/>
      <c r="JT12" s="149"/>
      <c r="JU12" s="149"/>
      <c r="JV12" s="149"/>
      <c r="JW12" s="149"/>
      <c r="JX12" s="149"/>
      <c r="JY12" s="149"/>
      <c r="JZ12" s="149"/>
      <c r="KA12" s="149"/>
      <c r="KB12" s="149"/>
      <c r="KC12" s="149"/>
      <c r="KD12" s="149"/>
      <c r="KE12" s="149"/>
      <c r="KF12" s="149"/>
      <c r="KG12" s="149"/>
      <c r="KH12" s="149"/>
      <c r="KI12" s="149"/>
      <c r="KJ12" s="149"/>
      <c r="KK12" s="149"/>
      <c r="KL12" s="149"/>
      <c r="KM12" s="149"/>
      <c r="KN12" s="149"/>
      <c r="KO12" s="149"/>
      <c r="KP12" s="149"/>
      <c r="KQ12" s="149"/>
      <c r="KR12" s="149"/>
      <c r="KS12" s="149"/>
      <c r="KT12" s="149"/>
      <c r="KU12" s="149"/>
      <c r="KV12" s="149"/>
      <c r="KW12" s="149"/>
      <c r="KX12" s="149"/>
      <c r="KY12" s="149"/>
      <c r="KZ12" s="149"/>
      <c r="LA12" s="149"/>
      <c r="LB12" s="149"/>
      <c r="LC12" s="149"/>
      <c r="LD12" s="149"/>
      <c r="LE12" s="149"/>
      <c r="LF12" s="149"/>
      <c r="LG12" s="149"/>
      <c r="LH12" s="149"/>
      <c r="LI12" s="149"/>
      <c r="LJ12" s="149"/>
      <c r="LK12" s="149"/>
      <c r="LL12" s="149"/>
      <c r="LM12" s="149"/>
      <c r="LN12" s="149"/>
      <c r="LO12" s="149"/>
      <c r="LP12" s="149"/>
      <c r="LQ12" s="149"/>
      <c r="LR12" s="149"/>
      <c r="LS12" s="149"/>
      <c r="LT12" s="149"/>
      <c r="LU12" s="149"/>
      <c r="LV12" s="149"/>
      <c r="LW12" s="149"/>
      <c r="LX12" s="149"/>
      <c r="LY12" s="149"/>
      <c r="LZ12" s="149"/>
      <c r="MA12" s="149"/>
      <c r="MB12" s="149"/>
      <c r="MC12" s="149"/>
      <c r="MD12" s="149"/>
      <c r="ME12" s="149"/>
      <c r="MF12" s="149"/>
      <c r="MG12" s="149"/>
      <c r="MH12" s="149"/>
      <c r="MI12" s="149"/>
      <c r="MJ12" s="149"/>
      <c r="MK12" s="149"/>
      <c r="ML12" s="149"/>
      <c r="MM12" s="149"/>
      <c r="MN12" s="149"/>
      <c r="MO12" s="149"/>
      <c r="MP12" s="149"/>
      <c r="MQ12" s="149"/>
      <c r="MR12" s="149"/>
      <c r="MS12" s="149"/>
      <c r="MT12" s="149"/>
      <c r="MU12" s="149"/>
      <c r="MV12" s="149"/>
      <c r="MW12" s="149"/>
      <c r="MX12" s="149"/>
      <c r="MY12" s="149"/>
      <c r="MZ12" s="149"/>
      <c r="NA12" s="149"/>
      <c r="NB12" s="149"/>
      <c r="NC12" s="149"/>
      <c r="ND12" s="149"/>
      <c r="NE12" s="149"/>
      <c r="NF12" s="149"/>
      <c r="NG12" s="149"/>
      <c r="NH12" s="149"/>
      <c r="NI12" s="149"/>
      <c r="NJ12" s="149"/>
      <c r="NK12" s="149"/>
      <c r="NL12" s="149"/>
      <c r="NM12" s="149"/>
      <c r="NN12" s="149"/>
      <c r="NO12" s="149"/>
      <c r="NP12" s="149"/>
      <c r="NQ12" s="149"/>
      <c r="NR12" s="149"/>
      <c r="NS12" s="149"/>
      <c r="NT12" s="149"/>
      <c r="NU12" s="149"/>
      <c r="NV12" s="149"/>
      <c r="NW12" s="149"/>
      <c r="NX12" s="149"/>
      <c r="NY12" s="149"/>
      <c r="NZ12" s="149"/>
      <c r="OA12" s="149"/>
      <c r="OB12" s="149"/>
      <c r="OC12" s="149"/>
      <c r="OD12" s="149"/>
      <c r="OE12" s="149"/>
      <c r="OF12" s="149"/>
      <c r="OG12" s="149"/>
      <c r="OH12" s="149"/>
      <c r="OI12" s="149"/>
      <c r="OJ12" s="149"/>
      <c r="OK12" s="149"/>
      <c r="OL12" s="149"/>
      <c r="OM12" s="149"/>
      <c r="ON12" s="149"/>
      <c r="OO12" s="149"/>
      <c r="OP12" s="149"/>
      <c r="OQ12" s="149"/>
      <c r="OR12" s="149"/>
      <c r="OS12" s="149"/>
      <c r="OT12" s="149"/>
      <c r="OU12" s="149"/>
      <c r="OV12" s="149"/>
      <c r="OW12" s="149"/>
      <c r="OX12" s="149"/>
      <c r="OY12" s="149"/>
      <c r="OZ12" s="149"/>
      <c r="PA12" s="149"/>
      <c r="PB12" s="149"/>
      <c r="PC12" s="149"/>
      <c r="PD12" s="149"/>
      <c r="PE12" s="149"/>
      <c r="PF12" s="149"/>
      <c r="PG12" s="149"/>
      <c r="PH12" s="149"/>
      <c r="PI12" s="149"/>
      <c r="PJ12" s="149"/>
      <c r="PK12" s="149"/>
      <c r="PL12" s="149"/>
      <c r="PM12" s="149"/>
      <c r="PN12" s="149"/>
      <c r="PO12" s="149"/>
      <c r="PP12" s="149"/>
      <c r="PQ12" s="149"/>
      <c r="PR12" s="149"/>
      <c r="PS12" s="149"/>
      <c r="PT12" s="149"/>
      <c r="PU12" s="149"/>
      <c r="PV12" s="149"/>
      <c r="PW12" s="149"/>
      <c r="PX12" s="149"/>
      <c r="PY12" s="149"/>
      <c r="PZ12" s="149"/>
      <c r="QA12" s="149"/>
      <c r="QB12" s="149"/>
      <c r="QC12" s="149"/>
      <c r="QD12" s="149"/>
      <c r="QE12" s="149"/>
      <c r="QF12" s="149"/>
      <c r="QG12" s="149"/>
      <c r="QH12" s="149"/>
      <c r="QI12" s="149"/>
      <c r="QJ12" s="149"/>
      <c r="QK12" s="149"/>
      <c r="QL12" s="149"/>
      <c r="QM12" s="149"/>
      <c r="QN12" s="149"/>
      <c r="QO12" s="149"/>
      <c r="QP12" s="149"/>
      <c r="QQ12" s="149"/>
      <c r="QR12" s="149"/>
      <c r="QS12" s="149"/>
      <c r="QT12" s="149"/>
      <c r="QU12" s="149"/>
      <c r="QV12" s="149"/>
      <c r="QW12" s="149"/>
      <c r="QX12" s="149"/>
      <c r="QY12" s="149"/>
      <c r="QZ12" s="149"/>
      <c r="RA12" s="149"/>
      <c r="RB12" s="149"/>
      <c r="RC12" s="149"/>
      <c r="RD12" s="149"/>
      <c r="RE12" s="149"/>
      <c r="RF12" s="149"/>
      <c r="RG12" s="149"/>
      <c r="RH12" s="149"/>
      <c r="RI12" s="149"/>
      <c r="RJ12" s="149"/>
      <c r="RK12" s="149"/>
      <c r="RL12" s="149"/>
      <c r="RM12" s="149"/>
      <c r="RN12" s="149"/>
      <c r="RO12" s="149"/>
      <c r="RP12" s="149"/>
      <c r="RQ12" s="149"/>
      <c r="RR12" s="149"/>
      <c r="RS12" s="149"/>
      <c r="RT12" s="149"/>
      <c r="RU12" s="149"/>
      <c r="RV12" s="149"/>
      <c r="RW12" s="149"/>
      <c r="RX12" s="149"/>
      <c r="RY12" s="149"/>
      <c r="RZ12" s="149"/>
      <c r="SA12" s="149"/>
      <c r="SB12" s="149"/>
      <c r="SC12" s="149"/>
      <c r="SD12" s="149"/>
      <c r="SE12" s="149"/>
      <c r="SF12" s="149"/>
      <c r="SG12" s="149"/>
      <c r="SH12" s="149"/>
      <c r="SI12" s="149"/>
      <c r="SJ12" s="149"/>
      <c r="SK12" s="149"/>
      <c r="SL12" s="149"/>
      <c r="SM12" s="149"/>
      <c r="SN12" s="149"/>
      <c r="SO12" s="149"/>
      <c r="SP12" s="149"/>
      <c r="SQ12" s="149"/>
      <c r="SR12" s="149"/>
      <c r="SS12" s="149"/>
      <c r="ST12" s="149"/>
      <c r="SU12" s="149"/>
      <c r="SV12" s="149"/>
      <c r="SW12" s="149"/>
      <c r="SX12" s="149"/>
      <c r="SY12" s="149"/>
      <c r="SZ12" s="149"/>
      <c r="TA12" s="149"/>
      <c r="TB12" s="149"/>
      <c r="TC12" s="149"/>
      <c r="TD12" s="149"/>
      <c r="TE12" s="149"/>
      <c r="TF12" s="149"/>
      <c r="TG12" s="149"/>
      <c r="TH12" s="149"/>
      <c r="TI12" s="149"/>
      <c r="TJ12" s="149"/>
      <c r="TK12" s="149"/>
      <c r="TL12" s="149"/>
      <c r="TM12" s="149"/>
      <c r="TN12" s="149"/>
      <c r="TO12" s="149"/>
      <c r="TP12" s="149"/>
      <c r="TQ12" s="149"/>
      <c r="TR12" s="149"/>
      <c r="TS12" s="149"/>
      <c r="TT12" s="149"/>
      <c r="TU12" s="149"/>
      <c r="TV12" s="149"/>
      <c r="TW12" s="149"/>
      <c r="TX12" s="149"/>
      <c r="TY12" s="149"/>
      <c r="TZ12" s="149"/>
      <c r="UA12" s="149"/>
      <c r="UB12" s="149"/>
      <c r="UC12" s="149"/>
      <c r="UD12" s="149"/>
      <c r="UE12" s="149"/>
      <c r="UF12" s="149"/>
      <c r="UG12" s="149"/>
      <c r="UH12" s="149"/>
      <c r="UI12" s="149"/>
      <c r="UJ12" s="149"/>
      <c r="UK12" s="149"/>
      <c r="UL12" s="149"/>
      <c r="UM12" s="149"/>
      <c r="UN12" s="149"/>
      <c r="UO12" s="149"/>
      <c r="UP12" s="149"/>
      <c r="UQ12" s="149"/>
      <c r="UR12" s="149"/>
      <c r="US12" s="149"/>
      <c r="UT12" s="149"/>
      <c r="UU12" s="149"/>
      <c r="UV12" s="149"/>
      <c r="UW12" s="149"/>
      <c r="UX12" s="149"/>
      <c r="UY12" s="149"/>
      <c r="UZ12" s="149"/>
      <c r="VA12" s="149"/>
      <c r="VB12" s="149"/>
      <c r="VC12" s="149"/>
      <c r="VD12" s="149"/>
      <c r="VE12" s="149"/>
      <c r="VF12" s="149"/>
      <c r="VG12" s="149"/>
      <c r="VH12" s="149"/>
      <c r="VI12" s="149"/>
      <c r="VJ12" s="149"/>
      <c r="VK12" s="149"/>
      <c r="VL12" s="149"/>
      <c r="VM12" s="149"/>
      <c r="VN12" s="149"/>
      <c r="VO12" s="149"/>
      <c r="VP12" s="149"/>
      <c r="VQ12" s="149"/>
      <c r="VR12" s="149"/>
      <c r="VS12" s="149"/>
      <c r="VT12" s="149"/>
      <c r="VU12" s="149"/>
      <c r="VV12" s="149"/>
      <c r="VW12" s="149"/>
      <c r="VX12" s="149"/>
      <c r="VY12" s="149"/>
      <c r="VZ12" s="149"/>
      <c r="WA12" s="149"/>
      <c r="WB12" s="149"/>
      <c r="WC12" s="149"/>
      <c r="WD12" s="149"/>
      <c r="WE12" s="149"/>
      <c r="WF12" s="149"/>
      <c r="WG12" s="149"/>
      <c r="WH12" s="149"/>
      <c r="WI12" s="149"/>
      <c r="WJ12" s="149"/>
      <c r="WK12" s="149"/>
      <c r="WL12" s="149"/>
      <c r="WM12" s="149"/>
      <c r="WN12" s="149"/>
      <c r="WO12" s="149"/>
      <c r="WP12" s="149"/>
      <c r="WQ12" s="149"/>
      <c r="WR12" s="149"/>
      <c r="WS12" s="149"/>
      <c r="WT12" s="149"/>
      <c r="WU12" s="149"/>
      <c r="WV12" s="149"/>
      <c r="WW12" s="149"/>
      <c r="WX12" s="149"/>
      <c r="WY12" s="149"/>
      <c r="WZ12" s="149"/>
      <c r="XA12" s="149"/>
      <c r="XB12" s="149"/>
      <c r="XC12" s="149"/>
      <c r="XD12" s="149"/>
      <c r="XE12" s="149"/>
      <c r="XF12" s="149"/>
      <c r="XG12" s="149"/>
      <c r="XH12" s="149"/>
      <c r="XI12" s="149"/>
      <c r="XJ12" s="149"/>
      <c r="XK12" s="149"/>
      <c r="XL12" s="149"/>
      <c r="XM12" s="149"/>
      <c r="XN12" s="149"/>
      <c r="XO12" s="149"/>
      <c r="XP12" s="149"/>
      <c r="XQ12" s="149"/>
      <c r="XR12" s="149"/>
      <c r="XS12" s="149"/>
      <c r="XT12" s="149"/>
      <c r="XU12" s="149"/>
      <c r="XV12" s="149"/>
      <c r="XW12" s="149"/>
      <c r="XX12" s="149"/>
      <c r="XY12" s="149"/>
      <c r="XZ12" s="149"/>
      <c r="YA12" s="149"/>
      <c r="YB12" s="149"/>
      <c r="YC12" s="149"/>
      <c r="YD12" s="149"/>
      <c r="YE12" s="149"/>
      <c r="YF12" s="149"/>
      <c r="YG12" s="149"/>
      <c r="YH12" s="149"/>
      <c r="YI12" s="149"/>
      <c r="YJ12" s="149"/>
      <c r="YK12" s="149"/>
      <c r="YL12" s="149"/>
      <c r="YM12" s="149"/>
      <c r="YN12" s="149"/>
      <c r="YO12" s="149"/>
      <c r="YP12" s="149"/>
      <c r="YQ12" s="149"/>
      <c r="YR12" s="149"/>
      <c r="YS12" s="149"/>
      <c r="YT12" s="149"/>
      <c r="YU12" s="149"/>
      <c r="YV12" s="149"/>
      <c r="YW12" s="149"/>
      <c r="YX12" s="149"/>
      <c r="YY12" s="149"/>
      <c r="YZ12" s="149"/>
      <c r="ZA12" s="149"/>
      <c r="ZB12" s="149"/>
      <c r="ZC12" s="149"/>
      <c r="ZD12" s="149"/>
      <c r="ZE12" s="149"/>
      <c r="ZF12" s="149"/>
      <c r="ZG12" s="149"/>
      <c r="ZH12" s="149"/>
      <c r="ZI12" s="149"/>
      <c r="ZJ12" s="149"/>
      <c r="ZK12" s="149"/>
      <c r="ZL12" s="149"/>
      <c r="ZM12" s="149"/>
      <c r="ZN12" s="149"/>
      <c r="ZO12" s="149"/>
      <c r="ZP12" s="149"/>
      <c r="ZQ12" s="149"/>
      <c r="ZR12" s="149"/>
      <c r="ZS12" s="149"/>
      <c r="ZT12" s="149"/>
      <c r="ZU12" s="149"/>
      <c r="ZV12" s="149"/>
      <c r="ZW12" s="149"/>
      <c r="ZX12" s="149"/>
      <c r="ZY12" s="149"/>
      <c r="ZZ12" s="149"/>
      <c r="AAA12" s="149"/>
      <c r="AAB12" s="149"/>
      <c r="AAC12" s="149"/>
      <c r="AAD12" s="149"/>
      <c r="AAE12" s="149"/>
      <c r="AAF12" s="149"/>
      <c r="AAG12" s="149"/>
      <c r="AAH12" s="149"/>
      <c r="AAI12" s="149"/>
      <c r="AAJ12" s="149"/>
      <c r="AAK12" s="149"/>
      <c r="AAL12" s="149"/>
      <c r="AAM12" s="149"/>
      <c r="AAN12" s="149"/>
      <c r="AAO12" s="149"/>
      <c r="AAP12" s="149"/>
      <c r="AAQ12" s="149"/>
      <c r="AAR12" s="149"/>
      <c r="AAS12" s="149"/>
      <c r="AAT12" s="149"/>
      <c r="AAU12" s="149"/>
      <c r="AAV12" s="149"/>
      <c r="AAW12" s="149"/>
      <c r="AAX12" s="149"/>
      <c r="AAY12" s="149"/>
      <c r="AAZ12" s="149"/>
      <c r="ABA12" s="149"/>
      <c r="ABB12" s="149"/>
      <c r="ABC12" s="149"/>
      <c r="ABD12" s="149"/>
      <c r="ABE12" s="149"/>
      <c r="ABF12" s="149"/>
      <c r="ABG12" s="149"/>
      <c r="ABH12" s="149"/>
      <c r="ABI12" s="149"/>
      <c r="ABJ12" s="149"/>
      <c r="ABK12" s="149"/>
      <c r="ABL12" s="149"/>
      <c r="ABM12" s="149"/>
      <c r="ABN12" s="149"/>
      <c r="ABO12" s="149"/>
      <c r="ABP12" s="149"/>
      <c r="ABQ12" s="149"/>
      <c r="ABR12" s="149"/>
      <c r="ABS12" s="149"/>
      <c r="ABT12" s="149"/>
      <c r="ABU12" s="149"/>
      <c r="ABV12" s="149"/>
      <c r="ABW12" s="149"/>
      <c r="ABX12" s="149"/>
      <c r="ABY12" s="149"/>
      <c r="ABZ12" s="149"/>
      <c r="ACA12" s="149"/>
      <c r="ACB12" s="149"/>
      <c r="ACC12" s="149"/>
      <c r="ACD12" s="149"/>
      <c r="ACE12" s="149"/>
      <c r="ACF12" s="149"/>
      <c r="ACG12" s="149"/>
      <c r="ACH12" s="149"/>
      <c r="ACI12" s="149"/>
      <c r="ACJ12" s="149"/>
      <c r="ACK12" s="149"/>
      <c r="ACL12" s="149"/>
      <c r="ACM12" s="149"/>
      <c r="ACN12" s="149"/>
      <c r="ACO12" s="149"/>
      <c r="ACP12" s="149"/>
      <c r="ACQ12" s="149"/>
      <c r="ACR12" s="149"/>
      <c r="ACS12" s="149"/>
      <c r="ACT12" s="149"/>
      <c r="ACU12" s="149"/>
      <c r="ACV12" s="149"/>
      <c r="ACW12" s="149"/>
      <c r="ACX12" s="149"/>
      <c r="ACY12" s="149"/>
      <c r="ACZ12" s="149"/>
      <c r="ADA12" s="149"/>
      <c r="ADB12" s="149"/>
      <c r="ADC12" s="149"/>
      <c r="ADD12" s="149"/>
      <c r="ADE12" s="149"/>
      <c r="ADF12" s="149"/>
      <c r="ADG12" s="149"/>
      <c r="ADH12" s="149"/>
      <c r="ADI12" s="149"/>
      <c r="ADJ12" s="149"/>
      <c r="ADK12" s="149"/>
      <c r="ADL12" s="149"/>
      <c r="ADM12" s="149"/>
      <c r="ADN12" s="149"/>
      <c r="ADO12" s="149"/>
      <c r="ADP12" s="149"/>
      <c r="ADQ12" s="149"/>
      <c r="ADR12" s="149"/>
      <c r="ADS12" s="149"/>
      <c r="ADT12" s="149"/>
      <c r="ADU12" s="149"/>
      <c r="ADV12" s="149"/>
      <c r="ADW12" s="149"/>
      <c r="ADX12" s="149"/>
      <c r="ADY12" s="149"/>
      <c r="ADZ12" s="149"/>
      <c r="AEA12" s="149"/>
      <c r="AEB12" s="149"/>
      <c r="AEC12" s="149"/>
      <c r="AED12" s="149"/>
      <c r="AEE12" s="149"/>
      <c r="AEF12" s="149"/>
      <c r="AEG12" s="149"/>
      <c r="AEH12" s="149"/>
      <c r="AEI12" s="149"/>
      <c r="AEJ12" s="149"/>
      <c r="AEK12" s="149"/>
      <c r="AEL12" s="149"/>
      <c r="AEM12" s="149"/>
      <c r="AEN12" s="149"/>
      <c r="AEO12" s="149"/>
      <c r="AEP12" s="149"/>
      <c r="AEQ12" s="149"/>
      <c r="AER12" s="149"/>
      <c r="AES12" s="149"/>
      <c r="AET12" s="149"/>
      <c r="AEU12" s="149"/>
      <c r="AEV12" s="149"/>
      <c r="AEW12" s="149"/>
      <c r="AEX12" s="149"/>
      <c r="AEY12" s="149"/>
      <c r="AEZ12" s="149"/>
      <c r="AFA12" s="149"/>
      <c r="AFB12" s="149"/>
      <c r="AFC12" s="149"/>
      <c r="AFD12" s="149"/>
      <c r="AFE12" s="149"/>
      <c r="AFF12" s="149"/>
      <c r="AFG12" s="149"/>
      <c r="AFH12" s="149"/>
      <c r="AFI12" s="149"/>
      <c r="AFJ12" s="149"/>
      <c r="AFK12" s="149"/>
      <c r="AFL12" s="149"/>
      <c r="AFM12" s="149"/>
      <c r="AFN12" s="149"/>
      <c r="AFO12" s="149"/>
      <c r="AFP12" s="149"/>
      <c r="AFQ12" s="149"/>
      <c r="AFR12" s="149"/>
      <c r="AFS12" s="149"/>
      <c r="AFT12" s="149"/>
      <c r="AFU12" s="149"/>
      <c r="AFV12" s="149"/>
      <c r="AFW12" s="149"/>
      <c r="AFX12" s="149"/>
      <c r="AFY12" s="149"/>
      <c r="AFZ12" s="149"/>
      <c r="AGA12" s="149"/>
      <c r="AGB12" s="149"/>
      <c r="AGC12" s="149"/>
      <c r="AGD12" s="149"/>
      <c r="AGE12" s="149"/>
      <c r="AGF12" s="149"/>
      <c r="AGG12" s="149"/>
      <c r="AGH12" s="149"/>
      <c r="AGI12" s="149"/>
      <c r="AGJ12" s="149"/>
      <c r="AGK12" s="149"/>
      <c r="AGL12" s="149"/>
      <c r="AGM12" s="149"/>
      <c r="AGN12" s="149"/>
      <c r="AGO12" s="149"/>
      <c r="AGP12" s="149"/>
      <c r="AGQ12" s="149"/>
      <c r="AGR12" s="149"/>
      <c r="AGS12" s="149"/>
      <c r="AGT12" s="149"/>
      <c r="AGU12" s="149"/>
      <c r="AGV12" s="149"/>
      <c r="AGW12" s="149"/>
      <c r="AGX12" s="149"/>
      <c r="AGY12" s="149"/>
      <c r="AGZ12" s="149"/>
      <c r="AHA12" s="149"/>
      <c r="AHB12" s="149"/>
      <c r="AHC12" s="149"/>
      <c r="AHD12" s="149"/>
      <c r="AHE12" s="149"/>
      <c r="AHF12" s="149"/>
      <c r="AHG12" s="149"/>
      <c r="AHH12" s="149"/>
      <c r="AHI12" s="149"/>
      <c r="AHJ12" s="149"/>
      <c r="AHK12" s="149"/>
      <c r="AHL12" s="149"/>
      <c r="AHM12" s="149"/>
      <c r="AHN12" s="149"/>
      <c r="AHO12" s="149"/>
      <c r="AHP12" s="149"/>
      <c r="AHQ12" s="149"/>
      <c r="AHR12" s="149"/>
      <c r="AHS12" s="149"/>
      <c r="AHT12" s="149"/>
      <c r="AHU12" s="149"/>
      <c r="AHV12" s="149"/>
      <c r="AHW12" s="149"/>
      <c r="AHX12" s="149"/>
      <c r="AHY12" s="149"/>
      <c r="AHZ12" s="149"/>
      <c r="AIA12" s="149"/>
      <c r="AIB12" s="149"/>
      <c r="AIC12" s="149"/>
      <c r="AID12" s="149"/>
      <c r="AIE12" s="149"/>
      <c r="AIF12" s="149"/>
      <c r="AIG12" s="149"/>
      <c r="AIH12" s="149"/>
      <c r="AII12" s="149"/>
      <c r="AIJ12" s="149"/>
      <c r="AIK12" s="149"/>
      <c r="AIL12" s="149"/>
      <c r="AIM12" s="149"/>
      <c r="AIN12" s="149"/>
      <c r="AIO12" s="149"/>
      <c r="AIP12" s="149"/>
      <c r="AIQ12" s="149"/>
      <c r="AIR12" s="149"/>
      <c r="AIS12" s="149"/>
      <c r="AIT12" s="149"/>
      <c r="AIU12" s="149"/>
      <c r="AIV12" s="149"/>
      <c r="AIW12" s="149"/>
      <c r="AIX12" s="149"/>
      <c r="AIY12" s="149"/>
      <c r="AIZ12" s="149"/>
      <c r="AJA12" s="149"/>
      <c r="AJB12" s="149"/>
      <c r="AJC12" s="149"/>
      <c r="AJD12" s="149"/>
      <c r="AJE12" s="149"/>
      <c r="AJF12" s="149"/>
      <c r="AJG12" s="149"/>
      <c r="AJH12" s="149"/>
      <c r="AJI12" s="149"/>
      <c r="AJJ12" s="149"/>
      <c r="AJK12" s="149"/>
      <c r="AJL12" s="149"/>
      <c r="AJM12" s="149"/>
      <c r="AJN12" s="149"/>
      <c r="AJO12" s="149"/>
      <c r="AJP12" s="149"/>
      <c r="AJQ12" s="149"/>
      <c r="AJR12" s="149"/>
      <c r="AJS12" s="149"/>
      <c r="AJT12" s="149"/>
      <c r="AJU12" s="149"/>
      <c r="AJV12" s="149"/>
      <c r="AJW12" s="149"/>
      <c r="AJX12" s="149"/>
      <c r="AJY12" s="149"/>
      <c r="AJZ12" s="149"/>
      <c r="AKA12" s="149"/>
      <c r="AKB12" s="149"/>
      <c r="AKC12" s="149"/>
      <c r="AKD12" s="149"/>
      <c r="AKE12" s="149"/>
      <c r="AKF12" s="149"/>
      <c r="AKG12" s="149"/>
      <c r="AKH12" s="149"/>
      <c r="AKI12" s="149"/>
      <c r="AKJ12" s="149"/>
      <c r="AKK12" s="149"/>
      <c r="AKL12" s="149"/>
      <c r="AKM12" s="149"/>
      <c r="AKN12" s="149"/>
      <c r="AKO12" s="149"/>
      <c r="AKP12" s="149"/>
      <c r="AKQ12" s="149"/>
      <c r="AKR12" s="149"/>
      <c r="AKS12" s="149"/>
      <c r="AKT12" s="149"/>
      <c r="AKU12" s="149"/>
      <c r="AKV12" s="149"/>
    </row>
    <row r="13" spans="1:984" ht="12" customHeight="1">
      <c r="A13" s="149"/>
      <c r="B13" s="380" t="s">
        <v>236</v>
      </c>
      <c r="C13" s="381">
        <v>2.0950000000000002</v>
      </c>
      <c r="D13" s="381">
        <v>1.762</v>
      </c>
      <c r="E13" s="381">
        <v>1.6879999999999999</v>
      </c>
      <c r="F13" s="381">
        <v>1.6910000000000001</v>
      </c>
      <c r="G13" s="381">
        <v>1.8879999999999999</v>
      </c>
      <c r="H13" s="381">
        <v>1.8460000000000001</v>
      </c>
      <c r="I13" s="475">
        <v>1.8879999999999999</v>
      </c>
      <c r="J13" s="475">
        <v>1.8879999999999999</v>
      </c>
      <c r="K13" s="475">
        <v>1.8879999999999999</v>
      </c>
      <c r="L13" s="475">
        <v>1.8879999999999999</v>
      </c>
      <c r="M13" s="475">
        <v>1.8879999999999999</v>
      </c>
      <c r="N13" s="475">
        <v>1.8879999999999999</v>
      </c>
      <c r="O13" s="66"/>
    </row>
    <row r="14" spans="1:984" ht="12" customHeight="1">
      <c r="B14" s="380" t="s">
        <v>237</v>
      </c>
      <c r="C14" s="381">
        <v>5.5449999999999999</v>
      </c>
      <c r="D14" s="381">
        <v>5.17</v>
      </c>
      <c r="E14" s="381">
        <v>4.87</v>
      </c>
      <c r="F14" s="381">
        <v>4.7380000000000004</v>
      </c>
      <c r="G14" s="381">
        <v>5.1020000000000003</v>
      </c>
      <c r="H14" s="381">
        <v>4.4569999999999999</v>
      </c>
      <c r="I14" s="475">
        <v>5.1020000000000003</v>
      </c>
      <c r="J14" s="475">
        <v>5.1020000000000003</v>
      </c>
      <c r="K14" s="475">
        <v>5.1020000000000003</v>
      </c>
      <c r="L14" s="475">
        <v>5.1020000000000003</v>
      </c>
      <c r="M14" s="475">
        <v>5.1020000000000003</v>
      </c>
      <c r="N14" s="475">
        <v>5.1020000000000003</v>
      </c>
      <c r="O14" s="66"/>
    </row>
    <row r="15" spans="1:984" ht="12" customHeight="1">
      <c r="B15" s="151"/>
      <c r="C15" s="151"/>
      <c r="D15" s="151"/>
      <c r="E15" s="151"/>
      <c r="F15" s="151"/>
      <c r="G15" s="151"/>
      <c r="H15" s="151"/>
      <c r="I15" s="152"/>
      <c r="J15" s="152"/>
      <c r="K15" s="152"/>
      <c r="L15" s="152"/>
      <c r="M15" s="152"/>
      <c r="N15" s="152"/>
      <c r="O15" s="66"/>
    </row>
    <row r="16" spans="1:984" ht="12" customHeight="1">
      <c r="B16" s="20" t="s">
        <v>121</v>
      </c>
      <c r="C16" s="73">
        <f t="shared" ref="C16:N16" si="0">C11/C12</f>
        <v>11.968586387434556</v>
      </c>
      <c r="D16" s="73">
        <f t="shared" si="0"/>
        <v>13.198499711482977</v>
      </c>
      <c r="E16" s="73">
        <f t="shared" si="0"/>
        <v>14.157974992375724</v>
      </c>
      <c r="F16" s="73">
        <f t="shared" si="0"/>
        <v>14.590293980401306</v>
      </c>
      <c r="G16" s="73">
        <f t="shared" si="0"/>
        <v>13.432761087267524</v>
      </c>
      <c r="H16" s="73">
        <f t="shared" si="0"/>
        <v>14.99381247025226</v>
      </c>
      <c r="I16" s="73">
        <f t="shared" si="0"/>
        <v>12.973354890548139</v>
      </c>
      <c r="J16" s="73">
        <f t="shared" si="0"/>
        <v>12.973354890548139</v>
      </c>
      <c r="K16" s="73">
        <f t="shared" si="0"/>
        <v>12.973354890548139</v>
      </c>
      <c r="L16" s="73">
        <f t="shared" si="0"/>
        <v>12.973354890548139</v>
      </c>
      <c r="M16" s="73">
        <f t="shared" si="0"/>
        <v>12.973354890548139</v>
      </c>
      <c r="N16" s="73">
        <f t="shared" si="0"/>
        <v>12.973354890548139</v>
      </c>
      <c r="O16" s="66"/>
    </row>
    <row r="17" spans="1:16" ht="12" customHeight="1"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66"/>
    </row>
    <row r="18" spans="1:16" ht="12" customHeight="1">
      <c r="B18" s="20" t="s">
        <v>339</v>
      </c>
      <c r="C18" s="50">
        <f>C13/C12</f>
        <v>0.27421465968586389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66"/>
    </row>
    <row r="19" spans="1:16" ht="12" customHeight="1">
      <c r="O19" s="66"/>
    </row>
    <row r="20" spans="1:16" ht="12" customHeight="1">
      <c r="B20" s="82" t="s">
        <v>122</v>
      </c>
      <c r="N20" s="83"/>
      <c r="O20" s="66"/>
    </row>
    <row r="21" spans="1:16" ht="12" customHeight="1">
      <c r="B21" s="384"/>
      <c r="C21" s="382">
        <v>2015</v>
      </c>
      <c r="D21" s="382">
        <v>2016</v>
      </c>
      <c r="E21" s="383">
        <v>2017</v>
      </c>
      <c r="F21" s="383">
        <v>2018</v>
      </c>
      <c r="G21" s="383">
        <v>2019</v>
      </c>
      <c r="H21" s="383">
        <v>2020</v>
      </c>
      <c r="O21" s="66"/>
    </row>
    <row r="22" spans="1:16" s="83" customFormat="1" ht="12" customHeight="1">
      <c r="A22" s="20"/>
      <c r="B22" s="397" t="s">
        <v>321</v>
      </c>
      <c r="C22" s="369">
        <v>34044.871655546056</v>
      </c>
      <c r="D22" s="369">
        <v>34560.313951966935</v>
      </c>
      <c r="E22" s="369">
        <v>34105.075992542806</v>
      </c>
      <c r="F22" s="369">
        <v>34109.517373872615</v>
      </c>
      <c r="G22" s="369">
        <v>33528.400707877983</v>
      </c>
      <c r="H22" s="369">
        <v>25856.157109288113</v>
      </c>
      <c r="I22" s="20"/>
      <c r="J22" s="20"/>
      <c r="K22" s="20"/>
      <c r="L22" s="20"/>
      <c r="M22" s="20"/>
      <c r="N22" s="20"/>
      <c r="O22" s="154"/>
    </row>
    <row r="23" spans="1:16" ht="12" customHeight="1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66"/>
    </row>
    <row r="24" spans="1:16" ht="12" customHeight="1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66"/>
    </row>
    <row r="25" spans="1:16" ht="12" customHeight="1">
      <c r="B25" s="65" t="s">
        <v>123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66"/>
    </row>
    <row r="26" spans="1:16" s="155" customFormat="1" ht="12" customHeight="1">
      <c r="A26" s="23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66"/>
      <c r="P26" s="20"/>
    </row>
    <row r="27" spans="1:16" ht="12" customHeight="1">
      <c r="A27" s="83"/>
      <c r="B27" s="26" t="s">
        <v>119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O27" s="66"/>
    </row>
    <row r="28" spans="1:16" ht="12" customHeight="1">
      <c r="B28" s="30" t="s">
        <v>124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66"/>
    </row>
    <row r="29" spans="1:16" ht="12" customHeight="1"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O29" s="66"/>
    </row>
    <row r="30" spans="1:16" ht="12" customHeight="1">
      <c r="A30" s="155"/>
      <c r="B30" s="355"/>
      <c r="C30" s="344">
        <v>2015</v>
      </c>
      <c r="D30" s="344">
        <v>2016</v>
      </c>
      <c r="E30" s="344">
        <v>2017</v>
      </c>
      <c r="F30" s="344">
        <v>2018</v>
      </c>
      <c r="G30" s="344">
        <v>2019</v>
      </c>
      <c r="H30" s="344">
        <v>2020</v>
      </c>
      <c r="I30" s="147">
        <v>2025</v>
      </c>
      <c r="J30" s="147">
        <v>2030</v>
      </c>
      <c r="K30" s="147">
        <v>2035</v>
      </c>
      <c r="L30" s="147">
        <v>2040</v>
      </c>
      <c r="M30" s="147">
        <v>2045</v>
      </c>
      <c r="N30" s="148">
        <v>2050</v>
      </c>
      <c r="O30" s="66"/>
    </row>
    <row r="31" spans="1:16" ht="12" customHeight="1">
      <c r="B31" s="380" t="s">
        <v>13</v>
      </c>
      <c r="C31" s="385">
        <v>0.88496420047732693</v>
      </c>
      <c r="D31" s="385">
        <v>0.83484676503972755</v>
      </c>
      <c r="E31" s="385">
        <v>0.78139810426540279</v>
      </c>
      <c r="F31" s="385">
        <v>0.80839739798935539</v>
      </c>
      <c r="G31" s="385">
        <v>0.62923728813559321</v>
      </c>
      <c r="H31" s="385">
        <v>0.56554712892741066</v>
      </c>
      <c r="I31" s="460">
        <v>0.23999999999999994</v>
      </c>
      <c r="J31" s="460">
        <v>0.23000000000000004</v>
      </c>
      <c r="K31" s="460">
        <v>0.23000000000000004</v>
      </c>
      <c r="L31" s="460">
        <v>0.23000000000000004</v>
      </c>
      <c r="M31" s="460">
        <v>0.23000000000000004</v>
      </c>
      <c r="N31" s="460">
        <v>0.23000000000000004</v>
      </c>
      <c r="O31" s="66"/>
    </row>
    <row r="32" spans="1:16" ht="12" customHeight="1">
      <c r="B32" s="380" t="s">
        <v>10</v>
      </c>
      <c r="C32" s="385">
        <v>9.0692124105011929E-2</v>
      </c>
      <c r="D32" s="385">
        <v>0.11804767309875142</v>
      </c>
      <c r="E32" s="385">
        <v>0.17061611374407584</v>
      </c>
      <c r="F32" s="385">
        <v>0.15198107628622118</v>
      </c>
      <c r="G32" s="385">
        <v>0.23940677966101695</v>
      </c>
      <c r="H32" s="385">
        <v>0.34290357529794152</v>
      </c>
      <c r="I32" s="469">
        <v>0.34</v>
      </c>
      <c r="J32" s="469">
        <v>0.35</v>
      </c>
      <c r="K32" s="470">
        <v>0.35</v>
      </c>
      <c r="L32" s="470">
        <v>0.35</v>
      </c>
      <c r="M32" s="461">
        <v>0.35</v>
      </c>
      <c r="N32" s="460">
        <v>0.35</v>
      </c>
      <c r="O32" s="66"/>
    </row>
    <row r="33" spans="1:16" ht="12" customHeight="1">
      <c r="B33" s="389" t="s">
        <v>49</v>
      </c>
      <c r="C33" s="386">
        <v>2.4343675417661099E-2</v>
      </c>
      <c r="D33" s="386">
        <v>4.7105561861520998E-2</v>
      </c>
      <c r="E33" s="386">
        <v>4.798578199052133E-2</v>
      </c>
      <c r="F33" s="386">
        <v>3.9621525724423415E-2</v>
      </c>
      <c r="G33" s="386">
        <v>0.13135593220338984</v>
      </c>
      <c r="H33" s="386">
        <v>9.154929577464789E-2</v>
      </c>
      <c r="I33" s="471">
        <v>0.42</v>
      </c>
      <c r="J33" s="471">
        <v>0.42</v>
      </c>
      <c r="K33" s="472">
        <v>0.42</v>
      </c>
      <c r="L33" s="472">
        <v>0.42</v>
      </c>
      <c r="M33" s="463">
        <v>0.42</v>
      </c>
      <c r="N33" s="462">
        <v>0.42</v>
      </c>
      <c r="O33" s="66"/>
    </row>
    <row r="34" spans="1:16" ht="12" customHeight="1">
      <c r="B34" s="388" t="s">
        <v>85</v>
      </c>
      <c r="C34" s="387">
        <v>0</v>
      </c>
      <c r="D34" s="387">
        <v>0</v>
      </c>
      <c r="E34" s="387">
        <v>0</v>
      </c>
      <c r="F34" s="387">
        <v>0</v>
      </c>
      <c r="G34" s="387">
        <v>0</v>
      </c>
      <c r="H34" s="387">
        <v>0</v>
      </c>
      <c r="I34" s="464">
        <v>0</v>
      </c>
      <c r="J34" s="464">
        <v>0</v>
      </c>
      <c r="K34" s="464">
        <v>0</v>
      </c>
      <c r="L34" s="464">
        <v>0</v>
      </c>
      <c r="M34" s="464">
        <v>0</v>
      </c>
      <c r="N34" s="464">
        <v>0</v>
      </c>
      <c r="O34" s="66"/>
    </row>
    <row r="35" spans="1:16" s="86" customFormat="1" ht="12" customHeight="1">
      <c r="A35" s="20"/>
      <c r="B35" s="161" t="s">
        <v>207</v>
      </c>
      <c r="C35" s="394">
        <f>SUM(C31:C34)</f>
        <v>1</v>
      </c>
      <c r="D35" s="394">
        <f t="shared" ref="D35:N35" si="1">SUM(D31:D34)</f>
        <v>1</v>
      </c>
      <c r="E35" s="394">
        <f t="shared" si="1"/>
        <v>0.99999999999999989</v>
      </c>
      <c r="F35" s="394">
        <f t="shared" si="1"/>
        <v>1</v>
      </c>
      <c r="G35" s="394">
        <f t="shared" si="1"/>
        <v>1</v>
      </c>
      <c r="H35" s="394">
        <f t="shared" si="1"/>
        <v>1.0000000000000002</v>
      </c>
      <c r="I35" s="394">
        <f t="shared" si="1"/>
        <v>1</v>
      </c>
      <c r="J35" s="394">
        <f t="shared" si="1"/>
        <v>1</v>
      </c>
      <c r="K35" s="394">
        <f t="shared" si="1"/>
        <v>1</v>
      </c>
      <c r="L35" s="394">
        <f t="shared" si="1"/>
        <v>1</v>
      </c>
      <c r="M35" s="394">
        <f t="shared" si="1"/>
        <v>1</v>
      </c>
      <c r="N35" s="394">
        <f t="shared" si="1"/>
        <v>1</v>
      </c>
      <c r="O35" s="66"/>
      <c r="P35" s="20"/>
    </row>
    <row r="36" spans="1:16" s="86" customFormat="1" ht="12" customHeight="1">
      <c r="A36" s="20"/>
      <c r="B36" s="161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241"/>
    </row>
    <row r="37" spans="1:16" s="86" customFormat="1" ht="12" customHeight="1">
      <c r="A37" s="20"/>
      <c r="B37" s="20"/>
      <c r="C37" s="75"/>
      <c r="D37" s="75"/>
      <c r="E37" s="75"/>
      <c r="F37" s="75"/>
      <c r="G37" s="75"/>
      <c r="H37" s="75"/>
      <c r="I37" s="75"/>
      <c r="J37" s="20"/>
      <c r="K37" s="20"/>
      <c r="L37" s="20"/>
      <c r="M37" s="20"/>
      <c r="N37" s="20"/>
    </row>
    <row r="38" spans="1:16" s="86" customFormat="1" ht="12" customHeight="1">
      <c r="A38" s="20"/>
      <c r="B38" s="30" t="s">
        <v>125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241"/>
    </row>
    <row r="39" spans="1:16" ht="12" customHeight="1">
      <c r="O39" s="86"/>
      <c r="P39" s="86"/>
    </row>
    <row r="40" spans="1:16" ht="12" customHeight="1">
      <c r="B40" s="355"/>
      <c r="C40" s="344">
        <v>2015</v>
      </c>
      <c r="D40" s="344">
        <v>2016</v>
      </c>
      <c r="E40" s="344">
        <v>2017</v>
      </c>
      <c r="F40" s="344">
        <v>2018</v>
      </c>
      <c r="G40" s="344">
        <v>2019</v>
      </c>
      <c r="H40" s="344">
        <v>2020</v>
      </c>
      <c r="I40" s="147">
        <v>2025</v>
      </c>
      <c r="J40" s="147">
        <v>2030</v>
      </c>
      <c r="K40" s="147">
        <v>2035</v>
      </c>
      <c r="L40" s="147">
        <v>2040</v>
      </c>
      <c r="M40" s="147">
        <v>2045</v>
      </c>
      <c r="N40" s="148">
        <v>2050</v>
      </c>
      <c r="O40" s="241"/>
      <c r="P40" s="86"/>
    </row>
    <row r="41" spans="1:16" ht="12" customHeight="1">
      <c r="B41" s="380" t="s">
        <v>13</v>
      </c>
      <c r="C41" s="385">
        <v>0.99981965734896305</v>
      </c>
      <c r="D41" s="385">
        <v>0.99458413926499034</v>
      </c>
      <c r="E41" s="385">
        <v>0.9891170431211499</v>
      </c>
      <c r="F41" s="385">
        <v>0.9854368932038835</v>
      </c>
      <c r="G41" s="385">
        <v>0.97275578204625635</v>
      </c>
      <c r="H41" s="385">
        <v>0.91945254655597941</v>
      </c>
      <c r="I41" s="460">
        <v>0.91</v>
      </c>
      <c r="J41" s="460">
        <v>0.64999999999999991</v>
      </c>
      <c r="K41" s="460">
        <v>0.64999999999999991</v>
      </c>
      <c r="L41" s="460">
        <v>0.64999999999999991</v>
      </c>
      <c r="M41" s="460">
        <v>0.64999999999999991</v>
      </c>
      <c r="N41" s="460">
        <v>0.64999999999999991</v>
      </c>
      <c r="O41" s="86"/>
      <c r="P41" s="86"/>
    </row>
    <row r="42" spans="1:16" ht="12" customHeight="1">
      <c r="B42" s="380" t="s">
        <v>10</v>
      </c>
      <c r="C42" s="385">
        <v>1.8034265103697024E-4</v>
      </c>
      <c r="D42" s="385">
        <v>5.415860735009671E-3</v>
      </c>
      <c r="E42" s="385">
        <v>6.3655030800821352E-3</v>
      </c>
      <c r="F42" s="385">
        <v>9.2866188265090764E-3</v>
      </c>
      <c r="G42" s="385">
        <v>2.3912191297530382E-2</v>
      </c>
      <c r="H42" s="385">
        <v>7.9425622616109484E-2</v>
      </c>
      <c r="I42" s="473">
        <v>0.08</v>
      </c>
      <c r="J42" s="473">
        <v>0.3</v>
      </c>
      <c r="K42" s="474">
        <v>0.3</v>
      </c>
      <c r="L42" s="474">
        <v>0.3</v>
      </c>
      <c r="M42" s="466">
        <v>0.3</v>
      </c>
      <c r="N42" s="466">
        <v>0.3</v>
      </c>
      <c r="O42" s="241"/>
      <c r="P42" s="86"/>
    </row>
    <row r="43" spans="1:16" ht="12" customHeight="1">
      <c r="B43" s="389" t="s">
        <v>49</v>
      </c>
      <c r="C43" s="385">
        <v>0</v>
      </c>
      <c r="D43" s="385">
        <v>0</v>
      </c>
      <c r="E43" s="385">
        <v>4.517453798767967E-3</v>
      </c>
      <c r="F43" s="385">
        <v>5.2764879696074289E-3</v>
      </c>
      <c r="G43" s="385">
        <v>3.3320266562132496E-3</v>
      </c>
      <c r="H43" s="385">
        <v>1.121830827911151E-3</v>
      </c>
      <c r="I43" s="473">
        <v>0.01</v>
      </c>
      <c r="J43" s="473">
        <v>0.05</v>
      </c>
      <c r="K43" s="474">
        <v>0.05</v>
      </c>
      <c r="L43" s="474">
        <v>0.05</v>
      </c>
      <c r="M43" s="466">
        <v>0.05</v>
      </c>
      <c r="N43" s="465">
        <v>0.05</v>
      </c>
      <c r="O43" s="86"/>
      <c r="P43" s="86"/>
    </row>
    <row r="44" spans="1:16" ht="12" customHeight="1">
      <c r="B44" s="388" t="s">
        <v>85</v>
      </c>
      <c r="C44" s="395">
        <v>0</v>
      </c>
      <c r="D44" s="395">
        <v>0</v>
      </c>
      <c r="E44" s="395">
        <v>0</v>
      </c>
      <c r="F44" s="395">
        <v>0</v>
      </c>
      <c r="G44" s="395">
        <v>0</v>
      </c>
      <c r="H44" s="395">
        <v>0</v>
      </c>
      <c r="I44" s="467">
        <v>0</v>
      </c>
      <c r="J44" s="467">
        <v>0</v>
      </c>
      <c r="K44" s="467">
        <v>0</v>
      </c>
      <c r="L44" s="467">
        <v>0</v>
      </c>
      <c r="M44" s="467">
        <v>0</v>
      </c>
      <c r="N44" s="467">
        <v>0</v>
      </c>
      <c r="O44" s="241"/>
      <c r="P44" s="86"/>
    </row>
    <row r="45" spans="1:16" s="86" customFormat="1" ht="12" customHeight="1">
      <c r="A45" s="20"/>
      <c r="B45" s="161" t="s">
        <v>207</v>
      </c>
      <c r="C45" s="394">
        <f>SUM(C41:C44)</f>
        <v>1</v>
      </c>
      <c r="D45" s="394">
        <f t="shared" ref="D45" si="2">SUM(D41:D44)</f>
        <v>1</v>
      </c>
      <c r="E45" s="394">
        <f t="shared" ref="E45" si="3">SUM(E41:E44)</f>
        <v>1</v>
      </c>
      <c r="F45" s="394">
        <f t="shared" ref="F45" si="4">SUM(F41:F44)</f>
        <v>1</v>
      </c>
      <c r="G45" s="394">
        <f t="shared" ref="G45" si="5">SUM(G41:G44)</f>
        <v>1</v>
      </c>
      <c r="H45" s="394">
        <f t="shared" ref="H45" si="6">SUM(H41:H44)</f>
        <v>1</v>
      </c>
      <c r="I45" s="394">
        <f t="shared" ref="I45" si="7">SUM(I41:I44)</f>
        <v>1</v>
      </c>
      <c r="J45" s="394">
        <f t="shared" ref="J45" si="8">SUM(J41:J44)</f>
        <v>1</v>
      </c>
      <c r="K45" s="394">
        <f t="shared" ref="K45" si="9">SUM(K41:K44)</f>
        <v>1</v>
      </c>
      <c r="L45" s="394">
        <f t="shared" ref="L45" si="10">SUM(L41:L44)</f>
        <v>1</v>
      </c>
      <c r="M45" s="394">
        <f t="shared" ref="M45" si="11">SUM(M41:M44)</f>
        <v>1</v>
      </c>
      <c r="N45" s="394">
        <f t="shared" ref="N45" si="12">SUM(N41:N44)</f>
        <v>1</v>
      </c>
    </row>
    <row r="46" spans="1:16" s="86" customFormat="1" ht="12" customHeight="1">
      <c r="A46" s="20"/>
      <c r="B46" s="161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241"/>
    </row>
    <row r="47" spans="1:16" s="86" customFormat="1" ht="12" customHeight="1">
      <c r="A47" s="20"/>
      <c r="B47" s="26" t="s">
        <v>126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16" s="86" customFormat="1" ht="12" customHeight="1">
      <c r="A48" s="20"/>
      <c r="B48" s="30" t="s">
        <v>127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241"/>
    </row>
    <row r="49" spans="2:16" ht="12" customHeight="1">
      <c r="O49" s="86"/>
      <c r="P49" s="86"/>
    </row>
    <row r="50" spans="2:16" ht="12" customHeight="1">
      <c r="B50" s="355"/>
      <c r="C50" s="344">
        <v>2015</v>
      </c>
      <c r="D50" s="344">
        <v>2016</v>
      </c>
      <c r="E50" s="344">
        <v>2017</v>
      </c>
      <c r="F50" s="344">
        <v>2018</v>
      </c>
      <c r="G50" s="344">
        <v>2019</v>
      </c>
      <c r="H50" s="344">
        <v>2020</v>
      </c>
      <c r="I50" s="147">
        <v>2025</v>
      </c>
      <c r="J50" s="147">
        <v>2030</v>
      </c>
      <c r="K50" s="147">
        <v>2035</v>
      </c>
      <c r="L50" s="147">
        <v>2040</v>
      </c>
      <c r="M50" s="147">
        <v>2045</v>
      </c>
      <c r="N50" s="148">
        <v>2050</v>
      </c>
    </row>
    <row r="51" spans="2:16" ht="12" customHeight="1">
      <c r="B51" s="380" t="s">
        <v>13</v>
      </c>
      <c r="C51" s="160">
        <v>0.9688086839936213</v>
      </c>
      <c r="D51" s="160">
        <v>0.95145504822416938</v>
      </c>
      <c r="E51" s="160">
        <v>0.9330329296300981</v>
      </c>
      <c r="F51" s="160">
        <v>0.93763622949596082</v>
      </c>
      <c r="G51" s="160">
        <v>0.88000578869037727</v>
      </c>
      <c r="H51" s="160">
        <v>0.82389808379626583</v>
      </c>
      <c r="I51" s="460">
        <v>0.72909999999999997</v>
      </c>
      <c r="J51" s="460">
        <v>0.53659999999999997</v>
      </c>
      <c r="K51" s="460">
        <v>0.53659999999999997</v>
      </c>
      <c r="L51" s="460">
        <v>0.53659999999999997</v>
      </c>
      <c r="M51" s="460">
        <v>0.53659999999999997</v>
      </c>
      <c r="N51" s="460">
        <v>0.53659999999999997</v>
      </c>
    </row>
    <row r="52" spans="2:16" ht="12" customHeight="1">
      <c r="B52" s="380" t="s">
        <v>10</v>
      </c>
      <c r="C52" s="160">
        <v>2.461852364361021E-2</v>
      </c>
      <c r="D52" s="160">
        <v>3.5826450073219947E-2</v>
      </c>
      <c r="E52" s="160">
        <v>5.0713167959360442E-2</v>
      </c>
      <c r="F52" s="160">
        <v>4.781412234063135E-2</v>
      </c>
      <c r="G52" s="160">
        <v>8.2095730155671759E-2</v>
      </c>
      <c r="H52" s="160">
        <v>0.15056466984020414</v>
      </c>
      <c r="I52" s="480">
        <v>0.1502</v>
      </c>
      <c r="J52" s="480">
        <v>0.3135</v>
      </c>
      <c r="K52" s="480">
        <v>0.3135</v>
      </c>
      <c r="L52" s="480">
        <v>0.3135</v>
      </c>
      <c r="M52" s="160">
        <v>0.3135</v>
      </c>
      <c r="N52" s="160">
        <v>0.3135</v>
      </c>
    </row>
    <row r="53" spans="2:16" ht="12" customHeight="1">
      <c r="B53" s="389" t="s">
        <v>49</v>
      </c>
      <c r="C53" s="160">
        <v>6.5727923627684967E-3</v>
      </c>
      <c r="D53" s="160">
        <v>1.2718501702610669E-2</v>
      </c>
      <c r="E53" s="160">
        <v>1.6253902410541376E-2</v>
      </c>
      <c r="F53" s="160">
        <v>1.4549648163407746E-2</v>
      </c>
      <c r="G53" s="160">
        <v>3.7898481153950926E-2</v>
      </c>
      <c r="H53" s="160">
        <v>2.5537246363530074E-2</v>
      </c>
      <c r="I53" s="480">
        <v>0.1207</v>
      </c>
      <c r="J53" s="480">
        <v>0.14990000000000001</v>
      </c>
      <c r="K53" s="480">
        <v>0.14990000000000001</v>
      </c>
      <c r="L53" s="480">
        <v>0.14990000000000001</v>
      </c>
      <c r="M53" s="160">
        <v>0.14990000000000001</v>
      </c>
      <c r="N53" s="160">
        <v>0.14990000000000001</v>
      </c>
    </row>
    <row r="54" spans="2:16" ht="12" customHeight="1">
      <c r="B54" s="388" t="s">
        <v>85</v>
      </c>
      <c r="C54" s="160">
        <v>0</v>
      </c>
      <c r="D54" s="160">
        <v>0</v>
      </c>
      <c r="E54" s="160">
        <v>0</v>
      </c>
      <c r="F54" s="160">
        <v>0</v>
      </c>
      <c r="G54" s="160">
        <v>0</v>
      </c>
      <c r="H54" s="160">
        <v>0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66"/>
      <c r="P54" s="75"/>
    </row>
    <row r="55" spans="2:16" ht="12" customHeight="1">
      <c r="B55" s="161" t="s">
        <v>207</v>
      </c>
      <c r="C55" s="468">
        <f>SUM(C51:C54)</f>
        <v>1</v>
      </c>
      <c r="D55" s="468">
        <f t="shared" ref="D55" si="13">SUM(D51:D54)</f>
        <v>1</v>
      </c>
      <c r="E55" s="468">
        <f t="shared" ref="E55" si="14">SUM(E51:E54)</f>
        <v>0.99999999999999989</v>
      </c>
      <c r="F55" s="468">
        <f t="shared" ref="F55" si="15">SUM(F51:F54)</f>
        <v>0.99999999999999989</v>
      </c>
      <c r="G55" s="468">
        <f t="shared" ref="G55" si="16">SUM(G51:G54)</f>
        <v>0.99999999999999989</v>
      </c>
      <c r="H55" s="468">
        <f t="shared" ref="H55" si="17">SUM(H51:H54)</f>
        <v>1</v>
      </c>
      <c r="I55" s="468">
        <f t="shared" ref="I55" si="18">SUM(I51:I54)</f>
        <v>1</v>
      </c>
      <c r="J55" s="468">
        <f t="shared" ref="J55" si="19">SUM(J51:J54)</f>
        <v>1</v>
      </c>
      <c r="K55" s="468">
        <f t="shared" ref="K55" si="20">SUM(K51:K54)</f>
        <v>1</v>
      </c>
      <c r="L55" s="468">
        <f t="shared" ref="L55" si="21">SUM(L51:L54)</f>
        <v>1</v>
      </c>
      <c r="M55" s="468">
        <f t="shared" ref="M55" si="22">SUM(M51:M54)</f>
        <v>1</v>
      </c>
      <c r="N55" s="468">
        <f t="shared" ref="N55" si="23">SUM(N51:N54)</f>
        <v>1</v>
      </c>
      <c r="O55" s="66"/>
      <c r="P55" s="75"/>
    </row>
    <row r="56" spans="2:16" ht="12" customHeight="1">
      <c r="B56" s="20" t="s">
        <v>128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6"/>
      <c r="P56" s="75"/>
    </row>
    <row r="57" spans="2:16" ht="12" customHeight="1"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6"/>
      <c r="P57" s="75"/>
    </row>
    <row r="58" spans="2:16" ht="12" customHeight="1"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6"/>
      <c r="P58" s="75"/>
    </row>
    <row r="59" spans="2:16" ht="12" customHeight="1"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6"/>
      <c r="P59" s="75"/>
    </row>
    <row r="60" spans="2:16" ht="12" customHeight="1">
      <c r="B60" s="65" t="s">
        <v>129</v>
      </c>
      <c r="C60" s="24"/>
      <c r="D60" s="24"/>
      <c r="E60" s="24"/>
      <c r="F60" s="24"/>
      <c r="G60" s="24"/>
      <c r="H60" s="69" t="s">
        <v>81</v>
      </c>
      <c r="I60" s="24"/>
      <c r="J60" s="24"/>
      <c r="K60" s="24"/>
      <c r="L60" s="24"/>
      <c r="M60" s="24"/>
      <c r="N60" s="24"/>
      <c r="O60" s="66"/>
    </row>
    <row r="61" spans="2:16" ht="12" customHeight="1">
      <c r="B61" s="30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66"/>
    </row>
    <row r="62" spans="2:16" ht="12" customHeight="1">
      <c r="B62" s="390"/>
      <c r="C62" s="392">
        <v>2015</v>
      </c>
      <c r="D62" s="392">
        <v>2016</v>
      </c>
      <c r="E62" s="392">
        <v>2017</v>
      </c>
      <c r="F62" s="392">
        <v>2018</v>
      </c>
      <c r="G62" s="392">
        <v>2019</v>
      </c>
      <c r="H62" s="392">
        <v>2020</v>
      </c>
      <c r="I62" s="392">
        <v>2025</v>
      </c>
      <c r="J62" s="392">
        <v>2030</v>
      </c>
      <c r="K62" s="392">
        <v>2035</v>
      </c>
      <c r="L62" s="392">
        <v>2040</v>
      </c>
      <c r="M62" s="392">
        <v>2045</v>
      </c>
      <c r="N62" s="393">
        <v>2050</v>
      </c>
      <c r="O62" s="66"/>
    </row>
    <row r="63" spans="2:16" ht="12" customHeight="1">
      <c r="B63" s="391" t="s">
        <v>13</v>
      </c>
      <c r="C63" s="476">
        <v>33</v>
      </c>
      <c r="D63" s="476">
        <v>32.703000000000003</v>
      </c>
      <c r="E63" s="476">
        <v>32.408673</v>
      </c>
      <c r="F63" s="476">
        <v>32.116994943000002</v>
      </c>
      <c r="G63" s="476">
        <v>31.827941988513</v>
      </c>
      <c r="H63" s="476">
        <v>31.541490510616384</v>
      </c>
      <c r="I63" s="476">
        <v>27.756511649342418</v>
      </c>
      <c r="J63" s="476">
        <v>24.602362598280781</v>
      </c>
      <c r="K63" s="476">
        <v>23.340702977856125</v>
      </c>
      <c r="L63" s="476">
        <v>22.079043357431466</v>
      </c>
      <c r="M63" s="476">
        <v>22.079043357431466</v>
      </c>
      <c r="N63" s="476">
        <v>22.079043357431466</v>
      </c>
    </row>
    <row r="64" spans="2:16" ht="12" customHeight="1">
      <c r="B64" s="391" t="s">
        <v>10</v>
      </c>
      <c r="C64" s="476">
        <v>28.7</v>
      </c>
      <c r="D64" s="476">
        <v>28.441700000000004</v>
      </c>
      <c r="E64" s="476">
        <v>28.185724700000005</v>
      </c>
      <c r="F64" s="476">
        <v>27.932053177700006</v>
      </c>
      <c r="G64" s="476">
        <v>27.680664699100703</v>
      </c>
      <c r="H64" s="476">
        <v>27.431538716808799</v>
      </c>
      <c r="I64" s="476">
        <v>24.139754070791742</v>
      </c>
      <c r="J64" s="476">
        <v>21.396600199110864</v>
      </c>
      <c r="K64" s="476">
        <v>20.299338650438511</v>
      </c>
      <c r="L64" s="476">
        <v>19.202077101766157</v>
      </c>
      <c r="M64" s="476">
        <v>19.202077101766157</v>
      </c>
      <c r="N64" s="476">
        <v>19.202077101766157</v>
      </c>
    </row>
    <row r="65" spans="1:16" ht="12" customHeight="1">
      <c r="B65" s="391" t="s">
        <v>49</v>
      </c>
      <c r="C65" s="476">
        <v>144</v>
      </c>
      <c r="D65" s="476">
        <v>144</v>
      </c>
      <c r="E65" s="476">
        <v>144</v>
      </c>
      <c r="F65" s="476">
        <v>144</v>
      </c>
      <c r="G65" s="476">
        <v>144</v>
      </c>
      <c r="H65" s="476">
        <v>144</v>
      </c>
      <c r="I65" s="476">
        <v>144</v>
      </c>
      <c r="J65" s="476">
        <v>144</v>
      </c>
      <c r="K65" s="476">
        <v>144</v>
      </c>
      <c r="L65" s="476">
        <v>144</v>
      </c>
      <c r="M65" s="476">
        <v>144</v>
      </c>
      <c r="N65" s="476">
        <v>144</v>
      </c>
      <c r="O65" s="66"/>
    </row>
    <row r="66" spans="1:16" ht="12" customHeight="1">
      <c r="B66" s="41" t="s">
        <v>85</v>
      </c>
      <c r="C66" s="476">
        <v>6.92</v>
      </c>
      <c r="D66" s="476">
        <v>6.92</v>
      </c>
      <c r="E66" s="476">
        <v>6.92</v>
      </c>
      <c r="F66" s="476">
        <v>6.92</v>
      </c>
      <c r="G66" s="476">
        <v>6.92</v>
      </c>
      <c r="H66" s="476">
        <v>6.92</v>
      </c>
      <c r="I66" s="476">
        <v>6.5</v>
      </c>
      <c r="J66" s="476">
        <v>6</v>
      </c>
      <c r="K66" s="476">
        <v>6</v>
      </c>
      <c r="L66" s="476">
        <v>6</v>
      </c>
      <c r="M66" s="476">
        <v>6</v>
      </c>
      <c r="N66" s="476">
        <v>6</v>
      </c>
      <c r="O66" s="66"/>
    </row>
    <row r="67" spans="1:16" s="21" customFormat="1" ht="12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66"/>
      <c r="P67" s="20"/>
    </row>
    <row r="68" spans="1:16" ht="12" customHeight="1">
      <c r="B68" s="18"/>
      <c r="O68" s="66"/>
    </row>
    <row r="69" spans="1:16" ht="12" customHeight="1">
      <c r="B69" s="63" t="s">
        <v>130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</row>
    <row r="71" spans="1:16" ht="12" customHeight="1">
      <c r="A71" s="21"/>
      <c r="B71" s="65" t="s">
        <v>131</v>
      </c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</row>
    <row r="72" spans="1:16" ht="12" customHeight="1">
      <c r="B72" s="156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</row>
    <row r="73" spans="1:16" ht="12" customHeight="1">
      <c r="B73" s="161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</row>
    <row r="74" spans="1:16" ht="12" customHeight="1">
      <c r="B74" s="30" t="s">
        <v>132</v>
      </c>
      <c r="C74" s="162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</row>
    <row r="76" spans="1:16" ht="12" customHeight="1">
      <c r="B76" s="67"/>
      <c r="C76" s="147">
        <v>2015</v>
      </c>
      <c r="D76" s="147">
        <v>2016</v>
      </c>
      <c r="E76" s="147">
        <v>2017</v>
      </c>
      <c r="F76" s="147">
        <v>2018</v>
      </c>
      <c r="G76" s="147">
        <v>2019</v>
      </c>
      <c r="H76" s="147">
        <v>2020</v>
      </c>
      <c r="I76" s="147">
        <v>2025</v>
      </c>
      <c r="J76" s="147">
        <v>2030</v>
      </c>
      <c r="K76" s="147">
        <v>2035</v>
      </c>
      <c r="L76" s="147">
        <v>2040</v>
      </c>
      <c r="M76" s="147">
        <v>2045</v>
      </c>
      <c r="N76" s="148">
        <v>2050</v>
      </c>
    </row>
    <row r="77" spans="1:16" ht="12" customHeight="1">
      <c r="B77" s="380" t="s">
        <v>13</v>
      </c>
      <c r="C77" s="533">
        <v>0.96821412347445446</v>
      </c>
      <c r="D77" s="533">
        <v>0.96706269756377761</v>
      </c>
      <c r="E77" s="533">
        <v>0.96543230371808519</v>
      </c>
      <c r="F77" s="533">
        <v>0.96360755368907081</v>
      </c>
      <c r="G77" s="533">
        <v>0.95971176191377383</v>
      </c>
      <c r="H77" s="533">
        <v>0.95169856783994877</v>
      </c>
      <c r="I77" s="34">
        <v>0.88023770964957837</v>
      </c>
      <c r="J77" s="561">
        <v>0.76840884393168341</v>
      </c>
      <c r="K77" s="34">
        <v>0.64896567424536522</v>
      </c>
      <c r="L77" s="34">
        <v>0.56932499999999997</v>
      </c>
      <c r="M77" s="34">
        <v>0.53659999999999997</v>
      </c>
      <c r="N77" s="561">
        <v>0.53659999999999997</v>
      </c>
    </row>
    <row r="78" spans="1:16" ht="12" customHeight="1">
      <c r="B78" s="380" t="s">
        <v>10</v>
      </c>
      <c r="C78" s="533">
        <v>2.8467760170862819E-2</v>
      </c>
      <c r="D78" s="533">
        <v>2.9207986804101693E-2</v>
      </c>
      <c r="E78" s="533">
        <v>3.0305406554102417E-2</v>
      </c>
      <c r="F78" s="533">
        <v>3.1275240387039036E-2</v>
      </c>
      <c r="G78" s="533">
        <v>3.323376564842604E-2</v>
      </c>
      <c r="H78" s="533">
        <v>3.9108654503225211E-2</v>
      </c>
      <c r="I78" s="34">
        <v>8.7529602869072465E-2</v>
      </c>
      <c r="J78" s="561">
        <v>0.15673249006668111</v>
      </c>
      <c r="K78" s="34">
        <v>0.2319119938728347</v>
      </c>
      <c r="L78" s="34">
        <v>0.28573900000000002</v>
      </c>
      <c r="M78" s="34">
        <v>0.3135</v>
      </c>
      <c r="N78" s="561">
        <v>0.3135</v>
      </c>
    </row>
    <row r="79" spans="1:16" ht="12" customHeight="1">
      <c r="B79" s="389" t="s">
        <v>49</v>
      </c>
      <c r="C79" s="533">
        <v>3.3181163546827466E-3</v>
      </c>
      <c r="D79" s="533">
        <v>3.7293156321206683E-3</v>
      </c>
      <c r="E79" s="533">
        <v>4.2622897278123831E-3</v>
      </c>
      <c r="F79" s="533">
        <v>5.1172059238902444E-3</v>
      </c>
      <c r="G79" s="533">
        <v>7.0544724378001529E-3</v>
      </c>
      <c r="H79" s="533">
        <v>9.1927776568259765E-3</v>
      </c>
      <c r="I79" s="34">
        <v>3.2232687481349179E-2</v>
      </c>
      <c r="J79" s="561">
        <v>7.4858666001635571E-2</v>
      </c>
      <c r="K79" s="34">
        <v>0.11912233188180013</v>
      </c>
      <c r="L79" s="34">
        <v>0.14493600000000001</v>
      </c>
      <c r="M79" s="34">
        <v>0.14990000000000001</v>
      </c>
      <c r="N79" s="561">
        <v>0.14990000000000001</v>
      </c>
    </row>
    <row r="80" spans="1:16" ht="12" customHeight="1">
      <c r="B80" s="388" t="s">
        <v>85</v>
      </c>
      <c r="C80" s="160">
        <v>0</v>
      </c>
      <c r="D80" s="160">
        <v>0</v>
      </c>
      <c r="E80" s="160">
        <v>0</v>
      </c>
      <c r="F80" s="160">
        <v>0</v>
      </c>
      <c r="G80" s="160">
        <v>0</v>
      </c>
      <c r="H80" s="160">
        <v>0</v>
      </c>
      <c r="I80" s="34">
        <v>0</v>
      </c>
      <c r="J80" s="561">
        <v>0</v>
      </c>
      <c r="K80" s="34">
        <v>0</v>
      </c>
      <c r="L80" s="34">
        <v>0</v>
      </c>
      <c r="M80" s="34">
        <v>0</v>
      </c>
      <c r="N80" s="561">
        <v>0</v>
      </c>
    </row>
    <row r="81" spans="2:14" ht="12" customHeight="1">
      <c r="B81" s="161" t="s">
        <v>207</v>
      </c>
      <c r="C81" s="394">
        <f>SUM(C77:C80)</f>
        <v>1</v>
      </c>
      <c r="D81" s="394">
        <f t="shared" ref="D81:N81" si="24">SUM(D77:D80)</f>
        <v>0.99999999999999989</v>
      </c>
      <c r="E81" s="394">
        <f t="shared" si="24"/>
        <v>1</v>
      </c>
      <c r="F81" s="394">
        <f t="shared" si="24"/>
        <v>1</v>
      </c>
      <c r="G81" s="394">
        <f t="shared" si="24"/>
        <v>1</v>
      </c>
      <c r="H81" s="394">
        <f t="shared" si="24"/>
        <v>1</v>
      </c>
      <c r="I81" s="394">
        <f t="shared" si="24"/>
        <v>1</v>
      </c>
      <c r="J81" s="394">
        <f t="shared" si="24"/>
        <v>1</v>
      </c>
      <c r="K81" s="394">
        <f t="shared" si="24"/>
        <v>1</v>
      </c>
      <c r="L81" s="394">
        <f t="shared" si="24"/>
        <v>1</v>
      </c>
      <c r="M81" s="394">
        <f t="shared" si="24"/>
        <v>1</v>
      </c>
      <c r="N81" s="394">
        <f t="shared" si="24"/>
        <v>1</v>
      </c>
    </row>
    <row r="82" spans="2:14" ht="12" customHeight="1">
      <c r="B82" s="55"/>
    </row>
    <row r="83" spans="2:14" ht="12" customHeight="1">
      <c r="B83" s="65" t="s">
        <v>129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</row>
    <row r="84" spans="2:14" ht="12" customHeight="1">
      <c r="B84" s="30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</row>
    <row r="85" spans="2:14" ht="12" customHeight="1">
      <c r="B85" s="241"/>
      <c r="C85" s="86"/>
      <c r="D85" s="86"/>
      <c r="E85" s="86"/>
      <c r="F85" s="86"/>
      <c r="G85" s="86"/>
      <c r="H85" s="86"/>
      <c r="I85" s="86"/>
      <c r="J85" s="86"/>
    </row>
    <row r="86" spans="2:14" ht="12" customHeight="1">
      <c r="B86" s="390"/>
      <c r="C86" s="392">
        <v>2015</v>
      </c>
      <c r="D86" s="392">
        <v>2016</v>
      </c>
      <c r="E86" s="392">
        <v>2017</v>
      </c>
      <c r="F86" s="392">
        <v>2018</v>
      </c>
      <c r="G86" s="392">
        <v>2019</v>
      </c>
      <c r="H86" s="392">
        <v>2020</v>
      </c>
      <c r="I86" s="392">
        <v>2025</v>
      </c>
      <c r="J86" s="392">
        <v>2030</v>
      </c>
      <c r="K86" s="392">
        <v>2035</v>
      </c>
      <c r="L86" s="392">
        <v>2040</v>
      </c>
      <c r="M86" s="392">
        <v>2045</v>
      </c>
      <c r="N86" s="393">
        <v>2050</v>
      </c>
    </row>
    <row r="87" spans="2:14" ht="12" customHeight="1">
      <c r="B87" s="391" t="s">
        <v>13</v>
      </c>
      <c r="C87" s="476">
        <v>34.500695832707997</v>
      </c>
      <c r="D87" s="476">
        <v>33.865883029386168</v>
      </c>
      <c r="E87" s="476">
        <v>34.055531974350735</v>
      </c>
      <c r="F87" s="476">
        <v>33.721787761002098</v>
      </c>
      <c r="G87" s="476">
        <v>33.317126307870069</v>
      </c>
      <c r="H87" s="476">
        <v>32.983955044791365</v>
      </c>
      <c r="I87" s="476">
        <v>31.7</v>
      </c>
      <c r="J87" s="476">
        <v>27.6</v>
      </c>
      <c r="K87" s="476">
        <v>25.2</v>
      </c>
      <c r="L87" s="476">
        <v>23.3</v>
      </c>
      <c r="M87" s="476">
        <v>22.4</v>
      </c>
      <c r="N87" s="476">
        <v>22.1</v>
      </c>
    </row>
    <row r="88" spans="2:14" ht="12" customHeight="1">
      <c r="B88" s="391" t="s">
        <v>10</v>
      </c>
      <c r="C88" s="476">
        <v>28.7</v>
      </c>
      <c r="D88" s="476">
        <v>28.531014647955601</v>
      </c>
      <c r="E88" s="476">
        <v>28.325013251577101</v>
      </c>
      <c r="F88" s="476">
        <v>28.158464503070501</v>
      </c>
      <c r="G88" s="476">
        <v>27.987283766317201</v>
      </c>
      <c r="H88" s="476">
        <v>27.8403779216491</v>
      </c>
      <c r="I88" s="476">
        <v>25</v>
      </c>
      <c r="J88" s="476">
        <v>23.1</v>
      </c>
      <c r="K88" s="476">
        <v>21.7</v>
      </c>
      <c r="L88" s="476">
        <v>20.3</v>
      </c>
      <c r="M88" s="476">
        <v>19.5</v>
      </c>
      <c r="N88" s="476">
        <v>19.2</v>
      </c>
    </row>
    <row r="89" spans="2:14" ht="12" customHeight="1">
      <c r="B89" s="391" t="s">
        <v>49</v>
      </c>
      <c r="C89" s="476">
        <v>144</v>
      </c>
      <c r="D89" s="476">
        <v>144</v>
      </c>
      <c r="E89" s="476">
        <v>144</v>
      </c>
      <c r="F89" s="476">
        <v>144</v>
      </c>
      <c r="G89" s="476">
        <v>144</v>
      </c>
      <c r="H89" s="476">
        <v>144</v>
      </c>
      <c r="I89" s="476">
        <v>144</v>
      </c>
      <c r="J89" s="476">
        <v>144</v>
      </c>
      <c r="K89" s="476">
        <v>144</v>
      </c>
      <c r="L89" s="476">
        <v>144</v>
      </c>
      <c r="M89" s="476">
        <v>144</v>
      </c>
      <c r="N89" s="476">
        <v>144</v>
      </c>
    </row>
    <row r="90" spans="2:14" ht="12" customHeight="1">
      <c r="B90" s="41" t="s">
        <v>85</v>
      </c>
      <c r="C90" s="476">
        <v>6.92</v>
      </c>
      <c r="D90" s="476">
        <v>6.92</v>
      </c>
      <c r="E90" s="476">
        <v>6.92</v>
      </c>
      <c r="F90" s="476">
        <v>6.92</v>
      </c>
      <c r="G90" s="476">
        <v>6.92</v>
      </c>
      <c r="H90" s="476">
        <v>6.92</v>
      </c>
      <c r="I90" s="476">
        <v>6.8</v>
      </c>
      <c r="J90" s="476">
        <v>6.1</v>
      </c>
      <c r="K90" s="476">
        <v>6</v>
      </c>
      <c r="L90" s="476">
        <v>6</v>
      </c>
      <c r="M90" s="476">
        <v>6</v>
      </c>
      <c r="N90" s="476">
        <v>6</v>
      </c>
    </row>
    <row r="91" spans="2:14" ht="12" customHeight="1">
      <c r="B91" s="379"/>
      <c r="C91" s="378"/>
      <c r="D91" s="378"/>
      <c r="E91" s="378"/>
      <c r="F91" s="378"/>
      <c r="G91" s="378"/>
      <c r="H91" s="378"/>
      <c r="I91" s="378"/>
      <c r="J91" s="378"/>
    </row>
    <row r="93" spans="2:14" ht="12" customHeight="1">
      <c r="B93" s="20" t="s">
        <v>98</v>
      </c>
      <c r="C93" s="66" t="s">
        <v>97</v>
      </c>
      <c r="D93" s="66"/>
      <c r="E93" s="66"/>
      <c r="F93" s="66"/>
      <c r="G93" s="66"/>
      <c r="H93" s="23"/>
      <c r="I93" s="23"/>
      <c r="J93" s="23"/>
      <c r="K93" s="23"/>
      <c r="L93" s="23"/>
      <c r="M93" s="23"/>
      <c r="N93" s="23"/>
    </row>
    <row r="94" spans="2:14" ht="12" customHeight="1">
      <c r="B94" s="89" t="s">
        <v>240</v>
      </c>
      <c r="C94" s="147">
        <v>2015</v>
      </c>
      <c r="D94" s="147">
        <v>2016</v>
      </c>
      <c r="E94" s="147">
        <v>2017</v>
      </c>
      <c r="F94" s="147">
        <v>2018</v>
      </c>
      <c r="G94" s="147">
        <v>2019</v>
      </c>
      <c r="H94" s="147">
        <v>2020</v>
      </c>
      <c r="I94" s="147">
        <v>2025</v>
      </c>
      <c r="J94" s="147">
        <v>2030</v>
      </c>
      <c r="K94" s="147">
        <v>2035</v>
      </c>
      <c r="L94" s="147">
        <v>2040</v>
      </c>
      <c r="M94" s="147">
        <v>2045</v>
      </c>
      <c r="N94" s="148">
        <v>2050</v>
      </c>
    </row>
    <row r="95" spans="2:14" ht="12" customHeight="1">
      <c r="B95" s="108" t="s">
        <v>322</v>
      </c>
      <c r="C95" s="398"/>
      <c r="D95" s="398"/>
      <c r="E95" s="398"/>
      <c r="F95" s="477">
        <f>PL!F123</f>
        <v>331.48517369065064</v>
      </c>
      <c r="G95" s="477">
        <f>PL!G123</f>
        <v>327.50735160636276</v>
      </c>
      <c r="H95" s="477">
        <f>PL!H123</f>
        <v>324.23227809029913</v>
      </c>
      <c r="I95" s="477">
        <f>PL!I123</f>
        <v>311.61099999999999</v>
      </c>
      <c r="J95" s="477">
        <f>PL!J123</f>
        <v>271.30799999999999</v>
      </c>
      <c r="K95" s="477">
        <f>PL!K123</f>
        <v>247.71600000000001</v>
      </c>
      <c r="L95" s="477">
        <f>PL!L123</f>
        <v>229.03900000000002</v>
      </c>
      <c r="M95" s="477">
        <f>PL!M123</f>
        <v>220.19199999999998</v>
      </c>
      <c r="N95" s="477">
        <f>PL!N123</f>
        <v>217.24300000000002</v>
      </c>
    </row>
    <row r="96" spans="2:14" ht="12" customHeight="1">
      <c r="B96" s="108" t="s">
        <v>323</v>
      </c>
      <c r="C96" s="398"/>
      <c r="D96" s="398"/>
      <c r="E96" s="398"/>
      <c r="F96" s="477">
        <f>PL!F124</f>
        <v>388.58681014237294</v>
      </c>
      <c r="G96" s="477">
        <f>PL!G124</f>
        <v>386.22451597517738</v>
      </c>
      <c r="H96" s="477">
        <f>PL!H124</f>
        <v>384.19721531875763</v>
      </c>
      <c r="I96" s="477">
        <f>PL!I124</f>
        <v>345</v>
      </c>
      <c r="J96" s="477">
        <f>PL!J124</f>
        <v>318.78000000000003</v>
      </c>
      <c r="K96" s="477">
        <f>PL!K124</f>
        <v>299.45999999999998</v>
      </c>
      <c r="L96" s="477">
        <f>PL!L124</f>
        <v>280.14000000000004</v>
      </c>
      <c r="M96" s="477">
        <f>PL!M124</f>
        <v>269.10000000000002</v>
      </c>
      <c r="N96" s="477">
        <f>PL!N124</f>
        <v>264.95999999999998</v>
      </c>
    </row>
    <row r="97" spans="1:14" ht="12" customHeight="1">
      <c r="B97" s="108" t="s">
        <v>88</v>
      </c>
      <c r="C97" s="398"/>
      <c r="D97" s="398"/>
      <c r="E97" s="398"/>
      <c r="F97" s="477">
        <f>PL!F125</f>
        <v>144</v>
      </c>
      <c r="G97" s="477">
        <f>PL!G125</f>
        <v>144</v>
      </c>
      <c r="H97" s="477">
        <f>PL!H125</f>
        <v>144</v>
      </c>
      <c r="I97" s="477">
        <f>PL!I125</f>
        <v>144</v>
      </c>
      <c r="J97" s="477">
        <f>PL!J125</f>
        <v>144</v>
      </c>
      <c r="K97" s="477">
        <f>PL!K125</f>
        <v>144</v>
      </c>
      <c r="L97" s="477">
        <f>PL!L125</f>
        <v>144</v>
      </c>
      <c r="M97" s="477">
        <f>PL!M125</f>
        <v>144</v>
      </c>
      <c r="N97" s="477">
        <f>PL!N125</f>
        <v>144</v>
      </c>
    </row>
    <row r="98" spans="1:14" ht="12" customHeight="1">
      <c r="B98" s="108" t="s">
        <v>186</v>
      </c>
      <c r="C98" s="398"/>
      <c r="D98" s="398"/>
      <c r="E98" s="398"/>
      <c r="F98" s="477">
        <f>PL!F126</f>
        <v>230.43599999999998</v>
      </c>
      <c r="G98" s="477">
        <f>PL!G126</f>
        <v>230.43599999999998</v>
      </c>
      <c r="H98" s="477">
        <f>PL!H126</f>
        <v>230.43599999999998</v>
      </c>
      <c r="I98" s="477">
        <f>PL!I126</f>
        <v>226.43999999999997</v>
      </c>
      <c r="J98" s="477">
        <f>PL!J126</f>
        <v>203.12999999999997</v>
      </c>
      <c r="K98" s="477">
        <f>PL!K126</f>
        <v>199.79999999999998</v>
      </c>
      <c r="L98" s="477">
        <f>PL!L126</f>
        <v>199.79999999999998</v>
      </c>
      <c r="M98" s="477">
        <f>PL!M126</f>
        <v>199.79999999999998</v>
      </c>
      <c r="N98" s="477">
        <f>PL!N126</f>
        <v>199.79999999999998</v>
      </c>
    </row>
    <row r="99" spans="1:14" ht="12" customHeight="1">
      <c r="B99" s="143"/>
      <c r="C99" s="479"/>
      <c r="D99" s="479"/>
      <c r="E99" s="479"/>
      <c r="F99" s="478"/>
      <c r="G99" s="478"/>
      <c r="H99" s="478"/>
      <c r="I99" s="478"/>
      <c r="J99" s="478"/>
      <c r="K99" s="478"/>
      <c r="L99" s="478"/>
      <c r="M99" s="478"/>
      <c r="N99" s="478"/>
    </row>
    <row r="101" spans="1:14" ht="12" customHeight="1">
      <c r="B101" s="63" t="s">
        <v>239</v>
      </c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</row>
    <row r="103" spans="1:14" ht="12" customHeight="1">
      <c r="A103" s="21"/>
      <c r="B103" s="87"/>
      <c r="C103" s="147">
        <v>2015</v>
      </c>
      <c r="D103" s="147">
        <v>2016</v>
      </c>
      <c r="E103" s="147">
        <v>2017</v>
      </c>
      <c r="F103" s="147">
        <v>2018</v>
      </c>
      <c r="G103" s="147">
        <v>2019</v>
      </c>
      <c r="H103" s="147">
        <v>2020</v>
      </c>
      <c r="I103" s="147">
        <v>2025</v>
      </c>
      <c r="J103" s="147">
        <v>2030</v>
      </c>
      <c r="K103" s="147">
        <v>2035</v>
      </c>
      <c r="L103" s="147">
        <v>2040</v>
      </c>
      <c r="M103" s="147">
        <v>2045</v>
      </c>
      <c r="N103" s="148">
        <v>2050</v>
      </c>
    </row>
    <row r="104" spans="1:14" ht="12" customHeight="1">
      <c r="B104" s="33" t="s">
        <v>115</v>
      </c>
      <c r="C104" s="88">
        <f>Trafic!B84</f>
        <v>3.2590487413725509</v>
      </c>
      <c r="D104" s="88">
        <f>Trafic!C84</f>
        <v>3.3077483810982691</v>
      </c>
      <c r="E104" s="88">
        <f>Trafic!D84</f>
        <v>3.2792080347067625</v>
      </c>
      <c r="F104" s="88">
        <f>Trafic!E84</f>
        <v>3.29575882089356</v>
      </c>
      <c r="G104" s="88">
        <f>Trafic!F84</f>
        <v>3.2646779590942407</v>
      </c>
      <c r="H104" s="88">
        <f>Trafic!G84</f>
        <v>2.3887774435894857</v>
      </c>
      <c r="I104" s="88">
        <f>Trafic!H84</f>
        <v>3.2646779590942407</v>
      </c>
      <c r="J104" s="88">
        <f>Trafic!I84</f>
        <v>3.2646779590942407</v>
      </c>
      <c r="K104" s="88">
        <f>Trafic!J84</f>
        <v>3.2646779590942407</v>
      </c>
      <c r="L104" s="88">
        <f>Trafic!K84</f>
        <v>3.2646779590942407</v>
      </c>
      <c r="M104" s="88">
        <f>Trafic!L84</f>
        <v>3.2646779590942407</v>
      </c>
      <c r="N104" s="88">
        <f>Trafic!M84</f>
        <v>3.2646779590942407</v>
      </c>
    </row>
    <row r="106" spans="1:14" ht="12" customHeight="1">
      <c r="B106" s="89" t="s">
        <v>206</v>
      </c>
      <c r="C106" s="147">
        <v>2015</v>
      </c>
      <c r="D106" s="147">
        <v>2016</v>
      </c>
      <c r="E106" s="147">
        <v>2017</v>
      </c>
      <c r="F106" s="147">
        <v>2018</v>
      </c>
      <c r="G106" s="147">
        <v>2019</v>
      </c>
      <c r="H106" s="147">
        <v>2020</v>
      </c>
      <c r="I106" s="147">
        <v>2025</v>
      </c>
      <c r="J106" s="147">
        <v>2030</v>
      </c>
      <c r="K106" s="147">
        <v>2035</v>
      </c>
      <c r="L106" s="147">
        <v>2040</v>
      </c>
      <c r="M106" s="147">
        <v>2045</v>
      </c>
      <c r="N106" s="148">
        <v>2050</v>
      </c>
    </row>
    <row r="107" spans="1:14" ht="12" customHeight="1">
      <c r="B107" s="170" t="s">
        <v>13</v>
      </c>
      <c r="C107" s="166"/>
      <c r="D107" s="166"/>
      <c r="E107" s="166"/>
      <c r="F107" s="164">
        <f>(F77)*F95/100*F$104/11.63</f>
        <v>0.90519055272102411</v>
      </c>
      <c r="G107" s="164">
        <f t="shared" ref="G107:N107" si="25">(G77)*G95/100*G$104/11.63</f>
        <v>0.88231264405922938</v>
      </c>
      <c r="H107" s="164">
        <f t="shared" si="25"/>
        <v>0.63379912932991633</v>
      </c>
      <c r="I107" s="164">
        <f t="shared" si="25"/>
        <v>0.76996925209786105</v>
      </c>
      <c r="J107" s="164">
        <f t="shared" si="25"/>
        <v>0.58521518565515485</v>
      </c>
      <c r="K107" s="164">
        <f t="shared" si="25"/>
        <v>0.4512699525422274</v>
      </c>
      <c r="L107" s="164">
        <f t="shared" si="25"/>
        <v>0.36604149978798595</v>
      </c>
      <c r="M107" s="164">
        <f t="shared" si="25"/>
        <v>0.33167507571454891</v>
      </c>
      <c r="N107" s="164">
        <f t="shared" si="25"/>
        <v>0.32723299880765772</v>
      </c>
    </row>
    <row r="108" spans="1:14" ht="12" customHeight="1">
      <c r="B108" s="170" t="s">
        <v>10</v>
      </c>
      <c r="C108" s="166"/>
      <c r="D108" s="166"/>
      <c r="E108" s="166"/>
      <c r="F108" s="164">
        <f t="shared" ref="F108:N110" si="26">(F78)*F96/100*F$104/11.63</f>
        <v>3.4440101286650815E-2</v>
      </c>
      <c r="G108" s="164">
        <f t="shared" si="26"/>
        <v>3.6031307587790107E-2</v>
      </c>
      <c r="H108" s="164">
        <f t="shared" si="26"/>
        <v>3.0861928604612159E-2</v>
      </c>
      <c r="I108" s="164">
        <f t="shared" si="26"/>
        <v>8.4768536554558765E-2</v>
      </c>
      <c r="J108" s="164">
        <f t="shared" si="26"/>
        <v>0.14025253904146071</v>
      </c>
      <c r="K108" s="164">
        <f t="shared" si="26"/>
        <v>0.19494974096943735</v>
      </c>
      <c r="L108" s="164">
        <f t="shared" si="26"/>
        <v>0.22470114076798431</v>
      </c>
      <c r="M108" s="164">
        <f t="shared" si="26"/>
        <v>0.23681645482491281</v>
      </c>
      <c r="N108" s="164">
        <f t="shared" si="26"/>
        <v>0.23317312475068333</v>
      </c>
    </row>
    <row r="109" spans="1:14" ht="12" customHeight="1">
      <c r="B109" s="170" t="s">
        <v>49</v>
      </c>
      <c r="C109" s="166"/>
      <c r="D109" s="166"/>
      <c r="E109" s="166"/>
      <c r="F109" s="164">
        <f t="shared" si="26"/>
        <v>2.0881952062997136E-3</v>
      </c>
      <c r="G109" s="164">
        <f t="shared" si="26"/>
        <v>2.8515938246124264E-3</v>
      </c>
      <c r="H109" s="164">
        <f t="shared" si="26"/>
        <v>2.718975053414049E-3</v>
      </c>
      <c r="I109" s="164">
        <f t="shared" si="26"/>
        <v>1.302925674214413E-2</v>
      </c>
      <c r="J109" s="164">
        <f t="shared" si="26"/>
        <v>3.0259741117587391E-2</v>
      </c>
      <c r="K109" s="164">
        <f t="shared" si="26"/>
        <v>4.8152219597231968E-2</v>
      </c>
      <c r="L109" s="164">
        <f t="shared" si="26"/>
        <v>5.85867485071511E-2</v>
      </c>
      <c r="M109" s="164">
        <f t="shared" si="26"/>
        <v>6.0593321198473458E-2</v>
      </c>
      <c r="N109" s="164">
        <f t="shared" si="26"/>
        <v>6.0593321198473458E-2</v>
      </c>
    </row>
    <row r="110" spans="1:14" ht="12" customHeight="1">
      <c r="B110" s="171" t="s">
        <v>51</v>
      </c>
      <c r="C110" s="166"/>
      <c r="D110" s="166"/>
      <c r="E110" s="166"/>
      <c r="F110" s="164">
        <f t="shared" si="26"/>
        <v>0</v>
      </c>
      <c r="G110" s="164">
        <f t="shared" si="26"/>
        <v>0</v>
      </c>
      <c r="H110" s="164">
        <f t="shared" si="26"/>
        <v>0</v>
      </c>
      <c r="I110" s="164">
        <f t="shared" si="26"/>
        <v>0</v>
      </c>
      <c r="J110" s="164">
        <f t="shared" si="26"/>
        <v>0</v>
      </c>
      <c r="K110" s="164">
        <f t="shared" si="26"/>
        <v>0</v>
      </c>
      <c r="L110" s="164">
        <f t="shared" si="26"/>
        <v>0</v>
      </c>
      <c r="M110" s="164">
        <f t="shared" si="26"/>
        <v>0</v>
      </c>
      <c r="N110" s="164">
        <f t="shared" si="26"/>
        <v>0</v>
      </c>
    </row>
    <row r="111" spans="1:14" ht="12" customHeight="1">
      <c r="B111" s="171" t="s">
        <v>65</v>
      </c>
      <c r="C111" s="166"/>
      <c r="D111" s="166"/>
      <c r="E111" s="166"/>
      <c r="F111" s="164">
        <f>SUM(F107:F110)</f>
        <v>0.94171884921397453</v>
      </c>
      <c r="G111" s="164">
        <f t="shared" ref="G111:N111" si="27">SUM(G107:G110)</f>
        <v>0.92119554547163196</v>
      </c>
      <c r="H111" s="164">
        <f t="shared" si="27"/>
        <v>0.66738003298794246</v>
      </c>
      <c r="I111" s="164">
        <f t="shared" si="27"/>
        <v>0.86776704539456395</v>
      </c>
      <c r="J111" s="164">
        <f t="shared" si="27"/>
        <v>0.75572746581420303</v>
      </c>
      <c r="K111" s="164">
        <f t="shared" si="27"/>
        <v>0.69437191310889668</v>
      </c>
      <c r="L111" s="164">
        <f t="shared" si="27"/>
        <v>0.64932938906312132</v>
      </c>
      <c r="M111" s="164">
        <f t="shared" si="27"/>
        <v>0.62908485173793527</v>
      </c>
      <c r="N111" s="164">
        <f t="shared" si="27"/>
        <v>0.62099944475681457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64"/>
  <sheetViews>
    <sheetView topLeftCell="A4" zoomScale="80" zoomScaleNormal="80" workbookViewId="0">
      <selection activeCell="B3" sqref="B3"/>
    </sheetView>
  </sheetViews>
  <sheetFormatPr baseColWidth="10" defaultRowHeight="17.25" customHeight="1"/>
  <cols>
    <col min="1" max="1" width="10.42578125" style="20" customWidth="1"/>
    <col min="2" max="2" width="42.42578125" style="20" customWidth="1"/>
    <col min="3" max="4" width="8.85546875" style="23" customWidth="1"/>
    <col min="5" max="14" width="8.85546875" style="20" customWidth="1"/>
    <col min="15" max="988" width="12.140625" style="20" customWidth="1"/>
    <col min="989" max="989" width="12.5703125" style="20" customWidth="1"/>
    <col min="990" max="990" width="11.42578125" style="20" customWidth="1"/>
    <col min="991" max="16384" width="11.42578125" style="20"/>
  </cols>
  <sheetData>
    <row r="2" spans="2:8" s="55" customFormat="1" ht="17.25" customHeight="1">
      <c r="C2" s="157"/>
      <c r="D2" s="157"/>
    </row>
    <row r="4" spans="2:8" s="178" customFormat="1" ht="17.25" customHeight="1">
      <c r="B4" s="178" t="s">
        <v>144</v>
      </c>
      <c r="C4" s="180"/>
      <c r="D4" s="180"/>
    </row>
    <row r="6" spans="2:8" ht="17.25" customHeight="1">
      <c r="B6" s="481"/>
      <c r="C6" s="482">
        <v>2015</v>
      </c>
      <c r="D6" s="483">
        <v>2016</v>
      </c>
      <c r="E6" s="484">
        <v>2017</v>
      </c>
      <c r="F6" s="484">
        <v>2018</v>
      </c>
      <c r="G6" s="484">
        <v>2019</v>
      </c>
      <c r="H6" s="485">
        <v>2020</v>
      </c>
    </row>
    <row r="7" spans="2:8" ht="17.25" customHeight="1">
      <c r="B7" s="481" t="s">
        <v>344</v>
      </c>
      <c r="C7" s="486">
        <v>96386</v>
      </c>
      <c r="D7" s="486">
        <v>98851</v>
      </c>
      <c r="E7" s="486">
        <v>115201</v>
      </c>
      <c r="F7" s="486">
        <v>75996</v>
      </c>
      <c r="G7" s="486">
        <v>95387</v>
      </c>
      <c r="H7" s="486">
        <v>104973</v>
      </c>
    </row>
    <row r="8" spans="2:8" ht="17.25" customHeight="1">
      <c r="B8" s="481" t="s">
        <v>44</v>
      </c>
      <c r="C8" s="487">
        <v>0.9796962214429481</v>
      </c>
      <c r="D8" s="487">
        <v>0.94231722491426495</v>
      </c>
      <c r="E8" s="487">
        <v>0.93312558050711369</v>
      </c>
      <c r="F8" s="487">
        <v>0.86587451971156382</v>
      </c>
      <c r="G8" s="487">
        <v>0.85379559059410615</v>
      </c>
      <c r="H8" s="487">
        <v>0.88920960627971002</v>
      </c>
    </row>
    <row r="9" spans="2:8" ht="17.25" customHeight="1">
      <c r="B9" s="481" t="s">
        <v>30</v>
      </c>
      <c r="C9" s="488">
        <v>2.0303778557051854E-2</v>
      </c>
      <c r="D9" s="488">
        <v>5.7682775085735098E-2</v>
      </c>
      <c r="E9" s="488">
        <v>6.6874419492886347E-2</v>
      </c>
      <c r="F9" s="488">
        <v>0.13412548028843624</v>
      </c>
      <c r="G9" s="488">
        <v>0.14620440940589388</v>
      </c>
      <c r="H9" s="488">
        <v>0.11079039372028998</v>
      </c>
    </row>
    <row r="10" spans="2:8" ht="17.25" customHeight="1">
      <c r="B10" s="481"/>
      <c r="C10" s="487">
        <v>1</v>
      </c>
      <c r="D10" s="487">
        <v>1</v>
      </c>
      <c r="E10" s="487">
        <v>1</v>
      </c>
      <c r="F10" s="487">
        <v>1</v>
      </c>
      <c r="G10" s="487">
        <v>1</v>
      </c>
      <c r="H10" s="487">
        <v>1</v>
      </c>
    </row>
    <row r="11" spans="2:8" ht="17.25" customHeight="1">
      <c r="B11" s="481"/>
      <c r="C11" s="487"/>
      <c r="D11" s="487"/>
      <c r="E11" s="487"/>
      <c r="F11" s="487"/>
      <c r="G11" s="487"/>
      <c r="H11" s="487"/>
    </row>
    <row r="12" spans="2:8" ht="17.25" customHeight="1">
      <c r="B12" s="481"/>
      <c r="C12" s="482">
        <v>2015</v>
      </c>
      <c r="D12" s="483">
        <v>2016</v>
      </c>
      <c r="E12" s="484">
        <v>2017</v>
      </c>
      <c r="F12" s="484">
        <v>2018</v>
      </c>
      <c r="G12" s="484">
        <v>2019</v>
      </c>
      <c r="H12" s="485">
        <v>2020</v>
      </c>
    </row>
    <row r="13" spans="2:8" ht="17.25" customHeight="1">
      <c r="B13" s="481" t="s">
        <v>345</v>
      </c>
      <c r="C13" s="486">
        <v>189524</v>
      </c>
      <c r="D13" s="486">
        <v>199840</v>
      </c>
      <c r="E13" s="486">
        <v>187946</v>
      </c>
      <c r="F13" s="486">
        <v>200215</v>
      </c>
      <c r="G13" s="486">
        <v>219300</v>
      </c>
      <c r="H13" s="486">
        <v>215811</v>
      </c>
    </row>
    <row r="14" spans="2:8" ht="17.25" customHeight="1">
      <c r="B14" s="481" t="s">
        <v>346</v>
      </c>
      <c r="C14" s="487">
        <v>0.99288216795762019</v>
      </c>
      <c r="D14" s="487">
        <v>0.99141313050440349</v>
      </c>
      <c r="E14" s="487">
        <v>0.98822534132144335</v>
      </c>
      <c r="F14" s="487">
        <v>0.98555053317683494</v>
      </c>
      <c r="G14" s="487">
        <v>0.98213862289101683</v>
      </c>
      <c r="H14" s="487">
        <v>0.96680892076863556</v>
      </c>
    </row>
    <row r="15" spans="2:8" ht="17.25" customHeight="1">
      <c r="B15" s="481" t="s">
        <v>30</v>
      </c>
      <c r="C15" s="489">
        <v>7.1178320423798567E-3</v>
      </c>
      <c r="D15" s="489">
        <v>8.5868694955964775E-3</v>
      </c>
      <c r="E15" s="489">
        <v>1.1774658678556607E-2</v>
      </c>
      <c r="F15" s="489">
        <v>1.4449466823165098E-2</v>
      </c>
      <c r="G15" s="489">
        <v>1.7861377108983129E-2</v>
      </c>
      <c r="H15" s="489">
        <v>3.3191079231364481E-2</v>
      </c>
    </row>
    <row r="16" spans="2:8" ht="17.25" customHeight="1">
      <c r="B16" s="481"/>
      <c r="C16" s="487">
        <v>1</v>
      </c>
      <c r="D16" s="487">
        <v>1</v>
      </c>
      <c r="E16" s="487">
        <v>1</v>
      </c>
      <c r="F16" s="487">
        <v>1</v>
      </c>
      <c r="G16" s="487">
        <v>1</v>
      </c>
      <c r="H16" s="487">
        <v>1</v>
      </c>
    </row>
    <row r="18" spans="2:14" ht="17.25" customHeight="1">
      <c r="B18" s="481"/>
      <c r="C18" s="482">
        <v>2015</v>
      </c>
      <c r="D18" s="483">
        <v>2016</v>
      </c>
      <c r="E18" s="484">
        <v>2017</v>
      </c>
      <c r="F18" s="484">
        <v>2018</v>
      </c>
      <c r="G18" s="484">
        <v>2019</v>
      </c>
      <c r="H18" s="485">
        <v>2020</v>
      </c>
    </row>
    <row r="19" spans="2:14" ht="17.25" customHeight="1">
      <c r="B19" s="481" t="s">
        <v>347</v>
      </c>
      <c r="C19" s="491">
        <f>C7+C13</f>
        <v>285910</v>
      </c>
      <c r="D19" s="486">
        <f t="shared" ref="D19:H19" si="0">D7+D13</f>
        <v>298691</v>
      </c>
      <c r="E19" s="486">
        <f t="shared" si="0"/>
        <v>303147</v>
      </c>
      <c r="F19" s="486">
        <f t="shared" si="0"/>
        <v>276211</v>
      </c>
      <c r="G19" s="486">
        <f t="shared" si="0"/>
        <v>314687</v>
      </c>
      <c r="H19" s="491">
        <f t="shared" si="0"/>
        <v>320784</v>
      </c>
    </row>
    <row r="20" spans="2:14" ht="17.25" customHeight="1">
      <c r="B20" s="481" t="s">
        <v>44</v>
      </c>
      <c r="C20" s="492">
        <f>(C7*C8+C13*C14)/(C7+C13)</f>
        <v>0.9884369207093141</v>
      </c>
      <c r="D20" s="488">
        <f t="shared" ref="D20:H20" si="1">(D7*D8+D13*D14)/(D7+D13)</f>
        <v>0.97516496981830725</v>
      </c>
      <c r="E20" s="488">
        <f t="shared" si="1"/>
        <v>0.96728649796963184</v>
      </c>
      <c r="F20" s="488">
        <f t="shared" si="1"/>
        <v>0.95262317576055988</v>
      </c>
      <c r="G20" s="488">
        <f t="shared" si="1"/>
        <v>0.94323565956013433</v>
      </c>
      <c r="H20" s="492">
        <f t="shared" si="1"/>
        <v>0.94141540725223205</v>
      </c>
    </row>
    <row r="21" spans="2:14" ht="17.25" customHeight="1">
      <c r="B21" s="481" t="s">
        <v>30</v>
      </c>
      <c r="C21" s="492">
        <f>(C7*C9+C13*C15)/(C7+C13)</f>
        <v>1.156307929068588E-2</v>
      </c>
      <c r="D21" s="488">
        <f t="shared" ref="D21:H21" si="2">(D7*D9+D13*D15)/(D7+D13)</f>
        <v>2.4835030181692787E-2</v>
      </c>
      <c r="E21" s="488">
        <f t="shared" si="2"/>
        <v>3.2713502030368102E-2</v>
      </c>
      <c r="F21" s="488">
        <f t="shared" si="2"/>
        <v>4.7376824239440139E-2</v>
      </c>
      <c r="G21" s="488">
        <f t="shared" si="2"/>
        <v>5.6764340439865647E-2</v>
      </c>
      <c r="H21" s="492">
        <f t="shared" si="2"/>
        <v>5.858459274776797E-2</v>
      </c>
    </row>
    <row r="22" spans="2:14" ht="17.25" customHeight="1">
      <c r="B22" s="481"/>
      <c r="C22" s="493">
        <f>C20+C21</f>
        <v>1</v>
      </c>
      <c r="D22" s="487">
        <f t="shared" ref="D22:H22" si="3">D20+D21</f>
        <v>1</v>
      </c>
      <c r="E22" s="487">
        <f t="shared" si="3"/>
        <v>1</v>
      </c>
      <c r="F22" s="487">
        <f t="shared" si="3"/>
        <v>1</v>
      </c>
      <c r="G22" s="487">
        <f t="shared" si="3"/>
        <v>1</v>
      </c>
      <c r="H22" s="493">
        <f t="shared" si="3"/>
        <v>1</v>
      </c>
    </row>
    <row r="24" spans="2:14" ht="17.25" customHeight="1">
      <c r="B24" s="196" t="s">
        <v>147</v>
      </c>
      <c r="C24" s="20" t="s">
        <v>285</v>
      </c>
      <c r="D24" s="20"/>
    </row>
    <row r="25" spans="2:14" ht="17.25" customHeight="1">
      <c r="B25" s="193" t="s">
        <v>273</v>
      </c>
      <c r="C25" s="20" t="s">
        <v>36</v>
      </c>
      <c r="D25" s="20" t="s">
        <v>36</v>
      </c>
      <c r="E25" s="20" t="s">
        <v>36</v>
      </c>
      <c r="F25" s="20" t="s">
        <v>36</v>
      </c>
      <c r="G25" s="20" t="s">
        <v>36</v>
      </c>
    </row>
    <row r="26" spans="2:14" ht="17.25" customHeight="1">
      <c r="B26" s="177"/>
      <c r="C26" s="174">
        <v>2015</v>
      </c>
      <c r="D26" s="507">
        <v>2016</v>
      </c>
      <c r="E26" s="507">
        <v>2017</v>
      </c>
      <c r="F26" s="507">
        <v>2018</v>
      </c>
      <c r="G26" s="507">
        <v>2019</v>
      </c>
      <c r="H26" s="186">
        <v>2020</v>
      </c>
      <c r="I26" s="184">
        <v>2025</v>
      </c>
      <c r="J26" s="184">
        <v>2030</v>
      </c>
      <c r="K26" s="184">
        <v>2035</v>
      </c>
      <c r="L26" s="184">
        <v>2040</v>
      </c>
      <c r="M26" s="184">
        <v>2045</v>
      </c>
      <c r="N26" s="184">
        <v>2050</v>
      </c>
    </row>
    <row r="27" spans="2:14" ht="17.25" customHeight="1">
      <c r="B27" s="189" t="s">
        <v>348</v>
      </c>
      <c r="C27" s="490">
        <v>0.9884369207093141</v>
      </c>
      <c r="D27" s="508">
        <v>0.97516496981830725</v>
      </c>
      <c r="E27" s="508">
        <v>0.96728649796963184</v>
      </c>
      <c r="F27" s="508">
        <v>0.95262317576055988</v>
      </c>
      <c r="G27" s="508">
        <v>0.94323565956013433</v>
      </c>
      <c r="H27" s="490">
        <v>0.94141540725223205</v>
      </c>
      <c r="I27" s="194">
        <v>0.88732553340618314</v>
      </c>
      <c r="J27" s="194">
        <v>0.83323565956013435</v>
      </c>
      <c r="K27" s="194">
        <v>0.7832356595601343</v>
      </c>
      <c r="L27" s="194">
        <v>0.73323565956013426</v>
      </c>
      <c r="M27" s="194">
        <v>0.68323565956013421</v>
      </c>
      <c r="N27" s="194">
        <v>0.63323565956013417</v>
      </c>
    </row>
    <row r="28" spans="2:14" ht="17.25" customHeight="1">
      <c r="B28" s="189" t="s">
        <v>349</v>
      </c>
      <c r="C28" s="490">
        <v>1.156307929068588E-2</v>
      </c>
      <c r="D28" s="508">
        <v>2.4835030181692787E-2</v>
      </c>
      <c r="E28" s="508">
        <v>3.2713502030368102E-2</v>
      </c>
      <c r="F28" s="508">
        <v>4.7376824239440139E-2</v>
      </c>
      <c r="G28" s="508">
        <v>5.6764340439865647E-2</v>
      </c>
      <c r="H28" s="490">
        <v>5.858459274776797E-2</v>
      </c>
      <c r="I28" s="194">
        <v>0.11267446659381682</v>
      </c>
      <c r="J28" s="194">
        <v>0.16676434043986565</v>
      </c>
      <c r="K28" s="194">
        <v>0.2167643404398657</v>
      </c>
      <c r="L28" s="194">
        <v>0.26676434043986574</v>
      </c>
      <c r="M28" s="194">
        <v>0.31676434043986579</v>
      </c>
      <c r="N28" s="194">
        <v>0.36676434043986583</v>
      </c>
    </row>
    <row r="29" spans="2:14" ht="17.25" customHeight="1">
      <c r="B29" s="193" t="s">
        <v>351</v>
      </c>
      <c r="C29" s="20"/>
      <c r="D29" s="20"/>
      <c r="H29" s="587">
        <v>0.98044326342161014</v>
      </c>
      <c r="I29" s="587">
        <v>0.93964831715499031</v>
      </c>
      <c r="J29" s="587">
        <v>0.88732553340618314</v>
      </c>
      <c r="K29" s="587">
        <v>0.83425812802164656</v>
      </c>
      <c r="L29" s="587">
        <v>0.7832356595601343</v>
      </c>
      <c r="M29" s="587">
        <v>0.73323565956013426</v>
      </c>
      <c r="N29" s="587">
        <v>0.68323565956013421</v>
      </c>
    </row>
    <row r="30" spans="2:14" ht="17.25" customHeight="1">
      <c r="B30" s="193" t="s">
        <v>352</v>
      </c>
      <c r="C30" s="20"/>
      <c r="D30" s="20"/>
      <c r="H30" s="587">
        <v>1.9556736578389834E-2</v>
      </c>
      <c r="I30" s="587">
        <v>6.0351682845009663E-2</v>
      </c>
      <c r="J30" s="587">
        <v>0.11267446659381682</v>
      </c>
      <c r="K30" s="587">
        <v>0.16574187197835344</v>
      </c>
      <c r="L30" s="587">
        <v>0.2167643404398657</v>
      </c>
      <c r="M30" s="587">
        <v>0.26676434043986574</v>
      </c>
      <c r="N30" s="587">
        <v>0.31676434043986579</v>
      </c>
    </row>
    <row r="31" spans="2:14" ht="17.25" customHeight="1">
      <c r="C31" s="20"/>
      <c r="D31" s="20"/>
    </row>
    <row r="32" spans="2:14" ht="17.25" customHeight="1">
      <c r="B32" s="193" t="s">
        <v>350</v>
      </c>
      <c r="C32" s="20" t="s">
        <v>36</v>
      </c>
      <c r="D32" s="20"/>
    </row>
    <row r="33" spans="2:14" ht="17.25" customHeight="1">
      <c r="B33" s="177"/>
      <c r="C33" s="174">
        <v>2015</v>
      </c>
      <c r="D33" s="507">
        <v>2016</v>
      </c>
      <c r="E33" s="507">
        <v>2017</v>
      </c>
      <c r="F33" s="507">
        <v>2018</v>
      </c>
      <c r="G33" s="507">
        <v>2019</v>
      </c>
      <c r="H33" s="186">
        <v>2020</v>
      </c>
      <c r="I33" s="184">
        <v>2025</v>
      </c>
      <c r="J33" s="184">
        <v>2030</v>
      </c>
      <c r="K33" s="184">
        <v>2035</v>
      </c>
      <c r="L33" s="184">
        <v>2040</v>
      </c>
      <c r="M33" s="184">
        <v>2045</v>
      </c>
      <c r="N33" s="184">
        <v>2050</v>
      </c>
    </row>
    <row r="34" spans="2:14" ht="17.25" customHeight="1">
      <c r="B34" s="189" t="s">
        <v>348</v>
      </c>
      <c r="C34" s="194">
        <f>1-C35</f>
        <v>1</v>
      </c>
      <c r="D34" s="509">
        <f>1-D35</f>
        <v>1</v>
      </c>
      <c r="E34" s="509">
        <f>1-E35</f>
        <v>0.99217730536864401</v>
      </c>
      <c r="F34" s="509">
        <f t="shared" ref="F34:G34" si="4">1-F35</f>
        <v>0.98826595805296613</v>
      </c>
      <c r="G34" s="509">
        <f t="shared" si="4"/>
        <v>0.98435461073728814</v>
      </c>
      <c r="H34" s="494">
        <f>H29</f>
        <v>0.98044326342161014</v>
      </c>
      <c r="I34" s="494">
        <f t="shared" ref="I34:N34" si="5">I29</f>
        <v>0.93964831715499031</v>
      </c>
      <c r="J34" s="494">
        <f t="shared" si="5"/>
        <v>0.88732553340618314</v>
      </c>
      <c r="K34" s="494">
        <f t="shared" si="5"/>
        <v>0.83425812802164656</v>
      </c>
      <c r="L34" s="494">
        <f t="shared" si="5"/>
        <v>0.7832356595601343</v>
      </c>
      <c r="M34" s="494">
        <f t="shared" si="5"/>
        <v>0.73323565956013426</v>
      </c>
      <c r="N34" s="494">
        <f t="shared" si="5"/>
        <v>0.68323565956013421</v>
      </c>
    </row>
    <row r="35" spans="2:14" ht="17.25" customHeight="1">
      <c r="B35" s="189" t="s">
        <v>349</v>
      </c>
      <c r="C35" s="194">
        <f>0%</f>
        <v>0</v>
      </c>
      <c r="D35" s="509">
        <f>0.8*C35*0.2*H35</f>
        <v>0</v>
      </c>
      <c r="E35" s="509">
        <f>C35*0.6+H35*0.4</f>
        <v>7.8226946313559344E-3</v>
      </c>
      <c r="F35" s="509">
        <f>0.4*C35+0.6*H35</f>
        <v>1.17340419470339E-2</v>
      </c>
      <c r="G35" s="509">
        <f>C35*0.2+H35*0.8</f>
        <v>1.5645389262711869E-2</v>
      </c>
      <c r="H35" s="494">
        <f>H30</f>
        <v>1.9556736578389834E-2</v>
      </c>
      <c r="I35" s="494">
        <f t="shared" ref="I35:N35" si="6">I30</f>
        <v>6.0351682845009663E-2</v>
      </c>
      <c r="J35" s="494">
        <f t="shared" si="6"/>
        <v>0.11267446659381682</v>
      </c>
      <c r="K35" s="494">
        <f t="shared" si="6"/>
        <v>0.16574187197835344</v>
      </c>
      <c r="L35" s="494">
        <f t="shared" si="6"/>
        <v>0.2167643404398657</v>
      </c>
      <c r="M35" s="494">
        <f t="shared" si="6"/>
        <v>0.26676434043986574</v>
      </c>
      <c r="N35" s="494">
        <f t="shared" si="6"/>
        <v>0.31676434043986579</v>
      </c>
    </row>
    <row r="36" spans="2:14" ht="17.25" customHeight="1">
      <c r="C36" s="20"/>
      <c r="D36" s="20"/>
    </row>
    <row r="37" spans="2:14" ht="17.25" customHeight="1">
      <c r="C37" s="20"/>
      <c r="D37" s="20"/>
    </row>
    <row r="38" spans="2:14" ht="17.25" customHeight="1">
      <c r="B38" s="193" t="s">
        <v>277</v>
      </c>
      <c r="C38" s="195">
        <v>1</v>
      </c>
      <c r="D38" s="195"/>
      <c r="E38" s="195"/>
      <c r="F38" s="195"/>
      <c r="G38" s="195"/>
    </row>
    <row r="39" spans="2:14" ht="17.25" customHeight="1">
      <c r="B39" s="193" t="s">
        <v>276</v>
      </c>
      <c r="C39" s="20">
        <v>0.3</v>
      </c>
      <c r="D39" s="20"/>
    </row>
    <row r="40" spans="2:14" ht="17.25" customHeight="1">
      <c r="C40" s="20"/>
      <c r="D40" s="20"/>
    </row>
    <row r="41" spans="2:14" ht="17.25" customHeight="1">
      <c r="B41" s="196" t="s">
        <v>340</v>
      </c>
      <c r="C41" s="20"/>
      <c r="D41" s="20"/>
    </row>
    <row r="42" spans="2:14" ht="17.25" customHeight="1">
      <c r="B42" s="177"/>
      <c r="C42" s="174">
        <v>2015</v>
      </c>
      <c r="D42" s="507">
        <v>2016</v>
      </c>
      <c r="E42" s="507">
        <v>2017</v>
      </c>
      <c r="F42" s="507">
        <v>2018</v>
      </c>
      <c r="G42" s="507">
        <v>2019</v>
      </c>
      <c r="H42" s="186">
        <v>2020</v>
      </c>
      <c r="I42" s="184">
        <v>2025</v>
      </c>
      <c r="J42" s="184">
        <v>2030</v>
      </c>
      <c r="K42" s="184">
        <v>2035</v>
      </c>
      <c r="L42" s="184">
        <v>2040</v>
      </c>
      <c r="M42" s="184">
        <v>2045</v>
      </c>
      <c r="N42" s="184">
        <v>2050</v>
      </c>
    </row>
    <row r="43" spans="2:14" ht="17.25" customHeight="1">
      <c r="B43" s="189" t="s">
        <v>341</v>
      </c>
      <c r="C43" s="194">
        <f>0</f>
        <v>0</v>
      </c>
      <c r="D43" s="509">
        <f>0%</f>
        <v>0</v>
      </c>
      <c r="E43" s="509">
        <f>0%</f>
        <v>0</v>
      </c>
      <c r="F43" s="509">
        <f>0%</f>
        <v>0</v>
      </c>
      <c r="G43" s="509">
        <f>0.5*H43</f>
        <v>1.6666666666666666E-2</v>
      </c>
      <c r="H43" s="194">
        <v>3.3333333333333333E-2</v>
      </c>
      <c r="I43" s="194">
        <v>6.6666666666666666E-2</v>
      </c>
      <c r="J43" s="194">
        <v>0.1</v>
      </c>
      <c r="K43" s="194">
        <v>0.13750000000000001</v>
      </c>
      <c r="L43" s="194">
        <v>0.17499999999999999</v>
      </c>
      <c r="M43" s="194">
        <v>0.21249999999999999</v>
      </c>
      <c r="N43" s="194">
        <v>0.25</v>
      </c>
    </row>
    <row r="44" spans="2:14" ht="17.25" customHeight="1">
      <c r="B44" s="189" t="s">
        <v>342</v>
      </c>
      <c r="C44" s="194">
        <f>0</f>
        <v>0</v>
      </c>
      <c r="D44" s="509">
        <f>0%</f>
        <v>0</v>
      </c>
      <c r="E44" s="509">
        <f>0%</f>
        <v>0</v>
      </c>
      <c r="F44" s="509">
        <f>0%</f>
        <v>0</v>
      </c>
      <c r="G44" s="509">
        <f>0.5*H44</f>
        <v>0.01</v>
      </c>
      <c r="H44" s="194">
        <v>0.02</v>
      </c>
      <c r="I44" s="194">
        <v>0.04</v>
      </c>
      <c r="J44" s="194">
        <v>0.06</v>
      </c>
      <c r="K44" s="194">
        <v>8.249999999999999E-2</v>
      </c>
      <c r="L44" s="194">
        <v>0.105</v>
      </c>
      <c r="M44" s="194">
        <v>0.1275</v>
      </c>
      <c r="N44" s="194">
        <v>0.15</v>
      </c>
    </row>
    <row r="45" spans="2:14" ht="17.25" customHeight="1">
      <c r="C45" s="20"/>
      <c r="D45" s="20"/>
    </row>
    <row r="46" spans="2:14" ht="17.25" customHeight="1">
      <c r="C46" s="20"/>
      <c r="D46" s="20"/>
    </row>
    <row r="47" spans="2:14" ht="17.25" customHeight="1">
      <c r="B47" s="55" t="s">
        <v>343</v>
      </c>
      <c r="C47" s="20"/>
      <c r="D47" s="20"/>
    </row>
    <row r="48" spans="2:14" ht="17.25" customHeight="1">
      <c r="C48" s="176"/>
      <c r="D48" s="176"/>
      <c r="E48" s="176"/>
      <c r="F48" s="176"/>
      <c r="G48" s="176"/>
    </row>
    <row r="49" spans="2:14" ht="17.25" customHeight="1">
      <c r="B49" s="177"/>
      <c r="C49" s="174">
        <v>2015</v>
      </c>
      <c r="D49" s="507">
        <v>2016</v>
      </c>
      <c r="E49" s="507">
        <v>2017</v>
      </c>
      <c r="F49" s="507">
        <v>2018</v>
      </c>
      <c r="G49" s="507">
        <v>2019</v>
      </c>
      <c r="H49" s="186">
        <v>2020</v>
      </c>
      <c r="I49" s="184">
        <v>2025</v>
      </c>
      <c r="J49" s="184">
        <v>2030</v>
      </c>
      <c r="K49" s="184">
        <v>2035</v>
      </c>
      <c r="L49" s="184">
        <v>2040</v>
      </c>
      <c r="M49" s="184">
        <v>2045</v>
      </c>
      <c r="N49" s="184">
        <v>2050</v>
      </c>
    </row>
    <row r="50" spans="2:14" ht="17.25" customHeight="1">
      <c r="B50" s="177" t="s">
        <v>275</v>
      </c>
      <c r="C50" s="179">
        <f t="shared" ref="C50:G51" si="7">100*C34*$C38*(1-C43)</f>
        <v>100</v>
      </c>
      <c r="D50" s="179">
        <f t="shared" si="7"/>
        <v>100</v>
      </c>
      <c r="E50" s="179">
        <f t="shared" si="7"/>
        <v>99.217730536864394</v>
      </c>
      <c r="F50" s="179">
        <f t="shared" si="7"/>
        <v>98.82659580529662</v>
      </c>
      <c r="G50" s="179">
        <f t="shared" si="7"/>
        <v>96.794870055833329</v>
      </c>
      <c r="H50" s="179">
        <v>94.776182130755643</v>
      </c>
      <c r="I50" s="179">
        <v>87.700509601132424</v>
      </c>
      <c r="J50" s="179">
        <v>79.859298006556486</v>
      </c>
      <c r="K50" s="179">
        <v>71.954763541867024</v>
      </c>
      <c r="L50" s="179">
        <v>64.616941913711074</v>
      </c>
      <c r="M50" s="179">
        <v>57.742308190360568</v>
      </c>
      <c r="N50" s="179">
        <v>51.242674467010069</v>
      </c>
    </row>
    <row r="51" spans="2:14" ht="17.25" customHeight="1">
      <c r="B51" s="177" t="s">
        <v>274</v>
      </c>
      <c r="C51" s="179">
        <f t="shared" si="7"/>
        <v>0</v>
      </c>
      <c r="D51" s="179">
        <f t="shared" ref="D51:G51" si="8">100*D35*$C39*(1-D44)</f>
        <v>0</v>
      </c>
      <c r="E51" s="179">
        <f t="shared" si="8"/>
        <v>0.23468083894067801</v>
      </c>
      <c r="F51" s="179">
        <f t="shared" si="8"/>
        <v>0.352021258411017</v>
      </c>
      <c r="G51" s="179">
        <f t="shared" si="8"/>
        <v>0.46466806110254244</v>
      </c>
      <c r="H51" s="179">
        <v>0.57496805540466112</v>
      </c>
      <c r="I51" s="179">
        <v>1.7381284659362781</v>
      </c>
      <c r="J51" s="179">
        <v>3.1774199579456339</v>
      </c>
      <c r="K51" s="179">
        <v>4.5620450262041778</v>
      </c>
      <c r="L51" s="179">
        <v>5.8201225408103943</v>
      </c>
      <c r="M51" s="179">
        <v>6.9825566110134858</v>
      </c>
      <c r="N51" s="179">
        <v>8.0774906812165774</v>
      </c>
    </row>
    <row r="52" spans="2:14" ht="17.25" customHeight="1">
      <c r="B52" s="177" t="s">
        <v>278</v>
      </c>
      <c r="C52" s="185">
        <f>C50+C51</f>
        <v>100</v>
      </c>
      <c r="D52" s="185">
        <f t="shared" ref="D52:G52" si="9">D50+D51</f>
        <v>100</v>
      </c>
      <c r="E52" s="185">
        <f t="shared" si="9"/>
        <v>99.45241137580507</v>
      </c>
      <c r="F52" s="185">
        <f t="shared" si="9"/>
        <v>99.178617063707634</v>
      </c>
      <c r="G52" s="185">
        <f t="shared" si="9"/>
        <v>97.259538116935872</v>
      </c>
      <c r="H52" s="185">
        <v>95.351150186160311</v>
      </c>
      <c r="I52" s="185">
        <v>89.438638067068709</v>
      </c>
      <c r="J52" s="185">
        <v>83.036717964502117</v>
      </c>
      <c r="K52" s="185">
        <v>76.516808568071198</v>
      </c>
      <c r="L52" s="185">
        <v>70.437064454521462</v>
      </c>
      <c r="M52" s="185">
        <v>64.724864801374054</v>
      </c>
      <c r="N52" s="185">
        <v>59.32016514822665</v>
      </c>
    </row>
    <row r="53" spans="2:14" ht="17.25" customHeight="1">
      <c r="C53" s="20"/>
      <c r="D53" s="20"/>
    </row>
    <row r="54" spans="2:14" ht="17.25" customHeight="1">
      <c r="B54" s="177"/>
      <c r="C54" s="174">
        <v>2015</v>
      </c>
      <c r="D54" s="507">
        <v>2016</v>
      </c>
      <c r="E54" s="507">
        <v>2017</v>
      </c>
      <c r="F54" s="507">
        <v>2018</v>
      </c>
      <c r="G54" s="507">
        <v>2019</v>
      </c>
      <c r="H54" s="186">
        <v>2020</v>
      </c>
      <c r="I54" s="184">
        <v>2025</v>
      </c>
      <c r="J54" s="184">
        <v>2030</v>
      </c>
      <c r="K54" s="184">
        <v>2035</v>
      </c>
      <c r="L54" s="184">
        <v>2040</v>
      </c>
      <c r="M54" s="184">
        <v>2045</v>
      </c>
      <c r="N54" s="184">
        <v>2050</v>
      </c>
    </row>
    <row r="55" spans="2:14" ht="17.25" customHeight="1">
      <c r="B55" s="177" t="s">
        <v>359</v>
      </c>
      <c r="C55" s="510">
        <f>Trafic!B85</f>
        <v>0</v>
      </c>
      <c r="D55" s="510">
        <f>Trafic!C85</f>
        <v>0</v>
      </c>
      <c r="E55" s="510">
        <f>Trafic!D85</f>
        <v>0</v>
      </c>
      <c r="F55" s="510">
        <f>Trafic!E85</f>
        <v>11.340237796767951</v>
      </c>
      <c r="G55" s="510">
        <f>Trafic!F85</f>
        <v>11.340237796767951</v>
      </c>
      <c r="H55" s="510">
        <f>Trafic!G85</f>
        <v>9.5825009382689181</v>
      </c>
      <c r="I55" s="510">
        <f>Trafic!H85</f>
        <v>11.626290550011323</v>
      </c>
      <c r="J55" s="510">
        <f>Trafic!I85</f>
        <v>11.912343303254696</v>
      </c>
      <c r="K55" s="510">
        <f>Trafic!J85</f>
        <v>12.334929025249398</v>
      </c>
      <c r="L55" s="510">
        <f>Trafic!K85</f>
        <v>12.757514747244102</v>
      </c>
      <c r="M55" s="510">
        <f>Trafic!L85</f>
        <v>13.180100469238804</v>
      </c>
      <c r="N55" s="510">
        <f>Trafic!M85</f>
        <v>13.602686191233506</v>
      </c>
    </row>
    <row r="56" spans="2:14" ht="17.25" customHeight="1">
      <c r="C56" s="20"/>
      <c r="D56" s="20"/>
    </row>
    <row r="57" spans="2:14" ht="17.25" customHeight="1">
      <c r="C57" s="20"/>
      <c r="D57" s="20"/>
    </row>
    <row r="58" spans="2:14" ht="17.25" customHeight="1">
      <c r="C58" s="20"/>
      <c r="D58" s="20"/>
    </row>
    <row r="59" spans="2:14" ht="17.25" customHeight="1">
      <c r="B59" s="506" t="s">
        <v>192</v>
      </c>
      <c r="D59" s="20"/>
    </row>
    <row r="60" spans="2:14" ht="17.25" customHeight="1">
      <c r="B60" s="283" t="s">
        <v>206</v>
      </c>
      <c r="C60" s="344">
        <v>2015</v>
      </c>
      <c r="D60" s="344">
        <v>2016</v>
      </c>
      <c r="E60" s="344">
        <v>2017</v>
      </c>
      <c r="F60" s="344">
        <v>2018</v>
      </c>
      <c r="G60" s="344">
        <v>2019</v>
      </c>
      <c r="H60" s="344">
        <v>2020</v>
      </c>
      <c r="I60" s="344">
        <v>2025</v>
      </c>
      <c r="J60" s="344">
        <v>2030</v>
      </c>
      <c r="K60" s="344">
        <v>2035</v>
      </c>
      <c r="L60" s="344">
        <v>2040</v>
      </c>
      <c r="M60" s="344">
        <v>2045</v>
      </c>
      <c r="N60" s="345">
        <v>2050</v>
      </c>
    </row>
    <row r="61" spans="2:14" ht="17.25" customHeight="1">
      <c r="B61" s="167" t="s">
        <v>44</v>
      </c>
      <c r="C61" s="514">
        <v>0.43109493213592875</v>
      </c>
      <c r="D61" s="514">
        <v>0.43407389011323771</v>
      </c>
      <c r="E61" s="514">
        <v>0.43650340645169383</v>
      </c>
      <c r="F61" s="514">
        <v>0.43910243667983567</v>
      </c>
      <c r="G61" s="514">
        <v>0.43901603835014552</v>
      </c>
      <c r="H61" s="514">
        <v>0.37096855240587295</v>
      </c>
      <c r="I61" s="512">
        <f>$G$63*I$55/$G$55*I50/$G$52</f>
        <v>0.40585351453904572</v>
      </c>
      <c r="J61" s="512">
        <f t="shared" ref="J61:N61" si="10">$G$63*J$55/$G$55*J50/$G$52</f>
        <v>0.37865937286332851</v>
      </c>
      <c r="K61" s="512">
        <f t="shared" si="10"/>
        <v>0.35328258326929024</v>
      </c>
      <c r="L61" s="512">
        <f t="shared" si="10"/>
        <v>0.32812438119529153</v>
      </c>
      <c r="M61" s="512">
        <f t="shared" si="10"/>
        <v>0.3029276273453268</v>
      </c>
      <c r="N61" s="512">
        <f t="shared" si="10"/>
        <v>0.27744856933587841</v>
      </c>
    </row>
    <row r="62" spans="2:14" ht="17.25" customHeight="1">
      <c r="B62" s="167" t="s">
        <v>30</v>
      </c>
      <c r="C62" s="511">
        <f>0</f>
        <v>0</v>
      </c>
      <c r="D62" s="511">
        <f>0</f>
        <v>0</v>
      </c>
      <c r="E62" s="511">
        <f>0</f>
        <v>0</v>
      </c>
      <c r="F62" s="511">
        <f>0</f>
        <v>0</v>
      </c>
      <c r="G62" s="511">
        <f>0</f>
        <v>0</v>
      </c>
      <c r="H62" s="511">
        <f>0</f>
        <v>0</v>
      </c>
      <c r="I62" s="512">
        <f t="shared" ref="I62:N62" si="11">$G$63*I$55/$G$55*I51/$G$52</f>
        <v>8.0435740890095093E-3</v>
      </c>
      <c r="J62" s="512">
        <f t="shared" si="11"/>
        <v>1.5065995803022678E-2</v>
      </c>
      <c r="K62" s="512">
        <f t="shared" si="11"/>
        <v>2.2398670671893228E-2</v>
      </c>
      <c r="L62" s="512">
        <f t="shared" si="11"/>
        <v>2.9554541744398987E-2</v>
      </c>
      <c r="M62" s="512">
        <f t="shared" si="11"/>
        <v>3.6631880042021801E-2</v>
      </c>
      <c r="N62" s="512">
        <f t="shared" si="11"/>
        <v>4.3734802225637873E-2</v>
      </c>
    </row>
    <row r="63" spans="2:14" ht="17.25" customHeight="1">
      <c r="B63" s="167" t="s">
        <v>360</v>
      </c>
      <c r="C63" s="511">
        <f>C61+C62</f>
        <v>0.43109493213592875</v>
      </c>
      <c r="D63" s="511">
        <f t="shared" ref="D63:N63" si="12">D61+D62</f>
        <v>0.43407389011323771</v>
      </c>
      <c r="E63" s="511">
        <f t="shared" si="12"/>
        <v>0.43650340645169383</v>
      </c>
      <c r="F63" s="511">
        <f t="shared" si="12"/>
        <v>0.43910243667983567</v>
      </c>
      <c r="G63" s="511">
        <f t="shared" si="12"/>
        <v>0.43901603835014552</v>
      </c>
      <c r="H63" s="511">
        <f t="shared" si="12"/>
        <v>0.37096855240587295</v>
      </c>
      <c r="I63" s="511">
        <f t="shared" si="12"/>
        <v>0.41389708862805524</v>
      </c>
      <c r="J63" s="511">
        <f t="shared" si="12"/>
        <v>0.39372536866635122</v>
      </c>
      <c r="K63" s="511">
        <f t="shared" si="12"/>
        <v>0.37568125394118346</v>
      </c>
      <c r="L63" s="511">
        <f t="shared" si="12"/>
        <v>0.3576789229396905</v>
      </c>
      <c r="M63" s="511">
        <f t="shared" si="12"/>
        <v>0.33955950738734858</v>
      </c>
      <c r="N63" s="511">
        <f t="shared" si="12"/>
        <v>0.32118337156151627</v>
      </c>
    </row>
    <row r="64" spans="2:14" ht="17.25" customHeight="1">
      <c r="C64" s="513"/>
      <c r="D64" s="513"/>
      <c r="E64" s="513"/>
      <c r="F64" s="513">
        <f t="shared" ref="F64:H64" si="13">F63/$F63-1</f>
        <v>0</v>
      </c>
      <c r="G64" s="513">
        <f t="shared" si="13"/>
        <v>-1.9676121668421587E-4</v>
      </c>
      <c r="H64" s="513">
        <f t="shared" si="13"/>
        <v>-0.15516626322809823</v>
      </c>
      <c r="I64" s="513">
        <f>I63/$F63-1</f>
        <v>-5.7401977184104114E-2</v>
      </c>
      <c r="J64" s="513">
        <f t="shared" ref="J64:N64" si="14">J63/$F63-1</f>
        <v>-0.10334050604818301</v>
      </c>
      <c r="K64" s="513">
        <f t="shared" si="14"/>
        <v>-0.14443368435437476</v>
      </c>
      <c r="L64" s="513">
        <f t="shared" si="14"/>
        <v>-0.18543170553962052</v>
      </c>
      <c r="M64" s="513">
        <f t="shared" si="14"/>
        <v>-0.22669637191074665</v>
      </c>
      <c r="N64" s="513">
        <f t="shared" si="14"/>
        <v>-0.26854568608166973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94"/>
  <sheetViews>
    <sheetView zoomScale="75" zoomScaleNormal="75" workbookViewId="0">
      <selection activeCell="Q55" sqref="Q55"/>
    </sheetView>
  </sheetViews>
  <sheetFormatPr baseColWidth="10" defaultRowHeight="17.25" customHeight="1"/>
  <cols>
    <col min="1" max="1" width="10.42578125" style="20" customWidth="1"/>
    <col min="2" max="2" width="79.85546875" style="20" customWidth="1"/>
    <col min="3" max="6" width="8.5703125" style="23" customWidth="1"/>
    <col min="7" max="7" width="9.85546875" style="23" customWidth="1"/>
    <col min="8" max="8" width="8.5703125" style="23" customWidth="1"/>
    <col min="9" max="14" width="8.5703125" style="20" customWidth="1"/>
    <col min="15" max="15" width="8.140625" style="20" customWidth="1"/>
    <col min="16" max="1002" width="12.140625" style="20" customWidth="1"/>
    <col min="1003" max="1003" width="12.5703125" style="20" customWidth="1"/>
    <col min="1004" max="1004" width="11.42578125" style="20" customWidth="1"/>
    <col min="1005" max="16384" width="11.42578125" style="20"/>
  </cols>
  <sheetData>
    <row r="1" spans="2:16" ht="17.25" customHeight="1">
      <c r="B1" s="602"/>
      <c r="C1" s="602"/>
      <c r="D1" s="602"/>
      <c r="E1" s="603"/>
      <c r="F1" s="603"/>
      <c r="G1" s="603"/>
      <c r="H1" s="603"/>
      <c r="I1" s="602"/>
      <c r="J1" s="602"/>
      <c r="K1" s="602"/>
      <c r="L1" s="602"/>
      <c r="M1" s="602"/>
      <c r="N1" s="602"/>
      <c r="O1" s="602"/>
      <c r="P1" s="602"/>
    </row>
    <row r="2" spans="2:16" s="178" customFormat="1" ht="17.25" customHeight="1">
      <c r="B2" s="604" t="s">
        <v>405</v>
      </c>
      <c r="C2" s="605"/>
      <c r="D2" s="605"/>
      <c r="E2" s="605"/>
      <c r="F2" s="605"/>
      <c r="G2" s="605"/>
      <c r="H2" s="605"/>
      <c r="I2" s="604"/>
      <c r="J2" s="604"/>
      <c r="K2" s="604"/>
      <c r="L2" s="604"/>
      <c r="M2" s="604"/>
      <c r="N2" s="604"/>
      <c r="O2" s="604"/>
      <c r="P2" s="604"/>
    </row>
    <row r="3" spans="2:16" ht="17.25" customHeight="1">
      <c r="B3" s="602"/>
      <c r="C3" s="602"/>
      <c r="D3" s="602"/>
      <c r="E3" s="602"/>
      <c r="F3" s="602"/>
      <c r="G3" s="602"/>
      <c r="H3" s="602"/>
      <c r="I3" s="602"/>
      <c r="J3" s="602"/>
      <c r="K3" s="602"/>
      <c r="L3" s="602"/>
      <c r="M3" s="602"/>
      <c r="N3" s="602"/>
      <c r="O3" s="602"/>
      <c r="P3" s="602"/>
    </row>
    <row r="4" spans="2:16" ht="17.25" customHeight="1">
      <c r="B4" s="602"/>
      <c r="C4" s="606"/>
      <c r="D4" s="602"/>
      <c r="E4" s="602"/>
      <c r="F4" s="602"/>
      <c r="G4" s="602"/>
      <c r="H4" s="602"/>
      <c r="I4" s="602"/>
      <c r="J4" s="602"/>
      <c r="K4" s="602"/>
      <c r="L4" s="602"/>
      <c r="M4" s="602"/>
      <c r="N4" s="606" t="s">
        <v>406</v>
      </c>
      <c r="O4" s="602"/>
      <c r="P4" s="602"/>
    </row>
    <row r="5" spans="2:16" ht="17.25" customHeight="1">
      <c r="B5" s="599" t="s">
        <v>403</v>
      </c>
      <c r="C5" s="600"/>
      <c r="D5" s="600"/>
      <c r="E5" s="600"/>
      <c r="F5" s="600"/>
      <c r="G5" s="600"/>
      <c r="H5" s="600"/>
      <c r="I5" s="600"/>
      <c r="J5" s="600"/>
      <c r="K5" s="600"/>
      <c r="L5" s="600"/>
      <c r="M5" s="600"/>
      <c r="N5" s="600"/>
      <c r="O5" s="600"/>
      <c r="P5" s="602"/>
    </row>
    <row r="6" spans="2:16" ht="17.25" customHeight="1">
      <c r="B6" s="600"/>
      <c r="C6" s="600"/>
      <c r="D6" s="600"/>
      <c r="E6" s="600"/>
      <c r="F6" s="600"/>
      <c r="G6" s="600"/>
      <c r="H6" s="600"/>
      <c r="I6" s="600"/>
      <c r="J6" s="600"/>
      <c r="K6" s="600"/>
      <c r="L6" s="600"/>
      <c r="M6" s="600"/>
      <c r="N6" s="600"/>
      <c r="O6" s="600"/>
      <c r="P6" s="602"/>
    </row>
    <row r="7" spans="2:16" ht="17.25" customHeight="1">
      <c r="B7" s="607"/>
      <c r="C7" s="608">
        <v>2015</v>
      </c>
      <c r="D7" s="608">
        <v>2016</v>
      </c>
      <c r="E7" s="608">
        <v>2017</v>
      </c>
      <c r="F7" s="608">
        <v>2018</v>
      </c>
      <c r="G7" s="608">
        <v>2019</v>
      </c>
      <c r="H7" s="609">
        <v>2020</v>
      </c>
      <c r="I7" s="610">
        <v>2025</v>
      </c>
      <c r="J7" s="610">
        <v>2030</v>
      </c>
      <c r="K7" s="610">
        <v>2035</v>
      </c>
      <c r="L7" s="610">
        <v>2040</v>
      </c>
      <c r="M7" s="610">
        <v>2045</v>
      </c>
      <c r="N7" s="610">
        <v>2050</v>
      </c>
      <c r="O7" s="600"/>
      <c r="P7" s="602"/>
    </row>
    <row r="8" spans="2:16" ht="17.25" customHeight="1">
      <c r="B8" s="620" t="s">
        <v>407</v>
      </c>
      <c r="C8" s="611">
        <v>0.17122270823733315</v>
      </c>
      <c r="D8" s="611">
        <v>0.16643408729871856</v>
      </c>
      <c r="E8" s="611">
        <v>0.17484955616119066</v>
      </c>
      <c r="F8" s="611">
        <v>0.16788518502451083</v>
      </c>
      <c r="G8" s="611">
        <v>0.16994700666059834</v>
      </c>
      <c r="H8" s="612">
        <v>0.16994700666059834</v>
      </c>
      <c r="I8" s="612">
        <v>0.15</v>
      </c>
      <c r="J8" s="612">
        <v>0.12</v>
      </c>
      <c r="K8" s="612">
        <v>0.12</v>
      </c>
      <c r="L8" s="612">
        <v>0.12</v>
      </c>
      <c r="M8" s="612">
        <v>0.12</v>
      </c>
      <c r="N8" s="612">
        <v>0.12</v>
      </c>
      <c r="O8" s="600"/>
      <c r="P8" s="602"/>
    </row>
    <row r="9" spans="2:16" ht="17.25" customHeight="1">
      <c r="B9" s="620" t="s">
        <v>408</v>
      </c>
      <c r="C9" s="611">
        <v>0.82877729176266679</v>
      </c>
      <c r="D9" s="611">
        <v>0.83356591270128144</v>
      </c>
      <c r="E9" s="611">
        <v>0.82515044383880931</v>
      </c>
      <c r="F9" s="611">
        <v>0.83211481497548911</v>
      </c>
      <c r="G9" s="611">
        <v>0.83005299333940175</v>
      </c>
      <c r="H9" s="612">
        <v>0.83005299333940163</v>
      </c>
      <c r="I9" s="612">
        <v>0.85</v>
      </c>
      <c r="J9" s="612">
        <v>0.87</v>
      </c>
      <c r="K9" s="612">
        <v>0.86</v>
      </c>
      <c r="L9" s="612">
        <v>0.86</v>
      </c>
      <c r="M9" s="612">
        <v>0.86</v>
      </c>
      <c r="N9" s="612">
        <v>0.86</v>
      </c>
      <c r="O9" s="600"/>
      <c r="P9" s="602"/>
    </row>
    <row r="10" spans="2:16" ht="17.25" customHeight="1">
      <c r="B10" s="620" t="s">
        <v>409</v>
      </c>
      <c r="C10" s="611">
        <v>0</v>
      </c>
      <c r="D10" s="611">
        <v>0</v>
      </c>
      <c r="E10" s="611">
        <v>0</v>
      </c>
      <c r="F10" s="611">
        <v>0</v>
      </c>
      <c r="G10" s="611">
        <v>0</v>
      </c>
      <c r="H10" s="612">
        <v>0</v>
      </c>
      <c r="I10" s="612">
        <v>0</v>
      </c>
      <c r="J10" s="612">
        <v>0.01</v>
      </c>
      <c r="K10" s="612">
        <v>0.02</v>
      </c>
      <c r="L10" s="612">
        <v>0.02</v>
      </c>
      <c r="M10" s="612">
        <v>0.02</v>
      </c>
      <c r="N10" s="612">
        <v>0.02</v>
      </c>
      <c r="O10" s="600"/>
      <c r="P10" s="602"/>
    </row>
    <row r="11" spans="2:16" ht="17.25" customHeight="1">
      <c r="B11" s="600"/>
      <c r="C11" s="600"/>
      <c r="D11" s="600"/>
      <c r="E11" s="600"/>
      <c r="F11" s="600"/>
      <c r="G11" s="600"/>
      <c r="H11" s="601"/>
      <c r="I11" s="601"/>
      <c r="J11" s="601"/>
      <c r="K11" s="601"/>
      <c r="L11" s="601"/>
      <c r="M11" s="601"/>
      <c r="N11" s="601"/>
      <c r="O11" s="600"/>
      <c r="P11" s="602"/>
    </row>
    <row r="12" spans="2:16" ht="17.25" customHeight="1"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M12" s="600"/>
      <c r="N12" s="600"/>
      <c r="O12" s="600"/>
    </row>
    <row r="13" spans="2:16" ht="17.25" customHeight="1">
      <c r="B13" s="55" t="s">
        <v>410</v>
      </c>
      <c r="C13" s="20"/>
      <c r="D13" s="20"/>
      <c r="E13" s="20"/>
      <c r="F13" s="20"/>
      <c r="G13" s="20"/>
      <c r="H13" s="20"/>
    </row>
    <row r="14" spans="2:16" ht="17.25" customHeight="1">
      <c r="C14" s="176" t="s">
        <v>36</v>
      </c>
      <c r="D14" s="176" t="s">
        <v>36</v>
      </c>
      <c r="E14" s="176" t="s">
        <v>36</v>
      </c>
      <c r="F14" s="176" t="s">
        <v>36</v>
      </c>
      <c r="G14" s="176" t="s">
        <v>36</v>
      </c>
      <c r="H14" s="20"/>
      <c r="I14" s="195"/>
      <c r="J14" s="195"/>
      <c r="K14" s="195"/>
      <c r="L14" s="195"/>
      <c r="M14" s="195"/>
      <c r="N14" s="195"/>
    </row>
    <row r="15" spans="2:16" ht="17.25" customHeight="1">
      <c r="B15" s="613"/>
      <c r="C15" s="507">
        <v>2015</v>
      </c>
      <c r="D15" s="507">
        <v>2016</v>
      </c>
      <c r="E15" s="507">
        <v>2017</v>
      </c>
      <c r="F15" s="507">
        <v>2018</v>
      </c>
      <c r="G15" s="507">
        <v>2019</v>
      </c>
      <c r="H15" s="614">
        <v>2020</v>
      </c>
      <c r="I15" s="615">
        <v>2025</v>
      </c>
      <c r="J15" s="615">
        <v>2030</v>
      </c>
      <c r="K15" s="615">
        <v>2035</v>
      </c>
      <c r="L15" s="615">
        <v>2040</v>
      </c>
      <c r="M15" s="615">
        <v>2045</v>
      </c>
      <c r="N15" s="615">
        <v>2050</v>
      </c>
    </row>
    <row r="16" spans="2:16" ht="17.25" customHeight="1">
      <c r="B16" s="616" t="s">
        <v>259</v>
      </c>
      <c r="C16" s="617">
        <v>0.82348890197764402</v>
      </c>
      <c r="D16" s="617">
        <v>0.79911514617368906</v>
      </c>
      <c r="E16" s="617">
        <v>0.80640753740326698</v>
      </c>
      <c r="F16" s="618">
        <v>0.75152551418744595</v>
      </c>
      <c r="G16" s="618">
        <v>0.74432977659104493</v>
      </c>
      <c r="H16" s="619">
        <f>G16*0.83</f>
        <v>0.61779371457056731</v>
      </c>
      <c r="I16" s="619">
        <f>$E16</f>
        <v>0.80640753740326698</v>
      </c>
      <c r="J16" s="619">
        <f t="shared" ref="J16:N16" si="0">$E16</f>
        <v>0.80640753740326698</v>
      </c>
      <c r="K16" s="619">
        <f t="shared" si="0"/>
        <v>0.80640753740326698</v>
      </c>
      <c r="L16" s="619">
        <f t="shared" si="0"/>
        <v>0.80640753740326698</v>
      </c>
      <c r="M16" s="619">
        <f t="shared" si="0"/>
        <v>0.80640753740326698</v>
      </c>
      <c r="N16" s="619">
        <f t="shared" si="0"/>
        <v>0.80640753740326698</v>
      </c>
    </row>
    <row r="17" spans="1:23" ht="17.25" customHeight="1">
      <c r="B17" s="620" t="s">
        <v>256</v>
      </c>
      <c r="C17" s="621">
        <v>0.14099999999999999</v>
      </c>
      <c r="D17" s="621">
        <v>0.13300000000000001</v>
      </c>
      <c r="E17" s="621">
        <v>0.14099999999999999</v>
      </c>
      <c r="F17" s="622">
        <v>0.12617</v>
      </c>
      <c r="G17" s="622">
        <v>0.12649661749999999</v>
      </c>
      <c r="H17" s="623">
        <f t="shared" ref="H17:H18" si="1">G17*0.83</f>
        <v>0.10499219252499999</v>
      </c>
      <c r="I17" s="623">
        <f t="shared" ref="I17:N19" si="2">I$16*I8</f>
        <v>0.12096113061049005</v>
      </c>
      <c r="J17" s="623">
        <f t="shared" si="2"/>
        <v>9.6768904488392038E-2</v>
      </c>
      <c r="K17" s="623">
        <f t="shared" si="2"/>
        <v>9.6768904488392038E-2</v>
      </c>
      <c r="L17" s="623">
        <f t="shared" si="2"/>
        <v>9.6768904488392038E-2</v>
      </c>
      <c r="M17" s="623">
        <f t="shared" si="2"/>
        <v>9.6768904488392038E-2</v>
      </c>
      <c r="N17" s="623">
        <f t="shared" si="2"/>
        <v>9.6768904488392038E-2</v>
      </c>
    </row>
    <row r="18" spans="1:23" ht="17.25" customHeight="1">
      <c r="B18" s="624" t="s">
        <v>257</v>
      </c>
      <c r="C18" s="621">
        <v>0.682488901977644</v>
      </c>
      <c r="D18" s="621">
        <v>0.66611514617368905</v>
      </c>
      <c r="E18" s="621">
        <v>0.66540753740326697</v>
      </c>
      <c r="F18" s="622">
        <v>0.62535551418744595</v>
      </c>
      <c r="G18" s="622">
        <v>0.61783315909104497</v>
      </c>
      <c r="H18" s="623">
        <f t="shared" si="1"/>
        <v>0.51280152204556728</v>
      </c>
      <c r="I18" s="623">
        <f t="shared" si="2"/>
        <v>0.68544640679277691</v>
      </c>
      <c r="J18" s="623">
        <f t="shared" si="2"/>
        <v>0.7015745575408423</v>
      </c>
      <c r="K18" s="623">
        <f t="shared" si="2"/>
        <v>0.69351048216680955</v>
      </c>
      <c r="L18" s="623">
        <f t="shared" si="2"/>
        <v>0.69351048216680955</v>
      </c>
      <c r="M18" s="623">
        <f t="shared" si="2"/>
        <v>0.69351048216680955</v>
      </c>
      <c r="N18" s="623">
        <f t="shared" si="2"/>
        <v>0.69351048216680955</v>
      </c>
    </row>
    <row r="19" spans="1:23" ht="17.25" customHeight="1">
      <c r="B19" s="624" t="s">
        <v>404</v>
      </c>
      <c r="C19" s="621">
        <f>0</f>
        <v>0</v>
      </c>
      <c r="D19" s="621">
        <f>0</f>
        <v>0</v>
      </c>
      <c r="E19" s="621">
        <f>0</f>
        <v>0</v>
      </c>
      <c r="F19" s="621">
        <f>0</f>
        <v>0</v>
      </c>
      <c r="G19" s="621">
        <f>0</f>
        <v>0</v>
      </c>
      <c r="H19" s="621">
        <f>0</f>
        <v>0</v>
      </c>
      <c r="I19" s="623">
        <f t="shared" si="2"/>
        <v>0</v>
      </c>
      <c r="J19" s="623">
        <f t="shared" si="2"/>
        <v>8.0640753740326698E-3</v>
      </c>
      <c r="K19" s="623">
        <f t="shared" si="2"/>
        <v>1.612815074806534E-2</v>
      </c>
      <c r="L19" s="623">
        <f t="shared" si="2"/>
        <v>1.612815074806534E-2</v>
      </c>
      <c r="M19" s="623">
        <f t="shared" si="2"/>
        <v>1.612815074806534E-2</v>
      </c>
      <c r="N19" s="623">
        <f t="shared" si="2"/>
        <v>1.612815074806534E-2</v>
      </c>
    </row>
    <row r="20" spans="1:23" ht="17.25" customHeight="1">
      <c r="B20" s="616" t="s">
        <v>258</v>
      </c>
      <c r="C20" s="617">
        <v>0.16837236964739699</v>
      </c>
      <c r="D20" s="617">
        <v>0.16727485108261</v>
      </c>
      <c r="E20" s="617">
        <v>0.16687019687166299</v>
      </c>
      <c r="F20" s="618">
        <v>0.16785437315315099</v>
      </c>
      <c r="G20" s="618">
        <v>0.16785437315315099</v>
      </c>
      <c r="H20" s="619">
        <f t="shared" ref="H20" si="3">E20</f>
        <v>0.16687019687166299</v>
      </c>
      <c r="I20" s="619">
        <f>$F20</f>
        <v>0.16785437315315099</v>
      </c>
      <c r="J20" s="619">
        <f t="shared" ref="J20:N20" si="4">$F20</f>
        <v>0.16785437315315099</v>
      </c>
      <c r="K20" s="619">
        <f t="shared" si="4"/>
        <v>0.16785437315315099</v>
      </c>
      <c r="L20" s="619">
        <f t="shared" si="4"/>
        <v>0.16785437315315099</v>
      </c>
      <c r="M20" s="619">
        <f t="shared" si="4"/>
        <v>0.16785437315315099</v>
      </c>
      <c r="N20" s="619">
        <f t="shared" si="4"/>
        <v>0.16785437315315099</v>
      </c>
    </row>
    <row r="21" spans="1:23" ht="17.25" customHeight="1">
      <c r="B21" s="616" t="s">
        <v>65</v>
      </c>
      <c r="C21" s="617">
        <f>C16+C20</f>
        <v>0.99186127162504101</v>
      </c>
      <c r="D21" s="617">
        <f t="shared" ref="D21:N21" si="5">D16+D20</f>
        <v>0.96638999725629904</v>
      </c>
      <c r="E21" s="617">
        <f t="shared" si="5"/>
        <v>0.97327773427492992</v>
      </c>
      <c r="F21" s="617">
        <f t="shared" si="5"/>
        <v>0.91937988734059695</v>
      </c>
      <c r="G21" s="617">
        <f t="shared" si="5"/>
        <v>0.91218414974419593</v>
      </c>
      <c r="H21" s="617">
        <f>H16+H20</f>
        <v>0.78466391144223024</v>
      </c>
      <c r="I21" s="617">
        <f>I16+I20</f>
        <v>0.97426191055641798</v>
      </c>
      <c r="J21" s="617">
        <f t="shared" si="5"/>
        <v>0.97426191055641798</v>
      </c>
      <c r="K21" s="617">
        <f t="shared" si="5"/>
        <v>0.97426191055641798</v>
      </c>
      <c r="L21" s="617">
        <f t="shared" si="5"/>
        <v>0.97426191055641798</v>
      </c>
      <c r="M21" s="617">
        <f t="shared" si="5"/>
        <v>0.97426191055641798</v>
      </c>
      <c r="N21" s="617">
        <f t="shared" si="5"/>
        <v>0.97426191055641798</v>
      </c>
    </row>
    <row r="22" spans="1:23" ht="17.25" customHeight="1">
      <c r="B22" s="620" t="s">
        <v>256</v>
      </c>
      <c r="C22" s="625">
        <f>C17</f>
        <v>0.14099999999999999</v>
      </c>
      <c r="D22" s="625">
        <f t="shared" ref="D22:G22" si="6">D17</f>
        <v>0.13300000000000001</v>
      </c>
      <c r="E22" s="625">
        <f t="shared" si="6"/>
        <v>0.14099999999999999</v>
      </c>
      <c r="F22" s="625">
        <f t="shared" si="6"/>
        <v>0.12617</v>
      </c>
      <c r="G22" s="625">
        <f t="shared" si="6"/>
        <v>0.12649661749999999</v>
      </c>
      <c r="H22" s="623">
        <f>H17</f>
        <v>0.10499219252499999</v>
      </c>
      <c r="I22" s="623">
        <f>I17</f>
        <v>0.12096113061049005</v>
      </c>
      <c r="J22" s="623">
        <f t="shared" ref="J22:N22" si="7">J17</f>
        <v>9.6768904488392038E-2</v>
      </c>
      <c r="K22" s="623">
        <f t="shared" si="7"/>
        <v>9.6768904488392038E-2</v>
      </c>
      <c r="L22" s="623">
        <f t="shared" si="7"/>
        <v>9.6768904488392038E-2</v>
      </c>
      <c r="M22" s="623">
        <f t="shared" si="7"/>
        <v>9.6768904488392038E-2</v>
      </c>
      <c r="N22" s="623">
        <f t="shared" si="7"/>
        <v>9.6768904488392038E-2</v>
      </c>
    </row>
    <row r="23" spans="1:23" ht="17.25" customHeight="1">
      <c r="A23" s="68"/>
      <c r="B23" s="624" t="s">
        <v>257</v>
      </c>
      <c r="C23" s="625">
        <f t="shared" ref="C23:N23" si="8">C18+C20</f>
        <v>0.85086127162504099</v>
      </c>
      <c r="D23" s="625">
        <f t="shared" si="8"/>
        <v>0.83338999725629903</v>
      </c>
      <c r="E23" s="625">
        <f t="shared" si="8"/>
        <v>0.8322777342749299</v>
      </c>
      <c r="F23" s="625">
        <f t="shared" si="8"/>
        <v>0.79320988734059694</v>
      </c>
      <c r="G23" s="625">
        <f t="shared" si="8"/>
        <v>0.78568753224419596</v>
      </c>
      <c r="H23" s="623">
        <f t="shared" si="8"/>
        <v>0.67967171891723033</v>
      </c>
      <c r="I23" s="623">
        <f t="shared" si="8"/>
        <v>0.8533007799459279</v>
      </c>
      <c r="J23" s="623">
        <f t="shared" si="8"/>
        <v>0.8694289306939933</v>
      </c>
      <c r="K23" s="623">
        <f t="shared" si="8"/>
        <v>0.86136485531996054</v>
      </c>
      <c r="L23" s="623">
        <f t="shared" si="8"/>
        <v>0.86136485531996054</v>
      </c>
      <c r="M23" s="623">
        <f t="shared" si="8"/>
        <v>0.86136485531996054</v>
      </c>
      <c r="N23" s="623">
        <f t="shared" si="8"/>
        <v>0.86136485531996054</v>
      </c>
    </row>
    <row r="24" spans="1:23" ht="17.25" customHeight="1">
      <c r="A24" s="68"/>
      <c r="B24" s="624" t="s">
        <v>404</v>
      </c>
      <c r="C24" s="625">
        <f>C19</f>
        <v>0</v>
      </c>
      <c r="D24" s="625">
        <f t="shared" ref="D24:N24" si="9">D19</f>
        <v>0</v>
      </c>
      <c r="E24" s="625">
        <f t="shared" si="9"/>
        <v>0</v>
      </c>
      <c r="F24" s="625">
        <f t="shared" si="9"/>
        <v>0</v>
      </c>
      <c r="G24" s="625">
        <f t="shared" si="9"/>
        <v>0</v>
      </c>
      <c r="H24" s="625">
        <f>H19</f>
        <v>0</v>
      </c>
      <c r="I24" s="625">
        <f t="shared" si="9"/>
        <v>0</v>
      </c>
      <c r="J24" s="625">
        <f t="shared" si="9"/>
        <v>8.0640753740326698E-3</v>
      </c>
      <c r="K24" s="625">
        <f t="shared" si="9"/>
        <v>1.612815074806534E-2</v>
      </c>
      <c r="L24" s="625">
        <f t="shared" si="9"/>
        <v>1.612815074806534E-2</v>
      </c>
      <c r="M24" s="625">
        <f t="shared" si="9"/>
        <v>1.612815074806534E-2</v>
      </c>
      <c r="N24" s="625">
        <f t="shared" si="9"/>
        <v>1.612815074806534E-2</v>
      </c>
    </row>
    <row r="25" spans="1:23" ht="17.25" customHeight="1">
      <c r="H25" s="54"/>
      <c r="I25" s="54"/>
      <c r="J25" s="54"/>
      <c r="K25" s="54"/>
      <c r="L25" s="54"/>
      <c r="M25" s="54"/>
      <c r="N25" s="54"/>
    </row>
    <row r="26" spans="1:23" s="178" customFormat="1" ht="17.25" customHeight="1">
      <c r="A26" s="20"/>
      <c r="B26" s="626" t="s">
        <v>411</v>
      </c>
      <c r="C26" s="23"/>
      <c r="D26" s="23"/>
      <c r="E26" s="23"/>
      <c r="F26" s="23"/>
      <c r="G26" s="23"/>
      <c r="H26" s="23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ht="17.25" customHeight="1">
      <c r="B27" s="626" t="s">
        <v>412</v>
      </c>
    </row>
    <row r="28" spans="1:23" ht="17.25" customHeight="1">
      <c r="B28" s="75"/>
      <c r="C28" s="75"/>
      <c r="D28" s="75"/>
      <c r="E28" s="75"/>
      <c r="G28" s="20"/>
      <c r="H28" s="20"/>
    </row>
    <row r="30" spans="1:23" ht="17.25" customHeight="1">
      <c r="A30" s="178"/>
      <c r="B30" s="178" t="s">
        <v>145</v>
      </c>
      <c r="C30" s="180"/>
      <c r="D30" s="180"/>
      <c r="E30" s="180"/>
      <c r="F30" s="180"/>
      <c r="G30" s="180"/>
      <c r="H30" s="180"/>
      <c r="I30" s="178"/>
      <c r="J30" s="178"/>
      <c r="K30" s="178"/>
      <c r="L30" s="178"/>
      <c r="M30" s="178"/>
      <c r="N30" s="178"/>
      <c r="O30" s="178"/>
    </row>
    <row r="32" spans="1:23" ht="17.25" customHeight="1">
      <c r="B32" s="642"/>
      <c r="C32" s="644">
        <v>2018</v>
      </c>
      <c r="D32" s="644">
        <v>2019</v>
      </c>
      <c r="E32" s="644">
        <v>2020</v>
      </c>
    </row>
    <row r="33" spans="2:20" ht="17.25" customHeight="1">
      <c r="B33" s="645" t="s">
        <v>146</v>
      </c>
      <c r="C33" s="646">
        <v>7.853669639302209E-2</v>
      </c>
      <c r="D33" s="646">
        <v>7.4745792519985726E-2</v>
      </c>
      <c r="E33" s="646">
        <v>5.9876098632566009E-2</v>
      </c>
    </row>
    <row r="34" spans="2:20" ht="17.25" customHeight="1">
      <c r="B34" s="645" t="s">
        <v>373</v>
      </c>
      <c r="C34" s="646">
        <v>0.3672688866755513</v>
      </c>
      <c r="D34" s="646">
        <v>0.37118711540000005</v>
      </c>
      <c r="E34" s="646">
        <v>0.37118711540000005</v>
      </c>
    </row>
    <row r="36" spans="2:20" ht="17.25" customHeight="1">
      <c r="B36" s="20" t="s">
        <v>260</v>
      </c>
      <c r="C36" s="20"/>
      <c r="D36" s="20"/>
      <c r="E36" s="20"/>
      <c r="I36" s="23"/>
      <c r="J36" s="23"/>
      <c r="K36" s="23"/>
      <c r="L36" s="23"/>
      <c r="M36" s="23"/>
      <c r="N36" s="23"/>
    </row>
    <row r="37" spans="2:20" ht="17.25" customHeight="1">
      <c r="B37" s="187"/>
      <c r="C37" s="627">
        <v>2015</v>
      </c>
      <c r="D37" s="627">
        <v>2016</v>
      </c>
      <c r="E37" s="627">
        <v>2017</v>
      </c>
      <c r="F37" s="188">
        <v>2018</v>
      </c>
      <c r="G37" s="188">
        <v>2019</v>
      </c>
      <c r="H37" s="188">
        <v>2020</v>
      </c>
      <c r="I37" s="188">
        <v>2025</v>
      </c>
      <c r="J37" s="188">
        <v>2030</v>
      </c>
      <c r="K37" s="188">
        <v>2035</v>
      </c>
      <c r="L37" s="188">
        <v>2040</v>
      </c>
      <c r="M37" s="188">
        <v>2045</v>
      </c>
      <c r="N37" s="188">
        <v>2050</v>
      </c>
      <c r="T37" s="23"/>
    </row>
    <row r="38" spans="2:20" ht="17.25" customHeight="1">
      <c r="B38" s="628" t="s">
        <v>261</v>
      </c>
      <c r="C38" s="628"/>
      <c r="D38" s="628"/>
      <c r="E38" s="628"/>
      <c r="F38" s="629">
        <f>Trafic!E49</f>
        <v>6.7</v>
      </c>
      <c r="G38" s="629">
        <f>Trafic!F49</f>
        <v>7.4</v>
      </c>
      <c r="H38" s="629">
        <f>Trafic!G49</f>
        <v>6.5</v>
      </c>
      <c r="I38" s="629">
        <f>Trafic!H49</f>
        <v>7.1360239528224252</v>
      </c>
      <c r="J38" s="629">
        <f>Trafic!I49</f>
        <v>6.8720479056448491</v>
      </c>
      <c r="K38" s="629">
        <f>Trafic!J49</f>
        <v>7.0000002209023497</v>
      </c>
      <c r="L38" s="629">
        <f>Trafic!K49</f>
        <v>7.1279525361598495</v>
      </c>
      <c r="M38" s="629">
        <f>Trafic!L49</f>
        <v>7.2559048514173492</v>
      </c>
      <c r="N38" s="629">
        <f>Trafic!M49</f>
        <v>7.3838571666748498</v>
      </c>
      <c r="T38" s="23"/>
    </row>
    <row r="39" spans="2:20" ht="17.25" customHeight="1">
      <c r="C39" s="20"/>
      <c r="D39" s="20"/>
      <c r="E39" s="20"/>
      <c r="F39" s="20"/>
      <c r="G39" s="20"/>
      <c r="H39" s="20"/>
      <c r="T39" s="23"/>
    </row>
    <row r="40" spans="2:20" ht="17.25" customHeight="1">
      <c r="B40" s="20" t="s">
        <v>413</v>
      </c>
      <c r="C40" s="20"/>
      <c r="D40" s="20"/>
      <c r="E40" s="20"/>
      <c r="I40" s="23"/>
      <c r="J40" s="23"/>
      <c r="K40" s="23"/>
      <c r="L40" s="23"/>
      <c r="M40" s="23"/>
      <c r="N40" s="23"/>
    </row>
    <row r="41" spans="2:20" ht="17.25" customHeight="1">
      <c r="B41" s="187"/>
      <c r="C41" s="627">
        <v>2015</v>
      </c>
      <c r="D41" s="627">
        <v>2016</v>
      </c>
      <c r="E41" s="627">
        <v>2017</v>
      </c>
      <c r="F41" s="188">
        <v>2018</v>
      </c>
      <c r="G41" s="188">
        <v>2019</v>
      </c>
      <c r="H41" s="188">
        <v>2020</v>
      </c>
      <c r="I41" s="188">
        <v>2025</v>
      </c>
      <c r="J41" s="188">
        <v>2030</v>
      </c>
      <c r="K41" s="188">
        <v>2035</v>
      </c>
      <c r="L41" s="188">
        <v>2040</v>
      </c>
      <c r="M41" s="188">
        <v>2045</v>
      </c>
      <c r="N41" s="188">
        <v>2050</v>
      </c>
    </row>
    <row r="42" spans="2:20" ht="17.25" customHeight="1">
      <c r="B42" s="628" t="s">
        <v>261</v>
      </c>
      <c r="C42" s="625">
        <f>1</f>
        <v>1</v>
      </c>
      <c r="D42" s="625">
        <f>1</f>
        <v>1</v>
      </c>
      <c r="E42" s="625">
        <f>1</f>
        <v>1</v>
      </c>
      <c r="F42" s="625">
        <f>1</f>
        <v>1</v>
      </c>
      <c r="G42" s="625">
        <f>1</f>
        <v>1</v>
      </c>
      <c r="H42" s="625">
        <v>1</v>
      </c>
      <c r="I42" s="625">
        <v>0.95</v>
      </c>
      <c r="J42" s="625">
        <v>0.95</v>
      </c>
      <c r="K42" s="625">
        <f t="shared" ref="K42:N42" si="10">J42</f>
        <v>0.95</v>
      </c>
      <c r="L42" s="625">
        <f t="shared" si="10"/>
        <v>0.95</v>
      </c>
      <c r="M42" s="625">
        <f t="shared" si="10"/>
        <v>0.95</v>
      </c>
      <c r="N42" s="625">
        <f t="shared" si="10"/>
        <v>0.95</v>
      </c>
    </row>
    <row r="43" spans="2:20" ht="17.25" customHeight="1">
      <c r="C43" s="20"/>
      <c r="D43" s="20"/>
      <c r="E43" s="20"/>
      <c r="F43" s="20"/>
      <c r="G43" s="20"/>
      <c r="H43" s="20"/>
    </row>
    <row r="44" spans="2:20" ht="17.25" customHeight="1">
      <c r="B44" s="55"/>
      <c r="C44" s="55"/>
      <c r="D44" s="55"/>
      <c r="E44" s="55"/>
      <c r="F44" s="20"/>
      <c r="G44" s="20"/>
      <c r="H44" s="20"/>
    </row>
    <row r="45" spans="2:20" ht="17.25" customHeight="1">
      <c r="B45" s="55" t="s">
        <v>147</v>
      </c>
      <c r="C45" s="176" t="s">
        <v>36</v>
      </c>
      <c r="D45" s="176" t="s">
        <v>36</v>
      </c>
      <c r="E45" s="176" t="s">
        <v>36</v>
      </c>
      <c r="F45" s="176" t="s">
        <v>36</v>
      </c>
      <c r="G45" s="176" t="s">
        <v>36</v>
      </c>
      <c r="H45" s="20"/>
    </row>
    <row r="46" spans="2:20" ht="17.25" customHeight="1">
      <c r="B46" s="613"/>
      <c r="C46" s="507">
        <v>2015</v>
      </c>
      <c r="D46" s="507">
        <v>2016</v>
      </c>
      <c r="E46" s="507">
        <v>2017</v>
      </c>
      <c r="F46" s="507">
        <v>2018</v>
      </c>
      <c r="G46" s="507">
        <v>2019</v>
      </c>
      <c r="H46" s="630">
        <v>2020</v>
      </c>
      <c r="I46" s="615">
        <v>2025</v>
      </c>
      <c r="J46" s="615">
        <v>2030</v>
      </c>
      <c r="K46" s="615">
        <v>2035</v>
      </c>
      <c r="L46" s="615">
        <v>2040</v>
      </c>
      <c r="M46" s="615">
        <v>2045</v>
      </c>
      <c r="N46" s="615">
        <v>2050</v>
      </c>
    </row>
    <row r="47" spans="2:20" ht="17.25" customHeight="1">
      <c r="B47" s="620" t="s">
        <v>414</v>
      </c>
      <c r="C47" s="631">
        <v>1</v>
      </c>
      <c r="D47" s="632">
        <f>C47</f>
        <v>1</v>
      </c>
      <c r="E47" s="632">
        <f t="shared" ref="E47:G47" si="11">D47</f>
        <v>1</v>
      </c>
      <c r="F47" s="632">
        <f t="shared" si="11"/>
        <v>1</v>
      </c>
      <c r="G47" s="632">
        <f t="shared" si="11"/>
        <v>1</v>
      </c>
      <c r="H47" s="631">
        <v>1</v>
      </c>
      <c r="I47" s="631">
        <f>0.5*H47+0.5*J47</f>
        <v>0.99</v>
      </c>
      <c r="J47" s="631">
        <v>0.98</v>
      </c>
      <c r="K47" s="631">
        <f>0.75*J47+0.25*N47</f>
        <v>0.97249999999999992</v>
      </c>
      <c r="L47" s="631">
        <f>0.5*J47+0.5*N47</f>
        <v>0.96499999999999997</v>
      </c>
      <c r="M47" s="631">
        <f>0.25*J47+0.75*N47</f>
        <v>0.95749999999999991</v>
      </c>
      <c r="N47" s="631">
        <v>0.95</v>
      </c>
    </row>
    <row r="48" spans="2:20" ht="17.25" customHeight="1">
      <c r="B48" s="620" t="s">
        <v>415</v>
      </c>
      <c r="C48" s="631">
        <v>0</v>
      </c>
      <c r="D48" s="632">
        <f t="shared" ref="D48:G50" si="12">C48</f>
        <v>0</v>
      </c>
      <c r="E48" s="632">
        <f t="shared" si="12"/>
        <v>0</v>
      </c>
      <c r="F48" s="632">
        <f t="shared" si="12"/>
        <v>0</v>
      </c>
      <c r="G48" s="632">
        <f t="shared" si="12"/>
        <v>0</v>
      </c>
      <c r="H48" s="631">
        <v>0</v>
      </c>
      <c r="I48" s="631">
        <f t="shared" ref="I48:I50" si="13">0.5*H48+0.5*J48</f>
        <v>0.01</v>
      </c>
      <c r="J48" s="631">
        <v>0.02</v>
      </c>
      <c r="K48" s="631">
        <f t="shared" ref="K48:K50" si="14">0.75*J48+0.25*N48</f>
        <v>2.75E-2</v>
      </c>
      <c r="L48" s="631">
        <f t="shared" ref="L48:L50" si="15">0.5*J48+0.5*N48</f>
        <v>3.5000000000000003E-2</v>
      </c>
      <c r="M48" s="631">
        <f t="shared" ref="M48:M50" si="16">0.25*J48+0.75*N48</f>
        <v>4.2500000000000003E-2</v>
      </c>
      <c r="N48" s="631">
        <v>0.05</v>
      </c>
    </row>
    <row r="49" spans="1:23" ht="17.25" customHeight="1">
      <c r="B49" s="620" t="s">
        <v>416</v>
      </c>
      <c r="C49" s="631">
        <v>1</v>
      </c>
      <c r="D49" s="632">
        <f t="shared" si="12"/>
        <v>1</v>
      </c>
      <c r="E49" s="632">
        <f t="shared" si="12"/>
        <v>1</v>
      </c>
      <c r="F49" s="632">
        <f t="shared" si="12"/>
        <v>1</v>
      </c>
      <c r="G49" s="632">
        <f t="shared" si="12"/>
        <v>1</v>
      </c>
      <c r="H49" s="631">
        <v>1</v>
      </c>
      <c r="I49" s="631">
        <f t="shared" si="13"/>
        <v>0.99</v>
      </c>
      <c r="J49" s="631">
        <v>0.98</v>
      </c>
      <c r="K49" s="631">
        <f t="shared" si="14"/>
        <v>0.97249999999999992</v>
      </c>
      <c r="L49" s="631">
        <f t="shared" si="15"/>
        <v>0.96499999999999997</v>
      </c>
      <c r="M49" s="631">
        <f t="shared" si="16"/>
        <v>0.95749999999999991</v>
      </c>
      <c r="N49" s="631">
        <v>0.95</v>
      </c>
    </row>
    <row r="50" spans="1:23" ht="17.25" customHeight="1">
      <c r="B50" s="620" t="s">
        <v>417</v>
      </c>
      <c r="C50" s="631">
        <v>0</v>
      </c>
      <c r="D50" s="632">
        <f t="shared" si="12"/>
        <v>0</v>
      </c>
      <c r="E50" s="632">
        <f t="shared" si="12"/>
        <v>0</v>
      </c>
      <c r="F50" s="632">
        <f t="shared" si="12"/>
        <v>0</v>
      </c>
      <c r="G50" s="632">
        <f t="shared" si="12"/>
        <v>0</v>
      </c>
      <c r="H50" s="631">
        <v>0</v>
      </c>
      <c r="I50" s="631">
        <f t="shared" si="13"/>
        <v>0.01</v>
      </c>
      <c r="J50" s="631">
        <v>0.02</v>
      </c>
      <c r="K50" s="631">
        <f t="shared" si="14"/>
        <v>2.75E-2</v>
      </c>
      <c r="L50" s="631">
        <f t="shared" si="15"/>
        <v>3.5000000000000003E-2</v>
      </c>
      <c r="M50" s="631">
        <f t="shared" si="16"/>
        <v>4.2500000000000003E-2</v>
      </c>
      <c r="N50" s="631">
        <v>0.05</v>
      </c>
    </row>
    <row r="51" spans="1:23" ht="17.25" customHeight="1">
      <c r="C51" s="20"/>
      <c r="D51" s="20"/>
      <c r="E51" s="20"/>
      <c r="F51" s="20"/>
      <c r="G51" s="20"/>
      <c r="H51" s="20"/>
    </row>
    <row r="52" spans="1:23" ht="17.25" customHeight="1">
      <c r="B52" s="55" t="s">
        <v>269</v>
      </c>
      <c r="C52" s="55"/>
      <c r="D52" s="55"/>
      <c r="E52" s="55"/>
      <c r="F52" s="20"/>
      <c r="G52" s="20"/>
      <c r="H52" s="20"/>
    </row>
    <row r="53" spans="1:23" ht="17.25" customHeight="1">
      <c r="C53" s="176" t="s">
        <v>36</v>
      </c>
      <c r="D53" s="176" t="s">
        <v>36</v>
      </c>
      <c r="E53" s="176" t="s">
        <v>36</v>
      </c>
      <c r="F53" s="176" t="s">
        <v>36</v>
      </c>
      <c r="G53" s="176" t="s">
        <v>36</v>
      </c>
      <c r="H53" s="20"/>
    </row>
    <row r="54" spans="1:23" ht="17.25" customHeight="1">
      <c r="B54" s="613"/>
      <c r="C54" s="507">
        <v>2015</v>
      </c>
      <c r="D54" s="507">
        <v>2016</v>
      </c>
      <c r="E54" s="507">
        <v>2017</v>
      </c>
      <c r="F54" s="507">
        <v>2018</v>
      </c>
      <c r="G54" s="507">
        <v>2019</v>
      </c>
      <c r="H54" s="630">
        <v>2020</v>
      </c>
      <c r="I54" s="615">
        <v>2025</v>
      </c>
      <c r="J54" s="615">
        <v>2030</v>
      </c>
      <c r="K54" s="615">
        <v>2035</v>
      </c>
      <c r="L54" s="615">
        <v>2040</v>
      </c>
      <c r="M54" s="615">
        <v>2045</v>
      </c>
      <c r="N54" s="615">
        <v>2050</v>
      </c>
    </row>
    <row r="55" spans="1:23" ht="17.25" customHeight="1">
      <c r="B55" s="620" t="s">
        <v>414</v>
      </c>
      <c r="C55" s="621"/>
      <c r="D55" s="621"/>
      <c r="E55" s="621"/>
      <c r="F55" s="647">
        <f>$C$33*F$38/$F$38*F$42*F47</f>
        <v>7.8536696393022104E-2</v>
      </c>
      <c r="G55" s="647">
        <f t="shared" ref="G55:N55" si="17">$C$33*G$38/$F$38*G$42*G47</f>
        <v>8.6742022881845293E-2</v>
      </c>
      <c r="H55" s="647">
        <f t="shared" si="17"/>
        <v>7.6192317396215459E-2</v>
      </c>
      <c r="I55" s="647">
        <f t="shared" si="17"/>
        <v>7.8670683837507069E-2</v>
      </c>
      <c r="J55" s="647">
        <f t="shared" si="17"/>
        <v>7.4995237627824091E-2</v>
      </c>
      <c r="K55" s="647">
        <f t="shared" si="17"/>
        <v>7.5806962490891874E-2</v>
      </c>
      <c r="L55" s="647">
        <f t="shared" si="17"/>
        <v>7.6597314582625281E-2</v>
      </c>
      <c r="M55" s="647">
        <f t="shared" si="17"/>
        <v>7.7366293903024311E-2</v>
      </c>
      <c r="N55" s="647">
        <f t="shared" si="17"/>
        <v>7.811390045208895E-2</v>
      </c>
    </row>
    <row r="56" spans="1:23" ht="17.25" customHeight="1">
      <c r="B56" s="620" t="s">
        <v>415</v>
      </c>
      <c r="C56" s="621"/>
      <c r="D56" s="621"/>
      <c r="E56" s="621"/>
      <c r="F56" s="647">
        <f>$C$33*F$38/$F$38*F$42*F48</f>
        <v>0</v>
      </c>
      <c r="G56" s="647">
        <f t="shared" ref="G56:N56" si="18">$C$33*G$38/$F$38*G$42*G48</f>
        <v>0</v>
      </c>
      <c r="H56" s="647">
        <f t="shared" si="18"/>
        <v>0</v>
      </c>
      <c r="I56" s="647">
        <f t="shared" si="18"/>
        <v>7.9465337209603094E-4</v>
      </c>
      <c r="J56" s="647">
        <f t="shared" si="18"/>
        <v>1.5305150536290633E-3</v>
      </c>
      <c r="K56" s="647">
        <f t="shared" si="18"/>
        <v>2.143641612852984E-3</v>
      </c>
      <c r="L56" s="647">
        <f t="shared" si="18"/>
        <v>2.7781409434112798E-3</v>
      </c>
      <c r="M56" s="647">
        <f t="shared" si="18"/>
        <v>3.4340130453039516E-3</v>
      </c>
      <c r="N56" s="647">
        <f t="shared" si="18"/>
        <v>4.1112579185309979E-3</v>
      </c>
    </row>
    <row r="57" spans="1:23" ht="17.25" customHeight="1">
      <c r="B57" s="620" t="s">
        <v>416</v>
      </c>
      <c r="C57" s="621"/>
      <c r="D57" s="621"/>
      <c r="E57" s="621"/>
      <c r="F57" s="647">
        <f>$C$34*F$42*F49</f>
        <v>0.3672688866755513</v>
      </c>
      <c r="G57" s="647">
        <f t="shared" ref="G57:N57" si="19">$C$34*G$42*G49</f>
        <v>0.3672688866755513</v>
      </c>
      <c r="H57" s="647">
        <f t="shared" si="19"/>
        <v>0.3672688866755513</v>
      </c>
      <c r="I57" s="647">
        <f t="shared" si="19"/>
        <v>0.34541638791835599</v>
      </c>
      <c r="J57" s="647">
        <f t="shared" si="19"/>
        <v>0.34192733349493826</v>
      </c>
      <c r="K57" s="647">
        <f t="shared" si="19"/>
        <v>0.33931054267737493</v>
      </c>
      <c r="L57" s="647">
        <f t="shared" si="19"/>
        <v>0.33669375185981165</v>
      </c>
      <c r="M57" s="647">
        <f t="shared" si="19"/>
        <v>0.33407696104224832</v>
      </c>
      <c r="N57" s="647">
        <f t="shared" si="19"/>
        <v>0.33146017022468505</v>
      </c>
    </row>
    <row r="58" spans="1:23" ht="17.25" customHeight="1">
      <c r="B58" s="620" t="s">
        <v>417</v>
      </c>
      <c r="C58" s="621"/>
      <c r="D58" s="621"/>
      <c r="E58" s="621"/>
      <c r="F58" s="647">
        <f>$C$34*F$42*F50</f>
        <v>0</v>
      </c>
      <c r="G58" s="647">
        <f t="shared" ref="G58:N58" si="20">$C$34*G$42*G50</f>
        <v>0</v>
      </c>
      <c r="H58" s="647">
        <f t="shared" si="20"/>
        <v>0</v>
      </c>
      <c r="I58" s="647">
        <f t="shared" si="20"/>
        <v>3.4890544234177372E-3</v>
      </c>
      <c r="J58" s="647">
        <f t="shared" si="20"/>
        <v>6.9781088468354744E-3</v>
      </c>
      <c r="K58" s="647">
        <f t="shared" si="20"/>
        <v>9.5948996643987778E-3</v>
      </c>
      <c r="L58" s="647">
        <f t="shared" si="20"/>
        <v>1.2211690481962082E-2</v>
      </c>
      <c r="M58" s="647">
        <f t="shared" si="20"/>
        <v>1.4828481299525385E-2</v>
      </c>
      <c r="N58" s="647">
        <f t="shared" si="20"/>
        <v>1.7445272117088687E-2</v>
      </c>
    </row>
    <row r="59" spans="1:23" ht="17.25" customHeight="1">
      <c r="C59" s="20"/>
      <c r="D59" s="20"/>
      <c r="E59" s="20"/>
      <c r="F59" s="20"/>
      <c r="G59" s="20"/>
      <c r="H59" s="20"/>
    </row>
    <row r="60" spans="1:23" s="23" customFormat="1" ht="17.25" customHeight="1">
      <c r="A60" s="20"/>
      <c r="B60" s="20" t="s">
        <v>270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</row>
    <row r="61" spans="1:23" ht="17.25" customHeight="1">
      <c r="B61" s="20" t="s">
        <v>262</v>
      </c>
      <c r="C61" s="20"/>
      <c r="D61" s="20"/>
      <c r="E61" s="20"/>
      <c r="F61" s="20"/>
      <c r="G61" s="20"/>
      <c r="H61" s="20"/>
    </row>
    <row r="63" spans="1:23" ht="17.25" customHeight="1">
      <c r="A63" s="172"/>
      <c r="B63" s="178" t="s">
        <v>245</v>
      </c>
      <c r="C63" s="180"/>
      <c r="D63" s="180"/>
      <c r="E63" s="180"/>
      <c r="F63" s="180"/>
      <c r="G63" s="180"/>
      <c r="H63" s="175"/>
      <c r="I63" s="172"/>
      <c r="J63" s="172"/>
      <c r="K63" s="172"/>
      <c r="L63" s="172"/>
      <c r="M63" s="172"/>
      <c r="N63" s="172"/>
      <c r="O63" s="172"/>
    </row>
    <row r="64" spans="1:23" ht="17.25" customHeight="1">
      <c r="H64" s="20"/>
    </row>
    <row r="65" spans="2:14" ht="17.25" customHeight="1">
      <c r="C65" s="176" t="s">
        <v>36</v>
      </c>
      <c r="D65" s="176" t="s">
        <v>36</v>
      </c>
      <c r="E65" s="176" t="s">
        <v>36</v>
      </c>
      <c r="F65" s="176" t="s">
        <v>36</v>
      </c>
      <c r="G65" s="176" t="s">
        <v>36</v>
      </c>
      <c r="H65" s="20"/>
    </row>
    <row r="66" spans="2:14" ht="17.25" customHeight="1">
      <c r="B66" s="613"/>
      <c r="C66" s="507">
        <v>2015</v>
      </c>
      <c r="D66" s="507">
        <v>2016</v>
      </c>
      <c r="E66" s="507">
        <v>2017</v>
      </c>
      <c r="F66" s="507">
        <v>2018</v>
      </c>
      <c r="G66" s="507">
        <v>2019</v>
      </c>
      <c r="H66" s="630">
        <v>2020</v>
      </c>
      <c r="I66" s="615">
        <v>2025</v>
      </c>
      <c r="J66" s="615">
        <v>2030</v>
      </c>
      <c r="K66" s="615">
        <v>2035</v>
      </c>
      <c r="L66" s="615">
        <v>2040</v>
      </c>
      <c r="M66" s="615">
        <v>2045</v>
      </c>
      <c r="N66" s="615">
        <v>2050</v>
      </c>
    </row>
    <row r="67" spans="2:14" ht="17.25" customHeight="1">
      <c r="B67" s="633" t="s">
        <v>431</v>
      </c>
      <c r="C67" s="621">
        <f>1</f>
        <v>1</v>
      </c>
      <c r="D67" s="621">
        <f>1</f>
        <v>1</v>
      </c>
      <c r="E67" s="621">
        <f>1</f>
        <v>1</v>
      </c>
      <c r="F67" s="621">
        <f>1</f>
        <v>1</v>
      </c>
      <c r="G67" s="621">
        <f>1</f>
        <v>1</v>
      </c>
      <c r="H67" s="621">
        <f>1</f>
        <v>1</v>
      </c>
      <c r="I67" s="621">
        <v>1.0149999999999999</v>
      </c>
      <c r="J67" s="621">
        <v>1.05</v>
      </c>
      <c r="K67" s="621">
        <f>$J67*(1.47/1.05)^((K66-$J66)/20)</f>
        <v>1.1421451712341411</v>
      </c>
      <c r="L67" s="621">
        <f t="shared" ref="L67:N67" si="21">$J67*(1.47/1.05)^((L66-$J66)/20)</f>
        <v>1.2423767544509194</v>
      </c>
      <c r="M67" s="621">
        <f t="shared" si="21"/>
        <v>1.3514043913806302</v>
      </c>
      <c r="N67" s="621">
        <f t="shared" si="21"/>
        <v>1.47</v>
      </c>
    </row>
    <row r="68" spans="2:14" ht="17.25" customHeight="1">
      <c r="B68" s="633" t="s">
        <v>432</v>
      </c>
      <c r="C68" s="621">
        <f>1</f>
        <v>1</v>
      </c>
      <c r="D68" s="621">
        <f>1</f>
        <v>1</v>
      </c>
      <c r="E68" s="621">
        <f>1</f>
        <v>1</v>
      </c>
      <c r="F68" s="621">
        <f>1</f>
        <v>1</v>
      </c>
      <c r="G68" s="621">
        <f>1</f>
        <v>1</v>
      </c>
      <c r="H68" s="621">
        <v>1</v>
      </c>
      <c r="I68" s="621">
        <v>0.9</v>
      </c>
      <c r="J68" s="621">
        <v>0.8</v>
      </c>
      <c r="K68" s="621">
        <v>0.72499999999999998</v>
      </c>
      <c r="L68" s="621">
        <v>0.65</v>
      </c>
      <c r="M68" s="621">
        <v>0.57499999999999996</v>
      </c>
      <c r="N68" s="621">
        <v>0.5</v>
      </c>
    </row>
    <row r="69" spans="2:14" ht="17.25" customHeight="1">
      <c r="H69" s="20"/>
    </row>
    <row r="70" spans="2:14" ht="17.25" customHeight="1">
      <c r="B70" s="55" t="s">
        <v>271</v>
      </c>
      <c r="H70" s="20"/>
    </row>
    <row r="71" spans="2:14" ht="17.25" customHeight="1">
      <c r="C71" s="176" t="s">
        <v>36</v>
      </c>
      <c r="D71" s="176" t="s">
        <v>36</v>
      </c>
      <c r="E71" s="176" t="s">
        <v>36</v>
      </c>
      <c r="F71" s="176" t="s">
        <v>36</v>
      </c>
      <c r="G71" s="176" t="s">
        <v>36</v>
      </c>
      <c r="H71" s="20"/>
    </row>
    <row r="72" spans="2:14" ht="17.25" customHeight="1">
      <c r="B72" s="613"/>
      <c r="C72" s="507">
        <v>2015</v>
      </c>
      <c r="D72" s="507">
        <v>2016</v>
      </c>
      <c r="E72" s="507">
        <v>2017</v>
      </c>
      <c r="F72" s="507">
        <v>2018</v>
      </c>
      <c r="G72" s="507">
        <v>2019</v>
      </c>
      <c r="H72" s="630">
        <v>2020</v>
      </c>
      <c r="I72" s="615">
        <v>2025</v>
      </c>
      <c r="J72" s="615">
        <v>2030</v>
      </c>
      <c r="K72" s="615">
        <v>2035</v>
      </c>
      <c r="L72" s="615">
        <v>2040</v>
      </c>
      <c r="M72" s="615">
        <v>2045</v>
      </c>
      <c r="N72" s="615">
        <v>2050</v>
      </c>
    </row>
    <row r="73" spans="2:14" ht="17.25" customHeight="1">
      <c r="B73" s="633" t="s">
        <v>268</v>
      </c>
      <c r="C73" s="621">
        <v>1.6180000000000001</v>
      </c>
      <c r="D73" s="621">
        <v>1.4550000000000001</v>
      </c>
      <c r="E73" s="621">
        <v>1.619</v>
      </c>
      <c r="F73" s="622">
        <v>1.8194939800000001</v>
      </c>
      <c r="G73" s="622">
        <v>1.6285244480000001</v>
      </c>
      <c r="H73" s="625">
        <f>G73</f>
        <v>1.6285244480000001</v>
      </c>
      <c r="I73" s="625">
        <f>$G73*I67*I68</f>
        <v>1.4876570832479998</v>
      </c>
      <c r="J73" s="625">
        <f t="shared" ref="J73:N73" si="22">$G73*J67*J68</f>
        <v>1.36796053632</v>
      </c>
      <c r="K73" s="625">
        <f t="shared" si="22"/>
        <v>1.3485082175269603</v>
      </c>
      <c r="L73" s="625">
        <f t="shared" si="22"/>
        <v>1.3151065968626401</v>
      </c>
      <c r="M73" s="625">
        <f t="shared" si="22"/>
        <v>1.2654571770363021</v>
      </c>
      <c r="N73" s="625">
        <f t="shared" si="22"/>
        <v>1.19696546928</v>
      </c>
    </row>
    <row r="76" spans="2:14" ht="17.25" customHeight="1">
      <c r="B76" s="158" t="s">
        <v>148</v>
      </c>
      <c r="C76" s="158"/>
      <c r="D76" s="158"/>
      <c r="E76" s="158"/>
      <c r="F76" s="159"/>
      <c r="G76" s="159"/>
      <c r="H76" s="159"/>
      <c r="I76" s="159"/>
      <c r="J76" s="159"/>
      <c r="K76" s="159"/>
      <c r="L76" s="159"/>
      <c r="M76" s="159"/>
      <c r="N76" s="159"/>
    </row>
    <row r="77" spans="2:14" ht="17.25" customHeight="1">
      <c r="B77" s="187"/>
      <c r="C77" s="188">
        <v>2015</v>
      </c>
      <c r="D77" s="188">
        <v>2016</v>
      </c>
      <c r="E77" s="188">
        <v>2017</v>
      </c>
      <c r="F77" s="188">
        <v>2018</v>
      </c>
      <c r="G77" s="188">
        <v>2019</v>
      </c>
      <c r="H77" s="188">
        <v>2020</v>
      </c>
      <c r="I77" s="188">
        <v>2025</v>
      </c>
      <c r="J77" s="188">
        <v>2030</v>
      </c>
      <c r="K77" s="188">
        <v>2035</v>
      </c>
      <c r="L77" s="188">
        <v>2040</v>
      </c>
      <c r="M77" s="188">
        <v>2045</v>
      </c>
      <c r="N77" s="188">
        <v>2050</v>
      </c>
    </row>
    <row r="78" spans="2:14" ht="17.25" customHeight="1">
      <c r="B78" s="634" t="s">
        <v>149</v>
      </c>
      <c r="C78" s="635">
        <v>0</v>
      </c>
      <c r="D78" s="635">
        <f>C78</f>
        <v>0</v>
      </c>
      <c r="E78" s="635">
        <f t="shared" ref="E78:G78" si="23">D78</f>
        <v>0</v>
      </c>
      <c r="F78" s="635">
        <f t="shared" si="23"/>
        <v>0</v>
      </c>
      <c r="G78" s="635">
        <f t="shared" si="23"/>
        <v>0</v>
      </c>
      <c r="H78" s="635">
        <v>0.02</v>
      </c>
      <c r="I78" s="635">
        <v>0.03</v>
      </c>
      <c r="J78" s="635">
        <v>0.04</v>
      </c>
      <c r="K78" s="635">
        <v>0.05</v>
      </c>
      <c r="L78" s="635">
        <v>0.06</v>
      </c>
      <c r="M78" s="635">
        <v>7.0000000000000007E-2</v>
      </c>
      <c r="N78" s="635">
        <v>0.08</v>
      </c>
    </row>
    <row r="79" spans="2:14" ht="17.25" customHeight="1">
      <c r="B79" s="636" t="s">
        <v>418</v>
      </c>
      <c r="C79" s="637">
        <v>0</v>
      </c>
      <c r="D79" s="637">
        <f t="shared" ref="D79:H81" si="24">C79</f>
        <v>0</v>
      </c>
      <c r="E79" s="637">
        <f t="shared" si="24"/>
        <v>0</v>
      </c>
      <c r="F79" s="637">
        <f t="shared" si="24"/>
        <v>0</v>
      </c>
      <c r="G79" s="637">
        <f t="shared" si="24"/>
        <v>0</v>
      </c>
      <c r="H79" s="637">
        <f>0</f>
        <v>0</v>
      </c>
      <c r="I79" s="637">
        <f>0</f>
        <v>0</v>
      </c>
      <c r="J79" s="637">
        <f>0</f>
        <v>0</v>
      </c>
      <c r="K79" s="637">
        <f>0</f>
        <v>0</v>
      </c>
      <c r="L79" s="637">
        <f>0</f>
        <v>0</v>
      </c>
      <c r="M79" s="637">
        <f>0</f>
        <v>0</v>
      </c>
      <c r="N79" s="637">
        <f>0</f>
        <v>0</v>
      </c>
    </row>
    <row r="80" spans="2:14" ht="17.25" customHeight="1">
      <c r="B80" s="636" t="s">
        <v>419</v>
      </c>
      <c r="C80" s="637">
        <f>C78-C79</f>
        <v>0</v>
      </c>
      <c r="D80" s="637">
        <f t="shared" ref="D80:N80" si="25">D78-D79</f>
        <v>0</v>
      </c>
      <c r="E80" s="637">
        <f t="shared" si="25"/>
        <v>0</v>
      </c>
      <c r="F80" s="637">
        <f t="shared" si="25"/>
        <v>0</v>
      </c>
      <c r="G80" s="637">
        <f t="shared" si="25"/>
        <v>0</v>
      </c>
      <c r="H80" s="637">
        <f t="shared" si="25"/>
        <v>0.02</v>
      </c>
      <c r="I80" s="637">
        <f t="shared" si="25"/>
        <v>0.03</v>
      </c>
      <c r="J80" s="637">
        <f t="shared" si="25"/>
        <v>0.04</v>
      </c>
      <c r="K80" s="637">
        <f t="shared" si="25"/>
        <v>0.05</v>
      </c>
      <c r="L80" s="637">
        <f t="shared" si="25"/>
        <v>0.06</v>
      </c>
      <c r="M80" s="637">
        <f t="shared" si="25"/>
        <v>7.0000000000000007E-2</v>
      </c>
      <c r="N80" s="637">
        <f t="shared" si="25"/>
        <v>0.08</v>
      </c>
    </row>
    <row r="81" spans="2:15" ht="17.25" customHeight="1">
      <c r="B81" s="638" t="s">
        <v>420</v>
      </c>
      <c r="C81" s="639">
        <v>1</v>
      </c>
      <c r="D81" s="639">
        <f t="shared" si="24"/>
        <v>1</v>
      </c>
      <c r="E81" s="639">
        <f t="shared" si="24"/>
        <v>1</v>
      </c>
      <c r="F81" s="639">
        <f t="shared" si="24"/>
        <v>1</v>
      </c>
      <c r="G81" s="639">
        <f t="shared" si="24"/>
        <v>1</v>
      </c>
      <c r="H81" s="639">
        <f t="shared" si="24"/>
        <v>1</v>
      </c>
      <c r="I81" s="639">
        <f>1-I78</f>
        <v>0.97</v>
      </c>
      <c r="J81" s="639">
        <f t="shared" ref="J81:N81" si="26">1-J78</f>
        <v>0.96</v>
      </c>
      <c r="K81" s="639">
        <f t="shared" si="26"/>
        <v>0.95</v>
      </c>
      <c r="L81" s="639">
        <f t="shared" si="26"/>
        <v>0.94</v>
      </c>
      <c r="M81" s="639">
        <f t="shared" si="26"/>
        <v>0.92999999999999994</v>
      </c>
      <c r="N81" s="639">
        <f t="shared" si="26"/>
        <v>0.92</v>
      </c>
    </row>
    <row r="82" spans="2:15" ht="17.25" customHeight="1">
      <c r="B82" s="640" t="s">
        <v>421</v>
      </c>
      <c r="C82" s="641">
        <f>0%</f>
        <v>0</v>
      </c>
      <c r="D82" s="641">
        <f>0%</f>
        <v>0</v>
      </c>
      <c r="E82" s="641">
        <f>0%</f>
        <v>0</v>
      </c>
      <c r="F82" s="641">
        <f>0%</f>
        <v>0</v>
      </c>
      <c r="G82" s="641">
        <f>0%</f>
        <v>0</v>
      </c>
      <c r="H82" s="641">
        <f>0%</f>
        <v>0</v>
      </c>
      <c r="I82" s="641">
        <f>0%</f>
        <v>0</v>
      </c>
      <c r="J82" s="641">
        <f>0%</f>
        <v>0</v>
      </c>
      <c r="K82" s="641">
        <f>0%</f>
        <v>0</v>
      </c>
      <c r="L82" s="641">
        <f>0%</f>
        <v>0</v>
      </c>
      <c r="M82" s="641">
        <f>0%</f>
        <v>0</v>
      </c>
      <c r="N82" s="641">
        <f>0%</f>
        <v>0</v>
      </c>
    </row>
    <row r="83" spans="2:15" ht="17.25" customHeight="1">
      <c r="B83" s="640" t="s">
        <v>422</v>
      </c>
      <c r="C83" s="641">
        <f>C81-C82</f>
        <v>1</v>
      </c>
      <c r="D83" s="641">
        <f t="shared" ref="D83:N83" si="27">D81-D82</f>
        <v>1</v>
      </c>
      <c r="E83" s="641">
        <f t="shared" si="27"/>
        <v>1</v>
      </c>
      <c r="F83" s="641">
        <f t="shared" si="27"/>
        <v>1</v>
      </c>
      <c r="G83" s="641">
        <f t="shared" si="27"/>
        <v>1</v>
      </c>
      <c r="H83" s="641">
        <f t="shared" si="27"/>
        <v>1</v>
      </c>
      <c r="I83" s="641">
        <f t="shared" si="27"/>
        <v>0.97</v>
      </c>
      <c r="J83" s="641">
        <f t="shared" si="27"/>
        <v>0.96</v>
      </c>
      <c r="K83" s="641">
        <f t="shared" si="27"/>
        <v>0.95</v>
      </c>
      <c r="L83" s="641">
        <f t="shared" si="27"/>
        <v>0.94</v>
      </c>
      <c r="M83" s="641">
        <f t="shared" si="27"/>
        <v>0.92999999999999994</v>
      </c>
      <c r="N83" s="641">
        <f t="shared" si="27"/>
        <v>0.92</v>
      </c>
    </row>
    <row r="84" spans="2:15" ht="17.25" customHeight="1">
      <c r="B84" s="20" t="s">
        <v>423</v>
      </c>
      <c r="C84" s="37">
        <f>C79+C82</f>
        <v>0</v>
      </c>
      <c r="D84" s="37">
        <f t="shared" ref="D84:N84" si="28">D79+D82</f>
        <v>0</v>
      </c>
      <c r="E84" s="37">
        <f t="shared" si="28"/>
        <v>0</v>
      </c>
      <c r="F84" s="37">
        <f t="shared" si="28"/>
        <v>0</v>
      </c>
      <c r="G84" s="37">
        <f t="shared" si="28"/>
        <v>0</v>
      </c>
      <c r="H84" s="37">
        <f t="shared" si="28"/>
        <v>0</v>
      </c>
      <c r="I84" s="37">
        <f t="shared" si="28"/>
        <v>0</v>
      </c>
      <c r="J84" s="37">
        <f t="shared" si="28"/>
        <v>0</v>
      </c>
      <c r="K84" s="37">
        <f t="shared" si="28"/>
        <v>0</v>
      </c>
      <c r="L84" s="37">
        <f t="shared" si="28"/>
        <v>0</v>
      </c>
      <c r="M84" s="37">
        <f t="shared" si="28"/>
        <v>0</v>
      </c>
      <c r="N84" s="37">
        <f t="shared" si="28"/>
        <v>0</v>
      </c>
    </row>
    <row r="85" spans="2:15" ht="17.25" customHeight="1">
      <c r="C85" s="20"/>
      <c r="D85" s="20"/>
      <c r="E85" s="20"/>
      <c r="F85" s="20"/>
      <c r="G85" s="20"/>
      <c r="H85" s="20"/>
    </row>
    <row r="86" spans="2:15" ht="17.25" customHeight="1">
      <c r="B86" s="55" t="s">
        <v>272</v>
      </c>
      <c r="C86" s="158"/>
      <c r="D86" s="158"/>
      <c r="E86" s="158"/>
      <c r="F86" s="159"/>
      <c r="G86" s="159"/>
      <c r="H86" s="159"/>
      <c r="I86" s="159"/>
      <c r="J86" s="159"/>
      <c r="K86" s="159"/>
      <c r="L86" s="159"/>
      <c r="M86" s="159"/>
      <c r="N86" s="159"/>
    </row>
    <row r="87" spans="2:15" ht="17.25" customHeight="1">
      <c r="B87" s="187"/>
      <c r="C87" s="188">
        <v>2015</v>
      </c>
      <c r="D87" s="188">
        <v>2016</v>
      </c>
      <c r="E87" s="188">
        <v>2017</v>
      </c>
      <c r="F87" s="188">
        <v>2018</v>
      </c>
      <c r="G87" s="188">
        <v>2019</v>
      </c>
      <c r="H87" s="188">
        <v>2020</v>
      </c>
      <c r="I87" s="188">
        <v>2025</v>
      </c>
      <c r="J87" s="188">
        <v>2030</v>
      </c>
      <c r="K87" s="188">
        <v>2035</v>
      </c>
      <c r="L87" s="188">
        <v>2040</v>
      </c>
      <c r="M87" s="188">
        <v>2045</v>
      </c>
      <c r="N87" s="188">
        <v>2050</v>
      </c>
      <c r="O87" s="23"/>
    </row>
    <row r="88" spans="2:15" ht="17.25" customHeight="1">
      <c r="B88" s="642" t="s">
        <v>424</v>
      </c>
      <c r="C88" s="643">
        <f>C73</f>
        <v>1.6180000000000001</v>
      </c>
      <c r="D88" s="643">
        <f t="shared" ref="D88:N88" si="29">D73</f>
        <v>1.4550000000000001</v>
      </c>
      <c r="E88" s="643">
        <f t="shared" si="29"/>
        <v>1.619</v>
      </c>
      <c r="F88" s="643">
        <f t="shared" si="29"/>
        <v>1.8194939800000001</v>
      </c>
      <c r="G88" s="643">
        <f t="shared" si="29"/>
        <v>1.6285244480000001</v>
      </c>
      <c r="H88" s="643">
        <f t="shared" si="29"/>
        <v>1.6285244480000001</v>
      </c>
      <c r="I88" s="643">
        <f t="shared" si="29"/>
        <v>1.4876570832479998</v>
      </c>
      <c r="J88" s="643">
        <f t="shared" si="29"/>
        <v>1.36796053632</v>
      </c>
      <c r="K88" s="643">
        <f t="shared" si="29"/>
        <v>1.3485082175269603</v>
      </c>
      <c r="L88" s="643">
        <f t="shared" si="29"/>
        <v>1.3151065968626401</v>
      </c>
      <c r="M88" s="643">
        <f t="shared" si="29"/>
        <v>1.2654571770363021</v>
      </c>
      <c r="N88" s="643">
        <f t="shared" si="29"/>
        <v>1.19696546928</v>
      </c>
    </row>
    <row r="89" spans="2:15" ht="17.25" customHeight="1">
      <c r="B89" s="642" t="s">
        <v>425</v>
      </c>
      <c r="C89" s="643">
        <f>C73*C79</f>
        <v>0</v>
      </c>
      <c r="D89" s="643">
        <f t="shared" ref="D89:N89" si="30">D73*D79</f>
        <v>0</v>
      </c>
      <c r="E89" s="643">
        <f t="shared" si="30"/>
        <v>0</v>
      </c>
      <c r="F89" s="643">
        <f t="shared" si="30"/>
        <v>0</v>
      </c>
      <c r="G89" s="643">
        <f t="shared" si="30"/>
        <v>0</v>
      </c>
      <c r="H89" s="643">
        <f t="shared" si="30"/>
        <v>0</v>
      </c>
      <c r="I89" s="643">
        <f t="shared" si="30"/>
        <v>0</v>
      </c>
      <c r="J89" s="643">
        <f t="shared" si="30"/>
        <v>0</v>
      </c>
      <c r="K89" s="643">
        <f t="shared" si="30"/>
        <v>0</v>
      </c>
      <c r="L89" s="643">
        <f t="shared" si="30"/>
        <v>0</v>
      </c>
      <c r="M89" s="643">
        <f t="shared" si="30"/>
        <v>0</v>
      </c>
      <c r="N89" s="643">
        <f t="shared" si="30"/>
        <v>0</v>
      </c>
    </row>
    <row r="90" spans="2:15" ht="17.25" customHeight="1">
      <c r="B90" s="642" t="s">
        <v>426</v>
      </c>
      <c r="C90" s="643">
        <f>C73*C80</f>
        <v>0</v>
      </c>
      <c r="D90" s="643">
        <f t="shared" ref="D90:N90" si="31">D73*D80</f>
        <v>0</v>
      </c>
      <c r="E90" s="643">
        <f t="shared" si="31"/>
        <v>0</v>
      </c>
      <c r="F90" s="643">
        <f t="shared" si="31"/>
        <v>0</v>
      </c>
      <c r="G90" s="643">
        <f t="shared" si="31"/>
        <v>0</v>
      </c>
      <c r="H90" s="643">
        <f t="shared" si="31"/>
        <v>3.2570488960000005E-2</v>
      </c>
      <c r="I90" s="643">
        <f t="shared" si="31"/>
        <v>4.4629712497439994E-2</v>
      </c>
      <c r="J90" s="643">
        <f t="shared" si="31"/>
        <v>5.4718421452800002E-2</v>
      </c>
      <c r="K90" s="643">
        <f t="shared" si="31"/>
        <v>6.7425410876348013E-2</v>
      </c>
      <c r="L90" s="643">
        <f t="shared" si="31"/>
        <v>7.8906395811758401E-2</v>
      </c>
      <c r="M90" s="643">
        <f t="shared" si="31"/>
        <v>8.8582002392541159E-2</v>
      </c>
      <c r="N90" s="643">
        <f t="shared" si="31"/>
        <v>9.5757237542400009E-2</v>
      </c>
    </row>
    <row r="91" spans="2:15" ht="17.25" customHeight="1">
      <c r="B91" s="642" t="s">
        <v>427</v>
      </c>
      <c r="C91" s="625">
        <f>C73*C83</f>
        <v>1.6180000000000001</v>
      </c>
      <c r="D91" s="625">
        <f t="shared" ref="D91:N91" si="32">D73*D83</f>
        <v>1.4550000000000001</v>
      </c>
      <c r="E91" s="625">
        <f t="shared" si="32"/>
        <v>1.619</v>
      </c>
      <c r="F91" s="625">
        <f t="shared" si="32"/>
        <v>1.8194939800000001</v>
      </c>
      <c r="G91" s="625">
        <f t="shared" si="32"/>
        <v>1.6285244480000001</v>
      </c>
      <c r="H91" s="625">
        <f t="shared" si="32"/>
        <v>1.6285244480000001</v>
      </c>
      <c r="I91" s="625">
        <f t="shared" si="32"/>
        <v>1.4430273707505599</v>
      </c>
      <c r="J91" s="625">
        <f t="shared" si="32"/>
        <v>1.3132421148672</v>
      </c>
      <c r="K91" s="625">
        <f t="shared" si="32"/>
        <v>1.2810828066506121</v>
      </c>
      <c r="L91" s="625">
        <f t="shared" si="32"/>
        <v>1.2362002010508817</v>
      </c>
      <c r="M91" s="625">
        <f t="shared" si="32"/>
        <v>1.1768751746437609</v>
      </c>
      <c r="N91" s="625">
        <f t="shared" si="32"/>
        <v>1.1012082317376</v>
      </c>
    </row>
    <row r="92" spans="2:15" ht="17.25" customHeight="1">
      <c r="C92" s="20"/>
      <c r="D92" s="20"/>
      <c r="E92" s="20"/>
      <c r="F92" s="20"/>
      <c r="G92" s="20"/>
      <c r="H92" s="20"/>
    </row>
    <row r="93" spans="2:15" ht="17.25" customHeight="1">
      <c r="C93" s="20"/>
      <c r="D93" s="20"/>
      <c r="E93" s="20"/>
    </row>
    <row r="94" spans="2:15" ht="17.25" customHeight="1">
      <c r="C94" s="20"/>
      <c r="D94" s="20"/>
      <c r="E94" s="20"/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LK93"/>
  <sheetViews>
    <sheetView topLeftCell="A43" zoomScale="90" zoomScaleNormal="90" workbookViewId="0">
      <selection activeCell="O8" sqref="O8"/>
    </sheetView>
  </sheetViews>
  <sheetFormatPr baseColWidth="10" defaultRowHeight="15"/>
  <cols>
    <col min="1" max="1" width="7" style="86" customWidth="1"/>
    <col min="2" max="2" width="26.85546875" style="654" customWidth="1"/>
    <col min="3" max="11" width="8.7109375" style="654" customWidth="1"/>
    <col min="12" max="12" width="8" style="654" customWidth="1"/>
    <col min="13" max="13" width="5" style="654" customWidth="1"/>
    <col min="14" max="14" width="4.7109375" style="654" customWidth="1"/>
    <col min="15" max="15" width="25.140625" style="86" customWidth="1"/>
    <col min="16" max="28" width="6.42578125" style="86" customWidth="1"/>
    <col min="29" max="996" width="9.140625" style="86" customWidth="1"/>
    <col min="997" max="997" width="12.5703125" style="86" customWidth="1"/>
    <col min="998" max="998" width="11.42578125" style="86" customWidth="1"/>
    <col min="999" max="16384" width="11.42578125" style="86"/>
  </cols>
  <sheetData>
    <row r="1" spans="2:997"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  <c r="AF1" s="291"/>
      <c r="AG1" s="291"/>
      <c r="AH1" s="291"/>
      <c r="AI1" s="291"/>
      <c r="AJ1" s="291"/>
      <c r="AK1" s="291"/>
      <c r="AL1" s="291"/>
      <c r="AM1" s="291"/>
      <c r="AN1" s="291"/>
      <c r="AO1" s="291"/>
      <c r="AP1" s="291"/>
      <c r="AQ1" s="291"/>
      <c r="AR1" s="291"/>
      <c r="AS1" s="291"/>
      <c r="AT1" s="291"/>
      <c r="AU1" s="291"/>
      <c r="AV1" s="291"/>
      <c r="AW1" s="291"/>
      <c r="AX1" s="291"/>
      <c r="AY1" s="291"/>
      <c r="AZ1" s="291"/>
      <c r="BA1" s="291"/>
      <c r="BB1" s="291"/>
      <c r="BC1" s="291"/>
      <c r="BD1" s="291"/>
      <c r="BE1" s="291"/>
      <c r="BF1" s="291"/>
      <c r="BG1" s="291"/>
      <c r="BH1" s="291"/>
      <c r="BI1" s="291"/>
      <c r="BJ1" s="291"/>
      <c r="BK1" s="291"/>
      <c r="BL1" s="291"/>
      <c r="BM1" s="291"/>
      <c r="BN1" s="291"/>
      <c r="BO1" s="291"/>
      <c r="BP1" s="291"/>
      <c r="BQ1" s="291"/>
      <c r="BR1" s="291"/>
      <c r="BS1" s="291"/>
      <c r="BT1" s="291"/>
      <c r="BU1" s="291"/>
      <c r="BV1" s="291"/>
      <c r="BW1" s="291"/>
      <c r="BX1" s="291"/>
      <c r="BY1" s="291"/>
      <c r="BZ1" s="291"/>
      <c r="CA1" s="291"/>
      <c r="CB1" s="291"/>
      <c r="CC1" s="291"/>
      <c r="CD1" s="291"/>
      <c r="CE1" s="291"/>
      <c r="CF1" s="291"/>
      <c r="CG1" s="291"/>
      <c r="CH1" s="291"/>
      <c r="CI1" s="291"/>
      <c r="CJ1" s="291"/>
      <c r="CK1" s="291"/>
      <c r="CL1" s="291"/>
      <c r="CM1" s="291"/>
      <c r="CN1" s="291"/>
      <c r="CO1" s="291"/>
      <c r="CP1" s="291"/>
      <c r="CQ1" s="291"/>
      <c r="CR1" s="291"/>
      <c r="CS1" s="291"/>
      <c r="CT1" s="291"/>
      <c r="CU1" s="291"/>
      <c r="CV1" s="291"/>
      <c r="CW1" s="291"/>
      <c r="CX1" s="291"/>
      <c r="CY1" s="291"/>
      <c r="CZ1" s="291"/>
      <c r="DA1" s="291"/>
      <c r="DB1" s="291"/>
      <c r="DC1" s="291"/>
      <c r="DD1" s="291"/>
      <c r="DE1" s="291"/>
      <c r="DF1" s="291"/>
      <c r="DG1" s="291"/>
      <c r="DH1" s="291"/>
      <c r="DI1" s="291"/>
      <c r="DJ1" s="291"/>
      <c r="DK1" s="291"/>
      <c r="DL1" s="291"/>
      <c r="DM1" s="291"/>
      <c r="DN1" s="291"/>
      <c r="DO1" s="291"/>
      <c r="DP1" s="291"/>
      <c r="DQ1" s="291"/>
      <c r="DR1" s="291"/>
      <c r="DS1" s="291"/>
      <c r="DT1" s="291"/>
      <c r="DU1" s="291"/>
      <c r="DV1" s="291"/>
      <c r="DW1" s="291"/>
      <c r="DX1" s="291"/>
      <c r="DY1" s="291"/>
      <c r="DZ1" s="291"/>
      <c r="EA1" s="291"/>
      <c r="EB1" s="291"/>
      <c r="EC1" s="291"/>
      <c r="ED1" s="291"/>
      <c r="EE1" s="291"/>
      <c r="EF1" s="291"/>
      <c r="EG1" s="291"/>
      <c r="EH1" s="291"/>
      <c r="EI1" s="291"/>
      <c r="EJ1" s="291"/>
      <c r="EK1" s="291"/>
      <c r="EL1" s="291"/>
      <c r="EM1" s="291"/>
      <c r="EN1" s="291"/>
      <c r="EO1" s="291"/>
      <c r="EP1" s="291"/>
      <c r="EQ1" s="291"/>
      <c r="ER1" s="291"/>
      <c r="ES1" s="291"/>
      <c r="ET1" s="291"/>
      <c r="EU1" s="291"/>
      <c r="EV1" s="291"/>
      <c r="EW1" s="291"/>
      <c r="EX1" s="291"/>
      <c r="EY1" s="291"/>
      <c r="EZ1" s="291"/>
      <c r="FA1" s="291"/>
      <c r="FB1" s="291"/>
      <c r="FC1" s="291"/>
      <c r="FD1" s="291"/>
      <c r="FE1" s="291"/>
      <c r="FF1" s="291"/>
      <c r="FG1" s="291"/>
      <c r="FH1" s="291"/>
      <c r="FI1" s="291"/>
      <c r="FJ1" s="291"/>
      <c r="FK1" s="291"/>
      <c r="FL1" s="291"/>
      <c r="FM1" s="291"/>
      <c r="FN1" s="291"/>
      <c r="FO1" s="291"/>
      <c r="FP1" s="291"/>
      <c r="FQ1" s="291"/>
      <c r="FR1" s="291"/>
      <c r="FS1" s="291"/>
      <c r="FT1" s="291"/>
      <c r="FU1" s="291"/>
      <c r="FV1" s="291"/>
      <c r="FW1" s="291"/>
      <c r="FX1" s="291"/>
      <c r="FY1" s="291"/>
      <c r="FZ1" s="291"/>
      <c r="GA1" s="291"/>
      <c r="GB1" s="291"/>
      <c r="GC1" s="291"/>
      <c r="GD1" s="291"/>
      <c r="GE1" s="291"/>
      <c r="GF1" s="291"/>
      <c r="GG1" s="291"/>
      <c r="GH1" s="291"/>
      <c r="GI1" s="291"/>
      <c r="GJ1" s="291"/>
      <c r="GK1" s="291"/>
      <c r="GL1" s="291"/>
      <c r="GM1" s="291"/>
      <c r="GN1" s="291"/>
      <c r="GO1" s="291"/>
      <c r="GP1" s="291"/>
      <c r="GQ1" s="291"/>
      <c r="GR1" s="291"/>
      <c r="GS1" s="291"/>
      <c r="GT1" s="291"/>
      <c r="GU1" s="291"/>
      <c r="GV1" s="291"/>
      <c r="GW1" s="291"/>
      <c r="GX1" s="291"/>
      <c r="GY1" s="291"/>
      <c r="GZ1" s="291"/>
      <c r="HA1" s="291"/>
      <c r="HB1" s="291"/>
      <c r="HC1" s="291"/>
      <c r="HD1" s="291"/>
      <c r="HE1" s="291"/>
      <c r="HF1" s="291"/>
      <c r="HG1" s="291"/>
      <c r="HH1" s="291"/>
      <c r="HI1" s="291"/>
      <c r="HJ1" s="291"/>
      <c r="HK1" s="291"/>
      <c r="HL1" s="291"/>
      <c r="HM1" s="291"/>
      <c r="HN1" s="291"/>
      <c r="HO1" s="291"/>
      <c r="HP1" s="291"/>
      <c r="HQ1" s="291"/>
      <c r="HR1" s="291"/>
      <c r="HS1" s="291"/>
      <c r="HT1" s="291"/>
      <c r="HU1" s="291"/>
      <c r="HV1" s="291"/>
      <c r="HW1" s="291"/>
      <c r="HX1" s="291"/>
      <c r="HY1" s="291"/>
      <c r="HZ1" s="291"/>
      <c r="IA1" s="291"/>
      <c r="IB1" s="291"/>
      <c r="IC1" s="291"/>
      <c r="ID1" s="291"/>
      <c r="IE1" s="291"/>
      <c r="IF1" s="291"/>
      <c r="IG1" s="291"/>
      <c r="IH1" s="291"/>
      <c r="II1" s="291"/>
      <c r="IJ1" s="291"/>
      <c r="IK1" s="291"/>
      <c r="IL1" s="291"/>
      <c r="IM1" s="291"/>
      <c r="IN1" s="291"/>
      <c r="IO1" s="291"/>
      <c r="IP1" s="291"/>
      <c r="IQ1" s="291"/>
      <c r="IR1" s="291"/>
      <c r="IS1" s="291"/>
      <c r="IT1" s="291"/>
      <c r="IU1" s="291"/>
      <c r="IV1" s="291"/>
      <c r="IW1" s="291"/>
      <c r="IX1" s="291"/>
      <c r="IY1" s="291"/>
      <c r="IZ1" s="291"/>
      <c r="JA1" s="291"/>
      <c r="JB1" s="291"/>
      <c r="JC1" s="291"/>
      <c r="JD1" s="291"/>
      <c r="JE1" s="291"/>
      <c r="JF1" s="291"/>
      <c r="JG1" s="291"/>
      <c r="JH1" s="291"/>
      <c r="JI1" s="291"/>
      <c r="JJ1" s="291"/>
      <c r="JK1" s="291"/>
      <c r="JL1" s="291"/>
      <c r="JM1" s="291"/>
      <c r="JN1" s="291"/>
      <c r="JO1" s="291"/>
      <c r="JP1" s="291"/>
      <c r="JQ1" s="291"/>
      <c r="JR1" s="291"/>
      <c r="JS1" s="291"/>
      <c r="JT1" s="291"/>
      <c r="JU1" s="291"/>
      <c r="JV1" s="291"/>
      <c r="JW1" s="291"/>
      <c r="JX1" s="291"/>
      <c r="JY1" s="291"/>
      <c r="JZ1" s="291"/>
      <c r="KA1" s="291"/>
      <c r="KB1" s="291"/>
      <c r="KC1" s="291"/>
      <c r="KD1" s="291"/>
      <c r="KE1" s="291"/>
      <c r="KF1" s="291"/>
      <c r="KG1" s="291"/>
      <c r="KH1" s="291"/>
      <c r="KI1" s="291"/>
      <c r="KJ1" s="291"/>
      <c r="KK1" s="291"/>
      <c r="KL1" s="291"/>
      <c r="KM1" s="291"/>
      <c r="KN1" s="291"/>
      <c r="KO1" s="291"/>
      <c r="KP1" s="291"/>
      <c r="KQ1" s="291"/>
      <c r="KR1" s="291"/>
      <c r="KS1" s="291"/>
      <c r="KT1" s="291"/>
      <c r="KU1" s="291"/>
      <c r="KV1" s="291"/>
      <c r="KW1" s="291"/>
      <c r="KX1" s="291"/>
      <c r="KY1" s="291"/>
      <c r="KZ1" s="291"/>
      <c r="LA1" s="291"/>
      <c r="LB1" s="291"/>
      <c r="LC1" s="291"/>
      <c r="LD1" s="291"/>
      <c r="LE1" s="291"/>
      <c r="LF1" s="291"/>
      <c r="LG1" s="291"/>
      <c r="LH1" s="291"/>
      <c r="LI1" s="291"/>
      <c r="LJ1" s="291"/>
      <c r="LK1" s="291"/>
      <c r="LL1" s="291"/>
      <c r="LM1" s="291"/>
      <c r="LN1" s="291"/>
      <c r="LO1" s="291"/>
      <c r="LP1" s="291"/>
      <c r="LQ1" s="291"/>
      <c r="LR1" s="291"/>
      <c r="LS1" s="291"/>
      <c r="LT1" s="291"/>
      <c r="LU1" s="291"/>
      <c r="LV1" s="291"/>
      <c r="LW1" s="291"/>
      <c r="LX1" s="291"/>
      <c r="LY1" s="291"/>
      <c r="LZ1" s="291"/>
      <c r="MA1" s="291"/>
      <c r="MB1" s="291"/>
      <c r="MC1" s="291"/>
      <c r="MD1" s="291"/>
      <c r="ME1" s="291"/>
      <c r="MF1" s="291"/>
      <c r="MG1" s="291"/>
      <c r="MH1" s="291"/>
      <c r="MI1" s="291"/>
      <c r="MJ1" s="291"/>
      <c r="MK1" s="291"/>
      <c r="ML1" s="291"/>
      <c r="MM1" s="291"/>
      <c r="MN1" s="291"/>
      <c r="MO1" s="291"/>
      <c r="MP1" s="291"/>
      <c r="MQ1" s="291"/>
      <c r="MR1" s="291"/>
      <c r="MS1" s="291"/>
      <c r="MT1" s="291"/>
      <c r="MU1" s="291"/>
      <c r="MV1" s="291"/>
      <c r="MW1" s="291"/>
      <c r="MX1" s="291"/>
      <c r="MY1" s="291"/>
      <c r="MZ1" s="291"/>
      <c r="NA1" s="291"/>
      <c r="NB1" s="291"/>
      <c r="NC1" s="291"/>
      <c r="ND1" s="291"/>
      <c r="NE1" s="291"/>
      <c r="NF1" s="291"/>
      <c r="NG1" s="291"/>
      <c r="NH1" s="291"/>
      <c r="NI1" s="291"/>
      <c r="NJ1" s="291"/>
      <c r="NK1" s="291"/>
      <c r="NL1" s="291"/>
      <c r="NM1" s="291"/>
      <c r="NN1" s="291"/>
      <c r="NO1" s="291"/>
      <c r="NP1" s="291"/>
      <c r="NQ1" s="291"/>
      <c r="NR1" s="291"/>
      <c r="NS1" s="291"/>
      <c r="NT1" s="291"/>
      <c r="NU1" s="291"/>
      <c r="NV1" s="291"/>
      <c r="NW1" s="291"/>
      <c r="NX1" s="291"/>
      <c r="NY1" s="291"/>
      <c r="NZ1" s="291"/>
      <c r="OA1" s="291"/>
      <c r="OB1" s="291"/>
      <c r="OC1" s="291"/>
      <c r="OD1" s="291"/>
      <c r="OE1" s="291"/>
      <c r="OF1" s="291"/>
      <c r="OG1" s="291"/>
      <c r="OH1" s="291"/>
      <c r="OI1" s="291"/>
      <c r="OJ1" s="291"/>
      <c r="OK1" s="291"/>
      <c r="OL1" s="291"/>
      <c r="OM1" s="291"/>
      <c r="ON1" s="291"/>
      <c r="OO1" s="291"/>
      <c r="OP1" s="291"/>
      <c r="OQ1" s="291"/>
      <c r="OR1" s="291"/>
      <c r="OS1" s="291"/>
      <c r="OT1" s="291"/>
      <c r="OU1" s="291"/>
      <c r="OV1" s="291"/>
      <c r="OW1" s="291"/>
      <c r="OX1" s="291"/>
      <c r="OY1" s="291"/>
      <c r="OZ1" s="291"/>
      <c r="PA1" s="291"/>
      <c r="PB1" s="291"/>
      <c r="PC1" s="291"/>
      <c r="PD1" s="291"/>
      <c r="PE1" s="291"/>
      <c r="PF1" s="291"/>
      <c r="PG1" s="291"/>
      <c r="PH1" s="291"/>
      <c r="PI1" s="291"/>
      <c r="PJ1" s="291"/>
      <c r="PK1" s="291"/>
      <c r="PL1" s="291"/>
      <c r="PM1" s="291"/>
      <c r="PN1" s="291"/>
      <c r="PO1" s="291"/>
      <c r="PP1" s="291"/>
      <c r="PQ1" s="291"/>
      <c r="PR1" s="291"/>
      <c r="PS1" s="291"/>
      <c r="PT1" s="291"/>
      <c r="PU1" s="291"/>
      <c r="PV1" s="291"/>
      <c r="PW1" s="291"/>
      <c r="PX1" s="291"/>
      <c r="PY1" s="291"/>
      <c r="PZ1" s="291"/>
      <c r="QA1" s="291"/>
      <c r="QB1" s="291"/>
      <c r="QC1" s="291"/>
      <c r="QD1" s="291"/>
      <c r="QE1" s="291"/>
      <c r="QF1" s="291"/>
      <c r="QG1" s="291"/>
      <c r="QH1" s="291"/>
      <c r="QI1" s="291"/>
      <c r="QJ1" s="291"/>
      <c r="QK1" s="291"/>
      <c r="QL1" s="291"/>
      <c r="QM1" s="291"/>
      <c r="QN1" s="291"/>
      <c r="QO1" s="291"/>
      <c r="QP1" s="291"/>
      <c r="QQ1" s="291"/>
      <c r="QR1" s="291"/>
      <c r="QS1" s="291"/>
      <c r="QT1" s="291"/>
      <c r="QU1" s="291"/>
      <c r="QV1" s="291"/>
      <c r="QW1" s="291"/>
      <c r="QX1" s="291"/>
      <c r="QY1" s="291"/>
      <c r="QZ1" s="291"/>
      <c r="RA1" s="291"/>
      <c r="RB1" s="291"/>
      <c r="RC1" s="291"/>
      <c r="RD1" s="291"/>
      <c r="RE1" s="291"/>
      <c r="RF1" s="291"/>
      <c r="RG1" s="291"/>
      <c r="RH1" s="291"/>
      <c r="RI1" s="291"/>
      <c r="RJ1" s="291"/>
      <c r="RK1" s="291"/>
      <c r="RL1" s="291"/>
      <c r="RM1" s="291"/>
      <c r="RN1" s="291"/>
      <c r="RO1" s="291"/>
      <c r="RP1" s="291"/>
      <c r="RQ1" s="291"/>
      <c r="RR1" s="291"/>
      <c r="RS1" s="291"/>
      <c r="RT1" s="291"/>
      <c r="RU1" s="291"/>
      <c r="RV1" s="291"/>
      <c r="RW1" s="291"/>
      <c r="RX1" s="291"/>
      <c r="RY1" s="291"/>
      <c r="RZ1" s="291"/>
      <c r="SA1" s="291"/>
      <c r="SB1" s="291"/>
      <c r="SC1" s="291"/>
      <c r="SD1" s="291"/>
      <c r="SE1" s="291"/>
      <c r="SF1" s="291"/>
      <c r="SG1" s="291"/>
      <c r="SH1" s="291"/>
      <c r="SI1" s="291"/>
      <c r="SJ1" s="291"/>
      <c r="SK1" s="291"/>
      <c r="SL1" s="291"/>
      <c r="SM1" s="291"/>
      <c r="SN1" s="291"/>
      <c r="SO1" s="291"/>
      <c r="SP1" s="291"/>
      <c r="SQ1" s="291"/>
      <c r="SR1" s="291"/>
      <c r="SS1" s="291"/>
      <c r="ST1" s="291"/>
      <c r="SU1" s="291"/>
      <c r="SV1" s="291"/>
      <c r="SW1" s="291"/>
      <c r="SX1" s="291"/>
      <c r="SY1" s="291"/>
      <c r="SZ1" s="291"/>
      <c r="TA1" s="291"/>
      <c r="TB1" s="291"/>
      <c r="TC1" s="291"/>
      <c r="TD1" s="291"/>
      <c r="TE1" s="291"/>
      <c r="TF1" s="291"/>
      <c r="TG1" s="291"/>
      <c r="TH1" s="291"/>
      <c r="TI1" s="291"/>
      <c r="TJ1" s="291"/>
      <c r="TK1" s="291"/>
      <c r="TL1" s="291"/>
      <c r="TM1" s="291"/>
      <c r="TN1" s="291"/>
      <c r="TO1" s="291"/>
      <c r="TP1" s="291"/>
      <c r="TQ1" s="291"/>
      <c r="TR1" s="291"/>
      <c r="TS1" s="291"/>
      <c r="TT1" s="291"/>
      <c r="TU1" s="291"/>
      <c r="TV1" s="291"/>
      <c r="TW1" s="291"/>
      <c r="TX1" s="291"/>
      <c r="TY1" s="291"/>
      <c r="TZ1" s="291"/>
      <c r="UA1" s="291"/>
      <c r="UB1" s="291"/>
      <c r="UC1" s="291"/>
      <c r="UD1" s="291"/>
      <c r="UE1" s="291"/>
      <c r="UF1" s="291"/>
      <c r="UG1" s="291"/>
      <c r="UH1" s="291"/>
      <c r="UI1" s="291"/>
      <c r="UJ1" s="291"/>
      <c r="UK1" s="291"/>
      <c r="UL1" s="291"/>
      <c r="UM1" s="291"/>
      <c r="UN1" s="291"/>
      <c r="UO1" s="291"/>
      <c r="UP1" s="291"/>
      <c r="UQ1" s="291"/>
      <c r="UR1" s="291"/>
      <c r="US1" s="291"/>
      <c r="UT1" s="291"/>
      <c r="UU1" s="291"/>
      <c r="UV1" s="291"/>
      <c r="UW1" s="291"/>
      <c r="UX1" s="291"/>
      <c r="UY1" s="291"/>
      <c r="UZ1" s="291"/>
      <c r="VA1" s="291"/>
      <c r="VB1" s="291"/>
      <c r="VC1" s="291"/>
      <c r="VD1" s="291"/>
      <c r="VE1" s="291"/>
      <c r="VF1" s="291"/>
      <c r="VG1" s="291"/>
      <c r="VH1" s="291"/>
      <c r="VI1" s="291"/>
      <c r="VJ1" s="291"/>
      <c r="VK1" s="291"/>
      <c r="VL1" s="291"/>
      <c r="VM1" s="291"/>
      <c r="VN1" s="291"/>
      <c r="VO1" s="291"/>
      <c r="VP1" s="291"/>
      <c r="VQ1" s="291"/>
      <c r="VR1" s="291"/>
      <c r="VS1" s="291"/>
      <c r="VT1" s="291"/>
      <c r="VU1" s="291"/>
      <c r="VV1" s="291"/>
      <c r="VW1" s="291"/>
      <c r="VX1" s="291"/>
      <c r="VY1" s="291"/>
      <c r="VZ1" s="291"/>
      <c r="WA1" s="291"/>
      <c r="WB1" s="291"/>
      <c r="WC1" s="291"/>
      <c r="WD1" s="291"/>
      <c r="WE1" s="291"/>
      <c r="WF1" s="291"/>
      <c r="WG1" s="291"/>
      <c r="WH1" s="291"/>
      <c r="WI1" s="291"/>
      <c r="WJ1" s="291"/>
      <c r="WK1" s="291"/>
      <c r="WL1" s="291"/>
      <c r="WM1" s="291"/>
      <c r="WN1" s="291"/>
      <c r="WO1" s="291"/>
      <c r="WP1" s="291"/>
      <c r="WQ1" s="291"/>
      <c r="WR1" s="291"/>
      <c r="WS1" s="291"/>
      <c r="WT1" s="291"/>
      <c r="WU1" s="291"/>
      <c r="WV1" s="291"/>
      <c r="WW1" s="291"/>
      <c r="WX1" s="291"/>
      <c r="WY1" s="291"/>
      <c r="WZ1" s="291"/>
      <c r="XA1" s="291"/>
      <c r="XB1" s="291"/>
      <c r="XC1" s="291"/>
      <c r="XD1" s="291"/>
      <c r="XE1" s="291"/>
      <c r="XF1" s="291"/>
      <c r="XG1" s="291"/>
      <c r="XH1" s="291"/>
      <c r="XI1" s="291"/>
      <c r="XJ1" s="291"/>
      <c r="XK1" s="291"/>
      <c r="XL1" s="291"/>
      <c r="XM1" s="291"/>
      <c r="XN1" s="291"/>
      <c r="XO1" s="291"/>
      <c r="XP1" s="291"/>
      <c r="XQ1" s="291"/>
      <c r="XR1" s="291"/>
      <c r="XS1" s="291"/>
      <c r="XT1" s="291"/>
      <c r="XU1" s="291"/>
      <c r="XV1" s="291"/>
      <c r="XW1" s="291"/>
      <c r="XX1" s="291"/>
      <c r="XY1" s="291"/>
      <c r="XZ1" s="291"/>
      <c r="YA1" s="291"/>
      <c r="YB1" s="291"/>
      <c r="YC1" s="291"/>
      <c r="YD1" s="291"/>
      <c r="YE1" s="291"/>
      <c r="YF1" s="291"/>
      <c r="YG1" s="291"/>
      <c r="YH1" s="291"/>
      <c r="YI1" s="291"/>
      <c r="YJ1" s="291"/>
      <c r="YK1" s="291"/>
      <c r="YL1" s="291"/>
      <c r="YM1" s="291"/>
      <c r="YN1" s="291"/>
      <c r="YO1" s="291"/>
      <c r="YP1" s="291"/>
      <c r="YQ1" s="291"/>
      <c r="YR1" s="291"/>
      <c r="YS1" s="291"/>
      <c r="YT1" s="291"/>
      <c r="YU1" s="291"/>
      <c r="YV1" s="291"/>
      <c r="YW1" s="291"/>
      <c r="YX1" s="291"/>
      <c r="YY1" s="291"/>
      <c r="YZ1" s="291"/>
      <c r="ZA1" s="291"/>
      <c r="ZB1" s="291"/>
      <c r="ZC1" s="291"/>
      <c r="ZD1" s="291"/>
      <c r="ZE1" s="291"/>
      <c r="ZF1" s="291"/>
      <c r="ZG1" s="291"/>
      <c r="ZH1" s="291"/>
      <c r="ZI1" s="291"/>
      <c r="ZJ1" s="291"/>
      <c r="ZK1" s="291"/>
      <c r="ZL1" s="291"/>
      <c r="ZM1" s="291"/>
      <c r="ZN1" s="291"/>
      <c r="ZO1" s="291"/>
      <c r="ZP1" s="291"/>
      <c r="ZQ1" s="291"/>
      <c r="ZR1" s="291"/>
      <c r="ZS1" s="291"/>
      <c r="ZT1" s="291"/>
      <c r="ZU1" s="291"/>
      <c r="ZV1" s="291"/>
      <c r="ZW1" s="291"/>
      <c r="ZX1" s="291"/>
      <c r="ZY1" s="291"/>
      <c r="ZZ1" s="291"/>
      <c r="AAA1" s="291"/>
      <c r="AAB1" s="291"/>
      <c r="AAC1" s="291"/>
      <c r="AAD1" s="291"/>
      <c r="AAE1" s="291"/>
      <c r="AAF1" s="291"/>
      <c r="AAG1" s="291"/>
      <c r="AAH1" s="291"/>
      <c r="AAI1" s="291"/>
      <c r="AAJ1" s="291"/>
      <c r="AAK1" s="291"/>
      <c r="AAL1" s="291"/>
      <c r="AAM1" s="291"/>
      <c r="AAN1" s="291"/>
      <c r="AAO1" s="291"/>
      <c r="AAP1" s="291"/>
      <c r="AAQ1" s="291"/>
      <c r="AAR1" s="291"/>
      <c r="AAS1" s="291"/>
      <c r="AAT1" s="291"/>
      <c r="AAU1" s="291"/>
      <c r="AAV1" s="291"/>
      <c r="AAW1" s="291"/>
      <c r="AAX1" s="291"/>
      <c r="AAY1" s="291"/>
      <c r="AAZ1" s="291"/>
      <c r="ABA1" s="291"/>
      <c r="ABB1" s="291"/>
      <c r="ABC1" s="291"/>
      <c r="ABD1" s="291"/>
      <c r="ABE1" s="291"/>
      <c r="ABF1" s="291"/>
      <c r="ABG1" s="291"/>
      <c r="ABH1" s="291"/>
      <c r="ABI1" s="291"/>
      <c r="ABJ1" s="291"/>
      <c r="ABK1" s="291"/>
      <c r="ABL1" s="291"/>
      <c r="ABM1" s="291"/>
      <c r="ABN1" s="291"/>
      <c r="ABO1" s="291"/>
      <c r="ABP1" s="291"/>
      <c r="ABQ1" s="291"/>
      <c r="ABR1" s="291"/>
      <c r="ABS1" s="291"/>
      <c r="ABT1" s="291"/>
      <c r="ABU1" s="291"/>
      <c r="ABV1" s="291"/>
      <c r="ABW1" s="291"/>
      <c r="ABX1" s="291"/>
      <c r="ABY1" s="291"/>
      <c r="ABZ1" s="291"/>
      <c r="ACA1" s="291"/>
      <c r="ACB1" s="291"/>
      <c r="ACC1" s="291"/>
      <c r="ACD1" s="291"/>
      <c r="ACE1" s="291"/>
      <c r="ACF1" s="291"/>
      <c r="ACG1" s="291"/>
      <c r="ACH1" s="291"/>
      <c r="ACI1" s="291"/>
      <c r="ACJ1" s="291"/>
      <c r="ACK1" s="291"/>
      <c r="ACL1" s="291"/>
      <c r="ACM1" s="291"/>
      <c r="ACN1" s="291"/>
      <c r="ACO1" s="291"/>
      <c r="ACP1" s="291"/>
      <c r="ACQ1" s="291"/>
      <c r="ACR1" s="291"/>
      <c r="ACS1" s="291"/>
      <c r="ACT1" s="291"/>
      <c r="ACU1" s="291"/>
      <c r="ACV1" s="291"/>
      <c r="ACW1" s="291"/>
      <c r="ACX1" s="291"/>
      <c r="ACY1" s="291"/>
      <c r="ACZ1" s="291"/>
      <c r="ADA1" s="291"/>
      <c r="ADB1" s="291"/>
      <c r="ADC1" s="291"/>
      <c r="ADD1" s="291"/>
      <c r="ADE1" s="291"/>
      <c r="ADF1" s="291"/>
      <c r="ADG1" s="291"/>
      <c r="ADH1" s="291"/>
      <c r="ADI1" s="291"/>
      <c r="ADJ1" s="291"/>
      <c r="ADK1" s="291"/>
      <c r="ADL1" s="291"/>
      <c r="ADM1" s="291"/>
      <c r="ADN1" s="291"/>
      <c r="ADO1" s="291"/>
      <c r="ADP1" s="291"/>
      <c r="ADQ1" s="291"/>
      <c r="ADR1" s="291"/>
      <c r="ADS1" s="291"/>
      <c r="ADT1" s="291"/>
      <c r="ADU1" s="291"/>
      <c r="ADV1" s="291"/>
      <c r="ADW1" s="291"/>
      <c r="ADX1" s="291"/>
      <c r="ADY1" s="291"/>
      <c r="ADZ1" s="291"/>
      <c r="AEA1" s="291"/>
      <c r="AEB1" s="291"/>
      <c r="AEC1" s="291"/>
      <c r="AED1" s="291"/>
      <c r="AEE1" s="291"/>
      <c r="AEF1" s="291"/>
      <c r="AEG1" s="291"/>
      <c r="AEH1" s="291"/>
      <c r="AEI1" s="291"/>
      <c r="AEJ1" s="291"/>
      <c r="AEK1" s="291"/>
      <c r="AEL1" s="291"/>
      <c r="AEM1" s="291"/>
      <c r="AEN1" s="291"/>
      <c r="AEO1" s="291"/>
      <c r="AEP1" s="291"/>
      <c r="AEQ1" s="291"/>
      <c r="AER1" s="291"/>
      <c r="AES1" s="291"/>
      <c r="AET1" s="291"/>
      <c r="AEU1" s="291"/>
      <c r="AEV1" s="291"/>
      <c r="AEW1" s="291"/>
      <c r="AEX1" s="291"/>
      <c r="AEY1" s="291"/>
      <c r="AEZ1" s="291"/>
      <c r="AFA1" s="291"/>
      <c r="AFB1" s="291"/>
      <c r="AFC1" s="291"/>
      <c r="AFD1" s="291"/>
      <c r="AFE1" s="291"/>
      <c r="AFF1" s="291"/>
      <c r="AFG1" s="291"/>
      <c r="AFH1" s="291"/>
      <c r="AFI1" s="291"/>
      <c r="AFJ1" s="291"/>
      <c r="AFK1" s="291"/>
      <c r="AFL1" s="291"/>
      <c r="AFM1" s="291"/>
      <c r="AFN1" s="291"/>
      <c r="AFO1" s="291"/>
      <c r="AFP1" s="291"/>
      <c r="AFQ1" s="291"/>
      <c r="AFR1" s="291"/>
      <c r="AFS1" s="291"/>
      <c r="AFT1" s="291"/>
      <c r="AFU1" s="291"/>
      <c r="AFV1" s="291"/>
      <c r="AFW1" s="291"/>
      <c r="AFX1" s="291"/>
      <c r="AFY1" s="291"/>
      <c r="AFZ1" s="291"/>
      <c r="AGA1" s="291"/>
      <c r="AGB1" s="291"/>
      <c r="AGC1" s="291"/>
      <c r="AGD1" s="291"/>
      <c r="AGE1" s="291"/>
      <c r="AGF1" s="291"/>
      <c r="AGG1" s="291"/>
      <c r="AGH1" s="291"/>
      <c r="AGI1" s="291"/>
      <c r="AGJ1" s="291"/>
      <c r="AGK1" s="291"/>
      <c r="AGL1" s="291"/>
      <c r="AGM1" s="291"/>
      <c r="AGN1" s="291"/>
      <c r="AGO1" s="291"/>
      <c r="AGP1" s="291"/>
      <c r="AGQ1" s="291"/>
      <c r="AGR1" s="291"/>
      <c r="AGS1" s="291"/>
      <c r="AGT1" s="291"/>
      <c r="AGU1" s="291"/>
      <c r="AGV1" s="291"/>
      <c r="AGW1" s="291"/>
      <c r="AGX1" s="291"/>
      <c r="AGY1" s="291"/>
      <c r="AGZ1" s="291"/>
      <c r="AHA1" s="291"/>
      <c r="AHB1" s="291"/>
      <c r="AHC1" s="291"/>
      <c r="AHD1" s="291"/>
      <c r="AHE1" s="291"/>
      <c r="AHF1" s="291"/>
      <c r="AHG1" s="291"/>
      <c r="AHH1" s="291"/>
      <c r="AHI1" s="291"/>
      <c r="AHJ1" s="291"/>
      <c r="AHK1" s="291"/>
      <c r="AHL1" s="291"/>
      <c r="AHM1" s="291"/>
      <c r="AHN1" s="291"/>
      <c r="AHO1" s="291"/>
      <c r="AHP1" s="291"/>
      <c r="AHQ1" s="291"/>
      <c r="AHR1" s="291"/>
      <c r="AHS1" s="291"/>
      <c r="AHT1" s="291"/>
      <c r="AHU1" s="291"/>
      <c r="AHV1" s="291"/>
      <c r="AHW1" s="291"/>
      <c r="AHX1" s="291"/>
      <c r="AHY1" s="291"/>
      <c r="AHZ1" s="291"/>
      <c r="AIA1" s="291"/>
      <c r="AIB1" s="291"/>
      <c r="AIC1" s="291"/>
      <c r="AID1" s="291"/>
      <c r="AIE1" s="291"/>
      <c r="AIF1" s="291"/>
      <c r="AIG1" s="291"/>
      <c r="AIH1" s="291"/>
      <c r="AII1" s="291"/>
      <c r="AIJ1" s="291"/>
      <c r="AIK1" s="291"/>
      <c r="AIL1" s="291"/>
      <c r="AIM1" s="291"/>
      <c r="AIN1" s="291"/>
      <c r="AIO1" s="291"/>
      <c r="AIP1" s="291"/>
      <c r="AIQ1" s="291"/>
      <c r="AIR1" s="291"/>
      <c r="AIS1" s="291"/>
      <c r="AIT1" s="291"/>
      <c r="AIU1" s="291"/>
      <c r="AIV1" s="291"/>
      <c r="AIW1" s="291"/>
      <c r="AIX1" s="291"/>
      <c r="AIY1" s="291"/>
      <c r="AIZ1" s="291"/>
      <c r="AJA1" s="291"/>
      <c r="AJB1" s="291"/>
      <c r="AJC1" s="291"/>
      <c r="AJD1" s="291"/>
      <c r="AJE1" s="291"/>
      <c r="AJF1" s="291"/>
      <c r="AJG1" s="291"/>
      <c r="AJH1" s="291"/>
      <c r="AJI1" s="291"/>
      <c r="AJJ1" s="291"/>
      <c r="AJK1" s="291"/>
      <c r="AJL1" s="291"/>
      <c r="AJM1" s="291"/>
      <c r="AJN1" s="291"/>
      <c r="AJO1" s="291"/>
      <c r="AJP1" s="291"/>
      <c r="AJQ1" s="291"/>
      <c r="AJR1" s="291"/>
      <c r="AJS1" s="291"/>
      <c r="AJT1" s="291"/>
      <c r="AJU1" s="291"/>
      <c r="AJV1" s="291"/>
      <c r="AJW1" s="291"/>
      <c r="AJX1" s="291"/>
      <c r="AJY1" s="291"/>
      <c r="AJZ1" s="291"/>
      <c r="AKA1" s="291"/>
      <c r="AKB1" s="291"/>
      <c r="AKC1" s="291"/>
      <c r="AKD1" s="291"/>
      <c r="AKE1" s="291"/>
      <c r="AKF1" s="291"/>
      <c r="AKG1" s="291"/>
      <c r="AKH1" s="291"/>
      <c r="AKI1" s="291"/>
      <c r="AKJ1" s="291"/>
      <c r="AKK1" s="291"/>
      <c r="AKL1" s="291"/>
      <c r="AKM1" s="291"/>
      <c r="AKN1" s="291"/>
      <c r="AKO1" s="291"/>
      <c r="AKP1" s="291"/>
      <c r="AKQ1" s="291"/>
      <c r="AKR1" s="291"/>
      <c r="AKS1" s="291"/>
      <c r="AKT1" s="291"/>
      <c r="AKU1" s="291"/>
      <c r="AKV1" s="291"/>
      <c r="AKW1" s="291"/>
      <c r="AKX1" s="291"/>
      <c r="AKY1" s="291"/>
      <c r="AKZ1" s="291"/>
      <c r="ALA1" s="291"/>
      <c r="ALB1" s="291"/>
      <c r="ALC1" s="291"/>
      <c r="ALD1" s="291"/>
      <c r="ALE1" s="291"/>
      <c r="ALF1" s="291"/>
      <c r="ALG1" s="291"/>
      <c r="ALH1" s="291"/>
    </row>
    <row r="2" spans="2:997" ht="20.100000000000001" customHeight="1">
      <c r="B2" s="292" t="s">
        <v>436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653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2"/>
      <c r="AZ2" s="292"/>
      <c r="BA2" s="292"/>
      <c r="BB2" s="292"/>
      <c r="BC2" s="292"/>
      <c r="BD2" s="292"/>
      <c r="BE2" s="292"/>
      <c r="BF2" s="292"/>
      <c r="BG2" s="292"/>
      <c r="BH2" s="292"/>
      <c r="BI2" s="292"/>
      <c r="BJ2" s="292"/>
      <c r="BK2" s="292"/>
      <c r="BL2" s="292"/>
      <c r="BM2" s="292"/>
      <c r="BN2" s="292"/>
      <c r="BO2" s="292"/>
      <c r="BP2" s="292"/>
      <c r="BQ2" s="292"/>
      <c r="BR2" s="292"/>
      <c r="BS2" s="292"/>
      <c r="BT2" s="292"/>
      <c r="BU2" s="292"/>
      <c r="BV2" s="292"/>
      <c r="BW2" s="292"/>
      <c r="BX2" s="292"/>
      <c r="BY2" s="292"/>
      <c r="BZ2" s="292"/>
      <c r="CA2" s="292"/>
      <c r="CB2" s="292"/>
      <c r="CC2" s="292"/>
      <c r="CD2" s="292"/>
      <c r="CE2" s="292"/>
      <c r="CF2" s="292"/>
      <c r="CG2" s="292"/>
      <c r="CH2" s="292"/>
      <c r="CI2" s="292"/>
      <c r="CJ2" s="292"/>
      <c r="CK2" s="292"/>
      <c r="CL2" s="292"/>
      <c r="CM2" s="292"/>
      <c r="CN2" s="292"/>
      <c r="CO2" s="292"/>
      <c r="CP2" s="292"/>
      <c r="CQ2" s="292"/>
      <c r="CR2" s="292"/>
      <c r="CS2" s="292"/>
      <c r="CT2" s="292"/>
      <c r="CU2" s="292"/>
      <c r="CV2" s="292"/>
      <c r="CW2" s="292"/>
      <c r="CX2" s="292"/>
      <c r="CY2" s="292"/>
      <c r="CZ2" s="292"/>
      <c r="DA2" s="292"/>
      <c r="DB2" s="292"/>
      <c r="DC2" s="292"/>
      <c r="DD2" s="292"/>
      <c r="DE2" s="292"/>
      <c r="DF2" s="292"/>
      <c r="DG2" s="292"/>
      <c r="DH2" s="292"/>
      <c r="DI2" s="292"/>
      <c r="DJ2" s="292"/>
      <c r="DK2" s="292"/>
      <c r="DL2" s="292"/>
      <c r="DM2" s="292"/>
      <c r="DN2" s="292"/>
      <c r="DO2" s="292"/>
      <c r="DP2" s="292"/>
      <c r="DQ2" s="292"/>
      <c r="DR2" s="292"/>
      <c r="DS2" s="292"/>
      <c r="DT2" s="292"/>
      <c r="DU2" s="292"/>
      <c r="DV2" s="292"/>
      <c r="DW2" s="292"/>
      <c r="DX2" s="292"/>
      <c r="DY2" s="292"/>
      <c r="DZ2" s="292"/>
      <c r="EA2" s="292"/>
      <c r="EB2" s="292"/>
      <c r="EC2" s="292"/>
      <c r="ED2" s="292"/>
      <c r="EE2" s="292"/>
      <c r="EF2" s="292"/>
      <c r="EG2" s="292"/>
      <c r="EH2" s="292"/>
      <c r="EI2" s="292"/>
      <c r="EJ2" s="292"/>
      <c r="EK2" s="292"/>
      <c r="EL2" s="292"/>
      <c r="EM2" s="292"/>
      <c r="EN2" s="292"/>
      <c r="EO2" s="292"/>
      <c r="EP2" s="292"/>
      <c r="EQ2" s="292"/>
      <c r="ER2" s="292"/>
      <c r="ES2" s="292"/>
      <c r="ET2" s="292"/>
      <c r="EU2" s="292"/>
      <c r="EV2" s="292"/>
      <c r="EW2" s="292"/>
      <c r="EX2" s="292"/>
      <c r="EY2" s="292"/>
      <c r="EZ2" s="292"/>
      <c r="FA2" s="292"/>
      <c r="FB2" s="292"/>
      <c r="FC2" s="292"/>
      <c r="FD2" s="292"/>
      <c r="FE2" s="292"/>
      <c r="FF2" s="292"/>
      <c r="FG2" s="292"/>
      <c r="FH2" s="292"/>
      <c r="FI2" s="292"/>
      <c r="FJ2" s="292"/>
      <c r="FK2" s="292"/>
      <c r="FL2" s="292"/>
      <c r="FM2" s="292"/>
      <c r="FN2" s="292"/>
      <c r="FO2" s="292"/>
      <c r="FP2" s="292"/>
      <c r="FQ2" s="292"/>
      <c r="FR2" s="292"/>
      <c r="FS2" s="292"/>
      <c r="FT2" s="292"/>
      <c r="FU2" s="292"/>
      <c r="FV2" s="292"/>
      <c r="FW2" s="292"/>
      <c r="FX2" s="292"/>
      <c r="FY2" s="292"/>
      <c r="FZ2" s="292"/>
      <c r="GA2" s="292"/>
      <c r="GB2" s="292"/>
      <c r="GC2" s="292"/>
      <c r="GD2" s="292"/>
      <c r="GE2" s="292"/>
      <c r="GF2" s="292"/>
      <c r="GG2" s="292"/>
      <c r="GH2" s="292"/>
      <c r="GI2" s="292"/>
      <c r="GJ2" s="292"/>
      <c r="GK2" s="292"/>
      <c r="GL2" s="292"/>
      <c r="GM2" s="292"/>
      <c r="GN2" s="292"/>
      <c r="GO2" s="292"/>
      <c r="GP2" s="292"/>
      <c r="GQ2" s="292"/>
      <c r="GR2" s="292"/>
      <c r="GS2" s="292"/>
      <c r="GT2" s="292"/>
      <c r="GU2" s="292"/>
      <c r="GV2" s="292"/>
      <c r="GW2" s="292"/>
      <c r="GX2" s="292"/>
      <c r="GY2" s="292"/>
      <c r="GZ2" s="292"/>
      <c r="HA2" s="292"/>
      <c r="HB2" s="292"/>
      <c r="HC2" s="292"/>
      <c r="HD2" s="292"/>
      <c r="HE2" s="292"/>
      <c r="HF2" s="292"/>
      <c r="HG2" s="292"/>
      <c r="HH2" s="292"/>
      <c r="HI2" s="292"/>
      <c r="HJ2" s="292"/>
      <c r="HK2" s="292"/>
      <c r="HL2" s="292"/>
      <c r="HM2" s="292"/>
      <c r="HN2" s="292"/>
      <c r="HO2" s="292"/>
      <c r="HP2" s="292"/>
      <c r="HQ2" s="292"/>
      <c r="HR2" s="292"/>
      <c r="HS2" s="292"/>
      <c r="HT2" s="292"/>
      <c r="HU2" s="292"/>
      <c r="HV2" s="292"/>
      <c r="HW2" s="292"/>
      <c r="HX2" s="292"/>
      <c r="HY2" s="292"/>
      <c r="HZ2" s="292"/>
      <c r="IA2" s="292"/>
      <c r="IB2" s="292"/>
      <c r="IC2" s="292"/>
      <c r="ID2" s="292"/>
      <c r="IE2" s="292"/>
      <c r="IF2" s="292"/>
      <c r="IG2" s="292"/>
      <c r="IH2" s="292"/>
      <c r="II2" s="292"/>
      <c r="IJ2" s="292"/>
      <c r="IK2" s="292"/>
      <c r="IL2" s="292"/>
      <c r="IM2" s="292"/>
      <c r="IN2" s="292"/>
      <c r="IO2" s="292"/>
      <c r="IP2" s="292"/>
      <c r="IQ2" s="292"/>
      <c r="IR2" s="292"/>
      <c r="IS2" s="292"/>
      <c r="IT2" s="292"/>
      <c r="IU2" s="292"/>
      <c r="IV2" s="292"/>
      <c r="IW2" s="292"/>
      <c r="IX2" s="292"/>
      <c r="IY2" s="292"/>
      <c r="IZ2" s="292"/>
      <c r="JA2" s="292"/>
      <c r="JB2" s="292"/>
      <c r="JC2" s="292"/>
      <c r="JD2" s="292"/>
      <c r="JE2" s="292"/>
      <c r="JF2" s="292"/>
      <c r="JG2" s="292"/>
      <c r="JH2" s="292"/>
      <c r="JI2" s="292"/>
      <c r="JJ2" s="292"/>
      <c r="JK2" s="292"/>
      <c r="JL2" s="292"/>
      <c r="JM2" s="292"/>
      <c r="JN2" s="292"/>
      <c r="JO2" s="292"/>
      <c r="JP2" s="292"/>
      <c r="JQ2" s="292"/>
      <c r="JR2" s="292"/>
      <c r="JS2" s="292"/>
      <c r="JT2" s="292"/>
      <c r="JU2" s="292"/>
      <c r="JV2" s="292"/>
      <c r="JW2" s="292"/>
      <c r="JX2" s="292"/>
      <c r="JY2" s="292"/>
      <c r="JZ2" s="292"/>
      <c r="KA2" s="292"/>
      <c r="KB2" s="292"/>
      <c r="KC2" s="292"/>
      <c r="KD2" s="292"/>
      <c r="KE2" s="292"/>
      <c r="KF2" s="292"/>
      <c r="KG2" s="292"/>
      <c r="KH2" s="292"/>
      <c r="KI2" s="292"/>
      <c r="KJ2" s="292"/>
      <c r="KK2" s="292"/>
      <c r="KL2" s="292"/>
      <c r="KM2" s="292"/>
      <c r="KN2" s="292"/>
      <c r="KO2" s="292"/>
      <c r="KP2" s="292"/>
      <c r="KQ2" s="292"/>
      <c r="KR2" s="292"/>
      <c r="KS2" s="292"/>
      <c r="KT2" s="292"/>
      <c r="KU2" s="292"/>
      <c r="KV2" s="292"/>
      <c r="KW2" s="292"/>
      <c r="KX2" s="292"/>
      <c r="KY2" s="292"/>
      <c r="KZ2" s="292"/>
      <c r="LA2" s="292"/>
      <c r="LB2" s="292"/>
      <c r="LC2" s="292"/>
      <c r="LD2" s="292"/>
      <c r="LE2" s="292"/>
      <c r="LF2" s="292"/>
      <c r="LG2" s="292"/>
      <c r="LH2" s="292"/>
      <c r="LI2" s="292"/>
      <c r="LJ2" s="292"/>
      <c r="LK2" s="292"/>
      <c r="LL2" s="292"/>
      <c r="LM2" s="292"/>
      <c r="LN2" s="292"/>
      <c r="LO2" s="292"/>
      <c r="LP2" s="292"/>
      <c r="LQ2" s="292"/>
      <c r="LR2" s="292"/>
      <c r="LS2" s="292"/>
      <c r="LT2" s="292"/>
      <c r="LU2" s="292"/>
      <c r="LV2" s="292"/>
      <c r="LW2" s="292"/>
      <c r="LX2" s="292"/>
      <c r="LY2" s="292"/>
      <c r="LZ2" s="292"/>
      <c r="MA2" s="292"/>
      <c r="MB2" s="292"/>
      <c r="MC2" s="292"/>
      <c r="MD2" s="292"/>
      <c r="ME2" s="292"/>
      <c r="MF2" s="292"/>
      <c r="MG2" s="292"/>
      <c r="MH2" s="292"/>
      <c r="MI2" s="292"/>
      <c r="MJ2" s="292"/>
      <c r="MK2" s="292"/>
      <c r="ML2" s="292"/>
      <c r="MM2" s="292"/>
      <c r="MN2" s="292"/>
      <c r="MO2" s="292"/>
      <c r="MP2" s="292"/>
      <c r="MQ2" s="292"/>
      <c r="MR2" s="292"/>
      <c r="MS2" s="292"/>
      <c r="MT2" s="292"/>
      <c r="MU2" s="292"/>
      <c r="MV2" s="292"/>
      <c r="MW2" s="292"/>
      <c r="MX2" s="292"/>
      <c r="MY2" s="292"/>
      <c r="MZ2" s="292"/>
      <c r="NA2" s="292"/>
      <c r="NB2" s="292"/>
      <c r="NC2" s="292"/>
      <c r="ND2" s="292"/>
      <c r="NE2" s="292"/>
      <c r="NF2" s="292"/>
      <c r="NG2" s="292"/>
      <c r="NH2" s="292"/>
      <c r="NI2" s="292"/>
      <c r="NJ2" s="292"/>
      <c r="NK2" s="292"/>
      <c r="NL2" s="292"/>
      <c r="NM2" s="292"/>
      <c r="NN2" s="292"/>
      <c r="NO2" s="292"/>
      <c r="NP2" s="292"/>
      <c r="NQ2" s="292"/>
      <c r="NR2" s="292"/>
      <c r="NS2" s="292"/>
      <c r="NT2" s="292"/>
      <c r="NU2" s="292"/>
      <c r="NV2" s="292"/>
      <c r="NW2" s="292"/>
      <c r="NX2" s="292"/>
      <c r="NY2" s="292"/>
      <c r="NZ2" s="292"/>
      <c r="OA2" s="292"/>
      <c r="OB2" s="292"/>
      <c r="OC2" s="292"/>
      <c r="OD2" s="292"/>
      <c r="OE2" s="292"/>
      <c r="OF2" s="292"/>
      <c r="OG2" s="292"/>
      <c r="OH2" s="292"/>
      <c r="OI2" s="292"/>
      <c r="OJ2" s="292"/>
      <c r="OK2" s="292"/>
      <c r="OL2" s="292"/>
      <c r="OM2" s="292"/>
      <c r="ON2" s="292"/>
      <c r="OO2" s="292"/>
      <c r="OP2" s="292"/>
      <c r="OQ2" s="292"/>
      <c r="OR2" s="292"/>
      <c r="OS2" s="292"/>
      <c r="OT2" s="292"/>
      <c r="OU2" s="292"/>
      <c r="OV2" s="292"/>
      <c r="OW2" s="292"/>
      <c r="OX2" s="292"/>
      <c r="OY2" s="292"/>
      <c r="OZ2" s="292"/>
      <c r="PA2" s="292"/>
      <c r="PB2" s="292"/>
      <c r="PC2" s="292"/>
      <c r="PD2" s="292"/>
      <c r="PE2" s="292"/>
      <c r="PF2" s="292"/>
      <c r="PG2" s="292"/>
      <c r="PH2" s="292"/>
      <c r="PI2" s="292"/>
      <c r="PJ2" s="292"/>
      <c r="PK2" s="292"/>
      <c r="PL2" s="292"/>
      <c r="PM2" s="292"/>
      <c r="PN2" s="292"/>
      <c r="PO2" s="292"/>
      <c r="PP2" s="292"/>
      <c r="PQ2" s="292"/>
      <c r="PR2" s="292"/>
      <c r="PS2" s="292"/>
      <c r="PT2" s="292"/>
      <c r="PU2" s="292"/>
      <c r="PV2" s="292"/>
      <c r="PW2" s="292"/>
      <c r="PX2" s="292"/>
      <c r="PY2" s="292"/>
      <c r="PZ2" s="292"/>
      <c r="QA2" s="292"/>
      <c r="QB2" s="292"/>
      <c r="QC2" s="292"/>
      <c r="QD2" s="292"/>
      <c r="QE2" s="292"/>
      <c r="QF2" s="292"/>
      <c r="QG2" s="292"/>
      <c r="QH2" s="292"/>
      <c r="QI2" s="292"/>
      <c r="QJ2" s="292"/>
      <c r="QK2" s="292"/>
      <c r="QL2" s="292"/>
      <c r="QM2" s="292"/>
      <c r="QN2" s="292"/>
      <c r="QO2" s="292"/>
      <c r="QP2" s="292"/>
      <c r="QQ2" s="292"/>
      <c r="QR2" s="292"/>
      <c r="QS2" s="292"/>
      <c r="QT2" s="292"/>
      <c r="QU2" s="292"/>
      <c r="QV2" s="292"/>
      <c r="QW2" s="292"/>
      <c r="QX2" s="292"/>
      <c r="QY2" s="292"/>
      <c r="QZ2" s="292"/>
      <c r="RA2" s="292"/>
      <c r="RB2" s="292"/>
      <c r="RC2" s="292"/>
      <c r="RD2" s="292"/>
      <c r="RE2" s="292"/>
      <c r="RF2" s="292"/>
      <c r="RG2" s="292"/>
      <c r="RH2" s="292"/>
      <c r="RI2" s="292"/>
      <c r="RJ2" s="292"/>
      <c r="RK2" s="292"/>
      <c r="RL2" s="292"/>
      <c r="RM2" s="292"/>
      <c r="RN2" s="292"/>
      <c r="RO2" s="292"/>
      <c r="RP2" s="292"/>
      <c r="RQ2" s="292"/>
      <c r="RR2" s="292"/>
      <c r="RS2" s="292"/>
      <c r="RT2" s="292"/>
      <c r="RU2" s="292"/>
      <c r="RV2" s="292"/>
      <c r="RW2" s="292"/>
      <c r="RX2" s="292"/>
      <c r="RY2" s="292"/>
      <c r="RZ2" s="292"/>
      <c r="SA2" s="292"/>
      <c r="SB2" s="292"/>
      <c r="SC2" s="292"/>
      <c r="SD2" s="292"/>
      <c r="SE2" s="292"/>
      <c r="SF2" s="292"/>
      <c r="SG2" s="292"/>
      <c r="SH2" s="292"/>
      <c r="SI2" s="292"/>
      <c r="SJ2" s="292"/>
      <c r="SK2" s="292"/>
      <c r="SL2" s="292"/>
      <c r="SM2" s="292"/>
      <c r="SN2" s="292"/>
      <c r="SO2" s="292"/>
      <c r="SP2" s="292"/>
      <c r="SQ2" s="292"/>
      <c r="SR2" s="292"/>
      <c r="SS2" s="292"/>
      <c r="ST2" s="292"/>
      <c r="SU2" s="292"/>
      <c r="SV2" s="292"/>
      <c r="SW2" s="292"/>
      <c r="SX2" s="292"/>
      <c r="SY2" s="292"/>
      <c r="SZ2" s="292"/>
      <c r="TA2" s="292"/>
      <c r="TB2" s="292"/>
      <c r="TC2" s="292"/>
      <c r="TD2" s="292"/>
      <c r="TE2" s="292"/>
      <c r="TF2" s="292"/>
      <c r="TG2" s="292"/>
      <c r="TH2" s="292"/>
      <c r="TI2" s="292"/>
      <c r="TJ2" s="292"/>
      <c r="TK2" s="292"/>
      <c r="TL2" s="292"/>
      <c r="TM2" s="292"/>
      <c r="TN2" s="292"/>
      <c r="TO2" s="292"/>
      <c r="TP2" s="292"/>
      <c r="TQ2" s="292"/>
      <c r="TR2" s="292"/>
      <c r="TS2" s="292"/>
      <c r="TT2" s="292"/>
      <c r="TU2" s="292"/>
      <c r="TV2" s="292"/>
      <c r="TW2" s="292"/>
      <c r="TX2" s="292"/>
      <c r="TY2" s="292"/>
      <c r="TZ2" s="292"/>
      <c r="UA2" s="292"/>
      <c r="UB2" s="292"/>
      <c r="UC2" s="292"/>
      <c r="UD2" s="292"/>
      <c r="UE2" s="292"/>
      <c r="UF2" s="292"/>
      <c r="UG2" s="292"/>
      <c r="UH2" s="292"/>
      <c r="UI2" s="292"/>
      <c r="UJ2" s="292"/>
      <c r="UK2" s="292"/>
      <c r="UL2" s="292"/>
      <c r="UM2" s="292"/>
      <c r="UN2" s="292"/>
      <c r="UO2" s="292"/>
      <c r="UP2" s="292"/>
      <c r="UQ2" s="292"/>
      <c r="UR2" s="292"/>
      <c r="US2" s="292"/>
      <c r="UT2" s="292"/>
      <c r="UU2" s="292"/>
      <c r="UV2" s="292"/>
      <c r="UW2" s="292"/>
      <c r="UX2" s="292"/>
      <c r="UY2" s="292"/>
      <c r="UZ2" s="292"/>
      <c r="VA2" s="292"/>
      <c r="VB2" s="292"/>
      <c r="VC2" s="292"/>
      <c r="VD2" s="292"/>
      <c r="VE2" s="292"/>
      <c r="VF2" s="292"/>
      <c r="VG2" s="292"/>
      <c r="VH2" s="292"/>
      <c r="VI2" s="292"/>
      <c r="VJ2" s="292"/>
      <c r="VK2" s="292"/>
      <c r="VL2" s="292"/>
      <c r="VM2" s="292"/>
      <c r="VN2" s="292"/>
      <c r="VO2" s="292"/>
      <c r="VP2" s="292"/>
      <c r="VQ2" s="292"/>
      <c r="VR2" s="292"/>
      <c r="VS2" s="292"/>
      <c r="VT2" s="292"/>
      <c r="VU2" s="292"/>
      <c r="VV2" s="292"/>
      <c r="VW2" s="292"/>
      <c r="VX2" s="292"/>
      <c r="VY2" s="292"/>
      <c r="VZ2" s="292"/>
      <c r="WA2" s="292"/>
      <c r="WB2" s="292"/>
      <c r="WC2" s="292"/>
      <c r="WD2" s="292"/>
      <c r="WE2" s="292"/>
      <c r="WF2" s="292"/>
      <c r="WG2" s="292"/>
      <c r="WH2" s="292"/>
      <c r="WI2" s="292"/>
      <c r="WJ2" s="292"/>
      <c r="WK2" s="292"/>
      <c r="WL2" s="292"/>
      <c r="WM2" s="292"/>
      <c r="WN2" s="292"/>
      <c r="WO2" s="292"/>
      <c r="WP2" s="292"/>
      <c r="WQ2" s="292"/>
      <c r="WR2" s="292"/>
      <c r="WS2" s="292"/>
      <c r="WT2" s="292"/>
      <c r="WU2" s="292"/>
      <c r="WV2" s="292"/>
      <c r="WW2" s="292"/>
      <c r="WX2" s="292"/>
      <c r="WY2" s="292"/>
      <c r="WZ2" s="292"/>
      <c r="XA2" s="292"/>
      <c r="XB2" s="292"/>
      <c r="XC2" s="292"/>
      <c r="XD2" s="292"/>
      <c r="XE2" s="292"/>
      <c r="XF2" s="292"/>
      <c r="XG2" s="292"/>
      <c r="XH2" s="292"/>
      <c r="XI2" s="292"/>
      <c r="XJ2" s="292"/>
      <c r="XK2" s="292"/>
      <c r="XL2" s="292"/>
      <c r="XM2" s="292"/>
      <c r="XN2" s="292"/>
      <c r="XO2" s="292"/>
      <c r="XP2" s="292"/>
      <c r="XQ2" s="292"/>
      <c r="XR2" s="292"/>
      <c r="XS2" s="292"/>
      <c r="XT2" s="292"/>
      <c r="XU2" s="292"/>
      <c r="XV2" s="292"/>
      <c r="XW2" s="292"/>
      <c r="XX2" s="292"/>
      <c r="XY2" s="292"/>
      <c r="XZ2" s="292"/>
      <c r="YA2" s="292"/>
      <c r="YB2" s="292"/>
      <c r="YC2" s="292"/>
      <c r="YD2" s="292"/>
      <c r="YE2" s="292"/>
      <c r="YF2" s="292"/>
      <c r="YG2" s="292"/>
      <c r="YH2" s="292"/>
      <c r="YI2" s="292"/>
      <c r="YJ2" s="292"/>
      <c r="YK2" s="292"/>
      <c r="YL2" s="292"/>
      <c r="YM2" s="292"/>
      <c r="YN2" s="292"/>
      <c r="YO2" s="292"/>
      <c r="YP2" s="292"/>
      <c r="YQ2" s="292"/>
      <c r="YR2" s="292"/>
      <c r="YS2" s="292"/>
      <c r="YT2" s="292"/>
      <c r="YU2" s="292"/>
      <c r="YV2" s="292"/>
      <c r="YW2" s="292"/>
      <c r="YX2" s="292"/>
      <c r="YY2" s="292"/>
      <c r="YZ2" s="292"/>
      <c r="ZA2" s="292"/>
      <c r="ZB2" s="292"/>
      <c r="ZC2" s="292"/>
      <c r="ZD2" s="292"/>
      <c r="ZE2" s="292"/>
      <c r="ZF2" s="292"/>
      <c r="ZG2" s="292"/>
      <c r="ZH2" s="292"/>
      <c r="ZI2" s="292"/>
      <c r="ZJ2" s="292"/>
      <c r="ZK2" s="292"/>
      <c r="ZL2" s="292"/>
      <c r="ZM2" s="292"/>
      <c r="ZN2" s="292"/>
      <c r="ZO2" s="292"/>
      <c r="ZP2" s="292"/>
      <c r="ZQ2" s="292"/>
      <c r="ZR2" s="292"/>
      <c r="ZS2" s="292"/>
      <c r="ZT2" s="292"/>
      <c r="ZU2" s="292"/>
      <c r="ZV2" s="292"/>
      <c r="ZW2" s="292"/>
      <c r="ZX2" s="292"/>
      <c r="ZY2" s="292"/>
      <c r="ZZ2" s="292"/>
      <c r="AAA2" s="292"/>
      <c r="AAB2" s="292"/>
      <c r="AAC2" s="292"/>
      <c r="AAD2" s="292"/>
      <c r="AAE2" s="292"/>
      <c r="AAF2" s="292"/>
      <c r="AAG2" s="292"/>
      <c r="AAH2" s="292"/>
      <c r="AAI2" s="292"/>
      <c r="AAJ2" s="292"/>
      <c r="AAK2" s="292"/>
      <c r="AAL2" s="292"/>
      <c r="AAM2" s="292"/>
      <c r="AAN2" s="292"/>
      <c r="AAO2" s="292"/>
      <c r="AAP2" s="292"/>
      <c r="AAQ2" s="292"/>
      <c r="AAR2" s="292"/>
      <c r="AAS2" s="292"/>
      <c r="AAT2" s="292"/>
      <c r="AAU2" s="292"/>
      <c r="AAV2" s="292"/>
      <c r="AAW2" s="292"/>
      <c r="AAX2" s="292"/>
      <c r="AAY2" s="292"/>
      <c r="AAZ2" s="292"/>
      <c r="ABA2" s="292"/>
      <c r="ABB2" s="292"/>
      <c r="ABC2" s="292"/>
      <c r="ABD2" s="292"/>
      <c r="ABE2" s="292"/>
      <c r="ABF2" s="292"/>
      <c r="ABG2" s="292"/>
      <c r="ABH2" s="292"/>
      <c r="ABI2" s="292"/>
      <c r="ABJ2" s="292"/>
      <c r="ABK2" s="292"/>
      <c r="ABL2" s="292"/>
      <c r="ABM2" s="292"/>
      <c r="ABN2" s="292"/>
      <c r="ABO2" s="292"/>
      <c r="ABP2" s="292"/>
      <c r="ABQ2" s="292"/>
      <c r="ABR2" s="292"/>
      <c r="ABS2" s="292"/>
      <c r="ABT2" s="292"/>
      <c r="ABU2" s="292"/>
      <c r="ABV2" s="292"/>
      <c r="ABW2" s="292"/>
      <c r="ABX2" s="292"/>
      <c r="ABY2" s="292"/>
      <c r="ABZ2" s="292"/>
      <c r="ACA2" s="292"/>
      <c r="ACB2" s="292"/>
      <c r="ACC2" s="292"/>
      <c r="ACD2" s="292"/>
      <c r="ACE2" s="292"/>
      <c r="ACF2" s="292"/>
      <c r="ACG2" s="292"/>
      <c r="ACH2" s="292"/>
      <c r="ACI2" s="292"/>
      <c r="ACJ2" s="292"/>
      <c r="ACK2" s="292"/>
      <c r="ACL2" s="292"/>
      <c r="ACM2" s="292"/>
      <c r="ACN2" s="292"/>
      <c r="ACO2" s="292"/>
      <c r="ACP2" s="292"/>
      <c r="ACQ2" s="292"/>
      <c r="ACR2" s="292"/>
      <c r="ACS2" s="292"/>
      <c r="ACT2" s="292"/>
      <c r="ACU2" s="292"/>
      <c r="ACV2" s="292"/>
      <c r="ACW2" s="292"/>
      <c r="ACX2" s="292"/>
      <c r="ACY2" s="292"/>
      <c r="ACZ2" s="292"/>
      <c r="ADA2" s="292"/>
      <c r="ADB2" s="292"/>
      <c r="ADC2" s="292"/>
      <c r="ADD2" s="292"/>
      <c r="ADE2" s="292"/>
      <c r="ADF2" s="292"/>
      <c r="ADG2" s="292"/>
      <c r="ADH2" s="292"/>
      <c r="ADI2" s="292"/>
      <c r="ADJ2" s="292"/>
      <c r="ADK2" s="292"/>
      <c r="ADL2" s="292"/>
      <c r="ADM2" s="292"/>
      <c r="ADN2" s="292"/>
      <c r="ADO2" s="292"/>
      <c r="ADP2" s="292"/>
      <c r="ADQ2" s="292"/>
      <c r="ADR2" s="292"/>
      <c r="ADS2" s="292"/>
      <c r="ADT2" s="292"/>
      <c r="ADU2" s="292"/>
      <c r="ADV2" s="292"/>
      <c r="ADW2" s="292"/>
      <c r="ADX2" s="292"/>
      <c r="ADY2" s="292"/>
      <c r="ADZ2" s="292"/>
      <c r="AEA2" s="292"/>
      <c r="AEB2" s="292"/>
      <c r="AEC2" s="292"/>
      <c r="AED2" s="292"/>
      <c r="AEE2" s="292"/>
      <c r="AEF2" s="292"/>
      <c r="AEG2" s="292"/>
      <c r="AEH2" s="292"/>
      <c r="AEI2" s="292"/>
      <c r="AEJ2" s="292"/>
      <c r="AEK2" s="292"/>
      <c r="AEL2" s="292"/>
      <c r="AEM2" s="292"/>
      <c r="AEN2" s="292"/>
      <c r="AEO2" s="292"/>
      <c r="AEP2" s="292"/>
      <c r="AEQ2" s="292"/>
      <c r="AER2" s="292"/>
      <c r="AES2" s="292"/>
      <c r="AET2" s="292"/>
      <c r="AEU2" s="292"/>
      <c r="AEV2" s="292"/>
      <c r="AEW2" s="292"/>
      <c r="AEX2" s="292"/>
      <c r="AEY2" s="292"/>
      <c r="AEZ2" s="292"/>
      <c r="AFA2" s="292"/>
      <c r="AFB2" s="292"/>
      <c r="AFC2" s="292"/>
      <c r="AFD2" s="292"/>
      <c r="AFE2" s="292"/>
      <c r="AFF2" s="292"/>
      <c r="AFG2" s="292"/>
      <c r="AFH2" s="292"/>
      <c r="AFI2" s="292"/>
      <c r="AFJ2" s="292"/>
      <c r="AFK2" s="292"/>
      <c r="AFL2" s="292"/>
      <c r="AFM2" s="292"/>
      <c r="AFN2" s="292"/>
      <c r="AFO2" s="292"/>
      <c r="AFP2" s="292"/>
      <c r="AFQ2" s="292"/>
      <c r="AFR2" s="292"/>
      <c r="AFS2" s="292"/>
      <c r="AFT2" s="292"/>
      <c r="AFU2" s="292"/>
      <c r="AFV2" s="292"/>
      <c r="AFW2" s="292"/>
      <c r="AFX2" s="292"/>
      <c r="AFY2" s="292"/>
      <c r="AFZ2" s="292"/>
      <c r="AGA2" s="292"/>
      <c r="AGB2" s="292"/>
      <c r="AGC2" s="292"/>
      <c r="AGD2" s="292"/>
      <c r="AGE2" s="292"/>
      <c r="AGF2" s="292"/>
      <c r="AGG2" s="292"/>
      <c r="AGH2" s="292"/>
      <c r="AGI2" s="292"/>
      <c r="AGJ2" s="292"/>
      <c r="AGK2" s="292"/>
      <c r="AGL2" s="292"/>
      <c r="AGM2" s="292"/>
      <c r="AGN2" s="292"/>
      <c r="AGO2" s="292"/>
      <c r="AGP2" s="292"/>
      <c r="AGQ2" s="292"/>
      <c r="AGR2" s="292"/>
      <c r="AGS2" s="292"/>
      <c r="AGT2" s="292"/>
      <c r="AGU2" s="292"/>
      <c r="AGV2" s="292"/>
      <c r="AGW2" s="292"/>
      <c r="AGX2" s="292"/>
      <c r="AGY2" s="292"/>
      <c r="AGZ2" s="292"/>
      <c r="AHA2" s="292"/>
      <c r="AHB2" s="292"/>
      <c r="AHC2" s="292"/>
      <c r="AHD2" s="292"/>
      <c r="AHE2" s="292"/>
      <c r="AHF2" s="292"/>
      <c r="AHG2" s="292"/>
      <c r="AHH2" s="292"/>
      <c r="AHI2" s="292"/>
      <c r="AHJ2" s="292"/>
      <c r="AHK2" s="292"/>
      <c r="AHL2" s="292"/>
      <c r="AHM2" s="292"/>
      <c r="AHN2" s="292"/>
      <c r="AHO2" s="292"/>
      <c r="AHP2" s="292"/>
      <c r="AHQ2" s="292"/>
      <c r="AHR2" s="292"/>
      <c r="AHS2" s="292"/>
      <c r="AHT2" s="292"/>
      <c r="AHU2" s="292"/>
      <c r="AHV2" s="292"/>
      <c r="AHW2" s="292"/>
      <c r="AHX2" s="292"/>
      <c r="AHY2" s="292"/>
      <c r="AHZ2" s="292"/>
      <c r="AIA2" s="292"/>
      <c r="AIB2" s="292"/>
      <c r="AIC2" s="292"/>
      <c r="AID2" s="292"/>
      <c r="AIE2" s="292"/>
      <c r="AIF2" s="292"/>
      <c r="AIG2" s="292"/>
      <c r="AIH2" s="292"/>
      <c r="AII2" s="292"/>
      <c r="AIJ2" s="292"/>
      <c r="AIK2" s="292"/>
      <c r="AIL2" s="292"/>
      <c r="AIM2" s="292"/>
      <c r="AIN2" s="292"/>
      <c r="AIO2" s="292"/>
      <c r="AIP2" s="292"/>
      <c r="AIQ2" s="292"/>
      <c r="AIR2" s="292"/>
      <c r="AIS2" s="292"/>
      <c r="AIT2" s="292"/>
      <c r="AIU2" s="292"/>
      <c r="AIV2" s="292"/>
      <c r="AIW2" s="292"/>
      <c r="AIX2" s="292"/>
      <c r="AIY2" s="292"/>
      <c r="AIZ2" s="292"/>
      <c r="AJA2" s="292"/>
      <c r="AJB2" s="292"/>
      <c r="AJC2" s="292"/>
      <c r="AJD2" s="292"/>
      <c r="AJE2" s="292"/>
      <c r="AJF2" s="292"/>
      <c r="AJG2" s="292"/>
      <c r="AJH2" s="292"/>
      <c r="AJI2" s="292"/>
      <c r="AJJ2" s="292"/>
      <c r="AJK2" s="292"/>
      <c r="AJL2" s="292"/>
      <c r="AJM2" s="292"/>
      <c r="AJN2" s="292"/>
      <c r="AJO2" s="292"/>
      <c r="AJP2" s="292"/>
      <c r="AJQ2" s="292"/>
      <c r="AJR2" s="292"/>
      <c r="AJS2" s="292"/>
      <c r="AJT2" s="292"/>
      <c r="AJU2" s="292"/>
      <c r="AJV2" s="292"/>
      <c r="AJW2" s="292"/>
      <c r="AJX2" s="292"/>
      <c r="AJY2" s="292"/>
      <c r="AJZ2" s="292"/>
      <c r="AKA2" s="292"/>
      <c r="AKB2" s="292"/>
      <c r="AKC2" s="292"/>
      <c r="AKD2" s="292"/>
      <c r="AKE2" s="292"/>
      <c r="AKF2" s="292"/>
      <c r="AKG2" s="292"/>
      <c r="AKH2" s="292"/>
      <c r="AKI2" s="292"/>
      <c r="AKJ2" s="292"/>
      <c r="AKK2" s="292"/>
      <c r="AKL2" s="292"/>
      <c r="AKM2" s="292"/>
      <c r="AKN2" s="292"/>
      <c r="AKO2" s="292"/>
      <c r="AKP2" s="292"/>
      <c r="AKQ2" s="292"/>
      <c r="AKR2" s="292"/>
      <c r="AKS2" s="292"/>
      <c r="AKT2" s="292"/>
      <c r="AKU2" s="292"/>
      <c r="AKV2" s="292"/>
      <c r="AKW2" s="292"/>
      <c r="AKX2" s="292"/>
      <c r="AKY2" s="292"/>
      <c r="AKZ2" s="292"/>
      <c r="ALA2" s="292"/>
      <c r="ALB2" s="292"/>
      <c r="ALC2" s="292"/>
      <c r="ALD2" s="292"/>
      <c r="ALE2" s="292"/>
      <c r="ALF2" s="292"/>
      <c r="ALG2" s="292"/>
      <c r="ALH2" s="292"/>
      <c r="ALI2" s="293"/>
    </row>
    <row r="3" spans="2:997"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91"/>
      <c r="AH3" s="291"/>
      <c r="AI3" s="291"/>
      <c r="AJ3" s="291"/>
      <c r="AK3" s="291"/>
      <c r="AL3" s="291"/>
      <c r="AM3" s="291"/>
      <c r="AN3" s="291"/>
      <c r="AO3" s="291"/>
      <c r="AP3" s="291"/>
      <c r="AQ3" s="291"/>
      <c r="AR3" s="291"/>
      <c r="AS3" s="291"/>
      <c r="AT3" s="291"/>
      <c r="AU3" s="291"/>
      <c r="AV3" s="291"/>
      <c r="AW3" s="291"/>
      <c r="AX3" s="291"/>
      <c r="AY3" s="291"/>
      <c r="AZ3" s="291"/>
      <c r="BA3" s="291"/>
      <c r="BB3" s="291"/>
      <c r="BC3" s="291"/>
      <c r="BD3" s="291"/>
      <c r="BE3" s="291"/>
      <c r="BF3" s="291"/>
      <c r="BG3" s="291"/>
      <c r="BH3" s="291"/>
      <c r="BI3" s="291"/>
      <c r="BJ3" s="291"/>
      <c r="BK3" s="291"/>
      <c r="BL3" s="291"/>
      <c r="BM3" s="291"/>
      <c r="BN3" s="291"/>
      <c r="BO3" s="291"/>
      <c r="BP3" s="291"/>
      <c r="BQ3" s="291"/>
      <c r="BR3" s="291"/>
      <c r="BS3" s="291"/>
      <c r="BT3" s="291"/>
      <c r="BU3" s="291"/>
      <c r="BV3" s="291"/>
      <c r="BW3" s="291"/>
      <c r="BX3" s="291"/>
      <c r="BY3" s="291"/>
      <c r="BZ3" s="291"/>
      <c r="CA3" s="291"/>
      <c r="CB3" s="291"/>
      <c r="CC3" s="291"/>
      <c r="CD3" s="291"/>
      <c r="CE3" s="291"/>
      <c r="CF3" s="291"/>
      <c r="CG3" s="291"/>
      <c r="CH3" s="291"/>
      <c r="CI3" s="291"/>
      <c r="CJ3" s="291"/>
      <c r="CK3" s="291"/>
      <c r="CL3" s="291"/>
      <c r="CM3" s="291"/>
      <c r="CN3" s="291"/>
      <c r="CO3" s="291"/>
      <c r="CP3" s="291"/>
      <c r="CQ3" s="291"/>
      <c r="CR3" s="291"/>
      <c r="CS3" s="291"/>
      <c r="CT3" s="291"/>
      <c r="CU3" s="291"/>
      <c r="CV3" s="291"/>
      <c r="CW3" s="291"/>
      <c r="CX3" s="291"/>
      <c r="CY3" s="291"/>
      <c r="CZ3" s="291"/>
      <c r="DA3" s="291"/>
      <c r="DB3" s="291"/>
      <c r="DC3" s="291"/>
      <c r="DD3" s="291"/>
      <c r="DE3" s="291"/>
      <c r="DF3" s="291"/>
      <c r="DG3" s="291"/>
      <c r="DH3" s="291"/>
      <c r="DI3" s="291"/>
      <c r="DJ3" s="291"/>
      <c r="DK3" s="291"/>
      <c r="DL3" s="291"/>
      <c r="DM3" s="291"/>
      <c r="DN3" s="291"/>
      <c r="DO3" s="291"/>
      <c r="DP3" s="291"/>
      <c r="DQ3" s="291"/>
      <c r="DR3" s="291"/>
      <c r="DS3" s="291"/>
      <c r="DT3" s="291"/>
      <c r="DU3" s="291"/>
      <c r="DV3" s="291"/>
      <c r="DW3" s="291"/>
      <c r="DX3" s="291"/>
      <c r="DY3" s="291"/>
      <c r="DZ3" s="291"/>
      <c r="EA3" s="291"/>
      <c r="EB3" s="291"/>
      <c r="EC3" s="291"/>
      <c r="ED3" s="291"/>
      <c r="EE3" s="291"/>
      <c r="EF3" s="291"/>
      <c r="EG3" s="291"/>
      <c r="EH3" s="291"/>
      <c r="EI3" s="291"/>
      <c r="EJ3" s="291"/>
      <c r="EK3" s="291"/>
      <c r="EL3" s="291"/>
      <c r="EM3" s="291"/>
      <c r="EN3" s="291"/>
      <c r="EO3" s="291"/>
      <c r="EP3" s="291"/>
      <c r="EQ3" s="291"/>
      <c r="ER3" s="291"/>
      <c r="ES3" s="291"/>
      <c r="ET3" s="291"/>
      <c r="EU3" s="291"/>
      <c r="EV3" s="291"/>
      <c r="EW3" s="291"/>
      <c r="EX3" s="291"/>
      <c r="EY3" s="291"/>
      <c r="EZ3" s="291"/>
      <c r="FA3" s="291"/>
      <c r="FB3" s="291"/>
      <c r="FC3" s="291"/>
      <c r="FD3" s="291"/>
      <c r="FE3" s="291"/>
      <c r="FF3" s="291"/>
      <c r="FG3" s="291"/>
      <c r="FH3" s="291"/>
      <c r="FI3" s="291"/>
      <c r="FJ3" s="291"/>
      <c r="FK3" s="291"/>
      <c r="FL3" s="291"/>
      <c r="FM3" s="291"/>
      <c r="FN3" s="291"/>
      <c r="FO3" s="291"/>
      <c r="FP3" s="291"/>
      <c r="FQ3" s="291"/>
      <c r="FR3" s="291"/>
      <c r="FS3" s="291"/>
      <c r="FT3" s="291"/>
      <c r="FU3" s="291"/>
      <c r="FV3" s="291"/>
      <c r="FW3" s="291"/>
      <c r="FX3" s="291"/>
      <c r="FY3" s="291"/>
      <c r="FZ3" s="291"/>
      <c r="GA3" s="291"/>
      <c r="GB3" s="291"/>
      <c r="GC3" s="291"/>
      <c r="GD3" s="291"/>
      <c r="GE3" s="291"/>
      <c r="GF3" s="291"/>
      <c r="GG3" s="291"/>
      <c r="GH3" s="291"/>
      <c r="GI3" s="291"/>
      <c r="GJ3" s="291"/>
      <c r="GK3" s="291"/>
      <c r="GL3" s="291"/>
      <c r="GM3" s="291"/>
      <c r="GN3" s="291"/>
      <c r="GO3" s="291"/>
      <c r="GP3" s="291"/>
      <c r="GQ3" s="291"/>
      <c r="GR3" s="291"/>
      <c r="GS3" s="291"/>
      <c r="GT3" s="291"/>
      <c r="GU3" s="291"/>
      <c r="GV3" s="291"/>
      <c r="GW3" s="291"/>
      <c r="GX3" s="291"/>
      <c r="GY3" s="291"/>
      <c r="GZ3" s="291"/>
      <c r="HA3" s="291"/>
      <c r="HB3" s="291"/>
      <c r="HC3" s="291"/>
      <c r="HD3" s="291"/>
      <c r="HE3" s="291"/>
      <c r="HF3" s="291"/>
      <c r="HG3" s="291"/>
      <c r="HH3" s="291"/>
      <c r="HI3" s="291"/>
      <c r="HJ3" s="291"/>
      <c r="HK3" s="291"/>
      <c r="HL3" s="291"/>
      <c r="HM3" s="291"/>
      <c r="HN3" s="291"/>
      <c r="HO3" s="291"/>
      <c r="HP3" s="291"/>
      <c r="HQ3" s="291"/>
      <c r="HR3" s="291"/>
      <c r="HS3" s="291"/>
      <c r="HT3" s="291"/>
      <c r="HU3" s="291"/>
      <c r="HV3" s="291"/>
      <c r="HW3" s="291"/>
      <c r="HX3" s="291"/>
      <c r="HY3" s="291"/>
      <c r="HZ3" s="291"/>
      <c r="IA3" s="291"/>
      <c r="IB3" s="291"/>
      <c r="IC3" s="291"/>
      <c r="ID3" s="291"/>
      <c r="IE3" s="291"/>
      <c r="IF3" s="291"/>
      <c r="IG3" s="291"/>
      <c r="IH3" s="291"/>
      <c r="II3" s="291"/>
      <c r="IJ3" s="291"/>
      <c r="IK3" s="291"/>
      <c r="IL3" s="291"/>
      <c r="IM3" s="291"/>
      <c r="IN3" s="291"/>
      <c r="IO3" s="291"/>
      <c r="IP3" s="291"/>
      <c r="IQ3" s="291"/>
      <c r="IR3" s="291"/>
      <c r="IS3" s="291"/>
      <c r="IT3" s="291"/>
      <c r="IU3" s="291"/>
      <c r="IV3" s="291"/>
      <c r="IW3" s="291"/>
      <c r="IX3" s="291"/>
      <c r="IY3" s="291"/>
      <c r="IZ3" s="291"/>
      <c r="JA3" s="291"/>
      <c r="JB3" s="291"/>
      <c r="JC3" s="291"/>
      <c r="JD3" s="291"/>
      <c r="JE3" s="291"/>
      <c r="JF3" s="291"/>
      <c r="JG3" s="291"/>
      <c r="JH3" s="291"/>
      <c r="JI3" s="291"/>
      <c r="JJ3" s="291"/>
      <c r="JK3" s="291"/>
      <c r="JL3" s="291"/>
      <c r="JM3" s="291"/>
      <c r="JN3" s="291"/>
      <c r="JO3" s="291"/>
      <c r="JP3" s="291"/>
      <c r="JQ3" s="291"/>
      <c r="JR3" s="291"/>
      <c r="JS3" s="291"/>
      <c r="JT3" s="291"/>
      <c r="JU3" s="291"/>
      <c r="JV3" s="291"/>
      <c r="JW3" s="291"/>
      <c r="JX3" s="291"/>
      <c r="JY3" s="291"/>
      <c r="JZ3" s="291"/>
      <c r="KA3" s="291"/>
      <c r="KB3" s="291"/>
      <c r="KC3" s="291"/>
      <c r="KD3" s="291"/>
      <c r="KE3" s="291"/>
      <c r="KF3" s="291"/>
      <c r="KG3" s="291"/>
      <c r="KH3" s="291"/>
      <c r="KI3" s="291"/>
      <c r="KJ3" s="291"/>
      <c r="KK3" s="291"/>
      <c r="KL3" s="291"/>
      <c r="KM3" s="291"/>
      <c r="KN3" s="291"/>
      <c r="KO3" s="291"/>
      <c r="KP3" s="291"/>
      <c r="KQ3" s="291"/>
      <c r="KR3" s="291"/>
      <c r="KS3" s="291"/>
      <c r="KT3" s="291"/>
      <c r="KU3" s="291"/>
      <c r="KV3" s="291"/>
      <c r="KW3" s="291"/>
      <c r="KX3" s="291"/>
      <c r="KY3" s="291"/>
      <c r="KZ3" s="291"/>
      <c r="LA3" s="291"/>
      <c r="LB3" s="291"/>
      <c r="LC3" s="291"/>
      <c r="LD3" s="291"/>
      <c r="LE3" s="291"/>
      <c r="LF3" s="291"/>
      <c r="LG3" s="291"/>
      <c r="LH3" s="291"/>
      <c r="LI3" s="291"/>
      <c r="LJ3" s="291"/>
      <c r="LK3" s="291"/>
      <c r="LL3" s="291"/>
      <c r="LM3" s="291"/>
      <c r="LN3" s="291"/>
      <c r="LO3" s="291"/>
      <c r="LP3" s="291"/>
      <c r="LQ3" s="291"/>
      <c r="LR3" s="291"/>
      <c r="LS3" s="291"/>
      <c r="LT3" s="291"/>
      <c r="LU3" s="291"/>
      <c r="LV3" s="291"/>
      <c r="LW3" s="291"/>
      <c r="LX3" s="291"/>
      <c r="LY3" s="291"/>
      <c r="LZ3" s="291"/>
      <c r="MA3" s="291"/>
      <c r="MB3" s="291"/>
      <c r="MC3" s="291"/>
      <c r="MD3" s="291"/>
      <c r="ME3" s="291"/>
      <c r="MF3" s="291"/>
      <c r="MG3" s="291"/>
      <c r="MH3" s="291"/>
      <c r="MI3" s="291"/>
      <c r="MJ3" s="291"/>
      <c r="MK3" s="291"/>
      <c r="ML3" s="291"/>
      <c r="MM3" s="291"/>
      <c r="MN3" s="291"/>
      <c r="MO3" s="291"/>
      <c r="MP3" s="291"/>
      <c r="MQ3" s="291"/>
      <c r="MR3" s="291"/>
      <c r="MS3" s="291"/>
      <c r="MT3" s="291"/>
      <c r="MU3" s="291"/>
      <c r="MV3" s="291"/>
      <c r="MW3" s="291"/>
      <c r="MX3" s="291"/>
      <c r="MY3" s="291"/>
      <c r="MZ3" s="291"/>
      <c r="NA3" s="291"/>
      <c r="NB3" s="291"/>
      <c r="NC3" s="291"/>
      <c r="ND3" s="291"/>
      <c r="NE3" s="291"/>
      <c r="NF3" s="291"/>
      <c r="NG3" s="291"/>
      <c r="NH3" s="291"/>
      <c r="NI3" s="291"/>
      <c r="NJ3" s="291"/>
      <c r="NK3" s="291"/>
      <c r="NL3" s="291"/>
      <c r="NM3" s="291"/>
      <c r="NN3" s="291"/>
      <c r="NO3" s="291"/>
      <c r="NP3" s="291"/>
      <c r="NQ3" s="291"/>
      <c r="NR3" s="291"/>
      <c r="NS3" s="291"/>
      <c r="NT3" s="291"/>
      <c r="NU3" s="291"/>
      <c r="NV3" s="291"/>
      <c r="NW3" s="291"/>
      <c r="NX3" s="291"/>
      <c r="NY3" s="291"/>
      <c r="NZ3" s="291"/>
      <c r="OA3" s="291"/>
      <c r="OB3" s="291"/>
      <c r="OC3" s="291"/>
      <c r="OD3" s="291"/>
      <c r="OE3" s="291"/>
      <c r="OF3" s="291"/>
      <c r="OG3" s="291"/>
      <c r="OH3" s="291"/>
      <c r="OI3" s="291"/>
      <c r="OJ3" s="291"/>
      <c r="OK3" s="291"/>
      <c r="OL3" s="291"/>
      <c r="OM3" s="291"/>
      <c r="ON3" s="291"/>
      <c r="OO3" s="291"/>
      <c r="OP3" s="291"/>
      <c r="OQ3" s="291"/>
      <c r="OR3" s="291"/>
      <c r="OS3" s="291"/>
      <c r="OT3" s="291"/>
      <c r="OU3" s="291"/>
      <c r="OV3" s="291"/>
      <c r="OW3" s="291"/>
      <c r="OX3" s="291"/>
      <c r="OY3" s="291"/>
      <c r="OZ3" s="291"/>
      <c r="PA3" s="291"/>
      <c r="PB3" s="291"/>
      <c r="PC3" s="291"/>
      <c r="PD3" s="291"/>
      <c r="PE3" s="291"/>
      <c r="PF3" s="291"/>
      <c r="PG3" s="291"/>
      <c r="PH3" s="291"/>
      <c r="PI3" s="291"/>
      <c r="PJ3" s="291"/>
      <c r="PK3" s="291"/>
      <c r="PL3" s="291"/>
      <c r="PM3" s="291"/>
      <c r="PN3" s="291"/>
      <c r="PO3" s="291"/>
      <c r="PP3" s="291"/>
      <c r="PQ3" s="291"/>
      <c r="PR3" s="291"/>
      <c r="PS3" s="291"/>
      <c r="PT3" s="291"/>
      <c r="PU3" s="291"/>
      <c r="PV3" s="291"/>
      <c r="PW3" s="291"/>
      <c r="PX3" s="291"/>
      <c r="PY3" s="291"/>
      <c r="PZ3" s="291"/>
      <c r="QA3" s="291"/>
      <c r="QB3" s="291"/>
      <c r="QC3" s="291"/>
      <c r="QD3" s="291"/>
      <c r="QE3" s="291"/>
      <c r="QF3" s="291"/>
      <c r="QG3" s="291"/>
      <c r="QH3" s="291"/>
      <c r="QI3" s="291"/>
      <c r="QJ3" s="291"/>
      <c r="QK3" s="291"/>
      <c r="QL3" s="291"/>
      <c r="QM3" s="291"/>
      <c r="QN3" s="291"/>
      <c r="QO3" s="291"/>
      <c r="QP3" s="291"/>
      <c r="QQ3" s="291"/>
      <c r="QR3" s="291"/>
      <c r="QS3" s="291"/>
      <c r="QT3" s="291"/>
      <c r="QU3" s="291"/>
      <c r="QV3" s="291"/>
      <c r="QW3" s="291"/>
      <c r="QX3" s="291"/>
      <c r="QY3" s="291"/>
      <c r="QZ3" s="291"/>
      <c r="RA3" s="291"/>
      <c r="RB3" s="291"/>
      <c r="RC3" s="291"/>
      <c r="RD3" s="291"/>
      <c r="RE3" s="291"/>
      <c r="RF3" s="291"/>
      <c r="RG3" s="291"/>
      <c r="RH3" s="291"/>
      <c r="RI3" s="291"/>
      <c r="RJ3" s="291"/>
      <c r="RK3" s="291"/>
      <c r="RL3" s="291"/>
      <c r="RM3" s="291"/>
      <c r="RN3" s="291"/>
      <c r="RO3" s="291"/>
      <c r="RP3" s="291"/>
      <c r="RQ3" s="291"/>
      <c r="RR3" s="291"/>
      <c r="RS3" s="291"/>
      <c r="RT3" s="291"/>
      <c r="RU3" s="291"/>
      <c r="RV3" s="291"/>
      <c r="RW3" s="291"/>
      <c r="RX3" s="291"/>
      <c r="RY3" s="291"/>
      <c r="RZ3" s="291"/>
      <c r="SA3" s="291"/>
      <c r="SB3" s="291"/>
      <c r="SC3" s="291"/>
      <c r="SD3" s="291"/>
      <c r="SE3" s="291"/>
      <c r="SF3" s="291"/>
      <c r="SG3" s="291"/>
      <c r="SH3" s="291"/>
      <c r="SI3" s="291"/>
      <c r="SJ3" s="291"/>
      <c r="SK3" s="291"/>
      <c r="SL3" s="291"/>
      <c r="SM3" s="291"/>
      <c r="SN3" s="291"/>
      <c r="SO3" s="291"/>
      <c r="SP3" s="291"/>
      <c r="SQ3" s="291"/>
      <c r="SR3" s="291"/>
      <c r="SS3" s="291"/>
      <c r="ST3" s="291"/>
      <c r="SU3" s="291"/>
      <c r="SV3" s="291"/>
      <c r="SW3" s="291"/>
      <c r="SX3" s="291"/>
      <c r="SY3" s="291"/>
      <c r="SZ3" s="291"/>
      <c r="TA3" s="291"/>
      <c r="TB3" s="291"/>
      <c r="TC3" s="291"/>
      <c r="TD3" s="291"/>
      <c r="TE3" s="291"/>
      <c r="TF3" s="291"/>
      <c r="TG3" s="291"/>
      <c r="TH3" s="291"/>
      <c r="TI3" s="291"/>
      <c r="TJ3" s="291"/>
      <c r="TK3" s="291"/>
      <c r="TL3" s="291"/>
      <c r="TM3" s="291"/>
      <c r="TN3" s="291"/>
      <c r="TO3" s="291"/>
      <c r="TP3" s="291"/>
      <c r="TQ3" s="291"/>
      <c r="TR3" s="291"/>
      <c r="TS3" s="291"/>
      <c r="TT3" s="291"/>
      <c r="TU3" s="291"/>
      <c r="TV3" s="291"/>
      <c r="TW3" s="291"/>
      <c r="TX3" s="291"/>
      <c r="TY3" s="291"/>
      <c r="TZ3" s="291"/>
      <c r="UA3" s="291"/>
      <c r="UB3" s="291"/>
      <c r="UC3" s="291"/>
      <c r="UD3" s="291"/>
      <c r="UE3" s="291"/>
      <c r="UF3" s="291"/>
      <c r="UG3" s="291"/>
      <c r="UH3" s="291"/>
      <c r="UI3" s="291"/>
      <c r="UJ3" s="291"/>
      <c r="UK3" s="291"/>
      <c r="UL3" s="291"/>
      <c r="UM3" s="291"/>
      <c r="UN3" s="291"/>
      <c r="UO3" s="291"/>
      <c r="UP3" s="291"/>
      <c r="UQ3" s="291"/>
      <c r="UR3" s="291"/>
      <c r="US3" s="291"/>
      <c r="UT3" s="291"/>
      <c r="UU3" s="291"/>
      <c r="UV3" s="291"/>
      <c r="UW3" s="291"/>
      <c r="UX3" s="291"/>
      <c r="UY3" s="291"/>
      <c r="UZ3" s="291"/>
      <c r="VA3" s="291"/>
      <c r="VB3" s="291"/>
      <c r="VC3" s="291"/>
      <c r="VD3" s="291"/>
      <c r="VE3" s="291"/>
      <c r="VF3" s="291"/>
      <c r="VG3" s="291"/>
      <c r="VH3" s="291"/>
      <c r="VI3" s="291"/>
      <c r="VJ3" s="291"/>
      <c r="VK3" s="291"/>
      <c r="VL3" s="291"/>
      <c r="VM3" s="291"/>
      <c r="VN3" s="291"/>
      <c r="VO3" s="291"/>
      <c r="VP3" s="291"/>
      <c r="VQ3" s="291"/>
      <c r="VR3" s="291"/>
      <c r="VS3" s="291"/>
      <c r="VT3" s="291"/>
      <c r="VU3" s="291"/>
      <c r="VV3" s="291"/>
      <c r="VW3" s="291"/>
      <c r="VX3" s="291"/>
      <c r="VY3" s="291"/>
      <c r="VZ3" s="291"/>
      <c r="WA3" s="291"/>
      <c r="WB3" s="291"/>
      <c r="WC3" s="291"/>
      <c r="WD3" s="291"/>
      <c r="WE3" s="291"/>
      <c r="WF3" s="291"/>
      <c r="WG3" s="291"/>
      <c r="WH3" s="291"/>
      <c r="WI3" s="291"/>
      <c r="WJ3" s="291"/>
      <c r="WK3" s="291"/>
      <c r="WL3" s="291"/>
      <c r="WM3" s="291"/>
      <c r="WN3" s="291"/>
      <c r="WO3" s="291"/>
      <c r="WP3" s="291"/>
      <c r="WQ3" s="291"/>
      <c r="WR3" s="291"/>
      <c r="WS3" s="291"/>
      <c r="WT3" s="291"/>
      <c r="WU3" s="291"/>
      <c r="WV3" s="291"/>
      <c r="WW3" s="291"/>
      <c r="WX3" s="291"/>
      <c r="WY3" s="291"/>
      <c r="WZ3" s="291"/>
      <c r="XA3" s="291"/>
      <c r="XB3" s="291"/>
      <c r="XC3" s="291"/>
      <c r="XD3" s="291"/>
      <c r="XE3" s="291"/>
      <c r="XF3" s="291"/>
      <c r="XG3" s="291"/>
      <c r="XH3" s="291"/>
      <c r="XI3" s="291"/>
      <c r="XJ3" s="291"/>
      <c r="XK3" s="291"/>
      <c r="XL3" s="291"/>
      <c r="XM3" s="291"/>
      <c r="XN3" s="291"/>
      <c r="XO3" s="291"/>
      <c r="XP3" s="291"/>
      <c r="XQ3" s="291"/>
      <c r="XR3" s="291"/>
      <c r="XS3" s="291"/>
      <c r="XT3" s="291"/>
      <c r="XU3" s="291"/>
      <c r="XV3" s="291"/>
      <c r="XW3" s="291"/>
      <c r="XX3" s="291"/>
      <c r="XY3" s="291"/>
      <c r="XZ3" s="291"/>
      <c r="YA3" s="291"/>
      <c r="YB3" s="291"/>
      <c r="YC3" s="291"/>
      <c r="YD3" s="291"/>
      <c r="YE3" s="291"/>
      <c r="YF3" s="291"/>
      <c r="YG3" s="291"/>
      <c r="YH3" s="291"/>
      <c r="YI3" s="291"/>
      <c r="YJ3" s="291"/>
      <c r="YK3" s="291"/>
      <c r="YL3" s="291"/>
      <c r="YM3" s="291"/>
      <c r="YN3" s="291"/>
      <c r="YO3" s="291"/>
      <c r="YP3" s="291"/>
      <c r="YQ3" s="291"/>
      <c r="YR3" s="291"/>
      <c r="YS3" s="291"/>
      <c r="YT3" s="291"/>
      <c r="YU3" s="291"/>
      <c r="YV3" s="291"/>
      <c r="YW3" s="291"/>
      <c r="YX3" s="291"/>
      <c r="YY3" s="291"/>
      <c r="YZ3" s="291"/>
      <c r="ZA3" s="291"/>
      <c r="ZB3" s="291"/>
      <c r="ZC3" s="291"/>
      <c r="ZD3" s="291"/>
      <c r="ZE3" s="291"/>
      <c r="ZF3" s="291"/>
      <c r="ZG3" s="291"/>
      <c r="ZH3" s="291"/>
      <c r="ZI3" s="291"/>
      <c r="ZJ3" s="291"/>
      <c r="ZK3" s="291"/>
      <c r="ZL3" s="291"/>
      <c r="ZM3" s="291"/>
      <c r="ZN3" s="291"/>
      <c r="ZO3" s="291"/>
      <c r="ZP3" s="291"/>
      <c r="ZQ3" s="291"/>
      <c r="ZR3" s="291"/>
      <c r="ZS3" s="291"/>
      <c r="ZT3" s="291"/>
      <c r="ZU3" s="291"/>
      <c r="ZV3" s="291"/>
      <c r="ZW3" s="291"/>
      <c r="ZX3" s="291"/>
      <c r="ZY3" s="291"/>
      <c r="ZZ3" s="291"/>
      <c r="AAA3" s="291"/>
      <c r="AAB3" s="291"/>
      <c r="AAC3" s="291"/>
      <c r="AAD3" s="291"/>
      <c r="AAE3" s="291"/>
      <c r="AAF3" s="291"/>
      <c r="AAG3" s="291"/>
      <c r="AAH3" s="291"/>
      <c r="AAI3" s="291"/>
      <c r="AAJ3" s="291"/>
      <c r="AAK3" s="291"/>
      <c r="AAL3" s="291"/>
      <c r="AAM3" s="291"/>
      <c r="AAN3" s="291"/>
      <c r="AAO3" s="291"/>
      <c r="AAP3" s="291"/>
      <c r="AAQ3" s="291"/>
      <c r="AAR3" s="291"/>
      <c r="AAS3" s="291"/>
      <c r="AAT3" s="291"/>
      <c r="AAU3" s="291"/>
      <c r="AAV3" s="291"/>
      <c r="AAW3" s="291"/>
      <c r="AAX3" s="291"/>
      <c r="AAY3" s="291"/>
      <c r="AAZ3" s="291"/>
      <c r="ABA3" s="291"/>
      <c r="ABB3" s="291"/>
      <c r="ABC3" s="291"/>
      <c r="ABD3" s="291"/>
      <c r="ABE3" s="291"/>
      <c r="ABF3" s="291"/>
      <c r="ABG3" s="291"/>
      <c r="ABH3" s="291"/>
      <c r="ABI3" s="291"/>
      <c r="ABJ3" s="291"/>
      <c r="ABK3" s="291"/>
      <c r="ABL3" s="291"/>
      <c r="ABM3" s="291"/>
      <c r="ABN3" s="291"/>
      <c r="ABO3" s="291"/>
      <c r="ABP3" s="291"/>
      <c r="ABQ3" s="291"/>
      <c r="ABR3" s="291"/>
      <c r="ABS3" s="291"/>
      <c r="ABT3" s="291"/>
      <c r="ABU3" s="291"/>
      <c r="ABV3" s="291"/>
      <c r="ABW3" s="291"/>
      <c r="ABX3" s="291"/>
      <c r="ABY3" s="291"/>
      <c r="ABZ3" s="291"/>
      <c r="ACA3" s="291"/>
      <c r="ACB3" s="291"/>
      <c r="ACC3" s="291"/>
      <c r="ACD3" s="291"/>
      <c r="ACE3" s="291"/>
      <c r="ACF3" s="291"/>
      <c r="ACG3" s="291"/>
      <c r="ACH3" s="291"/>
      <c r="ACI3" s="291"/>
      <c r="ACJ3" s="291"/>
      <c r="ACK3" s="291"/>
      <c r="ACL3" s="291"/>
      <c r="ACM3" s="291"/>
      <c r="ACN3" s="291"/>
      <c r="ACO3" s="291"/>
      <c r="ACP3" s="291"/>
      <c r="ACQ3" s="291"/>
      <c r="ACR3" s="291"/>
      <c r="ACS3" s="291"/>
      <c r="ACT3" s="291"/>
      <c r="ACU3" s="291"/>
      <c r="ACV3" s="291"/>
      <c r="ACW3" s="291"/>
      <c r="ACX3" s="291"/>
      <c r="ACY3" s="291"/>
      <c r="ACZ3" s="291"/>
      <c r="ADA3" s="291"/>
      <c r="ADB3" s="291"/>
      <c r="ADC3" s="291"/>
      <c r="ADD3" s="291"/>
      <c r="ADE3" s="291"/>
      <c r="ADF3" s="291"/>
      <c r="ADG3" s="291"/>
      <c r="ADH3" s="291"/>
      <c r="ADI3" s="291"/>
      <c r="ADJ3" s="291"/>
      <c r="ADK3" s="291"/>
      <c r="ADL3" s="291"/>
      <c r="ADM3" s="291"/>
      <c r="ADN3" s="291"/>
      <c r="ADO3" s="291"/>
      <c r="ADP3" s="291"/>
      <c r="ADQ3" s="291"/>
      <c r="ADR3" s="291"/>
      <c r="ADS3" s="291"/>
      <c r="ADT3" s="291"/>
      <c r="ADU3" s="291"/>
      <c r="ADV3" s="291"/>
      <c r="ADW3" s="291"/>
      <c r="ADX3" s="291"/>
      <c r="ADY3" s="291"/>
      <c r="ADZ3" s="291"/>
      <c r="AEA3" s="291"/>
      <c r="AEB3" s="291"/>
      <c r="AEC3" s="291"/>
      <c r="AED3" s="291"/>
      <c r="AEE3" s="291"/>
      <c r="AEF3" s="291"/>
      <c r="AEG3" s="291"/>
      <c r="AEH3" s="291"/>
      <c r="AEI3" s="291"/>
      <c r="AEJ3" s="291"/>
      <c r="AEK3" s="291"/>
      <c r="AEL3" s="291"/>
      <c r="AEM3" s="291"/>
      <c r="AEN3" s="291"/>
      <c r="AEO3" s="291"/>
      <c r="AEP3" s="291"/>
      <c r="AEQ3" s="291"/>
      <c r="AER3" s="291"/>
      <c r="AES3" s="291"/>
      <c r="AET3" s="291"/>
      <c r="AEU3" s="291"/>
      <c r="AEV3" s="291"/>
      <c r="AEW3" s="291"/>
      <c r="AEX3" s="291"/>
      <c r="AEY3" s="291"/>
      <c r="AEZ3" s="291"/>
      <c r="AFA3" s="291"/>
      <c r="AFB3" s="291"/>
      <c r="AFC3" s="291"/>
      <c r="AFD3" s="291"/>
      <c r="AFE3" s="291"/>
      <c r="AFF3" s="291"/>
      <c r="AFG3" s="291"/>
      <c r="AFH3" s="291"/>
      <c r="AFI3" s="291"/>
      <c r="AFJ3" s="291"/>
      <c r="AFK3" s="291"/>
      <c r="AFL3" s="291"/>
      <c r="AFM3" s="291"/>
      <c r="AFN3" s="291"/>
      <c r="AFO3" s="291"/>
      <c r="AFP3" s="291"/>
      <c r="AFQ3" s="291"/>
      <c r="AFR3" s="291"/>
      <c r="AFS3" s="291"/>
      <c r="AFT3" s="291"/>
      <c r="AFU3" s="291"/>
      <c r="AFV3" s="291"/>
      <c r="AFW3" s="291"/>
      <c r="AFX3" s="291"/>
      <c r="AFY3" s="291"/>
      <c r="AFZ3" s="291"/>
      <c r="AGA3" s="291"/>
      <c r="AGB3" s="291"/>
      <c r="AGC3" s="291"/>
      <c r="AGD3" s="291"/>
      <c r="AGE3" s="291"/>
      <c r="AGF3" s="291"/>
      <c r="AGG3" s="291"/>
      <c r="AGH3" s="291"/>
      <c r="AGI3" s="291"/>
      <c r="AGJ3" s="291"/>
      <c r="AGK3" s="291"/>
      <c r="AGL3" s="291"/>
      <c r="AGM3" s="291"/>
      <c r="AGN3" s="291"/>
      <c r="AGO3" s="291"/>
      <c r="AGP3" s="291"/>
      <c r="AGQ3" s="291"/>
      <c r="AGR3" s="291"/>
      <c r="AGS3" s="291"/>
      <c r="AGT3" s="291"/>
      <c r="AGU3" s="291"/>
      <c r="AGV3" s="291"/>
      <c r="AGW3" s="291"/>
      <c r="AGX3" s="291"/>
      <c r="AGY3" s="291"/>
      <c r="AGZ3" s="291"/>
      <c r="AHA3" s="291"/>
      <c r="AHB3" s="291"/>
      <c r="AHC3" s="291"/>
      <c r="AHD3" s="291"/>
      <c r="AHE3" s="291"/>
      <c r="AHF3" s="291"/>
      <c r="AHG3" s="291"/>
      <c r="AHH3" s="291"/>
      <c r="AHI3" s="291"/>
      <c r="AHJ3" s="291"/>
      <c r="AHK3" s="291"/>
      <c r="AHL3" s="291"/>
      <c r="AHM3" s="291"/>
      <c r="AHN3" s="291"/>
      <c r="AHO3" s="291"/>
      <c r="AHP3" s="291"/>
      <c r="AHQ3" s="291"/>
      <c r="AHR3" s="291"/>
      <c r="AHS3" s="291"/>
      <c r="AHT3" s="291"/>
      <c r="AHU3" s="291"/>
      <c r="AHV3" s="291"/>
      <c r="AHW3" s="291"/>
      <c r="AHX3" s="291"/>
      <c r="AHY3" s="291"/>
      <c r="AHZ3" s="291"/>
      <c r="AIA3" s="291"/>
      <c r="AIB3" s="291"/>
      <c r="AIC3" s="291"/>
      <c r="AID3" s="291"/>
      <c r="AIE3" s="291"/>
      <c r="AIF3" s="291"/>
      <c r="AIG3" s="291"/>
      <c r="AIH3" s="291"/>
      <c r="AII3" s="291"/>
      <c r="AIJ3" s="291"/>
      <c r="AIK3" s="291"/>
      <c r="AIL3" s="291"/>
      <c r="AIM3" s="291"/>
      <c r="AIN3" s="291"/>
      <c r="AIO3" s="291"/>
      <c r="AIP3" s="291"/>
      <c r="AIQ3" s="291"/>
      <c r="AIR3" s="291"/>
      <c r="AIS3" s="291"/>
      <c r="AIT3" s="291"/>
      <c r="AIU3" s="291"/>
      <c r="AIV3" s="291"/>
      <c r="AIW3" s="291"/>
      <c r="AIX3" s="291"/>
      <c r="AIY3" s="291"/>
      <c r="AIZ3" s="291"/>
      <c r="AJA3" s="291"/>
      <c r="AJB3" s="291"/>
      <c r="AJC3" s="291"/>
      <c r="AJD3" s="291"/>
      <c r="AJE3" s="291"/>
      <c r="AJF3" s="291"/>
      <c r="AJG3" s="291"/>
      <c r="AJH3" s="291"/>
      <c r="AJI3" s="291"/>
      <c r="AJJ3" s="291"/>
      <c r="AJK3" s="291"/>
      <c r="AJL3" s="291"/>
      <c r="AJM3" s="291"/>
      <c r="AJN3" s="291"/>
      <c r="AJO3" s="291"/>
      <c r="AJP3" s="291"/>
      <c r="AJQ3" s="291"/>
      <c r="AJR3" s="291"/>
      <c r="AJS3" s="291"/>
      <c r="AJT3" s="291"/>
      <c r="AJU3" s="291"/>
      <c r="AJV3" s="291"/>
      <c r="AJW3" s="291"/>
      <c r="AJX3" s="291"/>
      <c r="AJY3" s="291"/>
      <c r="AJZ3" s="291"/>
      <c r="AKA3" s="291"/>
      <c r="AKB3" s="291"/>
      <c r="AKC3" s="291"/>
      <c r="AKD3" s="291"/>
      <c r="AKE3" s="291"/>
      <c r="AKF3" s="291"/>
      <c r="AKG3" s="291"/>
      <c r="AKH3" s="291"/>
      <c r="AKI3" s="291"/>
      <c r="AKJ3" s="291"/>
      <c r="AKK3" s="291"/>
      <c r="AKL3" s="291"/>
      <c r="AKM3" s="291"/>
      <c r="AKN3" s="291"/>
      <c r="AKO3" s="291"/>
      <c r="AKP3" s="291"/>
      <c r="AKQ3" s="291"/>
      <c r="AKR3" s="291"/>
      <c r="AKS3" s="291"/>
      <c r="AKT3" s="291"/>
      <c r="AKU3" s="291"/>
      <c r="AKV3" s="291"/>
      <c r="AKW3" s="291"/>
      <c r="AKX3" s="291"/>
      <c r="AKY3" s="291"/>
      <c r="AKZ3" s="291"/>
      <c r="ALA3" s="291"/>
      <c r="ALB3" s="291"/>
      <c r="ALC3" s="291"/>
      <c r="ALD3" s="291"/>
      <c r="ALE3" s="291"/>
      <c r="ALF3" s="291"/>
      <c r="ALG3" s="291"/>
      <c r="ALH3" s="291"/>
    </row>
    <row r="4" spans="2:997" s="295" customFormat="1"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  <c r="BJ4" s="294"/>
      <c r="BK4" s="294"/>
      <c r="BL4" s="294"/>
      <c r="BM4" s="294"/>
      <c r="BN4" s="294"/>
      <c r="BO4" s="294"/>
      <c r="BP4" s="294"/>
      <c r="BQ4" s="294"/>
      <c r="BR4" s="294"/>
      <c r="BS4" s="294"/>
      <c r="BT4" s="294"/>
      <c r="BU4" s="294"/>
      <c r="BV4" s="294"/>
      <c r="BW4" s="294"/>
      <c r="BX4" s="294"/>
      <c r="BY4" s="294"/>
      <c r="BZ4" s="294"/>
      <c r="CA4" s="294"/>
      <c r="CB4" s="294"/>
      <c r="CC4" s="294"/>
      <c r="CD4" s="294"/>
      <c r="CE4" s="294"/>
      <c r="CF4" s="294"/>
      <c r="CG4" s="294"/>
      <c r="CH4" s="294"/>
      <c r="CI4" s="294"/>
      <c r="CJ4" s="294"/>
      <c r="CK4" s="294"/>
      <c r="CL4" s="294"/>
      <c r="CM4" s="294"/>
      <c r="CN4" s="294"/>
      <c r="CO4" s="294"/>
      <c r="CP4" s="294"/>
      <c r="CQ4" s="294"/>
      <c r="CR4" s="294"/>
      <c r="CS4" s="294"/>
      <c r="CT4" s="294"/>
      <c r="CU4" s="294"/>
      <c r="CV4" s="294"/>
      <c r="CW4" s="294"/>
      <c r="CX4" s="294"/>
      <c r="CY4" s="294"/>
      <c r="CZ4" s="294"/>
      <c r="DA4" s="294"/>
      <c r="DB4" s="294"/>
      <c r="DC4" s="294"/>
      <c r="DD4" s="294"/>
      <c r="DE4" s="294"/>
      <c r="DF4" s="294"/>
      <c r="DG4" s="294"/>
      <c r="DH4" s="294"/>
      <c r="DI4" s="294"/>
      <c r="DJ4" s="294"/>
      <c r="DK4" s="294"/>
      <c r="DL4" s="294"/>
      <c r="DM4" s="294"/>
      <c r="DN4" s="294"/>
      <c r="DO4" s="294"/>
      <c r="DP4" s="294"/>
      <c r="DQ4" s="294"/>
      <c r="DR4" s="294"/>
      <c r="DS4" s="294"/>
      <c r="DT4" s="294"/>
      <c r="DU4" s="294"/>
      <c r="DV4" s="294"/>
      <c r="DW4" s="294"/>
      <c r="DX4" s="294"/>
      <c r="DY4" s="294"/>
      <c r="DZ4" s="294"/>
      <c r="EA4" s="294"/>
      <c r="EB4" s="294"/>
      <c r="EC4" s="294"/>
      <c r="ED4" s="294"/>
      <c r="EE4" s="294"/>
      <c r="EF4" s="294"/>
      <c r="EG4" s="294"/>
      <c r="EH4" s="294"/>
      <c r="EI4" s="294"/>
      <c r="EJ4" s="294"/>
      <c r="EK4" s="294"/>
      <c r="EL4" s="294"/>
      <c r="EM4" s="294"/>
      <c r="EN4" s="294"/>
      <c r="EO4" s="294"/>
      <c r="EP4" s="294"/>
      <c r="EQ4" s="294"/>
      <c r="ER4" s="294"/>
      <c r="ES4" s="294"/>
      <c r="ET4" s="294"/>
      <c r="EU4" s="294"/>
      <c r="EV4" s="294"/>
      <c r="EW4" s="294"/>
      <c r="EX4" s="294"/>
      <c r="EY4" s="294"/>
      <c r="EZ4" s="294"/>
      <c r="FA4" s="294"/>
      <c r="FB4" s="294"/>
      <c r="FC4" s="294"/>
      <c r="FD4" s="294"/>
      <c r="FE4" s="294"/>
      <c r="FF4" s="294"/>
      <c r="FG4" s="294"/>
      <c r="FH4" s="294"/>
      <c r="FI4" s="294"/>
      <c r="FJ4" s="294"/>
      <c r="FK4" s="294"/>
      <c r="FL4" s="294"/>
      <c r="FM4" s="294"/>
      <c r="FN4" s="294"/>
      <c r="FO4" s="294"/>
      <c r="FP4" s="294"/>
      <c r="FQ4" s="294"/>
      <c r="FR4" s="294"/>
      <c r="FS4" s="294"/>
      <c r="FT4" s="294"/>
      <c r="FU4" s="294"/>
      <c r="FV4" s="294"/>
      <c r="FW4" s="294"/>
      <c r="FX4" s="294"/>
      <c r="FY4" s="294"/>
      <c r="FZ4" s="294"/>
      <c r="GA4" s="294"/>
      <c r="GB4" s="294"/>
      <c r="GC4" s="294"/>
      <c r="GD4" s="294"/>
      <c r="GE4" s="294"/>
      <c r="GF4" s="294"/>
      <c r="GG4" s="294"/>
      <c r="GH4" s="294"/>
      <c r="GI4" s="294"/>
      <c r="GJ4" s="294"/>
      <c r="GK4" s="294"/>
      <c r="GL4" s="294"/>
      <c r="GM4" s="294"/>
      <c r="GN4" s="294"/>
      <c r="GO4" s="294"/>
      <c r="GP4" s="294"/>
      <c r="GQ4" s="294"/>
      <c r="GR4" s="294"/>
      <c r="GS4" s="294"/>
      <c r="GT4" s="294"/>
      <c r="GU4" s="294"/>
      <c r="GV4" s="294"/>
      <c r="GW4" s="294"/>
      <c r="GX4" s="294"/>
      <c r="GY4" s="294"/>
      <c r="GZ4" s="294"/>
      <c r="HA4" s="294"/>
      <c r="HB4" s="294"/>
      <c r="HC4" s="294"/>
      <c r="HD4" s="294"/>
      <c r="HE4" s="294"/>
      <c r="HF4" s="294"/>
      <c r="HG4" s="294"/>
      <c r="HH4" s="294"/>
      <c r="HI4" s="294"/>
      <c r="HJ4" s="294"/>
      <c r="HK4" s="294"/>
      <c r="HL4" s="294"/>
      <c r="HM4" s="294"/>
      <c r="HN4" s="294"/>
      <c r="HO4" s="294"/>
      <c r="HP4" s="294"/>
      <c r="HQ4" s="294"/>
      <c r="HR4" s="294"/>
      <c r="HS4" s="294"/>
      <c r="HT4" s="294"/>
      <c r="HU4" s="294"/>
      <c r="HV4" s="294"/>
      <c r="HW4" s="294"/>
      <c r="HX4" s="294"/>
      <c r="HY4" s="294"/>
      <c r="HZ4" s="294"/>
      <c r="IA4" s="294"/>
      <c r="IB4" s="294"/>
      <c r="IC4" s="294"/>
      <c r="ID4" s="294"/>
      <c r="IE4" s="294"/>
      <c r="IF4" s="294"/>
      <c r="IG4" s="294"/>
      <c r="IH4" s="294"/>
      <c r="II4" s="294"/>
      <c r="IJ4" s="294"/>
      <c r="IK4" s="294"/>
      <c r="IL4" s="294"/>
      <c r="IM4" s="294"/>
      <c r="IN4" s="294"/>
      <c r="IO4" s="294"/>
      <c r="IP4" s="294"/>
      <c r="IQ4" s="294"/>
      <c r="IR4" s="294"/>
      <c r="IS4" s="294"/>
      <c r="IT4" s="294"/>
      <c r="IU4" s="294"/>
      <c r="IV4" s="294"/>
      <c r="IW4" s="294"/>
      <c r="IX4" s="294"/>
      <c r="IY4" s="294"/>
      <c r="IZ4" s="294"/>
      <c r="JA4" s="294"/>
      <c r="JB4" s="294"/>
      <c r="JC4" s="294"/>
      <c r="JD4" s="294"/>
      <c r="JE4" s="294"/>
      <c r="JF4" s="294"/>
      <c r="JG4" s="294"/>
      <c r="JH4" s="294"/>
      <c r="JI4" s="294"/>
      <c r="JJ4" s="294"/>
      <c r="JK4" s="294"/>
      <c r="JL4" s="294"/>
      <c r="JM4" s="294"/>
      <c r="JN4" s="294"/>
      <c r="JO4" s="294"/>
      <c r="JP4" s="294"/>
      <c r="JQ4" s="294"/>
      <c r="JR4" s="294"/>
      <c r="JS4" s="294"/>
      <c r="JT4" s="294"/>
      <c r="JU4" s="294"/>
      <c r="JV4" s="294"/>
      <c r="JW4" s="294"/>
      <c r="JX4" s="294"/>
      <c r="JY4" s="294"/>
      <c r="JZ4" s="294"/>
      <c r="KA4" s="294"/>
      <c r="KB4" s="294"/>
      <c r="KC4" s="294"/>
      <c r="KD4" s="294"/>
      <c r="KE4" s="294"/>
      <c r="KF4" s="294"/>
      <c r="KG4" s="294"/>
      <c r="KH4" s="294"/>
      <c r="KI4" s="294"/>
      <c r="KJ4" s="294"/>
      <c r="KK4" s="294"/>
      <c r="KL4" s="294"/>
      <c r="KM4" s="294"/>
      <c r="KN4" s="294"/>
      <c r="KO4" s="294"/>
      <c r="KP4" s="294"/>
      <c r="KQ4" s="294"/>
      <c r="KR4" s="294"/>
      <c r="KS4" s="294"/>
      <c r="KT4" s="294"/>
      <c r="KU4" s="294"/>
      <c r="KV4" s="294"/>
      <c r="KW4" s="294"/>
      <c r="KX4" s="294"/>
      <c r="KY4" s="294"/>
      <c r="KZ4" s="294"/>
      <c r="LA4" s="294"/>
      <c r="LB4" s="294"/>
      <c r="LC4" s="294"/>
      <c r="LD4" s="294"/>
      <c r="LE4" s="294"/>
      <c r="LF4" s="294"/>
      <c r="LG4" s="294"/>
      <c r="LH4" s="294"/>
      <c r="LI4" s="294"/>
      <c r="LJ4" s="294"/>
      <c r="LK4" s="294"/>
      <c r="LL4" s="294"/>
      <c r="LM4" s="294"/>
      <c r="LN4" s="294"/>
      <c r="LO4" s="294"/>
      <c r="LP4" s="294"/>
      <c r="LQ4" s="294"/>
      <c r="LR4" s="294"/>
      <c r="LS4" s="294"/>
      <c r="LT4" s="294"/>
      <c r="LU4" s="294"/>
      <c r="LV4" s="294"/>
      <c r="LW4" s="294"/>
      <c r="LX4" s="294"/>
      <c r="LY4" s="294"/>
      <c r="LZ4" s="294"/>
      <c r="MA4" s="294"/>
      <c r="MB4" s="294"/>
      <c r="MC4" s="294"/>
      <c r="MD4" s="294"/>
      <c r="ME4" s="294"/>
      <c r="MF4" s="294"/>
      <c r="MG4" s="294"/>
      <c r="MH4" s="294"/>
      <c r="MI4" s="294"/>
      <c r="MJ4" s="294"/>
      <c r="MK4" s="294"/>
      <c r="ML4" s="294"/>
      <c r="MM4" s="294"/>
      <c r="MN4" s="294"/>
      <c r="MO4" s="294"/>
      <c r="MP4" s="294"/>
      <c r="MQ4" s="294"/>
      <c r="MR4" s="294"/>
      <c r="MS4" s="294"/>
      <c r="MT4" s="294"/>
      <c r="MU4" s="294"/>
      <c r="MV4" s="294"/>
      <c r="MW4" s="294"/>
      <c r="MX4" s="294"/>
      <c r="MY4" s="294"/>
      <c r="MZ4" s="294"/>
      <c r="NA4" s="294"/>
      <c r="NB4" s="294"/>
      <c r="NC4" s="294"/>
      <c r="ND4" s="294"/>
      <c r="NE4" s="294"/>
      <c r="NF4" s="294"/>
      <c r="NG4" s="294"/>
      <c r="NH4" s="294"/>
      <c r="NI4" s="294"/>
      <c r="NJ4" s="294"/>
      <c r="NK4" s="294"/>
      <c r="NL4" s="294"/>
      <c r="NM4" s="294"/>
      <c r="NN4" s="294"/>
      <c r="NO4" s="294"/>
      <c r="NP4" s="294"/>
      <c r="NQ4" s="294"/>
      <c r="NR4" s="294"/>
      <c r="NS4" s="294"/>
      <c r="NT4" s="294"/>
      <c r="NU4" s="294"/>
      <c r="NV4" s="294"/>
      <c r="NW4" s="294"/>
      <c r="NX4" s="294"/>
      <c r="NY4" s="294"/>
      <c r="NZ4" s="294"/>
      <c r="OA4" s="294"/>
      <c r="OB4" s="294"/>
      <c r="OC4" s="294"/>
      <c r="OD4" s="294"/>
      <c r="OE4" s="294"/>
      <c r="OF4" s="294"/>
      <c r="OG4" s="294"/>
      <c r="OH4" s="294"/>
      <c r="OI4" s="294"/>
      <c r="OJ4" s="294"/>
      <c r="OK4" s="294"/>
      <c r="OL4" s="294"/>
      <c r="OM4" s="294"/>
      <c r="ON4" s="294"/>
      <c r="OO4" s="294"/>
      <c r="OP4" s="294"/>
      <c r="OQ4" s="294"/>
      <c r="OR4" s="294"/>
      <c r="OS4" s="294"/>
      <c r="OT4" s="294"/>
      <c r="OU4" s="294"/>
      <c r="OV4" s="294"/>
      <c r="OW4" s="294"/>
      <c r="OX4" s="294"/>
      <c r="OY4" s="294"/>
      <c r="OZ4" s="294"/>
      <c r="PA4" s="294"/>
      <c r="PB4" s="294"/>
      <c r="PC4" s="294"/>
      <c r="PD4" s="294"/>
      <c r="PE4" s="294"/>
      <c r="PF4" s="294"/>
      <c r="PG4" s="294"/>
      <c r="PH4" s="294"/>
      <c r="PI4" s="294"/>
      <c r="PJ4" s="294"/>
      <c r="PK4" s="294"/>
      <c r="PL4" s="294"/>
      <c r="PM4" s="294"/>
      <c r="PN4" s="294"/>
      <c r="PO4" s="294"/>
      <c r="PP4" s="294"/>
      <c r="PQ4" s="294"/>
      <c r="PR4" s="294"/>
      <c r="PS4" s="294"/>
      <c r="PT4" s="294"/>
      <c r="PU4" s="294"/>
      <c r="PV4" s="294"/>
      <c r="PW4" s="294"/>
      <c r="PX4" s="294"/>
      <c r="PY4" s="294"/>
      <c r="PZ4" s="294"/>
      <c r="QA4" s="294"/>
      <c r="QB4" s="294"/>
      <c r="QC4" s="294"/>
      <c r="QD4" s="294"/>
      <c r="QE4" s="294"/>
      <c r="QF4" s="294"/>
      <c r="QG4" s="294"/>
      <c r="QH4" s="294"/>
      <c r="QI4" s="294"/>
      <c r="QJ4" s="294"/>
      <c r="QK4" s="294"/>
      <c r="QL4" s="294"/>
      <c r="QM4" s="294"/>
      <c r="QN4" s="294"/>
      <c r="QO4" s="294"/>
      <c r="QP4" s="294"/>
      <c r="QQ4" s="294"/>
      <c r="QR4" s="294"/>
      <c r="QS4" s="294"/>
      <c r="QT4" s="294"/>
      <c r="QU4" s="294"/>
      <c r="QV4" s="294"/>
      <c r="QW4" s="294"/>
      <c r="QX4" s="294"/>
      <c r="QY4" s="294"/>
      <c r="QZ4" s="294"/>
      <c r="RA4" s="294"/>
      <c r="RB4" s="294"/>
      <c r="RC4" s="294"/>
      <c r="RD4" s="294"/>
      <c r="RE4" s="294"/>
      <c r="RF4" s="294"/>
      <c r="RG4" s="294"/>
      <c r="RH4" s="294"/>
      <c r="RI4" s="294"/>
      <c r="RJ4" s="294"/>
      <c r="RK4" s="294"/>
      <c r="RL4" s="294"/>
      <c r="RM4" s="294"/>
      <c r="RN4" s="294"/>
      <c r="RO4" s="294"/>
      <c r="RP4" s="294"/>
      <c r="RQ4" s="294"/>
      <c r="RR4" s="294"/>
      <c r="RS4" s="294"/>
      <c r="RT4" s="294"/>
      <c r="RU4" s="294"/>
      <c r="RV4" s="294"/>
      <c r="RW4" s="294"/>
      <c r="RX4" s="294"/>
      <c r="RY4" s="294"/>
      <c r="RZ4" s="294"/>
      <c r="SA4" s="294"/>
      <c r="SB4" s="294"/>
      <c r="SC4" s="294"/>
      <c r="SD4" s="294"/>
      <c r="SE4" s="294"/>
      <c r="SF4" s="294"/>
      <c r="SG4" s="294"/>
      <c r="SH4" s="294"/>
      <c r="SI4" s="294"/>
      <c r="SJ4" s="294"/>
      <c r="SK4" s="294"/>
      <c r="SL4" s="294"/>
      <c r="SM4" s="294"/>
      <c r="SN4" s="294"/>
      <c r="SO4" s="294"/>
      <c r="SP4" s="294"/>
      <c r="SQ4" s="294"/>
      <c r="SR4" s="294"/>
      <c r="SS4" s="294"/>
      <c r="ST4" s="294"/>
      <c r="SU4" s="294"/>
      <c r="SV4" s="294"/>
      <c r="SW4" s="294"/>
      <c r="SX4" s="294"/>
      <c r="SY4" s="294"/>
      <c r="SZ4" s="294"/>
      <c r="TA4" s="294"/>
      <c r="TB4" s="294"/>
      <c r="TC4" s="294"/>
      <c r="TD4" s="294"/>
      <c r="TE4" s="294"/>
      <c r="TF4" s="294"/>
      <c r="TG4" s="294"/>
      <c r="TH4" s="294"/>
      <c r="TI4" s="294"/>
      <c r="TJ4" s="294"/>
      <c r="TK4" s="294"/>
      <c r="TL4" s="294"/>
      <c r="TM4" s="294"/>
      <c r="TN4" s="294"/>
      <c r="TO4" s="294"/>
      <c r="TP4" s="294"/>
      <c r="TQ4" s="294"/>
      <c r="TR4" s="294"/>
      <c r="TS4" s="294"/>
      <c r="TT4" s="294"/>
      <c r="TU4" s="294"/>
      <c r="TV4" s="294"/>
      <c r="TW4" s="294"/>
      <c r="TX4" s="294"/>
      <c r="TY4" s="294"/>
      <c r="TZ4" s="294"/>
      <c r="UA4" s="294"/>
      <c r="UB4" s="294"/>
      <c r="UC4" s="294"/>
      <c r="UD4" s="294"/>
      <c r="UE4" s="294"/>
      <c r="UF4" s="294"/>
      <c r="UG4" s="294"/>
      <c r="UH4" s="294"/>
      <c r="UI4" s="294"/>
      <c r="UJ4" s="294"/>
      <c r="UK4" s="294"/>
      <c r="UL4" s="294"/>
      <c r="UM4" s="294"/>
      <c r="UN4" s="294"/>
      <c r="UO4" s="294"/>
      <c r="UP4" s="294"/>
      <c r="UQ4" s="294"/>
      <c r="UR4" s="294"/>
      <c r="US4" s="294"/>
      <c r="UT4" s="294"/>
      <c r="UU4" s="294"/>
      <c r="UV4" s="294"/>
      <c r="UW4" s="294"/>
      <c r="UX4" s="294"/>
      <c r="UY4" s="294"/>
      <c r="UZ4" s="294"/>
      <c r="VA4" s="294"/>
      <c r="VB4" s="294"/>
      <c r="VC4" s="294"/>
      <c r="VD4" s="294"/>
      <c r="VE4" s="294"/>
      <c r="VF4" s="294"/>
      <c r="VG4" s="294"/>
      <c r="VH4" s="294"/>
      <c r="VI4" s="294"/>
      <c r="VJ4" s="294"/>
      <c r="VK4" s="294"/>
      <c r="VL4" s="294"/>
      <c r="VM4" s="294"/>
      <c r="VN4" s="294"/>
      <c r="VO4" s="294"/>
      <c r="VP4" s="294"/>
      <c r="VQ4" s="294"/>
      <c r="VR4" s="294"/>
      <c r="VS4" s="294"/>
      <c r="VT4" s="294"/>
      <c r="VU4" s="294"/>
      <c r="VV4" s="294"/>
      <c r="VW4" s="294"/>
      <c r="VX4" s="294"/>
      <c r="VY4" s="294"/>
      <c r="VZ4" s="294"/>
      <c r="WA4" s="294"/>
      <c r="WB4" s="294"/>
      <c r="WC4" s="294"/>
      <c r="WD4" s="294"/>
      <c r="WE4" s="294"/>
      <c r="WF4" s="294"/>
      <c r="WG4" s="294"/>
      <c r="WH4" s="294"/>
      <c r="WI4" s="294"/>
      <c r="WJ4" s="294"/>
      <c r="WK4" s="294"/>
      <c r="WL4" s="294"/>
      <c r="WM4" s="294"/>
      <c r="WN4" s="294"/>
      <c r="WO4" s="294"/>
      <c r="WP4" s="294"/>
      <c r="WQ4" s="294"/>
      <c r="WR4" s="294"/>
      <c r="WS4" s="294"/>
      <c r="WT4" s="294"/>
      <c r="WU4" s="294"/>
      <c r="WV4" s="294"/>
      <c r="WW4" s="294"/>
      <c r="WX4" s="294"/>
      <c r="WY4" s="294"/>
      <c r="WZ4" s="294"/>
      <c r="XA4" s="294"/>
      <c r="XB4" s="294"/>
      <c r="XC4" s="294"/>
      <c r="XD4" s="294"/>
      <c r="XE4" s="294"/>
      <c r="XF4" s="294"/>
      <c r="XG4" s="294"/>
      <c r="XH4" s="294"/>
      <c r="XI4" s="294"/>
      <c r="XJ4" s="294"/>
      <c r="XK4" s="294"/>
      <c r="XL4" s="294"/>
      <c r="XM4" s="294"/>
      <c r="XN4" s="294"/>
      <c r="XO4" s="294"/>
      <c r="XP4" s="294"/>
      <c r="XQ4" s="294"/>
      <c r="XR4" s="294"/>
      <c r="XS4" s="294"/>
      <c r="XT4" s="294"/>
      <c r="XU4" s="294"/>
      <c r="XV4" s="294"/>
      <c r="XW4" s="294"/>
      <c r="XX4" s="294"/>
      <c r="XY4" s="294"/>
      <c r="XZ4" s="294"/>
      <c r="YA4" s="294"/>
      <c r="YB4" s="294"/>
      <c r="YC4" s="294"/>
      <c r="YD4" s="294"/>
      <c r="YE4" s="294"/>
      <c r="YF4" s="294"/>
      <c r="YG4" s="294"/>
      <c r="YH4" s="294"/>
      <c r="YI4" s="294"/>
      <c r="YJ4" s="294"/>
      <c r="YK4" s="294"/>
      <c r="YL4" s="294"/>
      <c r="YM4" s="294"/>
      <c r="YN4" s="294"/>
      <c r="YO4" s="294"/>
      <c r="YP4" s="294"/>
      <c r="YQ4" s="294"/>
      <c r="YR4" s="294"/>
      <c r="YS4" s="294"/>
      <c r="YT4" s="294"/>
      <c r="YU4" s="294"/>
      <c r="YV4" s="294"/>
      <c r="YW4" s="294"/>
      <c r="YX4" s="294"/>
      <c r="YY4" s="294"/>
      <c r="YZ4" s="294"/>
      <c r="ZA4" s="294"/>
      <c r="ZB4" s="294"/>
      <c r="ZC4" s="294"/>
      <c r="ZD4" s="294"/>
      <c r="ZE4" s="294"/>
      <c r="ZF4" s="294"/>
      <c r="ZG4" s="294"/>
      <c r="ZH4" s="294"/>
      <c r="ZI4" s="294"/>
      <c r="ZJ4" s="294"/>
      <c r="ZK4" s="294"/>
      <c r="ZL4" s="294"/>
      <c r="ZM4" s="294"/>
      <c r="ZN4" s="294"/>
      <c r="ZO4" s="294"/>
      <c r="ZP4" s="294"/>
      <c r="ZQ4" s="294"/>
      <c r="ZR4" s="294"/>
      <c r="ZS4" s="294"/>
      <c r="ZT4" s="294"/>
      <c r="ZU4" s="294"/>
      <c r="ZV4" s="294"/>
      <c r="ZW4" s="294"/>
      <c r="ZX4" s="294"/>
      <c r="ZY4" s="294"/>
      <c r="ZZ4" s="294"/>
      <c r="AAA4" s="294"/>
      <c r="AAB4" s="294"/>
      <c r="AAC4" s="294"/>
      <c r="AAD4" s="294"/>
      <c r="AAE4" s="294"/>
      <c r="AAF4" s="294"/>
      <c r="AAG4" s="294"/>
      <c r="AAH4" s="294"/>
      <c r="AAI4" s="294"/>
      <c r="AAJ4" s="294"/>
      <c r="AAK4" s="294"/>
      <c r="AAL4" s="294"/>
      <c r="AAM4" s="294"/>
      <c r="AAN4" s="294"/>
      <c r="AAO4" s="294"/>
      <c r="AAP4" s="294"/>
      <c r="AAQ4" s="294"/>
      <c r="AAR4" s="294"/>
      <c r="AAS4" s="294"/>
      <c r="AAT4" s="294"/>
      <c r="AAU4" s="294"/>
      <c r="AAV4" s="294"/>
      <c r="AAW4" s="294"/>
      <c r="AAX4" s="294"/>
      <c r="AAY4" s="294"/>
      <c r="AAZ4" s="294"/>
      <c r="ABA4" s="294"/>
      <c r="ABB4" s="294"/>
      <c r="ABC4" s="294"/>
      <c r="ABD4" s="294"/>
      <c r="ABE4" s="294"/>
      <c r="ABF4" s="294"/>
      <c r="ABG4" s="294"/>
      <c r="ABH4" s="294"/>
      <c r="ABI4" s="294"/>
      <c r="ABJ4" s="294"/>
      <c r="ABK4" s="294"/>
      <c r="ABL4" s="294"/>
      <c r="ABM4" s="294"/>
      <c r="ABN4" s="294"/>
      <c r="ABO4" s="294"/>
      <c r="ABP4" s="294"/>
      <c r="ABQ4" s="294"/>
      <c r="ABR4" s="294"/>
      <c r="ABS4" s="294"/>
      <c r="ABT4" s="294"/>
      <c r="ABU4" s="294"/>
      <c r="ABV4" s="294"/>
      <c r="ABW4" s="294"/>
      <c r="ABX4" s="294"/>
      <c r="ABY4" s="294"/>
      <c r="ABZ4" s="294"/>
      <c r="ACA4" s="294"/>
      <c r="ACB4" s="294"/>
      <c r="ACC4" s="294"/>
      <c r="ACD4" s="294"/>
      <c r="ACE4" s="294"/>
      <c r="ACF4" s="294"/>
      <c r="ACG4" s="294"/>
      <c r="ACH4" s="294"/>
      <c r="ACI4" s="294"/>
      <c r="ACJ4" s="294"/>
      <c r="ACK4" s="294"/>
      <c r="ACL4" s="294"/>
      <c r="ACM4" s="294"/>
      <c r="ACN4" s="294"/>
      <c r="ACO4" s="294"/>
      <c r="ACP4" s="294"/>
      <c r="ACQ4" s="294"/>
      <c r="ACR4" s="294"/>
      <c r="ACS4" s="294"/>
      <c r="ACT4" s="294"/>
      <c r="ACU4" s="294"/>
      <c r="ACV4" s="294"/>
      <c r="ACW4" s="294"/>
      <c r="ACX4" s="294"/>
      <c r="ACY4" s="294"/>
      <c r="ACZ4" s="294"/>
      <c r="ADA4" s="294"/>
      <c r="ADB4" s="294"/>
      <c r="ADC4" s="294"/>
      <c r="ADD4" s="294"/>
      <c r="ADE4" s="294"/>
      <c r="ADF4" s="294"/>
      <c r="ADG4" s="294"/>
      <c r="ADH4" s="294"/>
      <c r="ADI4" s="294"/>
      <c r="ADJ4" s="294"/>
      <c r="ADK4" s="294"/>
      <c r="ADL4" s="294"/>
      <c r="ADM4" s="294"/>
      <c r="ADN4" s="294"/>
      <c r="ADO4" s="294"/>
      <c r="ADP4" s="294"/>
      <c r="ADQ4" s="294"/>
      <c r="ADR4" s="294"/>
      <c r="ADS4" s="294"/>
      <c r="ADT4" s="294"/>
      <c r="ADU4" s="294"/>
      <c r="ADV4" s="294"/>
      <c r="ADW4" s="294"/>
      <c r="ADX4" s="294"/>
      <c r="ADY4" s="294"/>
      <c r="ADZ4" s="294"/>
      <c r="AEA4" s="294"/>
      <c r="AEB4" s="294"/>
      <c r="AEC4" s="294"/>
      <c r="AED4" s="294"/>
      <c r="AEE4" s="294"/>
      <c r="AEF4" s="294"/>
      <c r="AEG4" s="294"/>
      <c r="AEH4" s="294"/>
      <c r="AEI4" s="294"/>
      <c r="AEJ4" s="294"/>
      <c r="AEK4" s="294"/>
      <c r="AEL4" s="294"/>
      <c r="AEM4" s="294"/>
      <c r="AEN4" s="294"/>
      <c r="AEO4" s="294"/>
      <c r="AEP4" s="294"/>
      <c r="AEQ4" s="294"/>
      <c r="AER4" s="294"/>
      <c r="AES4" s="294"/>
      <c r="AET4" s="294"/>
      <c r="AEU4" s="294"/>
      <c r="AEV4" s="294"/>
      <c r="AEW4" s="294"/>
      <c r="AEX4" s="294"/>
      <c r="AEY4" s="294"/>
      <c r="AEZ4" s="294"/>
      <c r="AFA4" s="294"/>
      <c r="AFB4" s="294"/>
      <c r="AFC4" s="294"/>
      <c r="AFD4" s="294"/>
      <c r="AFE4" s="294"/>
      <c r="AFF4" s="294"/>
      <c r="AFG4" s="294"/>
      <c r="AFH4" s="294"/>
      <c r="AFI4" s="294"/>
      <c r="AFJ4" s="294"/>
      <c r="AFK4" s="294"/>
      <c r="AFL4" s="294"/>
      <c r="AFM4" s="294"/>
      <c r="AFN4" s="294"/>
      <c r="AFO4" s="294"/>
      <c r="AFP4" s="294"/>
      <c r="AFQ4" s="294"/>
      <c r="AFR4" s="294"/>
      <c r="AFS4" s="294"/>
      <c r="AFT4" s="294"/>
      <c r="AFU4" s="294"/>
      <c r="AFV4" s="294"/>
      <c r="AFW4" s="294"/>
      <c r="AFX4" s="294"/>
      <c r="AFY4" s="294"/>
      <c r="AFZ4" s="294"/>
      <c r="AGA4" s="294"/>
      <c r="AGB4" s="294"/>
      <c r="AGC4" s="294"/>
      <c r="AGD4" s="294"/>
      <c r="AGE4" s="294"/>
      <c r="AGF4" s="294"/>
      <c r="AGG4" s="294"/>
      <c r="AGH4" s="294"/>
      <c r="AGI4" s="294"/>
      <c r="AGJ4" s="294"/>
      <c r="AGK4" s="294"/>
      <c r="AGL4" s="294"/>
      <c r="AGM4" s="294"/>
      <c r="AGN4" s="294"/>
      <c r="AGO4" s="294"/>
      <c r="AGP4" s="294"/>
      <c r="AGQ4" s="294"/>
      <c r="AGR4" s="294"/>
      <c r="AGS4" s="294"/>
      <c r="AGT4" s="294"/>
      <c r="AGU4" s="294"/>
      <c r="AGV4" s="294"/>
      <c r="AGW4" s="294"/>
      <c r="AGX4" s="294"/>
      <c r="AGY4" s="294"/>
      <c r="AGZ4" s="294"/>
      <c r="AHA4" s="294"/>
      <c r="AHB4" s="294"/>
      <c r="AHC4" s="294"/>
      <c r="AHD4" s="294"/>
      <c r="AHE4" s="294"/>
      <c r="AHF4" s="294"/>
      <c r="AHG4" s="294"/>
      <c r="AHH4" s="294"/>
      <c r="AHI4" s="294"/>
      <c r="AHJ4" s="294"/>
      <c r="AHK4" s="294"/>
      <c r="AHL4" s="294"/>
      <c r="AHM4" s="294"/>
      <c r="AHN4" s="294"/>
      <c r="AHO4" s="294"/>
      <c r="AHP4" s="294"/>
      <c r="AHQ4" s="294"/>
      <c r="AHR4" s="294"/>
      <c r="AHS4" s="294"/>
      <c r="AHT4" s="294"/>
      <c r="AHU4" s="294"/>
      <c r="AHV4" s="294"/>
      <c r="AHW4" s="294"/>
      <c r="AHX4" s="294"/>
      <c r="AHY4" s="294"/>
      <c r="AHZ4" s="294"/>
      <c r="AIA4" s="294"/>
      <c r="AIB4" s="294"/>
      <c r="AIC4" s="294"/>
      <c r="AID4" s="294"/>
      <c r="AIE4" s="294"/>
      <c r="AIF4" s="294"/>
      <c r="AIG4" s="294"/>
      <c r="AIH4" s="294"/>
      <c r="AII4" s="294"/>
      <c r="AIJ4" s="294"/>
      <c r="AIK4" s="294"/>
      <c r="AIL4" s="294"/>
      <c r="AIM4" s="294"/>
      <c r="AIN4" s="294"/>
      <c r="AIO4" s="294"/>
      <c r="AIP4" s="294"/>
      <c r="AIQ4" s="294"/>
      <c r="AIR4" s="294"/>
      <c r="AIS4" s="294"/>
      <c r="AIT4" s="294"/>
      <c r="AIU4" s="294"/>
      <c r="AIV4" s="294"/>
      <c r="AIW4" s="294"/>
      <c r="AIX4" s="294"/>
      <c r="AIY4" s="294"/>
      <c r="AIZ4" s="294"/>
      <c r="AJA4" s="294"/>
      <c r="AJB4" s="294"/>
      <c r="AJC4" s="294"/>
      <c r="AJD4" s="294"/>
      <c r="AJE4" s="294"/>
      <c r="AJF4" s="294"/>
      <c r="AJG4" s="294"/>
      <c r="AJH4" s="294"/>
      <c r="AJI4" s="294"/>
      <c r="AJJ4" s="294"/>
      <c r="AJK4" s="294"/>
      <c r="AJL4" s="294"/>
      <c r="AJM4" s="294"/>
      <c r="AJN4" s="294"/>
      <c r="AJO4" s="294"/>
      <c r="AJP4" s="294"/>
      <c r="AJQ4" s="294"/>
      <c r="AJR4" s="294"/>
      <c r="AJS4" s="294"/>
      <c r="AJT4" s="294"/>
      <c r="AJU4" s="294"/>
      <c r="AJV4" s="294"/>
      <c r="AJW4" s="294"/>
      <c r="AJX4" s="294"/>
      <c r="AJY4" s="294"/>
      <c r="AJZ4" s="294"/>
      <c r="AKA4" s="294"/>
      <c r="AKB4" s="294"/>
      <c r="AKC4" s="294"/>
      <c r="AKD4" s="294"/>
      <c r="AKE4" s="294"/>
      <c r="AKF4" s="294"/>
      <c r="AKG4" s="294"/>
      <c r="AKH4" s="294"/>
      <c r="AKI4" s="294"/>
      <c r="AKJ4" s="294"/>
      <c r="AKK4" s="294"/>
      <c r="AKL4" s="294"/>
      <c r="AKM4" s="294"/>
      <c r="AKN4" s="294"/>
      <c r="AKO4" s="294"/>
      <c r="AKP4" s="294"/>
      <c r="AKQ4" s="294"/>
      <c r="AKR4" s="294"/>
      <c r="AKS4" s="294"/>
      <c r="AKT4" s="294"/>
      <c r="AKU4" s="294"/>
      <c r="AKV4" s="294"/>
      <c r="AKW4" s="294"/>
      <c r="AKX4" s="294"/>
      <c r="AKY4" s="294"/>
      <c r="AKZ4" s="294"/>
      <c r="ALA4" s="294"/>
      <c r="ALB4" s="294"/>
      <c r="ALC4" s="294"/>
      <c r="ALD4" s="294"/>
      <c r="ALE4" s="294"/>
      <c r="ALF4" s="294"/>
      <c r="ALG4" s="294"/>
      <c r="ALH4" s="294"/>
    </row>
    <row r="5" spans="2:997">
      <c r="B5" s="86" t="s">
        <v>244</v>
      </c>
      <c r="C5" s="291"/>
      <c r="D5" s="86"/>
      <c r="E5" s="86"/>
      <c r="F5" s="86"/>
      <c r="G5" s="86"/>
      <c r="H5" s="86"/>
      <c r="I5" s="86"/>
      <c r="J5" s="86"/>
      <c r="K5" s="86"/>
      <c r="L5" s="291"/>
      <c r="M5" s="291"/>
      <c r="N5" s="291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1"/>
      <c r="AB5" s="291"/>
      <c r="AC5" s="291"/>
      <c r="AD5" s="291"/>
      <c r="AE5" s="291"/>
      <c r="AF5" s="291"/>
      <c r="AG5" s="291"/>
      <c r="AH5" s="291"/>
      <c r="AI5" s="291"/>
      <c r="AJ5" s="291"/>
      <c r="AK5" s="291"/>
      <c r="AL5" s="291"/>
      <c r="AM5" s="291"/>
      <c r="AN5" s="291"/>
      <c r="AO5" s="291"/>
      <c r="AP5" s="291"/>
      <c r="AQ5" s="291"/>
      <c r="AR5" s="291"/>
      <c r="AS5" s="291"/>
      <c r="AT5" s="291"/>
      <c r="AU5" s="291"/>
      <c r="AV5" s="291"/>
      <c r="AW5" s="291"/>
      <c r="AX5" s="291"/>
      <c r="AY5" s="291"/>
      <c r="AZ5" s="291"/>
      <c r="BA5" s="291"/>
      <c r="BB5" s="291"/>
      <c r="BC5" s="291"/>
      <c r="BD5" s="291"/>
      <c r="BE5" s="291"/>
      <c r="BF5" s="291"/>
      <c r="BG5" s="291"/>
      <c r="BH5" s="291"/>
      <c r="BI5" s="291"/>
      <c r="BJ5" s="291"/>
      <c r="BK5" s="291"/>
      <c r="BL5" s="291"/>
      <c r="BM5" s="291"/>
      <c r="BN5" s="291"/>
      <c r="BO5" s="291"/>
      <c r="BP5" s="291"/>
      <c r="BQ5" s="291"/>
      <c r="BR5" s="291"/>
      <c r="BS5" s="291"/>
      <c r="BT5" s="291"/>
      <c r="BU5" s="291"/>
      <c r="BV5" s="291"/>
      <c r="BW5" s="291"/>
      <c r="BX5" s="291"/>
      <c r="BY5" s="291"/>
      <c r="BZ5" s="291"/>
      <c r="CA5" s="291"/>
      <c r="CB5" s="291"/>
      <c r="CC5" s="291"/>
      <c r="CD5" s="291"/>
      <c r="CE5" s="291"/>
      <c r="CF5" s="291"/>
      <c r="CG5" s="291"/>
      <c r="CH5" s="291"/>
      <c r="CI5" s="291"/>
      <c r="CJ5" s="291"/>
      <c r="CK5" s="291"/>
      <c r="CL5" s="291"/>
      <c r="CM5" s="291"/>
      <c r="CN5" s="291"/>
      <c r="CO5" s="291"/>
      <c r="CP5" s="291"/>
      <c r="CQ5" s="291"/>
      <c r="CR5" s="291"/>
      <c r="CS5" s="291"/>
      <c r="CT5" s="291"/>
      <c r="CU5" s="291"/>
      <c r="CV5" s="291"/>
      <c r="CW5" s="291"/>
      <c r="CX5" s="291"/>
      <c r="CY5" s="291"/>
      <c r="CZ5" s="291"/>
      <c r="DA5" s="291"/>
      <c r="DB5" s="291"/>
      <c r="DC5" s="291"/>
      <c r="DD5" s="291"/>
      <c r="DE5" s="291"/>
      <c r="DF5" s="291"/>
      <c r="DG5" s="291"/>
      <c r="DH5" s="291"/>
      <c r="DI5" s="291"/>
      <c r="DJ5" s="291"/>
      <c r="DK5" s="291"/>
      <c r="DL5" s="291"/>
      <c r="DM5" s="291"/>
      <c r="DN5" s="291"/>
      <c r="DO5" s="291"/>
      <c r="DP5" s="291"/>
      <c r="DQ5" s="291"/>
      <c r="DR5" s="291"/>
      <c r="DS5" s="291"/>
      <c r="DT5" s="291"/>
      <c r="DU5" s="291"/>
      <c r="DV5" s="291"/>
      <c r="DW5" s="291"/>
      <c r="DX5" s="291"/>
      <c r="DY5" s="291"/>
      <c r="DZ5" s="291"/>
      <c r="EA5" s="291"/>
      <c r="EB5" s="291"/>
      <c r="EC5" s="291"/>
      <c r="ED5" s="291"/>
      <c r="EE5" s="291"/>
      <c r="EF5" s="291"/>
      <c r="EG5" s="291"/>
      <c r="EH5" s="291"/>
      <c r="EI5" s="291"/>
      <c r="EJ5" s="291"/>
      <c r="EK5" s="291"/>
      <c r="EL5" s="291"/>
      <c r="EM5" s="291"/>
      <c r="EN5" s="291"/>
      <c r="EO5" s="291"/>
      <c r="EP5" s="291"/>
      <c r="EQ5" s="291"/>
      <c r="ER5" s="291"/>
      <c r="ES5" s="291"/>
      <c r="ET5" s="291"/>
      <c r="EU5" s="291"/>
      <c r="EV5" s="291"/>
      <c r="EW5" s="291"/>
      <c r="EX5" s="291"/>
      <c r="EY5" s="291"/>
      <c r="EZ5" s="291"/>
      <c r="FA5" s="291"/>
      <c r="FB5" s="291"/>
      <c r="FC5" s="291"/>
      <c r="FD5" s="291"/>
      <c r="FE5" s="291"/>
      <c r="FF5" s="291"/>
      <c r="FG5" s="291"/>
      <c r="FH5" s="291"/>
      <c r="FI5" s="291"/>
      <c r="FJ5" s="291"/>
      <c r="FK5" s="291"/>
      <c r="FL5" s="291"/>
      <c r="FM5" s="291"/>
      <c r="FN5" s="291"/>
      <c r="FO5" s="291"/>
      <c r="FP5" s="291"/>
      <c r="FQ5" s="291"/>
      <c r="FR5" s="291"/>
      <c r="FS5" s="291"/>
      <c r="FT5" s="291"/>
      <c r="FU5" s="291"/>
      <c r="FV5" s="291"/>
      <c r="FW5" s="291"/>
      <c r="FX5" s="291"/>
      <c r="FY5" s="291"/>
      <c r="FZ5" s="291"/>
      <c r="GA5" s="291"/>
      <c r="GB5" s="291"/>
      <c r="GC5" s="291"/>
      <c r="GD5" s="291"/>
      <c r="GE5" s="291"/>
      <c r="GF5" s="291"/>
      <c r="GG5" s="291"/>
      <c r="GH5" s="291"/>
      <c r="GI5" s="291"/>
      <c r="GJ5" s="291"/>
      <c r="GK5" s="291"/>
      <c r="GL5" s="291"/>
      <c r="GM5" s="291"/>
      <c r="GN5" s="291"/>
      <c r="GO5" s="291"/>
      <c r="GP5" s="291"/>
      <c r="GQ5" s="291"/>
      <c r="GR5" s="291"/>
      <c r="GS5" s="291"/>
      <c r="GT5" s="291"/>
      <c r="GU5" s="291"/>
      <c r="GV5" s="291"/>
      <c r="GW5" s="291"/>
      <c r="GX5" s="291"/>
      <c r="GY5" s="291"/>
      <c r="GZ5" s="291"/>
      <c r="HA5" s="291"/>
      <c r="HB5" s="291"/>
      <c r="HC5" s="291"/>
      <c r="HD5" s="291"/>
      <c r="HE5" s="291"/>
      <c r="HF5" s="291"/>
      <c r="HG5" s="291"/>
      <c r="HH5" s="291"/>
      <c r="HI5" s="291"/>
      <c r="HJ5" s="291"/>
      <c r="HK5" s="291"/>
      <c r="HL5" s="291"/>
      <c r="HM5" s="291"/>
      <c r="HN5" s="291"/>
      <c r="HO5" s="291"/>
      <c r="HP5" s="291"/>
      <c r="HQ5" s="291"/>
      <c r="HR5" s="291"/>
      <c r="HS5" s="291"/>
      <c r="HT5" s="291"/>
      <c r="HU5" s="291"/>
      <c r="HV5" s="291"/>
      <c r="HW5" s="291"/>
      <c r="HX5" s="291"/>
      <c r="HY5" s="291"/>
      <c r="HZ5" s="291"/>
      <c r="IA5" s="291"/>
      <c r="IB5" s="291"/>
      <c r="IC5" s="291"/>
      <c r="ID5" s="291"/>
      <c r="IE5" s="291"/>
      <c r="IF5" s="291"/>
      <c r="IG5" s="291"/>
      <c r="IH5" s="291"/>
      <c r="II5" s="291"/>
      <c r="IJ5" s="291"/>
      <c r="IK5" s="291"/>
      <c r="IL5" s="291"/>
      <c r="IM5" s="291"/>
      <c r="IN5" s="291"/>
      <c r="IO5" s="291"/>
      <c r="IP5" s="291"/>
      <c r="IQ5" s="291"/>
      <c r="IR5" s="291"/>
      <c r="IS5" s="291"/>
      <c r="IT5" s="291"/>
      <c r="IU5" s="291"/>
      <c r="IV5" s="291"/>
      <c r="IW5" s="291"/>
      <c r="IX5" s="291"/>
      <c r="IY5" s="291"/>
      <c r="IZ5" s="291"/>
      <c r="JA5" s="291"/>
      <c r="JB5" s="291"/>
      <c r="JC5" s="291"/>
      <c r="JD5" s="291"/>
      <c r="JE5" s="291"/>
      <c r="JF5" s="291"/>
      <c r="JG5" s="291"/>
      <c r="JH5" s="291"/>
      <c r="JI5" s="291"/>
      <c r="JJ5" s="291"/>
      <c r="JK5" s="291"/>
      <c r="JL5" s="291"/>
      <c r="JM5" s="291"/>
      <c r="JN5" s="291"/>
      <c r="JO5" s="291"/>
      <c r="JP5" s="291"/>
      <c r="JQ5" s="291"/>
      <c r="JR5" s="291"/>
      <c r="JS5" s="291"/>
      <c r="JT5" s="291"/>
      <c r="JU5" s="291"/>
      <c r="JV5" s="291"/>
      <c r="JW5" s="291"/>
      <c r="JX5" s="291"/>
      <c r="JY5" s="291"/>
      <c r="JZ5" s="291"/>
      <c r="KA5" s="291"/>
      <c r="KB5" s="291"/>
      <c r="KC5" s="291"/>
      <c r="KD5" s="291"/>
      <c r="KE5" s="291"/>
      <c r="KF5" s="291"/>
      <c r="KG5" s="291"/>
      <c r="KH5" s="291"/>
      <c r="KI5" s="291"/>
      <c r="KJ5" s="291"/>
      <c r="KK5" s="291"/>
      <c r="KL5" s="291"/>
      <c r="KM5" s="291"/>
      <c r="KN5" s="291"/>
      <c r="KO5" s="291"/>
      <c r="KP5" s="291"/>
      <c r="KQ5" s="291"/>
      <c r="KR5" s="291"/>
      <c r="KS5" s="291"/>
      <c r="KT5" s="291"/>
      <c r="KU5" s="291"/>
      <c r="KV5" s="291"/>
      <c r="KW5" s="291"/>
      <c r="KX5" s="291"/>
      <c r="KY5" s="291"/>
      <c r="KZ5" s="291"/>
      <c r="LA5" s="291"/>
      <c r="LB5" s="291"/>
      <c r="LC5" s="291"/>
      <c r="LD5" s="291"/>
      <c r="LE5" s="291"/>
      <c r="LF5" s="291"/>
      <c r="LG5" s="291"/>
      <c r="LH5" s="291"/>
      <c r="LI5" s="291"/>
      <c r="LJ5" s="291"/>
      <c r="LK5" s="291"/>
      <c r="LL5" s="291"/>
      <c r="LM5" s="291"/>
      <c r="LN5" s="291"/>
      <c r="LO5" s="291"/>
      <c r="LP5" s="291"/>
      <c r="LQ5" s="291"/>
      <c r="LR5" s="291"/>
      <c r="LS5" s="291"/>
      <c r="LT5" s="291"/>
      <c r="LU5" s="291"/>
      <c r="LV5" s="291"/>
      <c r="LW5" s="291"/>
      <c r="LX5" s="291"/>
      <c r="LY5" s="291"/>
      <c r="LZ5" s="291"/>
      <c r="MA5" s="291"/>
      <c r="MB5" s="291"/>
      <c r="MC5" s="291"/>
      <c r="MD5" s="291"/>
      <c r="ME5" s="291"/>
      <c r="MF5" s="291"/>
      <c r="MG5" s="291"/>
      <c r="MH5" s="291"/>
      <c r="MI5" s="291"/>
      <c r="MJ5" s="291"/>
      <c r="MK5" s="291"/>
      <c r="ML5" s="291"/>
      <c r="MM5" s="291"/>
      <c r="MN5" s="291"/>
      <c r="MO5" s="291"/>
      <c r="MP5" s="291"/>
      <c r="MQ5" s="291"/>
      <c r="MR5" s="291"/>
      <c r="MS5" s="291"/>
      <c r="MT5" s="291"/>
      <c r="MU5" s="291"/>
      <c r="MV5" s="291"/>
      <c r="MW5" s="291"/>
      <c r="MX5" s="291"/>
      <c r="MY5" s="291"/>
      <c r="MZ5" s="291"/>
      <c r="NA5" s="291"/>
      <c r="NB5" s="291"/>
      <c r="NC5" s="291"/>
      <c r="ND5" s="291"/>
      <c r="NE5" s="291"/>
      <c r="NF5" s="291"/>
      <c r="NG5" s="291"/>
      <c r="NH5" s="291"/>
      <c r="NI5" s="291"/>
      <c r="NJ5" s="291"/>
      <c r="NK5" s="291"/>
      <c r="NL5" s="291"/>
      <c r="NM5" s="291"/>
      <c r="NN5" s="291"/>
      <c r="NO5" s="291"/>
      <c r="NP5" s="291"/>
      <c r="NQ5" s="291"/>
      <c r="NR5" s="291"/>
      <c r="NS5" s="291"/>
      <c r="NT5" s="291"/>
      <c r="NU5" s="291"/>
      <c r="NV5" s="291"/>
      <c r="NW5" s="291"/>
      <c r="NX5" s="291"/>
      <c r="NY5" s="291"/>
      <c r="NZ5" s="291"/>
      <c r="OA5" s="291"/>
      <c r="OB5" s="291"/>
      <c r="OC5" s="291"/>
      <c r="OD5" s="291"/>
      <c r="OE5" s="291"/>
      <c r="OF5" s="291"/>
      <c r="OG5" s="291"/>
      <c r="OH5" s="291"/>
      <c r="OI5" s="291"/>
      <c r="OJ5" s="291"/>
      <c r="OK5" s="291"/>
      <c r="OL5" s="291"/>
      <c r="OM5" s="291"/>
      <c r="ON5" s="291"/>
      <c r="OO5" s="291"/>
      <c r="OP5" s="291"/>
      <c r="OQ5" s="291"/>
      <c r="OR5" s="291"/>
      <c r="OS5" s="291"/>
      <c r="OT5" s="291"/>
      <c r="OU5" s="291"/>
      <c r="OV5" s="291"/>
      <c r="OW5" s="291"/>
      <c r="OX5" s="291"/>
      <c r="OY5" s="291"/>
      <c r="OZ5" s="291"/>
      <c r="PA5" s="291"/>
      <c r="PB5" s="291"/>
      <c r="PC5" s="291"/>
      <c r="PD5" s="291"/>
      <c r="PE5" s="291"/>
      <c r="PF5" s="291"/>
      <c r="PG5" s="291"/>
      <c r="PH5" s="291"/>
      <c r="PI5" s="291"/>
      <c r="PJ5" s="291"/>
      <c r="PK5" s="291"/>
      <c r="PL5" s="291"/>
      <c r="PM5" s="291"/>
      <c r="PN5" s="291"/>
      <c r="PO5" s="291"/>
      <c r="PP5" s="291"/>
      <c r="PQ5" s="291"/>
      <c r="PR5" s="291"/>
      <c r="PS5" s="291"/>
      <c r="PT5" s="291"/>
      <c r="PU5" s="291"/>
      <c r="PV5" s="291"/>
      <c r="PW5" s="291"/>
      <c r="PX5" s="291"/>
      <c r="PY5" s="291"/>
      <c r="PZ5" s="291"/>
      <c r="QA5" s="291"/>
      <c r="QB5" s="291"/>
      <c r="QC5" s="291"/>
      <c r="QD5" s="291"/>
      <c r="QE5" s="291"/>
      <c r="QF5" s="291"/>
      <c r="QG5" s="291"/>
      <c r="QH5" s="291"/>
      <c r="QI5" s="291"/>
      <c r="QJ5" s="291"/>
      <c r="QK5" s="291"/>
      <c r="QL5" s="291"/>
      <c r="QM5" s="291"/>
      <c r="QN5" s="291"/>
      <c r="QO5" s="291"/>
      <c r="QP5" s="291"/>
      <c r="QQ5" s="291"/>
      <c r="QR5" s="291"/>
      <c r="QS5" s="291"/>
      <c r="QT5" s="291"/>
      <c r="QU5" s="291"/>
      <c r="QV5" s="291"/>
      <c r="QW5" s="291"/>
      <c r="QX5" s="291"/>
      <c r="QY5" s="291"/>
      <c r="QZ5" s="291"/>
      <c r="RA5" s="291"/>
      <c r="RB5" s="291"/>
      <c r="RC5" s="291"/>
      <c r="RD5" s="291"/>
      <c r="RE5" s="291"/>
      <c r="RF5" s="291"/>
      <c r="RG5" s="291"/>
      <c r="RH5" s="291"/>
      <c r="RI5" s="291"/>
      <c r="RJ5" s="291"/>
      <c r="RK5" s="291"/>
      <c r="RL5" s="291"/>
      <c r="RM5" s="291"/>
      <c r="RN5" s="291"/>
      <c r="RO5" s="291"/>
      <c r="RP5" s="291"/>
      <c r="RQ5" s="291"/>
      <c r="RR5" s="291"/>
      <c r="RS5" s="291"/>
      <c r="RT5" s="291"/>
      <c r="RU5" s="291"/>
      <c r="RV5" s="291"/>
      <c r="RW5" s="291"/>
      <c r="RX5" s="291"/>
      <c r="RY5" s="291"/>
      <c r="RZ5" s="291"/>
      <c r="SA5" s="291"/>
      <c r="SB5" s="291"/>
      <c r="SC5" s="291"/>
      <c r="SD5" s="291"/>
      <c r="SE5" s="291"/>
      <c r="SF5" s="291"/>
      <c r="SG5" s="291"/>
      <c r="SH5" s="291"/>
      <c r="SI5" s="291"/>
      <c r="SJ5" s="291"/>
      <c r="SK5" s="291"/>
      <c r="SL5" s="291"/>
      <c r="SM5" s="291"/>
      <c r="SN5" s="291"/>
      <c r="SO5" s="291"/>
      <c r="SP5" s="291"/>
      <c r="SQ5" s="291"/>
      <c r="SR5" s="291"/>
      <c r="SS5" s="291"/>
      <c r="ST5" s="291"/>
      <c r="SU5" s="291"/>
      <c r="SV5" s="291"/>
      <c r="SW5" s="291"/>
      <c r="SX5" s="291"/>
      <c r="SY5" s="291"/>
      <c r="SZ5" s="291"/>
      <c r="TA5" s="291"/>
      <c r="TB5" s="291"/>
      <c r="TC5" s="291"/>
      <c r="TD5" s="291"/>
      <c r="TE5" s="291"/>
      <c r="TF5" s="291"/>
      <c r="TG5" s="291"/>
      <c r="TH5" s="291"/>
      <c r="TI5" s="291"/>
      <c r="TJ5" s="291"/>
      <c r="TK5" s="291"/>
      <c r="TL5" s="291"/>
      <c r="TM5" s="291"/>
      <c r="TN5" s="291"/>
      <c r="TO5" s="291"/>
      <c r="TP5" s="291"/>
      <c r="TQ5" s="291"/>
      <c r="TR5" s="291"/>
      <c r="TS5" s="291"/>
      <c r="TT5" s="291"/>
      <c r="TU5" s="291"/>
      <c r="TV5" s="291"/>
      <c r="TW5" s="291"/>
      <c r="TX5" s="291"/>
      <c r="TY5" s="291"/>
      <c r="TZ5" s="291"/>
      <c r="UA5" s="291"/>
      <c r="UB5" s="291"/>
      <c r="UC5" s="291"/>
      <c r="UD5" s="291"/>
      <c r="UE5" s="291"/>
      <c r="UF5" s="291"/>
      <c r="UG5" s="291"/>
      <c r="UH5" s="291"/>
      <c r="UI5" s="291"/>
      <c r="UJ5" s="291"/>
      <c r="UK5" s="291"/>
      <c r="UL5" s="291"/>
      <c r="UM5" s="291"/>
      <c r="UN5" s="291"/>
      <c r="UO5" s="291"/>
      <c r="UP5" s="291"/>
      <c r="UQ5" s="291"/>
      <c r="UR5" s="291"/>
      <c r="US5" s="291"/>
      <c r="UT5" s="291"/>
      <c r="UU5" s="291"/>
      <c r="UV5" s="291"/>
      <c r="UW5" s="291"/>
      <c r="UX5" s="291"/>
      <c r="UY5" s="291"/>
      <c r="UZ5" s="291"/>
      <c r="VA5" s="291"/>
      <c r="VB5" s="291"/>
      <c r="VC5" s="291"/>
      <c r="VD5" s="291"/>
      <c r="VE5" s="291"/>
      <c r="VF5" s="291"/>
      <c r="VG5" s="291"/>
      <c r="VH5" s="291"/>
      <c r="VI5" s="291"/>
      <c r="VJ5" s="291"/>
      <c r="VK5" s="291"/>
      <c r="VL5" s="291"/>
      <c r="VM5" s="291"/>
      <c r="VN5" s="291"/>
      <c r="VO5" s="291"/>
      <c r="VP5" s="291"/>
      <c r="VQ5" s="291"/>
      <c r="VR5" s="291"/>
      <c r="VS5" s="291"/>
      <c r="VT5" s="291"/>
      <c r="VU5" s="291"/>
      <c r="VV5" s="291"/>
      <c r="VW5" s="291"/>
      <c r="VX5" s="291"/>
      <c r="VY5" s="291"/>
      <c r="VZ5" s="291"/>
      <c r="WA5" s="291"/>
      <c r="WB5" s="291"/>
      <c r="WC5" s="291"/>
      <c r="WD5" s="291"/>
      <c r="WE5" s="291"/>
      <c r="WF5" s="291"/>
      <c r="WG5" s="291"/>
      <c r="WH5" s="291"/>
      <c r="WI5" s="291"/>
      <c r="WJ5" s="291"/>
      <c r="WK5" s="291"/>
      <c r="WL5" s="291"/>
      <c r="WM5" s="291"/>
      <c r="WN5" s="291"/>
      <c r="WO5" s="291"/>
      <c r="WP5" s="291"/>
      <c r="WQ5" s="291"/>
      <c r="WR5" s="291"/>
      <c r="WS5" s="291"/>
      <c r="WT5" s="291"/>
      <c r="WU5" s="291"/>
      <c r="WV5" s="291"/>
      <c r="WW5" s="291"/>
      <c r="WX5" s="291"/>
      <c r="WY5" s="291"/>
      <c r="WZ5" s="291"/>
      <c r="XA5" s="291"/>
      <c r="XB5" s="291"/>
      <c r="XC5" s="291"/>
      <c r="XD5" s="291"/>
      <c r="XE5" s="291"/>
      <c r="XF5" s="291"/>
      <c r="XG5" s="291"/>
      <c r="XH5" s="291"/>
      <c r="XI5" s="291"/>
      <c r="XJ5" s="291"/>
      <c r="XK5" s="291"/>
      <c r="XL5" s="291"/>
      <c r="XM5" s="291"/>
      <c r="XN5" s="291"/>
      <c r="XO5" s="291"/>
      <c r="XP5" s="291"/>
      <c r="XQ5" s="291"/>
      <c r="XR5" s="291"/>
      <c r="XS5" s="291"/>
      <c r="XT5" s="291"/>
      <c r="XU5" s="291"/>
      <c r="XV5" s="291"/>
      <c r="XW5" s="291"/>
      <c r="XX5" s="291"/>
      <c r="XY5" s="291"/>
      <c r="XZ5" s="291"/>
      <c r="YA5" s="291"/>
      <c r="YB5" s="291"/>
      <c r="YC5" s="291"/>
      <c r="YD5" s="291"/>
      <c r="YE5" s="291"/>
      <c r="YF5" s="291"/>
      <c r="YG5" s="291"/>
      <c r="YH5" s="291"/>
      <c r="YI5" s="291"/>
      <c r="YJ5" s="291"/>
      <c r="YK5" s="291"/>
      <c r="YL5" s="291"/>
      <c r="YM5" s="291"/>
      <c r="YN5" s="291"/>
      <c r="YO5" s="291"/>
      <c r="YP5" s="291"/>
      <c r="YQ5" s="291"/>
      <c r="YR5" s="291"/>
      <c r="YS5" s="291"/>
      <c r="YT5" s="291"/>
      <c r="YU5" s="291"/>
      <c r="YV5" s="291"/>
      <c r="YW5" s="291"/>
      <c r="YX5" s="291"/>
      <c r="YY5" s="291"/>
      <c r="YZ5" s="291"/>
      <c r="ZA5" s="291"/>
      <c r="ZB5" s="291"/>
      <c r="ZC5" s="291"/>
      <c r="ZD5" s="291"/>
      <c r="ZE5" s="291"/>
      <c r="ZF5" s="291"/>
      <c r="ZG5" s="291"/>
      <c r="ZH5" s="291"/>
      <c r="ZI5" s="291"/>
      <c r="ZJ5" s="291"/>
      <c r="ZK5" s="291"/>
      <c r="ZL5" s="291"/>
      <c r="ZM5" s="291"/>
      <c r="ZN5" s="291"/>
      <c r="ZO5" s="291"/>
      <c r="ZP5" s="291"/>
      <c r="ZQ5" s="291"/>
      <c r="ZR5" s="291"/>
      <c r="ZS5" s="291"/>
      <c r="ZT5" s="291"/>
      <c r="ZU5" s="291"/>
      <c r="ZV5" s="291"/>
      <c r="ZW5" s="291"/>
      <c r="ZX5" s="291"/>
      <c r="ZY5" s="291"/>
      <c r="ZZ5" s="291"/>
      <c r="AAA5" s="291"/>
      <c r="AAB5" s="291"/>
      <c r="AAC5" s="291"/>
      <c r="AAD5" s="291"/>
      <c r="AAE5" s="291"/>
      <c r="AAF5" s="291"/>
      <c r="AAG5" s="291"/>
      <c r="AAH5" s="291"/>
      <c r="AAI5" s="291"/>
      <c r="AAJ5" s="291"/>
      <c r="AAK5" s="291"/>
      <c r="AAL5" s="291"/>
      <c r="AAM5" s="291"/>
      <c r="AAN5" s="291"/>
      <c r="AAO5" s="291"/>
      <c r="AAP5" s="291"/>
      <c r="AAQ5" s="291"/>
      <c r="AAR5" s="291"/>
      <c r="AAS5" s="291"/>
      <c r="AAT5" s="291"/>
      <c r="AAU5" s="291"/>
      <c r="AAV5" s="291"/>
      <c r="AAW5" s="291"/>
      <c r="AAX5" s="291"/>
      <c r="AAY5" s="291"/>
      <c r="AAZ5" s="291"/>
      <c r="ABA5" s="291"/>
      <c r="ABB5" s="291"/>
      <c r="ABC5" s="291"/>
      <c r="ABD5" s="291"/>
      <c r="ABE5" s="291"/>
      <c r="ABF5" s="291"/>
      <c r="ABG5" s="291"/>
      <c r="ABH5" s="291"/>
      <c r="ABI5" s="291"/>
      <c r="ABJ5" s="291"/>
      <c r="ABK5" s="291"/>
      <c r="ABL5" s="291"/>
      <c r="ABM5" s="291"/>
      <c r="ABN5" s="291"/>
      <c r="ABO5" s="291"/>
      <c r="ABP5" s="291"/>
      <c r="ABQ5" s="291"/>
      <c r="ABR5" s="291"/>
      <c r="ABS5" s="291"/>
      <c r="ABT5" s="291"/>
      <c r="ABU5" s="291"/>
      <c r="ABV5" s="291"/>
      <c r="ABW5" s="291"/>
      <c r="ABX5" s="291"/>
      <c r="ABY5" s="291"/>
      <c r="ABZ5" s="291"/>
      <c r="ACA5" s="291"/>
      <c r="ACB5" s="291"/>
      <c r="ACC5" s="291"/>
      <c r="ACD5" s="291"/>
      <c r="ACE5" s="291"/>
      <c r="ACF5" s="291"/>
      <c r="ACG5" s="291"/>
      <c r="ACH5" s="291"/>
      <c r="ACI5" s="291"/>
      <c r="ACJ5" s="291"/>
      <c r="ACK5" s="291"/>
      <c r="ACL5" s="291"/>
      <c r="ACM5" s="291"/>
      <c r="ACN5" s="291"/>
      <c r="ACO5" s="291"/>
      <c r="ACP5" s="291"/>
      <c r="ACQ5" s="291"/>
      <c r="ACR5" s="291"/>
      <c r="ACS5" s="291"/>
      <c r="ACT5" s="291"/>
      <c r="ACU5" s="291"/>
      <c r="ACV5" s="291"/>
      <c r="ACW5" s="291"/>
      <c r="ACX5" s="291"/>
      <c r="ACY5" s="291"/>
      <c r="ACZ5" s="291"/>
      <c r="ADA5" s="291"/>
      <c r="ADB5" s="291"/>
      <c r="ADC5" s="291"/>
      <c r="ADD5" s="291"/>
      <c r="ADE5" s="291"/>
      <c r="ADF5" s="291"/>
      <c r="ADG5" s="291"/>
      <c r="ADH5" s="291"/>
      <c r="ADI5" s="291"/>
      <c r="ADJ5" s="291"/>
      <c r="ADK5" s="291"/>
      <c r="ADL5" s="291"/>
      <c r="ADM5" s="291"/>
      <c r="ADN5" s="291"/>
      <c r="ADO5" s="291"/>
      <c r="ADP5" s="291"/>
      <c r="ADQ5" s="291"/>
      <c r="ADR5" s="291"/>
      <c r="ADS5" s="291"/>
      <c r="ADT5" s="291"/>
      <c r="ADU5" s="291"/>
      <c r="ADV5" s="291"/>
      <c r="ADW5" s="291"/>
      <c r="ADX5" s="291"/>
      <c r="ADY5" s="291"/>
      <c r="ADZ5" s="291"/>
      <c r="AEA5" s="291"/>
      <c r="AEB5" s="291"/>
      <c r="AEC5" s="291"/>
      <c r="AED5" s="291"/>
      <c r="AEE5" s="291"/>
      <c r="AEF5" s="291"/>
      <c r="AEG5" s="291"/>
      <c r="AEH5" s="291"/>
      <c r="AEI5" s="291"/>
      <c r="AEJ5" s="291"/>
      <c r="AEK5" s="291"/>
      <c r="AEL5" s="291"/>
      <c r="AEM5" s="291"/>
      <c r="AEN5" s="291"/>
      <c r="AEO5" s="291"/>
      <c r="AEP5" s="291"/>
      <c r="AEQ5" s="291"/>
      <c r="AER5" s="291"/>
      <c r="AES5" s="291"/>
      <c r="AET5" s="291"/>
      <c r="AEU5" s="291"/>
      <c r="AEV5" s="291"/>
      <c r="AEW5" s="291"/>
      <c r="AEX5" s="291"/>
      <c r="AEY5" s="291"/>
      <c r="AEZ5" s="291"/>
      <c r="AFA5" s="291"/>
      <c r="AFB5" s="291"/>
      <c r="AFC5" s="291"/>
      <c r="AFD5" s="291"/>
      <c r="AFE5" s="291"/>
      <c r="AFF5" s="291"/>
      <c r="AFG5" s="291"/>
      <c r="AFH5" s="291"/>
      <c r="AFI5" s="291"/>
      <c r="AFJ5" s="291"/>
      <c r="AFK5" s="291"/>
      <c r="AFL5" s="291"/>
      <c r="AFM5" s="291"/>
      <c r="AFN5" s="291"/>
      <c r="AFO5" s="291"/>
      <c r="AFP5" s="291"/>
      <c r="AFQ5" s="291"/>
      <c r="AFR5" s="291"/>
      <c r="AFS5" s="291"/>
      <c r="AFT5" s="291"/>
      <c r="AFU5" s="291"/>
      <c r="AFV5" s="291"/>
      <c r="AFW5" s="291"/>
      <c r="AFX5" s="291"/>
      <c r="AFY5" s="291"/>
      <c r="AFZ5" s="291"/>
      <c r="AGA5" s="291"/>
      <c r="AGB5" s="291"/>
      <c r="AGC5" s="291"/>
      <c r="AGD5" s="291"/>
      <c r="AGE5" s="291"/>
      <c r="AGF5" s="291"/>
      <c r="AGG5" s="291"/>
      <c r="AGH5" s="291"/>
      <c r="AGI5" s="291"/>
      <c r="AGJ5" s="291"/>
      <c r="AGK5" s="291"/>
      <c r="AGL5" s="291"/>
      <c r="AGM5" s="291"/>
      <c r="AGN5" s="291"/>
      <c r="AGO5" s="291"/>
      <c r="AGP5" s="291"/>
      <c r="AGQ5" s="291"/>
      <c r="AGR5" s="291"/>
      <c r="AGS5" s="291"/>
      <c r="AGT5" s="291"/>
      <c r="AGU5" s="291"/>
      <c r="AGV5" s="291"/>
      <c r="AGW5" s="291"/>
      <c r="AGX5" s="291"/>
      <c r="AGY5" s="291"/>
      <c r="AGZ5" s="291"/>
      <c r="AHA5" s="291"/>
      <c r="AHB5" s="291"/>
      <c r="AHC5" s="291"/>
      <c r="AHD5" s="291"/>
      <c r="AHE5" s="291"/>
      <c r="AHF5" s="291"/>
      <c r="AHG5" s="291"/>
      <c r="AHH5" s="291"/>
      <c r="AHI5" s="291"/>
      <c r="AHJ5" s="291"/>
      <c r="AHK5" s="291"/>
      <c r="AHL5" s="291"/>
      <c r="AHM5" s="291"/>
      <c r="AHN5" s="291"/>
      <c r="AHO5" s="291"/>
      <c r="AHP5" s="291"/>
      <c r="AHQ5" s="291"/>
      <c r="AHR5" s="291"/>
      <c r="AHS5" s="291"/>
      <c r="AHT5" s="291"/>
      <c r="AHU5" s="291"/>
      <c r="AHV5" s="291"/>
      <c r="AHW5" s="291"/>
      <c r="AHX5" s="291"/>
      <c r="AHY5" s="291"/>
      <c r="AHZ5" s="291"/>
      <c r="AIA5" s="291"/>
      <c r="AIB5" s="291"/>
      <c r="AIC5" s="291"/>
      <c r="AID5" s="291"/>
      <c r="AIE5" s="291"/>
      <c r="AIF5" s="291"/>
      <c r="AIG5" s="291"/>
      <c r="AIH5" s="291"/>
      <c r="AII5" s="291"/>
      <c r="AIJ5" s="291"/>
      <c r="AIK5" s="291"/>
      <c r="AIL5" s="291"/>
      <c r="AIM5" s="291"/>
      <c r="AIN5" s="291"/>
      <c r="AIO5" s="291"/>
      <c r="AIP5" s="291"/>
      <c r="AIQ5" s="291"/>
      <c r="AIR5" s="291"/>
      <c r="AIS5" s="291"/>
      <c r="AIT5" s="291"/>
      <c r="AIU5" s="291"/>
      <c r="AIV5" s="291"/>
      <c r="AIW5" s="291"/>
      <c r="AIX5" s="291"/>
      <c r="AIY5" s="291"/>
      <c r="AIZ5" s="291"/>
      <c r="AJA5" s="291"/>
      <c r="AJB5" s="291"/>
      <c r="AJC5" s="291"/>
      <c r="AJD5" s="291"/>
      <c r="AJE5" s="291"/>
      <c r="AJF5" s="291"/>
      <c r="AJG5" s="291"/>
      <c r="AJH5" s="291"/>
      <c r="AJI5" s="291"/>
      <c r="AJJ5" s="291"/>
      <c r="AJK5" s="291"/>
      <c r="AJL5" s="291"/>
      <c r="AJM5" s="291"/>
      <c r="AJN5" s="291"/>
      <c r="AJO5" s="291"/>
      <c r="AJP5" s="291"/>
      <c r="AJQ5" s="291"/>
      <c r="AJR5" s="291"/>
      <c r="AJS5" s="291"/>
      <c r="AJT5" s="291"/>
      <c r="AJU5" s="291"/>
      <c r="AJV5" s="291"/>
      <c r="AJW5" s="291"/>
      <c r="AJX5" s="291"/>
      <c r="AJY5" s="291"/>
      <c r="AJZ5" s="291"/>
      <c r="AKA5" s="291"/>
      <c r="AKB5" s="291"/>
      <c r="AKC5" s="291"/>
      <c r="AKD5" s="291"/>
      <c r="AKE5" s="291"/>
      <c r="AKF5" s="291"/>
      <c r="AKG5" s="291"/>
      <c r="AKH5" s="291"/>
      <c r="AKI5" s="291"/>
      <c r="AKJ5" s="291"/>
      <c r="AKK5" s="291"/>
      <c r="AKL5" s="291"/>
      <c r="AKM5" s="291"/>
      <c r="AKN5" s="291"/>
      <c r="AKO5" s="291"/>
      <c r="AKP5" s="291"/>
      <c r="AKQ5" s="291"/>
      <c r="AKR5" s="291"/>
      <c r="AKS5" s="291"/>
      <c r="AKT5" s="291"/>
      <c r="AKU5" s="291"/>
      <c r="AKV5" s="291"/>
      <c r="AKW5" s="291"/>
      <c r="AKX5" s="291"/>
      <c r="AKY5" s="291"/>
      <c r="AKZ5" s="291"/>
      <c r="ALA5" s="291"/>
      <c r="ALB5" s="291"/>
      <c r="ALC5" s="291"/>
      <c r="ALD5" s="291"/>
      <c r="ALE5" s="291"/>
      <c r="ALF5" s="291"/>
      <c r="ALG5" s="291"/>
      <c r="ALH5" s="291"/>
    </row>
    <row r="6" spans="2:997" ht="9" customHeight="1">
      <c r="B6" s="86"/>
      <c r="C6" s="86"/>
      <c r="D6" s="86"/>
      <c r="E6" s="86"/>
      <c r="F6" s="86"/>
      <c r="G6" s="86"/>
      <c r="H6" s="86"/>
      <c r="I6" s="86"/>
      <c r="J6" s="86"/>
      <c r="K6" s="86"/>
      <c r="L6" s="291"/>
      <c r="M6" s="291"/>
      <c r="N6" s="291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1"/>
      <c r="AB6" s="291"/>
      <c r="AC6" s="291"/>
      <c r="AD6" s="291"/>
      <c r="AE6" s="291"/>
      <c r="AF6" s="291"/>
      <c r="AG6" s="291"/>
      <c r="AH6" s="291"/>
      <c r="AI6" s="291"/>
      <c r="AJ6" s="291"/>
      <c r="AK6" s="291"/>
      <c r="AL6" s="291"/>
      <c r="AM6" s="291"/>
      <c r="AN6" s="291"/>
      <c r="AO6" s="291"/>
      <c r="AP6" s="291"/>
      <c r="AQ6" s="291"/>
      <c r="AR6" s="291"/>
      <c r="AS6" s="291"/>
      <c r="AT6" s="291"/>
      <c r="AU6" s="291"/>
      <c r="AV6" s="291"/>
      <c r="AW6" s="291"/>
      <c r="AX6" s="291"/>
      <c r="AY6" s="291"/>
      <c r="AZ6" s="291"/>
      <c r="BA6" s="291"/>
      <c r="BB6" s="291"/>
      <c r="BC6" s="291"/>
      <c r="BD6" s="291"/>
      <c r="BE6" s="291"/>
      <c r="BF6" s="291"/>
      <c r="BG6" s="291"/>
      <c r="BH6" s="291"/>
      <c r="BI6" s="291"/>
      <c r="BJ6" s="291"/>
      <c r="BK6" s="291"/>
      <c r="BL6" s="291"/>
      <c r="BM6" s="291"/>
      <c r="BN6" s="291"/>
      <c r="BO6" s="291"/>
      <c r="BP6" s="291"/>
      <c r="BQ6" s="291"/>
      <c r="BR6" s="291"/>
      <c r="BS6" s="291"/>
      <c r="BT6" s="291"/>
      <c r="BU6" s="291"/>
      <c r="BV6" s="291"/>
      <c r="BW6" s="291"/>
      <c r="BX6" s="291"/>
      <c r="BY6" s="291"/>
      <c r="BZ6" s="291"/>
      <c r="CA6" s="291"/>
      <c r="CB6" s="291"/>
      <c r="CC6" s="291"/>
      <c r="CD6" s="291"/>
      <c r="CE6" s="291"/>
      <c r="CF6" s="291"/>
      <c r="CG6" s="291"/>
      <c r="CH6" s="291"/>
      <c r="CI6" s="291"/>
      <c r="CJ6" s="291"/>
      <c r="CK6" s="291"/>
      <c r="CL6" s="291"/>
      <c r="CM6" s="291"/>
      <c r="CN6" s="291"/>
      <c r="CO6" s="291"/>
      <c r="CP6" s="291"/>
      <c r="CQ6" s="291"/>
      <c r="CR6" s="291"/>
      <c r="CS6" s="291"/>
      <c r="CT6" s="291"/>
      <c r="CU6" s="291"/>
      <c r="CV6" s="291"/>
      <c r="CW6" s="291"/>
      <c r="CX6" s="291"/>
      <c r="CY6" s="291"/>
      <c r="CZ6" s="291"/>
      <c r="DA6" s="291"/>
      <c r="DB6" s="291"/>
      <c r="DC6" s="291"/>
      <c r="DD6" s="291"/>
      <c r="DE6" s="291"/>
      <c r="DF6" s="291"/>
      <c r="DG6" s="291"/>
      <c r="DH6" s="291"/>
      <c r="DI6" s="291"/>
      <c r="DJ6" s="291"/>
      <c r="DK6" s="291"/>
      <c r="DL6" s="291"/>
      <c r="DM6" s="291"/>
      <c r="DN6" s="291"/>
      <c r="DO6" s="291"/>
      <c r="DP6" s="291"/>
      <c r="DQ6" s="291"/>
      <c r="DR6" s="291"/>
      <c r="DS6" s="291"/>
      <c r="DT6" s="291"/>
      <c r="DU6" s="291"/>
      <c r="DV6" s="291"/>
      <c r="DW6" s="291"/>
      <c r="DX6" s="291"/>
      <c r="DY6" s="291"/>
      <c r="DZ6" s="291"/>
      <c r="EA6" s="291"/>
      <c r="EB6" s="291"/>
      <c r="EC6" s="291"/>
      <c r="ED6" s="291"/>
      <c r="EE6" s="291"/>
      <c r="EF6" s="291"/>
      <c r="EG6" s="291"/>
      <c r="EH6" s="291"/>
      <c r="EI6" s="291"/>
      <c r="EJ6" s="291"/>
      <c r="EK6" s="291"/>
      <c r="EL6" s="291"/>
      <c r="EM6" s="291"/>
      <c r="EN6" s="291"/>
      <c r="EO6" s="291"/>
      <c r="EP6" s="291"/>
      <c r="EQ6" s="291"/>
      <c r="ER6" s="291"/>
      <c r="ES6" s="291"/>
      <c r="ET6" s="291"/>
      <c r="EU6" s="291"/>
      <c r="EV6" s="291"/>
      <c r="EW6" s="291"/>
      <c r="EX6" s="291"/>
      <c r="EY6" s="291"/>
      <c r="EZ6" s="291"/>
      <c r="FA6" s="291"/>
      <c r="FB6" s="291"/>
      <c r="FC6" s="291"/>
      <c r="FD6" s="291"/>
      <c r="FE6" s="291"/>
      <c r="FF6" s="291"/>
      <c r="FG6" s="291"/>
      <c r="FH6" s="291"/>
      <c r="FI6" s="291"/>
      <c r="FJ6" s="291"/>
      <c r="FK6" s="291"/>
      <c r="FL6" s="291"/>
      <c r="FM6" s="291"/>
      <c r="FN6" s="291"/>
      <c r="FO6" s="291"/>
      <c r="FP6" s="291"/>
      <c r="FQ6" s="291"/>
      <c r="FR6" s="291"/>
      <c r="FS6" s="291"/>
      <c r="FT6" s="291"/>
      <c r="FU6" s="291"/>
      <c r="FV6" s="291"/>
      <c r="FW6" s="291"/>
      <c r="FX6" s="291"/>
      <c r="FY6" s="291"/>
      <c r="FZ6" s="291"/>
      <c r="GA6" s="291"/>
      <c r="GB6" s="291"/>
      <c r="GC6" s="291"/>
      <c r="GD6" s="291"/>
      <c r="GE6" s="291"/>
      <c r="GF6" s="291"/>
      <c r="GG6" s="291"/>
      <c r="GH6" s="291"/>
      <c r="GI6" s="291"/>
      <c r="GJ6" s="291"/>
      <c r="GK6" s="291"/>
      <c r="GL6" s="291"/>
      <c r="GM6" s="291"/>
      <c r="GN6" s="291"/>
      <c r="GO6" s="291"/>
      <c r="GP6" s="291"/>
      <c r="GQ6" s="291"/>
      <c r="GR6" s="291"/>
      <c r="GS6" s="291"/>
      <c r="GT6" s="291"/>
      <c r="GU6" s="291"/>
      <c r="GV6" s="291"/>
      <c r="GW6" s="291"/>
      <c r="GX6" s="291"/>
      <c r="GY6" s="291"/>
      <c r="GZ6" s="291"/>
      <c r="HA6" s="291"/>
      <c r="HB6" s="291"/>
      <c r="HC6" s="291"/>
      <c r="HD6" s="291"/>
      <c r="HE6" s="291"/>
      <c r="HF6" s="291"/>
      <c r="HG6" s="291"/>
      <c r="HH6" s="291"/>
      <c r="HI6" s="291"/>
      <c r="HJ6" s="291"/>
      <c r="HK6" s="291"/>
      <c r="HL6" s="291"/>
      <c r="HM6" s="291"/>
      <c r="HN6" s="291"/>
      <c r="HO6" s="291"/>
      <c r="HP6" s="291"/>
      <c r="HQ6" s="291"/>
      <c r="HR6" s="291"/>
      <c r="HS6" s="291"/>
      <c r="HT6" s="291"/>
      <c r="HU6" s="291"/>
      <c r="HV6" s="291"/>
      <c r="HW6" s="291"/>
      <c r="HX6" s="291"/>
      <c r="HY6" s="291"/>
      <c r="HZ6" s="291"/>
      <c r="IA6" s="291"/>
      <c r="IB6" s="291"/>
      <c r="IC6" s="291"/>
      <c r="ID6" s="291"/>
      <c r="IE6" s="291"/>
      <c r="IF6" s="291"/>
      <c r="IG6" s="291"/>
      <c r="IH6" s="291"/>
      <c r="II6" s="291"/>
      <c r="IJ6" s="291"/>
      <c r="IK6" s="291"/>
      <c r="IL6" s="291"/>
      <c r="IM6" s="291"/>
      <c r="IN6" s="291"/>
      <c r="IO6" s="291"/>
      <c r="IP6" s="291"/>
      <c r="IQ6" s="291"/>
      <c r="IR6" s="291"/>
      <c r="IS6" s="291"/>
      <c r="IT6" s="291"/>
      <c r="IU6" s="291"/>
      <c r="IV6" s="291"/>
      <c r="IW6" s="291"/>
      <c r="IX6" s="291"/>
      <c r="IY6" s="291"/>
      <c r="IZ6" s="291"/>
      <c r="JA6" s="291"/>
      <c r="JB6" s="291"/>
      <c r="JC6" s="291"/>
      <c r="JD6" s="291"/>
      <c r="JE6" s="291"/>
      <c r="JF6" s="291"/>
      <c r="JG6" s="291"/>
      <c r="JH6" s="291"/>
      <c r="JI6" s="291"/>
      <c r="JJ6" s="291"/>
      <c r="JK6" s="291"/>
      <c r="JL6" s="291"/>
      <c r="JM6" s="291"/>
      <c r="JN6" s="291"/>
      <c r="JO6" s="291"/>
      <c r="JP6" s="291"/>
      <c r="JQ6" s="291"/>
      <c r="JR6" s="291"/>
      <c r="JS6" s="291"/>
      <c r="JT6" s="291"/>
      <c r="JU6" s="291"/>
      <c r="JV6" s="291"/>
      <c r="JW6" s="291"/>
      <c r="JX6" s="291"/>
      <c r="JY6" s="291"/>
      <c r="JZ6" s="291"/>
      <c r="KA6" s="291"/>
      <c r="KB6" s="291"/>
      <c r="KC6" s="291"/>
      <c r="KD6" s="291"/>
      <c r="KE6" s="291"/>
      <c r="KF6" s="291"/>
      <c r="KG6" s="291"/>
      <c r="KH6" s="291"/>
      <c r="KI6" s="291"/>
      <c r="KJ6" s="291"/>
      <c r="KK6" s="291"/>
      <c r="KL6" s="291"/>
      <c r="KM6" s="291"/>
      <c r="KN6" s="291"/>
      <c r="KO6" s="291"/>
      <c r="KP6" s="291"/>
      <c r="KQ6" s="291"/>
      <c r="KR6" s="291"/>
      <c r="KS6" s="291"/>
      <c r="KT6" s="291"/>
      <c r="KU6" s="291"/>
      <c r="KV6" s="291"/>
      <c r="KW6" s="291"/>
      <c r="KX6" s="291"/>
      <c r="KY6" s="291"/>
      <c r="KZ6" s="291"/>
      <c r="LA6" s="291"/>
      <c r="LB6" s="291"/>
      <c r="LC6" s="291"/>
      <c r="LD6" s="291"/>
      <c r="LE6" s="291"/>
      <c r="LF6" s="291"/>
      <c r="LG6" s="291"/>
      <c r="LH6" s="291"/>
      <c r="LI6" s="291"/>
      <c r="LJ6" s="291"/>
      <c r="LK6" s="291"/>
      <c r="LL6" s="291"/>
      <c r="LM6" s="291"/>
      <c r="LN6" s="291"/>
      <c r="LO6" s="291"/>
      <c r="LP6" s="291"/>
      <c r="LQ6" s="291"/>
      <c r="LR6" s="291"/>
      <c r="LS6" s="291"/>
      <c r="LT6" s="291"/>
      <c r="LU6" s="291"/>
      <c r="LV6" s="291"/>
      <c r="LW6" s="291"/>
      <c r="LX6" s="291"/>
      <c r="LY6" s="291"/>
      <c r="LZ6" s="291"/>
      <c r="MA6" s="291"/>
      <c r="MB6" s="291"/>
      <c r="MC6" s="291"/>
      <c r="MD6" s="291"/>
      <c r="ME6" s="291"/>
      <c r="MF6" s="291"/>
      <c r="MG6" s="291"/>
      <c r="MH6" s="291"/>
      <c r="MI6" s="291"/>
      <c r="MJ6" s="291"/>
      <c r="MK6" s="291"/>
      <c r="ML6" s="291"/>
      <c r="MM6" s="291"/>
      <c r="MN6" s="291"/>
      <c r="MO6" s="291"/>
      <c r="MP6" s="291"/>
      <c r="MQ6" s="291"/>
      <c r="MR6" s="291"/>
      <c r="MS6" s="291"/>
      <c r="MT6" s="291"/>
      <c r="MU6" s="291"/>
      <c r="MV6" s="291"/>
      <c r="MW6" s="291"/>
      <c r="MX6" s="291"/>
      <c r="MY6" s="291"/>
      <c r="MZ6" s="291"/>
      <c r="NA6" s="291"/>
      <c r="NB6" s="291"/>
      <c r="NC6" s="291"/>
      <c r="ND6" s="291"/>
      <c r="NE6" s="291"/>
      <c r="NF6" s="291"/>
      <c r="NG6" s="291"/>
      <c r="NH6" s="291"/>
      <c r="NI6" s="291"/>
      <c r="NJ6" s="291"/>
      <c r="NK6" s="291"/>
      <c r="NL6" s="291"/>
      <c r="NM6" s="291"/>
      <c r="NN6" s="291"/>
      <c r="NO6" s="291"/>
      <c r="NP6" s="291"/>
      <c r="NQ6" s="291"/>
      <c r="NR6" s="291"/>
      <c r="NS6" s="291"/>
      <c r="NT6" s="291"/>
      <c r="NU6" s="291"/>
      <c r="NV6" s="291"/>
      <c r="NW6" s="291"/>
      <c r="NX6" s="291"/>
      <c r="NY6" s="291"/>
      <c r="NZ6" s="291"/>
      <c r="OA6" s="291"/>
      <c r="OB6" s="291"/>
      <c r="OC6" s="291"/>
      <c r="OD6" s="291"/>
      <c r="OE6" s="291"/>
      <c r="OF6" s="291"/>
      <c r="OG6" s="291"/>
      <c r="OH6" s="291"/>
      <c r="OI6" s="291"/>
      <c r="OJ6" s="291"/>
      <c r="OK6" s="291"/>
      <c r="OL6" s="291"/>
      <c r="OM6" s="291"/>
      <c r="ON6" s="291"/>
      <c r="OO6" s="291"/>
      <c r="OP6" s="291"/>
      <c r="OQ6" s="291"/>
      <c r="OR6" s="291"/>
      <c r="OS6" s="291"/>
      <c r="OT6" s="291"/>
      <c r="OU6" s="291"/>
      <c r="OV6" s="291"/>
      <c r="OW6" s="291"/>
      <c r="OX6" s="291"/>
      <c r="OY6" s="291"/>
      <c r="OZ6" s="291"/>
      <c r="PA6" s="291"/>
      <c r="PB6" s="291"/>
      <c r="PC6" s="291"/>
      <c r="PD6" s="291"/>
      <c r="PE6" s="291"/>
      <c r="PF6" s="291"/>
      <c r="PG6" s="291"/>
      <c r="PH6" s="291"/>
      <c r="PI6" s="291"/>
      <c r="PJ6" s="291"/>
      <c r="PK6" s="291"/>
      <c r="PL6" s="291"/>
      <c r="PM6" s="291"/>
      <c r="PN6" s="291"/>
      <c r="PO6" s="291"/>
      <c r="PP6" s="291"/>
      <c r="PQ6" s="291"/>
      <c r="PR6" s="291"/>
      <c r="PS6" s="291"/>
      <c r="PT6" s="291"/>
      <c r="PU6" s="291"/>
      <c r="PV6" s="291"/>
      <c r="PW6" s="291"/>
      <c r="PX6" s="291"/>
      <c r="PY6" s="291"/>
      <c r="PZ6" s="291"/>
      <c r="QA6" s="291"/>
      <c r="QB6" s="291"/>
      <c r="QC6" s="291"/>
      <c r="QD6" s="291"/>
      <c r="QE6" s="291"/>
      <c r="QF6" s="291"/>
      <c r="QG6" s="291"/>
      <c r="QH6" s="291"/>
      <c r="QI6" s="291"/>
      <c r="QJ6" s="291"/>
      <c r="QK6" s="291"/>
      <c r="QL6" s="291"/>
      <c r="QM6" s="291"/>
      <c r="QN6" s="291"/>
      <c r="QO6" s="291"/>
      <c r="QP6" s="291"/>
      <c r="QQ6" s="291"/>
      <c r="QR6" s="291"/>
      <c r="QS6" s="291"/>
      <c r="QT6" s="291"/>
      <c r="QU6" s="291"/>
      <c r="QV6" s="291"/>
      <c r="QW6" s="291"/>
      <c r="QX6" s="291"/>
      <c r="QY6" s="291"/>
      <c r="QZ6" s="291"/>
      <c r="RA6" s="291"/>
      <c r="RB6" s="291"/>
      <c r="RC6" s="291"/>
      <c r="RD6" s="291"/>
      <c r="RE6" s="291"/>
      <c r="RF6" s="291"/>
      <c r="RG6" s="291"/>
      <c r="RH6" s="291"/>
      <c r="RI6" s="291"/>
      <c r="RJ6" s="291"/>
      <c r="RK6" s="291"/>
      <c r="RL6" s="291"/>
      <c r="RM6" s="291"/>
      <c r="RN6" s="291"/>
      <c r="RO6" s="291"/>
      <c r="RP6" s="291"/>
      <c r="RQ6" s="291"/>
      <c r="RR6" s="291"/>
      <c r="RS6" s="291"/>
      <c r="RT6" s="291"/>
      <c r="RU6" s="291"/>
      <c r="RV6" s="291"/>
      <c r="RW6" s="291"/>
      <c r="RX6" s="291"/>
      <c r="RY6" s="291"/>
      <c r="RZ6" s="291"/>
      <c r="SA6" s="291"/>
      <c r="SB6" s="291"/>
      <c r="SC6" s="291"/>
      <c r="SD6" s="291"/>
      <c r="SE6" s="291"/>
      <c r="SF6" s="291"/>
      <c r="SG6" s="291"/>
      <c r="SH6" s="291"/>
      <c r="SI6" s="291"/>
      <c r="SJ6" s="291"/>
      <c r="SK6" s="291"/>
      <c r="SL6" s="291"/>
      <c r="SM6" s="291"/>
      <c r="SN6" s="291"/>
      <c r="SO6" s="291"/>
      <c r="SP6" s="291"/>
      <c r="SQ6" s="291"/>
      <c r="SR6" s="291"/>
      <c r="SS6" s="291"/>
      <c r="ST6" s="291"/>
      <c r="SU6" s="291"/>
      <c r="SV6" s="291"/>
      <c r="SW6" s="291"/>
      <c r="SX6" s="291"/>
      <c r="SY6" s="291"/>
      <c r="SZ6" s="291"/>
      <c r="TA6" s="291"/>
      <c r="TB6" s="291"/>
      <c r="TC6" s="291"/>
      <c r="TD6" s="291"/>
      <c r="TE6" s="291"/>
      <c r="TF6" s="291"/>
      <c r="TG6" s="291"/>
      <c r="TH6" s="291"/>
      <c r="TI6" s="291"/>
      <c r="TJ6" s="291"/>
      <c r="TK6" s="291"/>
      <c r="TL6" s="291"/>
      <c r="TM6" s="291"/>
      <c r="TN6" s="291"/>
      <c r="TO6" s="291"/>
      <c r="TP6" s="291"/>
      <c r="TQ6" s="291"/>
      <c r="TR6" s="291"/>
      <c r="TS6" s="291"/>
      <c r="TT6" s="291"/>
      <c r="TU6" s="291"/>
      <c r="TV6" s="291"/>
      <c r="TW6" s="291"/>
      <c r="TX6" s="291"/>
      <c r="TY6" s="291"/>
      <c r="TZ6" s="291"/>
      <c r="UA6" s="291"/>
      <c r="UB6" s="291"/>
      <c r="UC6" s="291"/>
      <c r="UD6" s="291"/>
      <c r="UE6" s="291"/>
      <c r="UF6" s="291"/>
      <c r="UG6" s="291"/>
      <c r="UH6" s="291"/>
      <c r="UI6" s="291"/>
      <c r="UJ6" s="291"/>
      <c r="UK6" s="291"/>
      <c r="UL6" s="291"/>
      <c r="UM6" s="291"/>
      <c r="UN6" s="291"/>
      <c r="UO6" s="291"/>
      <c r="UP6" s="291"/>
      <c r="UQ6" s="291"/>
      <c r="UR6" s="291"/>
      <c r="US6" s="291"/>
      <c r="UT6" s="291"/>
      <c r="UU6" s="291"/>
      <c r="UV6" s="291"/>
      <c r="UW6" s="291"/>
      <c r="UX6" s="291"/>
      <c r="UY6" s="291"/>
      <c r="UZ6" s="291"/>
      <c r="VA6" s="291"/>
      <c r="VB6" s="291"/>
      <c r="VC6" s="291"/>
      <c r="VD6" s="291"/>
      <c r="VE6" s="291"/>
      <c r="VF6" s="291"/>
      <c r="VG6" s="291"/>
      <c r="VH6" s="291"/>
      <c r="VI6" s="291"/>
      <c r="VJ6" s="291"/>
      <c r="VK6" s="291"/>
      <c r="VL6" s="291"/>
      <c r="VM6" s="291"/>
      <c r="VN6" s="291"/>
      <c r="VO6" s="291"/>
      <c r="VP6" s="291"/>
      <c r="VQ6" s="291"/>
      <c r="VR6" s="291"/>
      <c r="VS6" s="291"/>
      <c r="VT6" s="291"/>
      <c r="VU6" s="291"/>
      <c r="VV6" s="291"/>
      <c r="VW6" s="291"/>
      <c r="VX6" s="291"/>
      <c r="VY6" s="291"/>
      <c r="VZ6" s="291"/>
      <c r="WA6" s="291"/>
      <c r="WB6" s="291"/>
      <c r="WC6" s="291"/>
      <c r="WD6" s="291"/>
      <c r="WE6" s="291"/>
      <c r="WF6" s="291"/>
      <c r="WG6" s="291"/>
      <c r="WH6" s="291"/>
      <c r="WI6" s="291"/>
      <c r="WJ6" s="291"/>
      <c r="WK6" s="291"/>
      <c r="WL6" s="291"/>
      <c r="WM6" s="291"/>
      <c r="WN6" s="291"/>
      <c r="WO6" s="291"/>
      <c r="WP6" s="291"/>
      <c r="WQ6" s="291"/>
      <c r="WR6" s="291"/>
      <c r="WS6" s="291"/>
      <c r="WT6" s="291"/>
      <c r="WU6" s="291"/>
      <c r="WV6" s="291"/>
      <c r="WW6" s="291"/>
      <c r="WX6" s="291"/>
      <c r="WY6" s="291"/>
      <c r="WZ6" s="291"/>
      <c r="XA6" s="291"/>
      <c r="XB6" s="291"/>
      <c r="XC6" s="291"/>
      <c r="XD6" s="291"/>
      <c r="XE6" s="291"/>
      <c r="XF6" s="291"/>
      <c r="XG6" s="291"/>
      <c r="XH6" s="291"/>
      <c r="XI6" s="291"/>
      <c r="XJ6" s="291"/>
      <c r="XK6" s="291"/>
      <c r="XL6" s="291"/>
      <c r="XM6" s="291"/>
      <c r="XN6" s="291"/>
      <c r="XO6" s="291"/>
      <c r="XP6" s="291"/>
      <c r="XQ6" s="291"/>
      <c r="XR6" s="291"/>
      <c r="XS6" s="291"/>
      <c r="XT6" s="291"/>
      <c r="XU6" s="291"/>
      <c r="XV6" s="291"/>
      <c r="XW6" s="291"/>
      <c r="XX6" s="291"/>
      <c r="XY6" s="291"/>
      <c r="XZ6" s="291"/>
      <c r="YA6" s="291"/>
      <c r="YB6" s="291"/>
      <c r="YC6" s="291"/>
      <c r="YD6" s="291"/>
      <c r="YE6" s="291"/>
      <c r="YF6" s="291"/>
      <c r="YG6" s="291"/>
      <c r="YH6" s="291"/>
      <c r="YI6" s="291"/>
      <c r="YJ6" s="291"/>
      <c r="YK6" s="291"/>
      <c r="YL6" s="291"/>
      <c r="YM6" s="291"/>
      <c r="YN6" s="291"/>
      <c r="YO6" s="291"/>
      <c r="YP6" s="291"/>
      <c r="YQ6" s="291"/>
      <c r="YR6" s="291"/>
      <c r="YS6" s="291"/>
      <c r="YT6" s="291"/>
      <c r="YU6" s="291"/>
      <c r="YV6" s="291"/>
      <c r="YW6" s="291"/>
      <c r="YX6" s="291"/>
      <c r="YY6" s="291"/>
      <c r="YZ6" s="291"/>
      <c r="ZA6" s="291"/>
      <c r="ZB6" s="291"/>
      <c r="ZC6" s="291"/>
      <c r="ZD6" s="291"/>
      <c r="ZE6" s="291"/>
      <c r="ZF6" s="291"/>
      <c r="ZG6" s="291"/>
      <c r="ZH6" s="291"/>
      <c r="ZI6" s="291"/>
      <c r="ZJ6" s="291"/>
      <c r="ZK6" s="291"/>
      <c r="ZL6" s="291"/>
      <c r="ZM6" s="291"/>
      <c r="ZN6" s="291"/>
      <c r="ZO6" s="291"/>
      <c r="ZP6" s="291"/>
      <c r="ZQ6" s="291"/>
      <c r="ZR6" s="291"/>
      <c r="ZS6" s="291"/>
      <c r="ZT6" s="291"/>
      <c r="ZU6" s="291"/>
      <c r="ZV6" s="291"/>
      <c r="ZW6" s="291"/>
      <c r="ZX6" s="291"/>
      <c r="ZY6" s="291"/>
      <c r="ZZ6" s="291"/>
      <c r="AAA6" s="291"/>
      <c r="AAB6" s="291"/>
      <c r="AAC6" s="291"/>
      <c r="AAD6" s="291"/>
      <c r="AAE6" s="291"/>
      <c r="AAF6" s="291"/>
      <c r="AAG6" s="291"/>
      <c r="AAH6" s="291"/>
      <c r="AAI6" s="291"/>
      <c r="AAJ6" s="291"/>
      <c r="AAK6" s="291"/>
      <c r="AAL6" s="291"/>
      <c r="AAM6" s="291"/>
      <c r="AAN6" s="291"/>
      <c r="AAO6" s="291"/>
      <c r="AAP6" s="291"/>
      <c r="AAQ6" s="291"/>
      <c r="AAR6" s="291"/>
      <c r="AAS6" s="291"/>
      <c r="AAT6" s="291"/>
      <c r="AAU6" s="291"/>
      <c r="AAV6" s="291"/>
      <c r="AAW6" s="291"/>
      <c r="AAX6" s="291"/>
      <c r="AAY6" s="291"/>
      <c r="AAZ6" s="291"/>
      <c r="ABA6" s="291"/>
      <c r="ABB6" s="291"/>
      <c r="ABC6" s="291"/>
      <c r="ABD6" s="291"/>
      <c r="ABE6" s="291"/>
      <c r="ABF6" s="291"/>
      <c r="ABG6" s="291"/>
      <c r="ABH6" s="291"/>
      <c r="ABI6" s="291"/>
      <c r="ABJ6" s="291"/>
      <c r="ABK6" s="291"/>
      <c r="ABL6" s="291"/>
      <c r="ABM6" s="291"/>
      <c r="ABN6" s="291"/>
      <c r="ABO6" s="291"/>
      <c r="ABP6" s="291"/>
      <c r="ABQ6" s="291"/>
      <c r="ABR6" s="291"/>
      <c r="ABS6" s="291"/>
      <c r="ABT6" s="291"/>
      <c r="ABU6" s="291"/>
      <c r="ABV6" s="291"/>
      <c r="ABW6" s="291"/>
      <c r="ABX6" s="291"/>
      <c r="ABY6" s="291"/>
      <c r="ABZ6" s="291"/>
      <c r="ACA6" s="291"/>
      <c r="ACB6" s="291"/>
      <c r="ACC6" s="291"/>
      <c r="ACD6" s="291"/>
      <c r="ACE6" s="291"/>
      <c r="ACF6" s="291"/>
      <c r="ACG6" s="291"/>
      <c r="ACH6" s="291"/>
      <c r="ACI6" s="291"/>
      <c r="ACJ6" s="291"/>
      <c r="ACK6" s="291"/>
      <c r="ACL6" s="291"/>
      <c r="ACM6" s="291"/>
      <c r="ACN6" s="291"/>
      <c r="ACO6" s="291"/>
      <c r="ACP6" s="291"/>
      <c r="ACQ6" s="291"/>
      <c r="ACR6" s="291"/>
      <c r="ACS6" s="291"/>
      <c r="ACT6" s="291"/>
      <c r="ACU6" s="291"/>
      <c r="ACV6" s="291"/>
      <c r="ACW6" s="291"/>
      <c r="ACX6" s="291"/>
      <c r="ACY6" s="291"/>
      <c r="ACZ6" s="291"/>
      <c r="ADA6" s="291"/>
      <c r="ADB6" s="291"/>
      <c r="ADC6" s="291"/>
      <c r="ADD6" s="291"/>
      <c r="ADE6" s="291"/>
      <c r="ADF6" s="291"/>
      <c r="ADG6" s="291"/>
      <c r="ADH6" s="291"/>
      <c r="ADI6" s="291"/>
      <c r="ADJ6" s="291"/>
      <c r="ADK6" s="291"/>
      <c r="ADL6" s="291"/>
      <c r="ADM6" s="291"/>
      <c r="ADN6" s="291"/>
      <c r="ADO6" s="291"/>
      <c r="ADP6" s="291"/>
      <c r="ADQ6" s="291"/>
      <c r="ADR6" s="291"/>
      <c r="ADS6" s="291"/>
      <c r="ADT6" s="291"/>
      <c r="ADU6" s="291"/>
      <c r="ADV6" s="291"/>
      <c r="ADW6" s="291"/>
      <c r="ADX6" s="291"/>
      <c r="ADY6" s="291"/>
      <c r="ADZ6" s="291"/>
      <c r="AEA6" s="291"/>
      <c r="AEB6" s="291"/>
      <c r="AEC6" s="291"/>
      <c r="AED6" s="291"/>
      <c r="AEE6" s="291"/>
      <c r="AEF6" s="291"/>
      <c r="AEG6" s="291"/>
      <c r="AEH6" s="291"/>
      <c r="AEI6" s="291"/>
      <c r="AEJ6" s="291"/>
      <c r="AEK6" s="291"/>
      <c r="AEL6" s="291"/>
      <c r="AEM6" s="291"/>
      <c r="AEN6" s="291"/>
      <c r="AEO6" s="291"/>
      <c r="AEP6" s="291"/>
      <c r="AEQ6" s="291"/>
      <c r="AER6" s="291"/>
      <c r="AES6" s="291"/>
      <c r="AET6" s="291"/>
      <c r="AEU6" s="291"/>
      <c r="AEV6" s="291"/>
      <c r="AEW6" s="291"/>
      <c r="AEX6" s="291"/>
      <c r="AEY6" s="291"/>
      <c r="AEZ6" s="291"/>
      <c r="AFA6" s="291"/>
      <c r="AFB6" s="291"/>
      <c r="AFC6" s="291"/>
      <c r="AFD6" s="291"/>
      <c r="AFE6" s="291"/>
      <c r="AFF6" s="291"/>
      <c r="AFG6" s="291"/>
      <c r="AFH6" s="291"/>
      <c r="AFI6" s="291"/>
      <c r="AFJ6" s="291"/>
      <c r="AFK6" s="291"/>
      <c r="AFL6" s="291"/>
      <c r="AFM6" s="291"/>
      <c r="AFN6" s="291"/>
      <c r="AFO6" s="291"/>
      <c r="AFP6" s="291"/>
      <c r="AFQ6" s="291"/>
      <c r="AFR6" s="291"/>
      <c r="AFS6" s="291"/>
      <c r="AFT6" s="291"/>
      <c r="AFU6" s="291"/>
      <c r="AFV6" s="291"/>
      <c r="AFW6" s="291"/>
      <c r="AFX6" s="291"/>
      <c r="AFY6" s="291"/>
      <c r="AFZ6" s="291"/>
      <c r="AGA6" s="291"/>
      <c r="AGB6" s="291"/>
      <c r="AGC6" s="291"/>
      <c r="AGD6" s="291"/>
      <c r="AGE6" s="291"/>
      <c r="AGF6" s="291"/>
      <c r="AGG6" s="291"/>
      <c r="AGH6" s="291"/>
      <c r="AGI6" s="291"/>
      <c r="AGJ6" s="291"/>
      <c r="AGK6" s="291"/>
      <c r="AGL6" s="291"/>
      <c r="AGM6" s="291"/>
      <c r="AGN6" s="291"/>
      <c r="AGO6" s="291"/>
      <c r="AGP6" s="291"/>
      <c r="AGQ6" s="291"/>
      <c r="AGR6" s="291"/>
      <c r="AGS6" s="291"/>
      <c r="AGT6" s="291"/>
      <c r="AGU6" s="291"/>
      <c r="AGV6" s="291"/>
      <c r="AGW6" s="291"/>
      <c r="AGX6" s="291"/>
      <c r="AGY6" s="291"/>
      <c r="AGZ6" s="291"/>
      <c r="AHA6" s="291"/>
      <c r="AHB6" s="291"/>
      <c r="AHC6" s="291"/>
      <c r="AHD6" s="291"/>
      <c r="AHE6" s="291"/>
      <c r="AHF6" s="291"/>
      <c r="AHG6" s="291"/>
      <c r="AHH6" s="291"/>
      <c r="AHI6" s="291"/>
      <c r="AHJ6" s="291"/>
      <c r="AHK6" s="291"/>
      <c r="AHL6" s="291"/>
      <c r="AHM6" s="291"/>
      <c r="AHN6" s="291"/>
      <c r="AHO6" s="291"/>
      <c r="AHP6" s="291"/>
      <c r="AHQ6" s="291"/>
      <c r="AHR6" s="291"/>
      <c r="AHS6" s="291"/>
      <c r="AHT6" s="291"/>
      <c r="AHU6" s="291"/>
      <c r="AHV6" s="291"/>
      <c r="AHW6" s="291"/>
      <c r="AHX6" s="291"/>
      <c r="AHY6" s="291"/>
      <c r="AHZ6" s="291"/>
      <c r="AIA6" s="291"/>
      <c r="AIB6" s="291"/>
      <c r="AIC6" s="291"/>
      <c r="AID6" s="291"/>
      <c r="AIE6" s="291"/>
      <c r="AIF6" s="291"/>
      <c r="AIG6" s="291"/>
      <c r="AIH6" s="291"/>
      <c r="AII6" s="291"/>
      <c r="AIJ6" s="291"/>
      <c r="AIK6" s="291"/>
      <c r="AIL6" s="291"/>
      <c r="AIM6" s="291"/>
      <c r="AIN6" s="291"/>
      <c r="AIO6" s="291"/>
      <c r="AIP6" s="291"/>
      <c r="AIQ6" s="291"/>
      <c r="AIR6" s="291"/>
      <c r="AIS6" s="291"/>
      <c r="AIT6" s="291"/>
      <c r="AIU6" s="291"/>
      <c r="AIV6" s="291"/>
      <c r="AIW6" s="291"/>
      <c r="AIX6" s="291"/>
      <c r="AIY6" s="291"/>
      <c r="AIZ6" s="291"/>
      <c r="AJA6" s="291"/>
      <c r="AJB6" s="291"/>
      <c r="AJC6" s="291"/>
      <c r="AJD6" s="291"/>
      <c r="AJE6" s="291"/>
      <c r="AJF6" s="291"/>
      <c r="AJG6" s="291"/>
      <c r="AJH6" s="291"/>
      <c r="AJI6" s="291"/>
      <c r="AJJ6" s="291"/>
      <c r="AJK6" s="291"/>
      <c r="AJL6" s="291"/>
      <c r="AJM6" s="291"/>
      <c r="AJN6" s="291"/>
      <c r="AJO6" s="291"/>
      <c r="AJP6" s="291"/>
      <c r="AJQ6" s="291"/>
      <c r="AJR6" s="291"/>
      <c r="AJS6" s="291"/>
      <c r="AJT6" s="291"/>
      <c r="AJU6" s="291"/>
      <c r="AJV6" s="291"/>
      <c r="AJW6" s="291"/>
      <c r="AJX6" s="291"/>
      <c r="AJY6" s="291"/>
      <c r="AJZ6" s="291"/>
      <c r="AKA6" s="291"/>
      <c r="AKB6" s="291"/>
      <c r="AKC6" s="291"/>
      <c r="AKD6" s="291"/>
      <c r="AKE6" s="291"/>
      <c r="AKF6" s="291"/>
      <c r="AKG6" s="291"/>
      <c r="AKH6" s="291"/>
      <c r="AKI6" s="291"/>
      <c r="AKJ6" s="291"/>
      <c r="AKK6" s="291"/>
      <c r="AKL6" s="291"/>
      <c r="AKM6" s="291"/>
      <c r="AKN6" s="291"/>
      <c r="AKO6" s="291"/>
      <c r="AKP6" s="291"/>
      <c r="AKQ6" s="291"/>
      <c r="AKR6" s="291"/>
      <c r="AKS6" s="291"/>
      <c r="AKT6" s="291"/>
      <c r="AKU6" s="291"/>
      <c r="AKV6" s="291"/>
      <c r="AKW6" s="291"/>
      <c r="AKX6" s="291"/>
      <c r="AKY6" s="291"/>
      <c r="AKZ6" s="291"/>
      <c r="ALA6" s="291"/>
      <c r="ALB6" s="291"/>
      <c r="ALC6" s="291"/>
      <c r="ALD6" s="291"/>
      <c r="ALE6" s="291"/>
      <c r="ALF6" s="291"/>
      <c r="ALG6" s="291"/>
      <c r="ALH6" s="291"/>
    </row>
    <row r="7" spans="2:997" ht="9" customHeight="1">
      <c r="B7" s="86"/>
      <c r="C7" s="86"/>
      <c r="D7" s="86"/>
      <c r="E7" s="86"/>
      <c r="F7" s="86"/>
      <c r="G7" s="86"/>
      <c r="H7" s="86"/>
      <c r="I7" s="86"/>
      <c r="J7" s="86"/>
      <c r="K7" s="86"/>
      <c r="L7" s="291"/>
      <c r="M7" s="291"/>
      <c r="N7" s="291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1"/>
      <c r="AB7" s="291"/>
      <c r="AC7" s="291"/>
      <c r="AD7" s="291"/>
      <c r="AE7" s="291"/>
      <c r="AF7" s="291"/>
      <c r="AG7" s="291"/>
      <c r="AH7" s="291"/>
      <c r="AI7" s="291"/>
      <c r="AJ7" s="291"/>
      <c r="AK7" s="291"/>
      <c r="AL7" s="291"/>
      <c r="AM7" s="291"/>
      <c r="AN7" s="291"/>
      <c r="AO7" s="291"/>
      <c r="AP7" s="291"/>
      <c r="AQ7" s="291"/>
      <c r="AR7" s="291"/>
      <c r="AS7" s="291"/>
      <c r="AT7" s="291"/>
      <c r="AU7" s="291"/>
      <c r="AV7" s="291"/>
      <c r="AW7" s="291"/>
      <c r="AX7" s="291"/>
      <c r="AY7" s="291"/>
      <c r="AZ7" s="291"/>
      <c r="BA7" s="291"/>
      <c r="BB7" s="291"/>
      <c r="BC7" s="291"/>
      <c r="BD7" s="291"/>
      <c r="BE7" s="291"/>
      <c r="BF7" s="291"/>
      <c r="BG7" s="291"/>
      <c r="BH7" s="291"/>
      <c r="BI7" s="291"/>
      <c r="BJ7" s="291"/>
      <c r="BK7" s="291"/>
      <c r="BL7" s="291"/>
      <c r="BM7" s="291"/>
      <c r="BN7" s="291"/>
      <c r="BO7" s="291"/>
      <c r="BP7" s="291"/>
      <c r="BQ7" s="291"/>
      <c r="BR7" s="291"/>
      <c r="BS7" s="291"/>
      <c r="BT7" s="291"/>
      <c r="BU7" s="291"/>
      <c r="BV7" s="291"/>
      <c r="BW7" s="291"/>
      <c r="BX7" s="291"/>
      <c r="BY7" s="291"/>
      <c r="BZ7" s="291"/>
      <c r="CA7" s="291"/>
      <c r="CB7" s="291"/>
      <c r="CC7" s="291"/>
      <c r="CD7" s="291"/>
      <c r="CE7" s="291"/>
      <c r="CF7" s="291"/>
      <c r="CG7" s="291"/>
      <c r="CH7" s="291"/>
      <c r="CI7" s="291"/>
      <c r="CJ7" s="291"/>
      <c r="CK7" s="291"/>
      <c r="CL7" s="291"/>
      <c r="CM7" s="291"/>
      <c r="CN7" s="291"/>
      <c r="CO7" s="291"/>
      <c r="CP7" s="291"/>
      <c r="CQ7" s="291"/>
      <c r="CR7" s="291"/>
      <c r="CS7" s="291"/>
      <c r="CT7" s="291"/>
      <c r="CU7" s="291"/>
      <c r="CV7" s="291"/>
      <c r="CW7" s="291"/>
      <c r="CX7" s="291"/>
      <c r="CY7" s="291"/>
      <c r="CZ7" s="291"/>
      <c r="DA7" s="291"/>
      <c r="DB7" s="291"/>
      <c r="DC7" s="291"/>
      <c r="DD7" s="291"/>
      <c r="DE7" s="291"/>
      <c r="DF7" s="291"/>
      <c r="DG7" s="291"/>
      <c r="DH7" s="291"/>
      <c r="DI7" s="291"/>
      <c r="DJ7" s="291"/>
      <c r="DK7" s="291"/>
      <c r="DL7" s="291"/>
      <c r="DM7" s="291"/>
      <c r="DN7" s="291"/>
      <c r="DO7" s="291"/>
      <c r="DP7" s="291"/>
      <c r="DQ7" s="291"/>
      <c r="DR7" s="291"/>
      <c r="DS7" s="291"/>
      <c r="DT7" s="291"/>
      <c r="DU7" s="291"/>
      <c r="DV7" s="291"/>
      <c r="DW7" s="291"/>
      <c r="DX7" s="291"/>
      <c r="DY7" s="291"/>
      <c r="DZ7" s="291"/>
      <c r="EA7" s="291"/>
      <c r="EB7" s="291"/>
      <c r="EC7" s="291"/>
      <c r="ED7" s="291"/>
      <c r="EE7" s="291"/>
      <c r="EF7" s="291"/>
      <c r="EG7" s="291"/>
      <c r="EH7" s="291"/>
      <c r="EI7" s="291"/>
      <c r="EJ7" s="291"/>
      <c r="EK7" s="291"/>
      <c r="EL7" s="291"/>
      <c r="EM7" s="291"/>
      <c r="EN7" s="291"/>
      <c r="EO7" s="291"/>
      <c r="EP7" s="291"/>
      <c r="EQ7" s="291"/>
      <c r="ER7" s="291"/>
      <c r="ES7" s="291"/>
      <c r="ET7" s="291"/>
      <c r="EU7" s="291"/>
      <c r="EV7" s="291"/>
      <c r="EW7" s="291"/>
      <c r="EX7" s="291"/>
      <c r="EY7" s="291"/>
      <c r="EZ7" s="291"/>
      <c r="FA7" s="291"/>
      <c r="FB7" s="291"/>
      <c r="FC7" s="291"/>
      <c r="FD7" s="291"/>
      <c r="FE7" s="291"/>
      <c r="FF7" s="291"/>
      <c r="FG7" s="291"/>
      <c r="FH7" s="291"/>
      <c r="FI7" s="291"/>
      <c r="FJ7" s="291"/>
      <c r="FK7" s="291"/>
      <c r="FL7" s="291"/>
      <c r="FM7" s="291"/>
      <c r="FN7" s="291"/>
      <c r="FO7" s="291"/>
      <c r="FP7" s="291"/>
      <c r="FQ7" s="291"/>
      <c r="FR7" s="291"/>
      <c r="FS7" s="291"/>
      <c r="FT7" s="291"/>
      <c r="FU7" s="291"/>
      <c r="FV7" s="291"/>
      <c r="FW7" s="291"/>
      <c r="FX7" s="291"/>
      <c r="FY7" s="291"/>
      <c r="FZ7" s="291"/>
      <c r="GA7" s="291"/>
      <c r="GB7" s="291"/>
      <c r="GC7" s="291"/>
      <c r="GD7" s="291"/>
      <c r="GE7" s="291"/>
      <c r="GF7" s="291"/>
      <c r="GG7" s="291"/>
      <c r="GH7" s="291"/>
      <c r="GI7" s="291"/>
      <c r="GJ7" s="291"/>
      <c r="GK7" s="291"/>
      <c r="GL7" s="291"/>
      <c r="GM7" s="291"/>
      <c r="GN7" s="291"/>
      <c r="GO7" s="291"/>
      <c r="GP7" s="291"/>
      <c r="GQ7" s="291"/>
      <c r="GR7" s="291"/>
      <c r="GS7" s="291"/>
      <c r="GT7" s="291"/>
      <c r="GU7" s="291"/>
      <c r="GV7" s="291"/>
      <c r="GW7" s="291"/>
      <c r="GX7" s="291"/>
      <c r="GY7" s="291"/>
      <c r="GZ7" s="291"/>
      <c r="HA7" s="291"/>
      <c r="HB7" s="291"/>
      <c r="HC7" s="291"/>
      <c r="HD7" s="291"/>
      <c r="HE7" s="291"/>
      <c r="HF7" s="291"/>
      <c r="HG7" s="291"/>
      <c r="HH7" s="291"/>
      <c r="HI7" s="291"/>
      <c r="HJ7" s="291"/>
      <c r="HK7" s="291"/>
      <c r="HL7" s="291"/>
      <c r="HM7" s="291"/>
      <c r="HN7" s="291"/>
      <c r="HO7" s="291"/>
      <c r="HP7" s="291"/>
      <c r="HQ7" s="291"/>
      <c r="HR7" s="291"/>
      <c r="HS7" s="291"/>
      <c r="HT7" s="291"/>
      <c r="HU7" s="291"/>
      <c r="HV7" s="291"/>
      <c r="HW7" s="291"/>
      <c r="HX7" s="291"/>
      <c r="HY7" s="291"/>
      <c r="HZ7" s="291"/>
      <c r="IA7" s="291"/>
      <c r="IB7" s="291"/>
      <c r="IC7" s="291"/>
      <c r="ID7" s="291"/>
      <c r="IE7" s="291"/>
      <c r="IF7" s="291"/>
      <c r="IG7" s="291"/>
      <c r="IH7" s="291"/>
      <c r="II7" s="291"/>
      <c r="IJ7" s="291"/>
      <c r="IK7" s="291"/>
      <c r="IL7" s="291"/>
      <c r="IM7" s="291"/>
      <c r="IN7" s="291"/>
      <c r="IO7" s="291"/>
      <c r="IP7" s="291"/>
      <c r="IQ7" s="291"/>
      <c r="IR7" s="291"/>
      <c r="IS7" s="291"/>
      <c r="IT7" s="291"/>
      <c r="IU7" s="291"/>
      <c r="IV7" s="291"/>
      <c r="IW7" s="291"/>
      <c r="IX7" s="291"/>
      <c r="IY7" s="291"/>
      <c r="IZ7" s="291"/>
      <c r="JA7" s="291"/>
      <c r="JB7" s="291"/>
      <c r="JC7" s="291"/>
      <c r="JD7" s="291"/>
      <c r="JE7" s="291"/>
      <c r="JF7" s="291"/>
      <c r="JG7" s="291"/>
      <c r="JH7" s="291"/>
      <c r="JI7" s="291"/>
      <c r="JJ7" s="291"/>
      <c r="JK7" s="291"/>
      <c r="JL7" s="291"/>
      <c r="JM7" s="291"/>
      <c r="JN7" s="291"/>
      <c r="JO7" s="291"/>
      <c r="JP7" s="291"/>
      <c r="JQ7" s="291"/>
      <c r="JR7" s="291"/>
      <c r="JS7" s="291"/>
      <c r="JT7" s="291"/>
      <c r="JU7" s="291"/>
      <c r="JV7" s="291"/>
      <c r="JW7" s="291"/>
      <c r="JX7" s="291"/>
      <c r="JY7" s="291"/>
      <c r="JZ7" s="291"/>
      <c r="KA7" s="291"/>
      <c r="KB7" s="291"/>
      <c r="KC7" s="291"/>
      <c r="KD7" s="291"/>
      <c r="KE7" s="291"/>
      <c r="KF7" s="291"/>
      <c r="KG7" s="291"/>
      <c r="KH7" s="291"/>
      <c r="KI7" s="291"/>
      <c r="KJ7" s="291"/>
      <c r="KK7" s="291"/>
      <c r="KL7" s="291"/>
      <c r="KM7" s="291"/>
      <c r="KN7" s="291"/>
      <c r="KO7" s="291"/>
      <c r="KP7" s="291"/>
      <c r="KQ7" s="291"/>
      <c r="KR7" s="291"/>
      <c r="KS7" s="291"/>
      <c r="KT7" s="291"/>
      <c r="KU7" s="291"/>
      <c r="KV7" s="291"/>
      <c r="KW7" s="291"/>
      <c r="KX7" s="291"/>
      <c r="KY7" s="291"/>
      <c r="KZ7" s="291"/>
      <c r="LA7" s="291"/>
      <c r="LB7" s="291"/>
      <c r="LC7" s="291"/>
      <c r="LD7" s="291"/>
      <c r="LE7" s="291"/>
      <c r="LF7" s="291"/>
      <c r="LG7" s="291"/>
      <c r="LH7" s="291"/>
      <c r="LI7" s="291"/>
      <c r="LJ7" s="291"/>
      <c r="LK7" s="291"/>
      <c r="LL7" s="291"/>
      <c r="LM7" s="291"/>
      <c r="LN7" s="291"/>
      <c r="LO7" s="291"/>
      <c r="LP7" s="291"/>
      <c r="LQ7" s="291"/>
      <c r="LR7" s="291"/>
      <c r="LS7" s="291"/>
      <c r="LT7" s="291"/>
      <c r="LU7" s="291"/>
      <c r="LV7" s="291"/>
      <c r="LW7" s="291"/>
      <c r="LX7" s="291"/>
      <c r="LY7" s="291"/>
      <c r="LZ7" s="291"/>
      <c r="MA7" s="291"/>
      <c r="MB7" s="291"/>
      <c r="MC7" s="291"/>
      <c r="MD7" s="291"/>
      <c r="ME7" s="291"/>
      <c r="MF7" s="291"/>
      <c r="MG7" s="291"/>
      <c r="MH7" s="291"/>
      <c r="MI7" s="291"/>
      <c r="MJ7" s="291"/>
      <c r="MK7" s="291"/>
      <c r="ML7" s="291"/>
      <c r="MM7" s="291"/>
      <c r="MN7" s="291"/>
      <c r="MO7" s="291"/>
      <c r="MP7" s="291"/>
      <c r="MQ7" s="291"/>
      <c r="MR7" s="291"/>
      <c r="MS7" s="291"/>
      <c r="MT7" s="291"/>
      <c r="MU7" s="291"/>
      <c r="MV7" s="291"/>
      <c r="MW7" s="291"/>
      <c r="MX7" s="291"/>
      <c r="MY7" s="291"/>
      <c r="MZ7" s="291"/>
      <c r="NA7" s="291"/>
      <c r="NB7" s="291"/>
      <c r="NC7" s="291"/>
      <c r="ND7" s="291"/>
      <c r="NE7" s="291"/>
      <c r="NF7" s="291"/>
      <c r="NG7" s="291"/>
      <c r="NH7" s="291"/>
      <c r="NI7" s="291"/>
      <c r="NJ7" s="291"/>
      <c r="NK7" s="291"/>
      <c r="NL7" s="291"/>
      <c r="NM7" s="291"/>
      <c r="NN7" s="291"/>
      <c r="NO7" s="291"/>
      <c r="NP7" s="291"/>
      <c r="NQ7" s="291"/>
      <c r="NR7" s="291"/>
      <c r="NS7" s="291"/>
      <c r="NT7" s="291"/>
      <c r="NU7" s="291"/>
      <c r="NV7" s="291"/>
      <c r="NW7" s="291"/>
      <c r="NX7" s="291"/>
      <c r="NY7" s="291"/>
      <c r="NZ7" s="291"/>
      <c r="OA7" s="291"/>
      <c r="OB7" s="291"/>
      <c r="OC7" s="291"/>
      <c r="OD7" s="291"/>
      <c r="OE7" s="291"/>
      <c r="OF7" s="291"/>
      <c r="OG7" s="291"/>
      <c r="OH7" s="291"/>
      <c r="OI7" s="291"/>
      <c r="OJ7" s="291"/>
      <c r="OK7" s="291"/>
      <c r="OL7" s="291"/>
      <c r="OM7" s="291"/>
      <c r="ON7" s="291"/>
      <c r="OO7" s="291"/>
      <c r="OP7" s="291"/>
      <c r="OQ7" s="291"/>
      <c r="OR7" s="291"/>
      <c r="OS7" s="291"/>
      <c r="OT7" s="291"/>
      <c r="OU7" s="291"/>
      <c r="OV7" s="291"/>
      <c r="OW7" s="291"/>
      <c r="OX7" s="291"/>
      <c r="OY7" s="291"/>
      <c r="OZ7" s="291"/>
      <c r="PA7" s="291"/>
      <c r="PB7" s="291"/>
      <c r="PC7" s="291"/>
      <c r="PD7" s="291"/>
      <c r="PE7" s="291"/>
      <c r="PF7" s="291"/>
      <c r="PG7" s="291"/>
      <c r="PH7" s="291"/>
      <c r="PI7" s="291"/>
      <c r="PJ7" s="291"/>
      <c r="PK7" s="291"/>
      <c r="PL7" s="291"/>
      <c r="PM7" s="291"/>
      <c r="PN7" s="291"/>
      <c r="PO7" s="291"/>
      <c r="PP7" s="291"/>
      <c r="PQ7" s="291"/>
      <c r="PR7" s="291"/>
      <c r="PS7" s="291"/>
      <c r="PT7" s="291"/>
      <c r="PU7" s="291"/>
      <c r="PV7" s="291"/>
      <c r="PW7" s="291"/>
      <c r="PX7" s="291"/>
      <c r="PY7" s="291"/>
      <c r="PZ7" s="291"/>
      <c r="QA7" s="291"/>
      <c r="QB7" s="291"/>
      <c r="QC7" s="291"/>
      <c r="QD7" s="291"/>
      <c r="QE7" s="291"/>
      <c r="QF7" s="291"/>
      <c r="QG7" s="291"/>
      <c r="QH7" s="291"/>
      <c r="QI7" s="291"/>
      <c r="QJ7" s="291"/>
      <c r="QK7" s="291"/>
      <c r="QL7" s="291"/>
      <c r="QM7" s="291"/>
      <c r="QN7" s="291"/>
      <c r="QO7" s="291"/>
      <c r="QP7" s="291"/>
      <c r="QQ7" s="291"/>
      <c r="QR7" s="291"/>
      <c r="QS7" s="291"/>
      <c r="QT7" s="291"/>
      <c r="QU7" s="291"/>
      <c r="QV7" s="291"/>
      <c r="QW7" s="291"/>
      <c r="QX7" s="291"/>
      <c r="QY7" s="291"/>
      <c r="QZ7" s="291"/>
      <c r="RA7" s="291"/>
      <c r="RB7" s="291"/>
      <c r="RC7" s="291"/>
      <c r="RD7" s="291"/>
      <c r="RE7" s="291"/>
      <c r="RF7" s="291"/>
      <c r="RG7" s="291"/>
      <c r="RH7" s="291"/>
      <c r="RI7" s="291"/>
      <c r="RJ7" s="291"/>
      <c r="RK7" s="291"/>
      <c r="RL7" s="291"/>
      <c r="RM7" s="291"/>
      <c r="RN7" s="291"/>
      <c r="RO7" s="291"/>
      <c r="RP7" s="291"/>
      <c r="RQ7" s="291"/>
      <c r="RR7" s="291"/>
      <c r="RS7" s="291"/>
      <c r="RT7" s="291"/>
      <c r="RU7" s="291"/>
      <c r="RV7" s="291"/>
      <c r="RW7" s="291"/>
      <c r="RX7" s="291"/>
      <c r="RY7" s="291"/>
      <c r="RZ7" s="291"/>
      <c r="SA7" s="291"/>
      <c r="SB7" s="291"/>
      <c r="SC7" s="291"/>
      <c r="SD7" s="291"/>
      <c r="SE7" s="291"/>
      <c r="SF7" s="291"/>
      <c r="SG7" s="291"/>
      <c r="SH7" s="291"/>
      <c r="SI7" s="291"/>
      <c r="SJ7" s="291"/>
      <c r="SK7" s="291"/>
      <c r="SL7" s="291"/>
      <c r="SM7" s="291"/>
      <c r="SN7" s="291"/>
      <c r="SO7" s="291"/>
      <c r="SP7" s="291"/>
      <c r="SQ7" s="291"/>
      <c r="SR7" s="291"/>
      <c r="SS7" s="291"/>
      <c r="ST7" s="291"/>
      <c r="SU7" s="291"/>
      <c r="SV7" s="291"/>
      <c r="SW7" s="291"/>
      <c r="SX7" s="291"/>
      <c r="SY7" s="291"/>
      <c r="SZ7" s="291"/>
      <c r="TA7" s="291"/>
      <c r="TB7" s="291"/>
      <c r="TC7" s="291"/>
      <c r="TD7" s="291"/>
      <c r="TE7" s="291"/>
      <c r="TF7" s="291"/>
      <c r="TG7" s="291"/>
      <c r="TH7" s="291"/>
      <c r="TI7" s="291"/>
      <c r="TJ7" s="291"/>
      <c r="TK7" s="291"/>
      <c r="TL7" s="291"/>
      <c r="TM7" s="291"/>
      <c r="TN7" s="291"/>
      <c r="TO7" s="291"/>
      <c r="TP7" s="291"/>
      <c r="TQ7" s="291"/>
      <c r="TR7" s="291"/>
      <c r="TS7" s="291"/>
      <c r="TT7" s="291"/>
      <c r="TU7" s="291"/>
      <c r="TV7" s="291"/>
      <c r="TW7" s="291"/>
      <c r="TX7" s="291"/>
      <c r="TY7" s="291"/>
      <c r="TZ7" s="291"/>
      <c r="UA7" s="291"/>
      <c r="UB7" s="291"/>
      <c r="UC7" s="291"/>
      <c r="UD7" s="291"/>
      <c r="UE7" s="291"/>
      <c r="UF7" s="291"/>
      <c r="UG7" s="291"/>
      <c r="UH7" s="291"/>
      <c r="UI7" s="291"/>
      <c r="UJ7" s="291"/>
      <c r="UK7" s="291"/>
      <c r="UL7" s="291"/>
      <c r="UM7" s="291"/>
      <c r="UN7" s="291"/>
      <c r="UO7" s="291"/>
      <c r="UP7" s="291"/>
      <c r="UQ7" s="291"/>
      <c r="UR7" s="291"/>
      <c r="US7" s="291"/>
      <c r="UT7" s="291"/>
      <c r="UU7" s="291"/>
      <c r="UV7" s="291"/>
      <c r="UW7" s="291"/>
      <c r="UX7" s="291"/>
      <c r="UY7" s="291"/>
      <c r="UZ7" s="291"/>
      <c r="VA7" s="291"/>
      <c r="VB7" s="291"/>
      <c r="VC7" s="291"/>
      <c r="VD7" s="291"/>
      <c r="VE7" s="291"/>
      <c r="VF7" s="291"/>
      <c r="VG7" s="291"/>
      <c r="VH7" s="291"/>
      <c r="VI7" s="291"/>
      <c r="VJ7" s="291"/>
      <c r="VK7" s="291"/>
      <c r="VL7" s="291"/>
      <c r="VM7" s="291"/>
      <c r="VN7" s="291"/>
      <c r="VO7" s="291"/>
      <c r="VP7" s="291"/>
      <c r="VQ7" s="291"/>
      <c r="VR7" s="291"/>
      <c r="VS7" s="291"/>
      <c r="VT7" s="291"/>
      <c r="VU7" s="291"/>
      <c r="VV7" s="291"/>
      <c r="VW7" s="291"/>
      <c r="VX7" s="291"/>
      <c r="VY7" s="291"/>
      <c r="VZ7" s="291"/>
      <c r="WA7" s="291"/>
      <c r="WB7" s="291"/>
      <c r="WC7" s="291"/>
      <c r="WD7" s="291"/>
      <c r="WE7" s="291"/>
      <c r="WF7" s="291"/>
      <c r="WG7" s="291"/>
      <c r="WH7" s="291"/>
      <c r="WI7" s="291"/>
      <c r="WJ7" s="291"/>
      <c r="WK7" s="291"/>
      <c r="WL7" s="291"/>
      <c r="WM7" s="291"/>
      <c r="WN7" s="291"/>
      <c r="WO7" s="291"/>
      <c r="WP7" s="291"/>
      <c r="WQ7" s="291"/>
      <c r="WR7" s="291"/>
      <c r="WS7" s="291"/>
      <c r="WT7" s="291"/>
      <c r="WU7" s="291"/>
      <c r="WV7" s="291"/>
      <c r="WW7" s="291"/>
      <c r="WX7" s="291"/>
      <c r="WY7" s="291"/>
      <c r="WZ7" s="291"/>
      <c r="XA7" s="291"/>
      <c r="XB7" s="291"/>
      <c r="XC7" s="291"/>
      <c r="XD7" s="291"/>
      <c r="XE7" s="291"/>
      <c r="XF7" s="291"/>
      <c r="XG7" s="291"/>
      <c r="XH7" s="291"/>
      <c r="XI7" s="291"/>
      <c r="XJ7" s="291"/>
      <c r="XK7" s="291"/>
      <c r="XL7" s="291"/>
      <c r="XM7" s="291"/>
      <c r="XN7" s="291"/>
      <c r="XO7" s="291"/>
      <c r="XP7" s="291"/>
      <c r="XQ7" s="291"/>
      <c r="XR7" s="291"/>
      <c r="XS7" s="291"/>
      <c r="XT7" s="291"/>
      <c r="XU7" s="291"/>
      <c r="XV7" s="291"/>
      <c r="XW7" s="291"/>
      <c r="XX7" s="291"/>
      <c r="XY7" s="291"/>
      <c r="XZ7" s="291"/>
      <c r="YA7" s="291"/>
      <c r="YB7" s="291"/>
      <c r="YC7" s="291"/>
      <c r="YD7" s="291"/>
      <c r="YE7" s="291"/>
      <c r="YF7" s="291"/>
      <c r="YG7" s="291"/>
      <c r="YH7" s="291"/>
      <c r="YI7" s="291"/>
      <c r="YJ7" s="291"/>
      <c r="YK7" s="291"/>
      <c r="YL7" s="291"/>
      <c r="YM7" s="291"/>
      <c r="YN7" s="291"/>
      <c r="YO7" s="291"/>
      <c r="YP7" s="291"/>
      <c r="YQ7" s="291"/>
      <c r="YR7" s="291"/>
      <c r="YS7" s="291"/>
      <c r="YT7" s="291"/>
      <c r="YU7" s="291"/>
      <c r="YV7" s="291"/>
      <c r="YW7" s="291"/>
      <c r="YX7" s="291"/>
      <c r="YY7" s="291"/>
      <c r="YZ7" s="291"/>
      <c r="ZA7" s="291"/>
      <c r="ZB7" s="291"/>
      <c r="ZC7" s="291"/>
      <c r="ZD7" s="291"/>
      <c r="ZE7" s="291"/>
      <c r="ZF7" s="291"/>
      <c r="ZG7" s="291"/>
      <c r="ZH7" s="291"/>
      <c r="ZI7" s="291"/>
      <c r="ZJ7" s="291"/>
      <c r="ZK7" s="291"/>
      <c r="ZL7" s="291"/>
      <c r="ZM7" s="291"/>
      <c r="ZN7" s="291"/>
      <c r="ZO7" s="291"/>
      <c r="ZP7" s="291"/>
      <c r="ZQ7" s="291"/>
      <c r="ZR7" s="291"/>
      <c r="ZS7" s="291"/>
      <c r="ZT7" s="291"/>
      <c r="ZU7" s="291"/>
      <c r="ZV7" s="291"/>
      <c r="ZW7" s="291"/>
      <c r="ZX7" s="291"/>
      <c r="ZY7" s="291"/>
      <c r="ZZ7" s="291"/>
      <c r="AAA7" s="291"/>
      <c r="AAB7" s="291"/>
      <c r="AAC7" s="291"/>
      <c r="AAD7" s="291"/>
      <c r="AAE7" s="291"/>
      <c r="AAF7" s="291"/>
      <c r="AAG7" s="291"/>
      <c r="AAH7" s="291"/>
      <c r="AAI7" s="291"/>
      <c r="AAJ7" s="291"/>
      <c r="AAK7" s="291"/>
      <c r="AAL7" s="291"/>
      <c r="AAM7" s="291"/>
      <c r="AAN7" s="291"/>
      <c r="AAO7" s="291"/>
      <c r="AAP7" s="291"/>
      <c r="AAQ7" s="291"/>
      <c r="AAR7" s="291"/>
      <c r="AAS7" s="291"/>
      <c r="AAT7" s="291"/>
      <c r="AAU7" s="291"/>
      <c r="AAV7" s="291"/>
      <c r="AAW7" s="291"/>
      <c r="AAX7" s="291"/>
      <c r="AAY7" s="291"/>
      <c r="AAZ7" s="291"/>
      <c r="ABA7" s="291"/>
      <c r="ABB7" s="291"/>
      <c r="ABC7" s="291"/>
      <c r="ABD7" s="291"/>
      <c r="ABE7" s="291"/>
      <c r="ABF7" s="291"/>
      <c r="ABG7" s="291"/>
      <c r="ABH7" s="291"/>
      <c r="ABI7" s="291"/>
      <c r="ABJ7" s="291"/>
      <c r="ABK7" s="291"/>
      <c r="ABL7" s="291"/>
      <c r="ABM7" s="291"/>
      <c r="ABN7" s="291"/>
      <c r="ABO7" s="291"/>
      <c r="ABP7" s="291"/>
      <c r="ABQ7" s="291"/>
      <c r="ABR7" s="291"/>
      <c r="ABS7" s="291"/>
      <c r="ABT7" s="291"/>
      <c r="ABU7" s="291"/>
      <c r="ABV7" s="291"/>
      <c r="ABW7" s="291"/>
      <c r="ABX7" s="291"/>
      <c r="ABY7" s="291"/>
      <c r="ABZ7" s="291"/>
      <c r="ACA7" s="291"/>
      <c r="ACB7" s="291"/>
      <c r="ACC7" s="291"/>
      <c r="ACD7" s="291"/>
      <c r="ACE7" s="291"/>
      <c r="ACF7" s="291"/>
      <c r="ACG7" s="291"/>
      <c r="ACH7" s="291"/>
      <c r="ACI7" s="291"/>
      <c r="ACJ7" s="291"/>
      <c r="ACK7" s="291"/>
      <c r="ACL7" s="291"/>
      <c r="ACM7" s="291"/>
      <c r="ACN7" s="291"/>
      <c r="ACO7" s="291"/>
      <c r="ACP7" s="291"/>
      <c r="ACQ7" s="291"/>
      <c r="ACR7" s="291"/>
      <c r="ACS7" s="291"/>
      <c r="ACT7" s="291"/>
      <c r="ACU7" s="291"/>
      <c r="ACV7" s="291"/>
      <c r="ACW7" s="291"/>
      <c r="ACX7" s="291"/>
      <c r="ACY7" s="291"/>
      <c r="ACZ7" s="291"/>
      <c r="ADA7" s="291"/>
      <c r="ADB7" s="291"/>
      <c r="ADC7" s="291"/>
      <c r="ADD7" s="291"/>
      <c r="ADE7" s="291"/>
      <c r="ADF7" s="291"/>
      <c r="ADG7" s="291"/>
      <c r="ADH7" s="291"/>
      <c r="ADI7" s="291"/>
      <c r="ADJ7" s="291"/>
      <c r="ADK7" s="291"/>
      <c r="ADL7" s="291"/>
      <c r="ADM7" s="291"/>
      <c r="ADN7" s="291"/>
      <c r="ADO7" s="291"/>
      <c r="ADP7" s="291"/>
      <c r="ADQ7" s="291"/>
      <c r="ADR7" s="291"/>
      <c r="ADS7" s="291"/>
      <c r="ADT7" s="291"/>
      <c r="ADU7" s="291"/>
      <c r="ADV7" s="291"/>
      <c r="ADW7" s="291"/>
      <c r="ADX7" s="291"/>
      <c r="ADY7" s="291"/>
      <c r="ADZ7" s="291"/>
      <c r="AEA7" s="291"/>
      <c r="AEB7" s="291"/>
      <c r="AEC7" s="291"/>
      <c r="AED7" s="291"/>
      <c r="AEE7" s="291"/>
      <c r="AEF7" s="291"/>
      <c r="AEG7" s="291"/>
      <c r="AEH7" s="291"/>
      <c r="AEI7" s="291"/>
      <c r="AEJ7" s="291"/>
      <c r="AEK7" s="291"/>
      <c r="AEL7" s="291"/>
      <c r="AEM7" s="291"/>
      <c r="AEN7" s="291"/>
      <c r="AEO7" s="291"/>
      <c r="AEP7" s="291"/>
      <c r="AEQ7" s="291"/>
      <c r="AER7" s="291"/>
      <c r="AES7" s="291"/>
      <c r="AET7" s="291"/>
      <c r="AEU7" s="291"/>
      <c r="AEV7" s="291"/>
      <c r="AEW7" s="291"/>
      <c r="AEX7" s="291"/>
      <c r="AEY7" s="291"/>
      <c r="AEZ7" s="291"/>
      <c r="AFA7" s="291"/>
      <c r="AFB7" s="291"/>
      <c r="AFC7" s="291"/>
      <c r="AFD7" s="291"/>
      <c r="AFE7" s="291"/>
      <c r="AFF7" s="291"/>
      <c r="AFG7" s="291"/>
      <c r="AFH7" s="291"/>
      <c r="AFI7" s="291"/>
      <c r="AFJ7" s="291"/>
      <c r="AFK7" s="291"/>
      <c r="AFL7" s="291"/>
      <c r="AFM7" s="291"/>
      <c r="AFN7" s="291"/>
      <c r="AFO7" s="291"/>
      <c r="AFP7" s="291"/>
      <c r="AFQ7" s="291"/>
      <c r="AFR7" s="291"/>
      <c r="AFS7" s="291"/>
      <c r="AFT7" s="291"/>
      <c r="AFU7" s="291"/>
      <c r="AFV7" s="291"/>
      <c r="AFW7" s="291"/>
      <c r="AFX7" s="291"/>
      <c r="AFY7" s="291"/>
      <c r="AFZ7" s="291"/>
      <c r="AGA7" s="291"/>
      <c r="AGB7" s="291"/>
      <c r="AGC7" s="291"/>
      <c r="AGD7" s="291"/>
      <c r="AGE7" s="291"/>
      <c r="AGF7" s="291"/>
      <c r="AGG7" s="291"/>
      <c r="AGH7" s="291"/>
      <c r="AGI7" s="291"/>
      <c r="AGJ7" s="291"/>
      <c r="AGK7" s="291"/>
      <c r="AGL7" s="291"/>
      <c r="AGM7" s="291"/>
      <c r="AGN7" s="291"/>
      <c r="AGO7" s="291"/>
      <c r="AGP7" s="291"/>
      <c r="AGQ7" s="291"/>
      <c r="AGR7" s="291"/>
      <c r="AGS7" s="291"/>
      <c r="AGT7" s="291"/>
      <c r="AGU7" s="291"/>
      <c r="AGV7" s="291"/>
      <c r="AGW7" s="291"/>
      <c r="AGX7" s="291"/>
      <c r="AGY7" s="291"/>
      <c r="AGZ7" s="291"/>
      <c r="AHA7" s="291"/>
      <c r="AHB7" s="291"/>
      <c r="AHC7" s="291"/>
      <c r="AHD7" s="291"/>
      <c r="AHE7" s="291"/>
      <c r="AHF7" s="291"/>
      <c r="AHG7" s="291"/>
      <c r="AHH7" s="291"/>
      <c r="AHI7" s="291"/>
      <c r="AHJ7" s="291"/>
      <c r="AHK7" s="291"/>
      <c r="AHL7" s="291"/>
      <c r="AHM7" s="291"/>
      <c r="AHN7" s="291"/>
      <c r="AHO7" s="291"/>
      <c r="AHP7" s="291"/>
      <c r="AHQ7" s="291"/>
      <c r="AHR7" s="291"/>
      <c r="AHS7" s="291"/>
      <c r="AHT7" s="291"/>
      <c r="AHU7" s="291"/>
      <c r="AHV7" s="291"/>
      <c r="AHW7" s="291"/>
      <c r="AHX7" s="291"/>
      <c r="AHY7" s="291"/>
      <c r="AHZ7" s="291"/>
      <c r="AIA7" s="291"/>
      <c r="AIB7" s="291"/>
      <c r="AIC7" s="291"/>
      <c r="AID7" s="291"/>
      <c r="AIE7" s="291"/>
      <c r="AIF7" s="291"/>
      <c r="AIG7" s="291"/>
      <c r="AIH7" s="291"/>
      <c r="AII7" s="291"/>
      <c r="AIJ7" s="291"/>
      <c r="AIK7" s="291"/>
      <c r="AIL7" s="291"/>
      <c r="AIM7" s="291"/>
      <c r="AIN7" s="291"/>
      <c r="AIO7" s="291"/>
      <c r="AIP7" s="291"/>
      <c r="AIQ7" s="291"/>
      <c r="AIR7" s="291"/>
      <c r="AIS7" s="291"/>
      <c r="AIT7" s="291"/>
      <c r="AIU7" s="291"/>
      <c r="AIV7" s="291"/>
      <c r="AIW7" s="291"/>
      <c r="AIX7" s="291"/>
      <c r="AIY7" s="291"/>
      <c r="AIZ7" s="291"/>
      <c r="AJA7" s="291"/>
      <c r="AJB7" s="291"/>
      <c r="AJC7" s="291"/>
      <c r="AJD7" s="291"/>
      <c r="AJE7" s="291"/>
      <c r="AJF7" s="291"/>
      <c r="AJG7" s="291"/>
      <c r="AJH7" s="291"/>
      <c r="AJI7" s="291"/>
      <c r="AJJ7" s="291"/>
      <c r="AJK7" s="291"/>
      <c r="AJL7" s="291"/>
      <c r="AJM7" s="291"/>
      <c r="AJN7" s="291"/>
      <c r="AJO7" s="291"/>
      <c r="AJP7" s="291"/>
      <c r="AJQ7" s="291"/>
      <c r="AJR7" s="291"/>
      <c r="AJS7" s="291"/>
      <c r="AJT7" s="291"/>
      <c r="AJU7" s="291"/>
      <c r="AJV7" s="291"/>
      <c r="AJW7" s="291"/>
      <c r="AJX7" s="291"/>
      <c r="AJY7" s="291"/>
      <c r="AJZ7" s="291"/>
      <c r="AKA7" s="291"/>
      <c r="AKB7" s="291"/>
      <c r="AKC7" s="291"/>
      <c r="AKD7" s="291"/>
      <c r="AKE7" s="291"/>
      <c r="AKF7" s="291"/>
      <c r="AKG7" s="291"/>
      <c r="AKH7" s="291"/>
      <c r="AKI7" s="291"/>
      <c r="AKJ7" s="291"/>
      <c r="AKK7" s="291"/>
      <c r="AKL7" s="291"/>
      <c r="AKM7" s="291"/>
      <c r="AKN7" s="291"/>
      <c r="AKO7" s="291"/>
      <c r="AKP7" s="291"/>
      <c r="AKQ7" s="291"/>
      <c r="AKR7" s="291"/>
      <c r="AKS7" s="291"/>
      <c r="AKT7" s="291"/>
      <c r="AKU7" s="291"/>
      <c r="AKV7" s="291"/>
      <c r="AKW7" s="291"/>
      <c r="AKX7" s="291"/>
      <c r="AKY7" s="291"/>
      <c r="AKZ7" s="291"/>
      <c r="ALA7" s="291"/>
      <c r="ALB7" s="291"/>
      <c r="ALC7" s="291"/>
      <c r="ALD7" s="291"/>
      <c r="ALE7" s="291"/>
      <c r="ALF7" s="291"/>
      <c r="ALG7" s="291"/>
      <c r="ALH7" s="291"/>
    </row>
    <row r="8" spans="2:997" ht="9" customHeight="1">
      <c r="B8" s="86"/>
      <c r="C8" s="86"/>
      <c r="D8" s="86"/>
      <c r="E8" s="86"/>
      <c r="F8" s="86"/>
      <c r="G8" s="86"/>
      <c r="H8" s="86"/>
      <c r="I8" s="86"/>
      <c r="J8" s="86"/>
      <c r="K8" s="86"/>
      <c r="L8" s="291"/>
      <c r="M8" s="291"/>
      <c r="N8" s="291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4"/>
      <c r="Z8" s="294"/>
      <c r="AA8" s="291"/>
      <c r="AB8" s="291"/>
      <c r="AC8" s="291"/>
      <c r="AD8" s="291"/>
      <c r="AE8" s="291"/>
      <c r="AF8" s="291"/>
      <c r="AG8" s="291"/>
      <c r="AH8" s="291"/>
      <c r="AI8" s="291"/>
      <c r="AJ8" s="291"/>
      <c r="AK8" s="291"/>
      <c r="AL8" s="291"/>
      <c r="AM8" s="291"/>
      <c r="AN8" s="291"/>
      <c r="AO8" s="291"/>
      <c r="AP8" s="291"/>
      <c r="AQ8" s="291"/>
      <c r="AR8" s="291"/>
      <c r="AS8" s="291"/>
      <c r="AT8" s="291"/>
      <c r="AU8" s="291"/>
      <c r="AV8" s="291"/>
      <c r="AW8" s="291"/>
      <c r="AX8" s="291"/>
      <c r="AY8" s="291"/>
      <c r="AZ8" s="291"/>
      <c r="BA8" s="291"/>
      <c r="BB8" s="291"/>
      <c r="BC8" s="291"/>
      <c r="BD8" s="291"/>
      <c r="BE8" s="291"/>
      <c r="BF8" s="291"/>
      <c r="BG8" s="291"/>
      <c r="BH8" s="291"/>
      <c r="BI8" s="291"/>
      <c r="BJ8" s="291"/>
      <c r="BK8" s="291"/>
      <c r="BL8" s="291"/>
      <c r="BM8" s="291"/>
      <c r="BN8" s="291"/>
      <c r="BO8" s="291"/>
      <c r="BP8" s="291"/>
      <c r="BQ8" s="291"/>
      <c r="BR8" s="291"/>
      <c r="BS8" s="291"/>
      <c r="BT8" s="291"/>
      <c r="BU8" s="291"/>
      <c r="BV8" s="291"/>
      <c r="BW8" s="291"/>
      <c r="BX8" s="291"/>
      <c r="BY8" s="291"/>
      <c r="BZ8" s="291"/>
      <c r="CA8" s="291"/>
      <c r="CB8" s="291"/>
      <c r="CC8" s="291"/>
      <c r="CD8" s="291"/>
      <c r="CE8" s="291"/>
      <c r="CF8" s="291"/>
      <c r="CG8" s="291"/>
      <c r="CH8" s="291"/>
      <c r="CI8" s="291"/>
      <c r="CJ8" s="291"/>
      <c r="CK8" s="291"/>
      <c r="CL8" s="291"/>
      <c r="CM8" s="291"/>
      <c r="CN8" s="291"/>
      <c r="CO8" s="291"/>
      <c r="CP8" s="291"/>
      <c r="CQ8" s="291"/>
      <c r="CR8" s="291"/>
      <c r="CS8" s="291"/>
      <c r="CT8" s="291"/>
      <c r="CU8" s="291"/>
      <c r="CV8" s="291"/>
      <c r="CW8" s="291"/>
      <c r="CX8" s="291"/>
      <c r="CY8" s="291"/>
      <c r="CZ8" s="291"/>
      <c r="DA8" s="291"/>
      <c r="DB8" s="291"/>
      <c r="DC8" s="291"/>
      <c r="DD8" s="291"/>
      <c r="DE8" s="291"/>
      <c r="DF8" s="291"/>
      <c r="DG8" s="291"/>
      <c r="DH8" s="291"/>
      <c r="DI8" s="291"/>
      <c r="DJ8" s="291"/>
      <c r="DK8" s="291"/>
      <c r="DL8" s="291"/>
      <c r="DM8" s="291"/>
      <c r="DN8" s="291"/>
      <c r="DO8" s="291"/>
      <c r="DP8" s="291"/>
      <c r="DQ8" s="291"/>
      <c r="DR8" s="291"/>
      <c r="DS8" s="291"/>
      <c r="DT8" s="291"/>
      <c r="DU8" s="291"/>
      <c r="DV8" s="291"/>
      <c r="DW8" s="291"/>
      <c r="DX8" s="291"/>
      <c r="DY8" s="291"/>
      <c r="DZ8" s="291"/>
      <c r="EA8" s="291"/>
      <c r="EB8" s="291"/>
      <c r="EC8" s="291"/>
      <c r="ED8" s="291"/>
      <c r="EE8" s="291"/>
      <c r="EF8" s="291"/>
      <c r="EG8" s="291"/>
      <c r="EH8" s="291"/>
      <c r="EI8" s="291"/>
      <c r="EJ8" s="291"/>
      <c r="EK8" s="291"/>
      <c r="EL8" s="291"/>
      <c r="EM8" s="291"/>
      <c r="EN8" s="291"/>
      <c r="EO8" s="291"/>
      <c r="EP8" s="291"/>
      <c r="EQ8" s="291"/>
      <c r="ER8" s="291"/>
      <c r="ES8" s="291"/>
      <c r="ET8" s="291"/>
      <c r="EU8" s="291"/>
      <c r="EV8" s="291"/>
      <c r="EW8" s="291"/>
      <c r="EX8" s="291"/>
      <c r="EY8" s="291"/>
      <c r="EZ8" s="291"/>
      <c r="FA8" s="291"/>
      <c r="FB8" s="291"/>
      <c r="FC8" s="291"/>
      <c r="FD8" s="291"/>
      <c r="FE8" s="291"/>
      <c r="FF8" s="291"/>
      <c r="FG8" s="291"/>
      <c r="FH8" s="291"/>
      <c r="FI8" s="291"/>
      <c r="FJ8" s="291"/>
      <c r="FK8" s="291"/>
      <c r="FL8" s="291"/>
      <c r="FM8" s="291"/>
      <c r="FN8" s="291"/>
      <c r="FO8" s="291"/>
      <c r="FP8" s="291"/>
      <c r="FQ8" s="291"/>
      <c r="FR8" s="291"/>
      <c r="FS8" s="291"/>
      <c r="FT8" s="291"/>
      <c r="FU8" s="291"/>
      <c r="FV8" s="291"/>
      <c r="FW8" s="291"/>
      <c r="FX8" s="291"/>
      <c r="FY8" s="291"/>
      <c r="FZ8" s="291"/>
      <c r="GA8" s="291"/>
      <c r="GB8" s="291"/>
      <c r="GC8" s="291"/>
      <c r="GD8" s="291"/>
      <c r="GE8" s="291"/>
      <c r="GF8" s="291"/>
      <c r="GG8" s="291"/>
      <c r="GH8" s="291"/>
      <c r="GI8" s="291"/>
      <c r="GJ8" s="291"/>
      <c r="GK8" s="291"/>
      <c r="GL8" s="291"/>
      <c r="GM8" s="291"/>
      <c r="GN8" s="291"/>
      <c r="GO8" s="291"/>
      <c r="GP8" s="291"/>
      <c r="GQ8" s="291"/>
      <c r="GR8" s="291"/>
      <c r="GS8" s="291"/>
      <c r="GT8" s="291"/>
      <c r="GU8" s="291"/>
      <c r="GV8" s="291"/>
      <c r="GW8" s="291"/>
      <c r="GX8" s="291"/>
      <c r="GY8" s="291"/>
      <c r="GZ8" s="291"/>
      <c r="HA8" s="291"/>
      <c r="HB8" s="291"/>
      <c r="HC8" s="291"/>
      <c r="HD8" s="291"/>
      <c r="HE8" s="291"/>
      <c r="HF8" s="291"/>
      <c r="HG8" s="291"/>
      <c r="HH8" s="291"/>
      <c r="HI8" s="291"/>
      <c r="HJ8" s="291"/>
      <c r="HK8" s="291"/>
      <c r="HL8" s="291"/>
      <c r="HM8" s="291"/>
      <c r="HN8" s="291"/>
      <c r="HO8" s="291"/>
      <c r="HP8" s="291"/>
      <c r="HQ8" s="291"/>
      <c r="HR8" s="291"/>
      <c r="HS8" s="291"/>
      <c r="HT8" s="291"/>
      <c r="HU8" s="291"/>
      <c r="HV8" s="291"/>
      <c r="HW8" s="291"/>
      <c r="HX8" s="291"/>
      <c r="HY8" s="291"/>
      <c r="HZ8" s="291"/>
      <c r="IA8" s="291"/>
      <c r="IB8" s="291"/>
      <c r="IC8" s="291"/>
      <c r="ID8" s="291"/>
      <c r="IE8" s="291"/>
      <c r="IF8" s="291"/>
      <c r="IG8" s="291"/>
      <c r="IH8" s="291"/>
      <c r="II8" s="291"/>
      <c r="IJ8" s="291"/>
      <c r="IK8" s="291"/>
      <c r="IL8" s="291"/>
      <c r="IM8" s="291"/>
      <c r="IN8" s="291"/>
      <c r="IO8" s="291"/>
      <c r="IP8" s="291"/>
      <c r="IQ8" s="291"/>
      <c r="IR8" s="291"/>
      <c r="IS8" s="291"/>
      <c r="IT8" s="291"/>
      <c r="IU8" s="291"/>
      <c r="IV8" s="291"/>
      <c r="IW8" s="291"/>
      <c r="IX8" s="291"/>
      <c r="IY8" s="291"/>
      <c r="IZ8" s="291"/>
      <c r="JA8" s="291"/>
      <c r="JB8" s="291"/>
      <c r="JC8" s="291"/>
      <c r="JD8" s="291"/>
      <c r="JE8" s="291"/>
      <c r="JF8" s="291"/>
      <c r="JG8" s="291"/>
      <c r="JH8" s="291"/>
      <c r="JI8" s="291"/>
      <c r="JJ8" s="291"/>
      <c r="JK8" s="291"/>
      <c r="JL8" s="291"/>
      <c r="JM8" s="291"/>
      <c r="JN8" s="291"/>
      <c r="JO8" s="291"/>
      <c r="JP8" s="291"/>
      <c r="JQ8" s="291"/>
      <c r="JR8" s="291"/>
      <c r="JS8" s="291"/>
      <c r="JT8" s="291"/>
      <c r="JU8" s="291"/>
      <c r="JV8" s="291"/>
      <c r="JW8" s="291"/>
      <c r="JX8" s="291"/>
      <c r="JY8" s="291"/>
      <c r="JZ8" s="291"/>
      <c r="KA8" s="291"/>
      <c r="KB8" s="291"/>
      <c r="KC8" s="291"/>
      <c r="KD8" s="291"/>
      <c r="KE8" s="291"/>
      <c r="KF8" s="291"/>
      <c r="KG8" s="291"/>
      <c r="KH8" s="291"/>
      <c r="KI8" s="291"/>
      <c r="KJ8" s="291"/>
      <c r="KK8" s="291"/>
      <c r="KL8" s="291"/>
      <c r="KM8" s="291"/>
      <c r="KN8" s="291"/>
      <c r="KO8" s="291"/>
      <c r="KP8" s="291"/>
      <c r="KQ8" s="291"/>
      <c r="KR8" s="291"/>
      <c r="KS8" s="291"/>
      <c r="KT8" s="291"/>
      <c r="KU8" s="291"/>
      <c r="KV8" s="291"/>
      <c r="KW8" s="291"/>
      <c r="KX8" s="291"/>
      <c r="KY8" s="291"/>
      <c r="KZ8" s="291"/>
      <c r="LA8" s="291"/>
      <c r="LB8" s="291"/>
      <c r="LC8" s="291"/>
      <c r="LD8" s="291"/>
      <c r="LE8" s="291"/>
      <c r="LF8" s="291"/>
      <c r="LG8" s="291"/>
      <c r="LH8" s="291"/>
      <c r="LI8" s="291"/>
      <c r="LJ8" s="291"/>
      <c r="LK8" s="291"/>
      <c r="LL8" s="291"/>
      <c r="LM8" s="291"/>
      <c r="LN8" s="291"/>
      <c r="LO8" s="291"/>
      <c r="LP8" s="291"/>
      <c r="LQ8" s="291"/>
      <c r="LR8" s="291"/>
      <c r="LS8" s="291"/>
      <c r="LT8" s="291"/>
      <c r="LU8" s="291"/>
      <c r="LV8" s="291"/>
      <c r="LW8" s="291"/>
      <c r="LX8" s="291"/>
      <c r="LY8" s="291"/>
      <c r="LZ8" s="291"/>
      <c r="MA8" s="291"/>
      <c r="MB8" s="291"/>
      <c r="MC8" s="291"/>
      <c r="MD8" s="291"/>
      <c r="ME8" s="291"/>
      <c r="MF8" s="291"/>
      <c r="MG8" s="291"/>
      <c r="MH8" s="291"/>
      <c r="MI8" s="291"/>
      <c r="MJ8" s="291"/>
      <c r="MK8" s="291"/>
      <c r="ML8" s="291"/>
      <c r="MM8" s="291"/>
      <c r="MN8" s="291"/>
      <c r="MO8" s="291"/>
      <c r="MP8" s="291"/>
      <c r="MQ8" s="291"/>
      <c r="MR8" s="291"/>
      <c r="MS8" s="291"/>
      <c r="MT8" s="291"/>
      <c r="MU8" s="291"/>
      <c r="MV8" s="291"/>
      <c r="MW8" s="291"/>
      <c r="MX8" s="291"/>
      <c r="MY8" s="291"/>
      <c r="MZ8" s="291"/>
      <c r="NA8" s="291"/>
      <c r="NB8" s="291"/>
      <c r="NC8" s="291"/>
      <c r="ND8" s="291"/>
      <c r="NE8" s="291"/>
      <c r="NF8" s="291"/>
      <c r="NG8" s="291"/>
      <c r="NH8" s="291"/>
      <c r="NI8" s="291"/>
      <c r="NJ8" s="291"/>
      <c r="NK8" s="291"/>
      <c r="NL8" s="291"/>
      <c r="NM8" s="291"/>
      <c r="NN8" s="291"/>
      <c r="NO8" s="291"/>
      <c r="NP8" s="291"/>
      <c r="NQ8" s="291"/>
      <c r="NR8" s="291"/>
      <c r="NS8" s="291"/>
      <c r="NT8" s="291"/>
      <c r="NU8" s="291"/>
      <c r="NV8" s="291"/>
      <c r="NW8" s="291"/>
      <c r="NX8" s="291"/>
      <c r="NY8" s="291"/>
      <c r="NZ8" s="291"/>
      <c r="OA8" s="291"/>
      <c r="OB8" s="291"/>
      <c r="OC8" s="291"/>
      <c r="OD8" s="291"/>
      <c r="OE8" s="291"/>
      <c r="OF8" s="291"/>
      <c r="OG8" s="291"/>
      <c r="OH8" s="291"/>
      <c r="OI8" s="291"/>
      <c r="OJ8" s="291"/>
      <c r="OK8" s="291"/>
      <c r="OL8" s="291"/>
      <c r="OM8" s="291"/>
      <c r="ON8" s="291"/>
      <c r="OO8" s="291"/>
      <c r="OP8" s="291"/>
      <c r="OQ8" s="291"/>
      <c r="OR8" s="291"/>
      <c r="OS8" s="291"/>
      <c r="OT8" s="291"/>
      <c r="OU8" s="291"/>
      <c r="OV8" s="291"/>
      <c r="OW8" s="291"/>
      <c r="OX8" s="291"/>
      <c r="OY8" s="291"/>
      <c r="OZ8" s="291"/>
      <c r="PA8" s="291"/>
      <c r="PB8" s="291"/>
      <c r="PC8" s="291"/>
      <c r="PD8" s="291"/>
      <c r="PE8" s="291"/>
      <c r="PF8" s="291"/>
      <c r="PG8" s="291"/>
      <c r="PH8" s="291"/>
      <c r="PI8" s="291"/>
      <c r="PJ8" s="291"/>
      <c r="PK8" s="291"/>
      <c r="PL8" s="291"/>
      <c r="PM8" s="291"/>
      <c r="PN8" s="291"/>
      <c r="PO8" s="291"/>
      <c r="PP8" s="291"/>
      <c r="PQ8" s="291"/>
      <c r="PR8" s="291"/>
      <c r="PS8" s="291"/>
      <c r="PT8" s="291"/>
      <c r="PU8" s="291"/>
      <c r="PV8" s="291"/>
      <c r="PW8" s="291"/>
      <c r="PX8" s="291"/>
      <c r="PY8" s="291"/>
      <c r="PZ8" s="291"/>
      <c r="QA8" s="291"/>
      <c r="QB8" s="291"/>
      <c r="QC8" s="291"/>
      <c r="QD8" s="291"/>
      <c r="QE8" s="291"/>
      <c r="QF8" s="291"/>
      <c r="QG8" s="291"/>
      <c r="QH8" s="291"/>
      <c r="QI8" s="291"/>
      <c r="QJ8" s="291"/>
      <c r="QK8" s="291"/>
      <c r="QL8" s="291"/>
      <c r="QM8" s="291"/>
      <c r="QN8" s="291"/>
      <c r="QO8" s="291"/>
      <c r="QP8" s="291"/>
      <c r="QQ8" s="291"/>
      <c r="QR8" s="291"/>
      <c r="QS8" s="291"/>
      <c r="QT8" s="291"/>
      <c r="QU8" s="291"/>
      <c r="QV8" s="291"/>
      <c r="QW8" s="291"/>
      <c r="QX8" s="291"/>
      <c r="QY8" s="291"/>
      <c r="QZ8" s="291"/>
      <c r="RA8" s="291"/>
      <c r="RB8" s="291"/>
      <c r="RC8" s="291"/>
      <c r="RD8" s="291"/>
      <c r="RE8" s="291"/>
      <c r="RF8" s="291"/>
      <c r="RG8" s="291"/>
      <c r="RH8" s="291"/>
      <c r="RI8" s="291"/>
      <c r="RJ8" s="291"/>
      <c r="RK8" s="291"/>
      <c r="RL8" s="291"/>
      <c r="RM8" s="291"/>
      <c r="RN8" s="291"/>
      <c r="RO8" s="291"/>
      <c r="RP8" s="291"/>
      <c r="RQ8" s="291"/>
      <c r="RR8" s="291"/>
      <c r="RS8" s="291"/>
      <c r="RT8" s="291"/>
      <c r="RU8" s="291"/>
      <c r="RV8" s="291"/>
      <c r="RW8" s="291"/>
      <c r="RX8" s="291"/>
      <c r="RY8" s="291"/>
      <c r="RZ8" s="291"/>
      <c r="SA8" s="291"/>
      <c r="SB8" s="291"/>
      <c r="SC8" s="291"/>
      <c r="SD8" s="291"/>
      <c r="SE8" s="291"/>
      <c r="SF8" s="291"/>
      <c r="SG8" s="291"/>
      <c r="SH8" s="291"/>
      <c r="SI8" s="291"/>
      <c r="SJ8" s="291"/>
      <c r="SK8" s="291"/>
      <c r="SL8" s="291"/>
      <c r="SM8" s="291"/>
      <c r="SN8" s="291"/>
      <c r="SO8" s="291"/>
      <c r="SP8" s="291"/>
      <c r="SQ8" s="291"/>
      <c r="SR8" s="291"/>
      <c r="SS8" s="291"/>
      <c r="ST8" s="291"/>
      <c r="SU8" s="291"/>
      <c r="SV8" s="291"/>
      <c r="SW8" s="291"/>
      <c r="SX8" s="291"/>
      <c r="SY8" s="291"/>
      <c r="SZ8" s="291"/>
      <c r="TA8" s="291"/>
      <c r="TB8" s="291"/>
      <c r="TC8" s="291"/>
      <c r="TD8" s="291"/>
      <c r="TE8" s="291"/>
      <c r="TF8" s="291"/>
      <c r="TG8" s="291"/>
      <c r="TH8" s="291"/>
      <c r="TI8" s="291"/>
      <c r="TJ8" s="291"/>
      <c r="TK8" s="291"/>
      <c r="TL8" s="291"/>
      <c r="TM8" s="291"/>
      <c r="TN8" s="291"/>
      <c r="TO8" s="291"/>
      <c r="TP8" s="291"/>
      <c r="TQ8" s="291"/>
      <c r="TR8" s="291"/>
      <c r="TS8" s="291"/>
      <c r="TT8" s="291"/>
      <c r="TU8" s="291"/>
      <c r="TV8" s="291"/>
      <c r="TW8" s="291"/>
      <c r="TX8" s="291"/>
      <c r="TY8" s="291"/>
      <c r="TZ8" s="291"/>
      <c r="UA8" s="291"/>
      <c r="UB8" s="291"/>
      <c r="UC8" s="291"/>
      <c r="UD8" s="291"/>
      <c r="UE8" s="291"/>
      <c r="UF8" s="291"/>
      <c r="UG8" s="291"/>
      <c r="UH8" s="291"/>
      <c r="UI8" s="291"/>
      <c r="UJ8" s="291"/>
      <c r="UK8" s="291"/>
      <c r="UL8" s="291"/>
      <c r="UM8" s="291"/>
      <c r="UN8" s="291"/>
      <c r="UO8" s="291"/>
      <c r="UP8" s="291"/>
      <c r="UQ8" s="291"/>
      <c r="UR8" s="291"/>
      <c r="US8" s="291"/>
      <c r="UT8" s="291"/>
      <c r="UU8" s="291"/>
      <c r="UV8" s="291"/>
      <c r="UW8" s="291"/>
      <c r="UX8" s="291"/>
      <c r="UY8" s="291"/>
      <c r="UZ8" s="291"/>
      <c r="VA8" s="291"/>
      <c r="VB8" s="291"/>
      <c r="VC8" s="291"/>
      <c r="VD8" s="291"/>
      <c r="VE8" s="291"/>
      <c r="VF8" s="291"/>
      <c r="VG8" s="291"/>
      <c r="VH8" s="291"/>
      <c r="VI8" s="291"/>
      <c r="VJ8" s="291"/>
      <c r="VK8" s="291"/>
      <c r="VL8" s="291"/>
      <c r="VM8" s="291"/>
      <c r="VN8" s="291"/>
      <c r="VO8" s="291"/>
      <c r="VP8" s="291"/>
      <c r="VQ8" s="291"/>
      <c r="VR8" s="291"/>
      <c r="VS8" s="291"/>
      <c r="VT8" s="291"/>
      <c r="VU8" s="291"/>
      <c r="VV8" s="291"/>
      <c r="VW8" s="291"/>
      <c r="VX8" s="291"/>
      <c r="VY8" s="291"/>
      <c r="VZ8" s="291"/>
      <c r="WA8" s="291"/>
      <c r="WB8" s="291"/>
      <c r="WC8" s="291"/>
      <c r="WD8" s="291"/>
      <c r="WE8" s="291"/>
      <c r="WF8" s="291"/>
      <c r="WG8" s="291"/>
      <c r="WH8" s="291"/>
      <c r="WI8" s="291"/>
      <c r="WJ8" s="291"/>
      <c r="WK8" s="291"/>
      <c r="WL8" s="291"/>
      <c r="WM8" s="291"/>
      <c r="WN8" s="291"/>
      <c r="WO8" s="291"/>
      <c r="WP8" s="291"/>
      <c r="WQ8" s="291"/>
      <c r="WR8" s="291"/>
      <c r="WS8" s="291"/>
      <c r="WT8" s="291"/>
      <c r="WU8" s="291"/>
      <c r="WV8" s="291"/>
      <c r="WW8" s="291"/>
      <c r="WX8" s="291"/>
      <c r="WY8" s="291"/>
      <c r="WZ8" s="291"/>
      <c r="XA8" s="291"/>
      <c r="XB8" s="291"/>
      <c r="XC8" s="291"/>
      <c r="XD8" s="291"/>
      <c r="XE8" s="291"/>
      <c r="XF8" s="291"/>
      <c r="XG8" s="291"/>
      <c r="XH8" s="291"/>
      <c r="XI8" s="291"/>
      <c r="XJ8" s="291"/>
      <c r="XK8" s="291"/>
      <c r="XL8" s="291"/>
      <c r="XM8" s="291"/>
      <c r="XN8" s="291"/>
      <c r="XO8" s="291"/>
      <c r="XP8" s="291"/>
      <c r="XQ8" s="291"/>
      <c r="XR8" s="291"/>
      <c r="XS8" s="291"/>
      <c r="XT8" s="291"/>
      <c r="XU8" s="291"/>
      <c r="XV8" s="291"/>
      <c r="XW8" s="291"/>
      <c r="XX8" s="291"/>
      <c r="XY8" s="291"/>
      <c r="XZ8" s="291"/>
      <c r="YA8" s="291"/>
      <c r="YB8" s="291"/>
      <c r="YC8" s="291"/>
      <c r="YD8" s="291"/>
      <c r="YE8" s="291"/>
      <c r="YF8" s="291"/>
      <c r="YG8" s="291"/>
      <c r="YH8" s="291"/>
      <c r="YI8" s="291"/>
      <c r="YJ8" s="291"/>
      <c r="YK8" s="291"/>
      <c r="YL8" s="291"/>
      <c r="YM8" s="291"/>
      <c r="YN8" s="291"/>
      <c r="YO8" s="291"/>
      <c r="YP8" s="291"/>
      <c r="YQ8" s="291"/>
      <c r="YR8" s="291"/>
      <c r="YS8" s="291"/>
      <c r="YT8" s="291"/>
      <c r="YU8" s="291"/>
      <c r="YV8" s="291"/>
      <c r="YW8" s="291"/>
      <c r="YX8" s="291"/>
      <c r="YY8" s="291"/>
      <c r="YZ8" s="291"/>
      <c r="ZA8" s="291"/>
      <c r="ZB8" s="291"/>
      <c r="ZC8" s="291"/>
      <c r="ZD8" s="291"/>
      <c r="ZE8" s="291"/>
      <c r="ZF8" s="291"/>
      <c r="ZG8" s="291"/>
      <c r="ZH8" s="291"/>
      <c r="ZI8" s="291"/>
      <c r="ZJ8" s="291"/>
      <c r="ZK8" s="291"/>
      <c r="ZL8" s="291"/>
      <c r="ZM8" s="291"/>
      <c r="ZN8" s="291"/>
      <c r="ZO8" s="291"/>
      <c r="ZP8" s="291"/>
      <c r="ZQ8" s="291"/>
      <c r="ZR8" s="291"/>
      <c r="ZS8" s="291"/>
      <c r="ZT8" s="291"/>
      <c r="ZU8" s="291"/>
      <c r="ZV8" s="291"/>
      <c r="ZW8" s="291"/>
      <c r="ZX8" s="291"/>
      <c r="ZY8" s="291"/>
      <c r="ZZ8" s="291"/>
      <c r="AAA8" s="291"/>
      <c r="AAB8" s="291"/>
      <c r="AAC8" s="291"/>
      <c r="AAD8" s="291"/>
      <c r="AAE8" s="291"/>
      <c r="AAF8" s="291"/>
      <c r="AAG8" s="291"/>
      <c r="AAH8" s="291"/>
      <c r="AAI8" s="291"/>
      <c r="AAJ8" s="291"/>
      <c r="AAK8" s="291"/>
      <c r="AAL8" s="291"/>
      <c r="AAM8" s="291"/>
      <c r="AAN8" s="291"/>
      <c r="AAO8" s="291"/>
      <c r="AAP8" s="291"/>
      <c r="AAQ8" s="291"/>
      <c r="AAR8" s="291"/>
      <c r="AAS8" s="291"/>
      <c r="AAT8" s="291"/>
      <c r="AAU8" s="291"/>
      <c r="AAV8" s="291"/>
      <c r="AAW8" s="291"/>
      <c r="AAX8" s="291"/>
      <c r="AAY8" s="291"/>
      <c r="AAZ8" s="291"/>
      <c r="ABA8" s="291"/>
      <c r="ABB8" s="291"/>
      <c r="ABC8" s="291"/>
      <c r="ABD8" s="291"/>
      <c r="ABE8" s="291"/>
      <c r="ABF8" s="291"/>
      <c r="ABG8" s="291"/>
      <c r="ABH8" s="291"/>
      <c r="ABI8" s="291"/>
      <c r="ABJ8" s="291"/>
      <c r="ABK8" s="291"/>
      <c r="ABL8" s="291"/>
      <c r="ABM8" s="291"/>
      <c r="ABN8" s="291"/>
      <c r="ABO8" s="291"/>
      <c r="ABP8" s="291"/>
      <c r="ABQ8" s="291"/>
      <c r="ABR8" s="291"/>
      <c r="ABS8" s="291"/>
      <c r="ABT8" s="291"/>
      <c r="ABU8" s="291"/>
      <c r="ABV8" s="291"/>
      <c r="ABW8" s="291"/>
      <c r="ABX8" s="291"/>
      <c r="ABY8" s="291"/>
      <c r="ABZ8" s="291"/>
      <c r="ACA8" s="291"/>
      <c r="ACB8" s="291"/>
      <c r="ACC8" s="291"/>
      <c r="ACD8" s="291"/>
      <c r="ACE8" s="291"/>
      <c r="ACF8" s="291"/>
      <c r="ACG8" s="291"/>
      <c r="ACH8" s="291"/>
      <c r="ACI8" s="291"/>
      <c r="ACJ8" s="291"/>
      <c r="ACK8" s="291"/>
      <c r="ACL8" s="291"/>
      <c r="ACM8" s="291"/>
      <c r="ACN8" s="291"/>
      <c r="ACO8" s="291"/>
      <c r="ACP8" s="291"/>
      <c r="ACQ8" s="291"/>
      <c r="ACR8" s="291"/>
      <c r="ACS8" s="291"/>
      <c r="ACT8" s="291"/>
      <c r="ACU8" s="291"/>
      <c r="ACV8" s="291"/>
      <c r="ACW8" s="291"/>
      <c r="ACX8" s="291"/>
      <c r="ACY8" s="291"/>
      <c r="ACZ8" s="291"/>
      <c r="ADA8" s="291"/>
      <c r="ADB8" s="291"/>
      <c r="ADC8" s="291"/>
      <c r="ADD8" s="291"/>
      <c r="ADE8" s="291"/>
      <c r="ADF8" s="291"/>
      <c r="ADG8" s="291"/>
      <c r="ADH8" s="291"/>
      <c r="ADI8" s="291"/>
      <c r="ADJ8" s="291"/>
      <c r="ADK8" s="291"/>
      <c r="ADL8" s="291"/>
      <c r="ADM8" s="291"/>
      <c r="ADN8" s="291"/>
      <c r="ADO8" s="291"/>
      <c r="ADP8" s="291"/>
      <c r="ADQ8" s="291"/>
      <c r="ADR8" s="291"/>
      <c r="ADS8" s="291"/>
      <c r="ADT8" s="291"/>
      <c r="ADU8" s="291"/>
      <c r="ADV8" s="291"/>
      <c r="ADW8" s="291"/>
      <c r="ADX8" s="291"/>
      <c r="ADY8" s="291"/>
      <c r="ADZ8" s="291"/>
      <c r="AEA8" s="291"/>
      <c r="AEB8" s="291"/>
      <c r="AEC8" s="291"/>
      <c r="AED8" s="291"/>
      <c r="AEE8" s="291"/>
      <c r="AEF8" s="291"/>
      <c r="AEG8" s="291"/>
      <c r="AEH8" s="291"/>
      <c r="AEI8" s="291"/>
      <c r="AEJ8" s="291"/>
      <c r="AEK8" s="291"/>
      <c r="AEL8" s="291"/>
      <c r="AEM8" s="291"/>
      <c r="AEN8" s="291"/>
      <c r="AEO8" s="291"/>
      <c r="AEP8" s="291"/>
      <c r="AEQ8" s="291"/>
      <c r="AER8" s="291"/>
      <c r="AES8" s="291"/>
      <c r="AET8" s="291"/>
      <c r="AEU8" s="291"/>
      <c r="AEV8" s="291"/>
      <c r="AEW8" s="291"/>
      <c r="AEX8" s="291"/>
      <c r="AEY8" s="291"/>
      <c r="AEZ8" s="291"/>
      <c r="AFA8" s="291"/>
      <c r="AFB8" s="291"/>
      <c r="AFC8" s="291"/>
      <c r="AFD8" s="291"/>
      <c r="AFE8" s="291"/>
      <c r="AFF8" s="291"/>
      <c r="AFG8" s="291"/>
      <c r="AFH8" s="291"/>
      <c r="AFI8" s="291"/>
      <c r="AFJ8" s="291"/>
      <c r="AFK8" s="291"/>
      <c r="AFL8" s="291"/>
      <c r="AFM8" s="291"/>
      <c r="AFN8" s="291"/>
      <c r="AFO8" s="291"/>
      <c r="AFP8" s="291"/>
      <c r="AFQ8" s="291"/>
      <c r="AFR8" s="291"/>
      <c r="AFS8" s="291"/>
      <c r="AFT8" s="291"/>
      <c r="AFU8" s="291"/>
      <c r="AFV8" s="291"/>
      <c r="AFW8" s="291"/>
      <c r="AFX8" s="291"/>
      <c r="AFY8" s="291"/>
      <c r="AFZ8" s="291"/>
      <c r="AGA8" s="291"/>
      <c r="AGB8" s="291"/>
      <c r="AGC8" s="291"/>
      <c r="AGD8" s="291"/>
      <c r="AGE8" s="291"/>
      <c r="AGF8" s="291"/>
      <c r="AGG8" s="291"/>
      <c r="AGH8" s="291"/>
      <c r="AGI8" s="291"/>
      <c r="AGJ8" s="291"/>
      <c r="AGK8" s="291"/>
      <c r="AGL8" s="291"/>
      <c r="AGM8" s="291"/>
      <c r="AGN8" s="291"/>
      <c r="AGO8" s="291"/>
      <c r="AGP8" s="291"/>
      <c r="AGQ8" s="291"/>
      <c r="AGR8" s="291"/>
      <c r="AGS8" s="291"/>
      <c r="AGT8" s="291"/>
      <c r="AGU8" s="291"/>
      <c r="AGV8" s="291"/>
      <c r="AGW8" s="291"/>
      <c r="AGX8" s="291"/>
      <c r="AGY8" s="291"/>
      <c r="AGZ8" s="291"/>
      <c r="AHA8" s="291"/>
      <c r="AHB8" s="291"/>
      <c r="AHC8" s="291"/>
      <c r="AHD8" s="291"/>
      <c r="AHE8" s="291"/>
      <c r="AHF8" s="291"/>
      <c r="AHG8" s="291"/>
      <c r="AHH8" s="291"/>
      <c r="AHI8" s="291"/>
      <c r="AHJ8" s="291"/>
      <c r="AHK8" s="291"/>
      <c r="AHL8" s="291"/>
      <c r="AHM8" s="291"/>
      <c r="AHN8" s="291"/>
      <c r="AHO8" s="291"/>
      <c r="AHP8" s="291"/>
      <c r="AHQ8" s="291"/>
      <c r="AHR8" s="291"/>
      <c r="AHS8" s="291"/>
      <c r="AHT8" s="291"/>
      <c r="AHU8" s="291"/>
      <c r="AHV8" s="291"/>
      <c r="AHW8" s="291"/>
      <c r="AHX8" s="291"/>
      <c r="AHY8" s="291"/>
      <c r="AHZ8" s="291"/>
      <c r="AIA8" s="291"/>
      <c r="AIB8" s="291"/>
      <c r="AIC8" s="291"/>
      <c r="AID8" s="291"/>
      <c r="AIE8" s="291"/>
      <c r="AIF8" s="291"/>
      <c r="AIG8" s="291"/>
      <c r="AIH8" s="291"/>
      <c r="AII8" s="291"/>
      <c r="AIJ8" s="291"/>
      <c r="AIK8" s="291"/>
      <c r="AIL8" s="291"/>
      <c r="AIM8" s="291"/>
      <c r="AIN8" s="291"/>
      <c r="AIO8" s="291"/>
      <c r="AIP8" s="291"/>
      <c r="AIQ8" s="291"/>
      <c r="AIR8" s="291"/>
      <c r="AIS8" s="291"/>
      <c r="AIT8" s="291"/>
      <c r="AIU8" s="291"/>
      <c r="AIV8" s="291"/>
      <c r="AIW8" s="291"/>
      <c r="AIX8" s="291"/>
      <c r="AIY8" s="291"/>
      <c r="AIZ8" s="291"/>
      <c r="AJA8" s="291"/>
      <c r="AJB8" s="291"/>
      <c r="AJC8" s="291"/>
      <c r="AJD8" s="291"/>
      <c r="AJE8" s="291"/>
      <c r="AJF8" s="291"/>
      <c r="AJG8" s="291"/>
      <c r="AJH8" s="291"/>
      <c r="AJI8" s="291"/>
      <c r="AJJ8" s="291"/>
      <c r="AJK8" s="291"/>
      <c r="AJL8" s="291"/>
      <c r="AJM8" s="291"/>
      <c r="AJN8" s="291"/>
      <c r="AJO8" s="291"/>
      <c r="AJP8" s="291"/>
      <c r="AJQ8" s="291"/>
      <c r="AJR8" s="291"/>
      <c r="AJS8" s="291"/>
      <c r="AJT8" s="291"/>
      <c r="AJU8" s="291"/>
      <c r="AJV8" s="291"/>
      <c r="AJW8" s="291"/>
      <c r="AJX8" s="291"/>
      <c r="AJY8" s="291"/>
      <c r="AJZ8" s="291"/>
      <c r="AKA8" s="291"/>
      <c r="AKB8" s="291"/>
      <c r="AKC8" s="291"/>
      <c r="AKD8" s="291"/>
      <c r="AKE8" s="291"/>
      <c r="AKF8" s="291"/>
      <c r="AKG8" s="291"/>
      <c r="AKH8" s="291"/>
      <c r="AKI8" s="291"/>
      <c r="AKJ8" s="291"/>
      <c r="AKK8" s="291"/>
      <c r="AKL8" s="291"/>
      <c r="AKM8" s="291"/>
      <c r="AKN8" s="291"/>
      <c r="AKO8" s="291"/>
      <c r="AKP8" s="291"/>
      <c r="AKQ8" s="291"/>
      <c r="AKR8" s="291"/>
      <c r="AKS8" s="291"/>
      <c r="AKT8" s="291"/>
      <c r="AKU8" s="291"/>
      <c r="AKV8" s="291"/>
      <c r="AKW8" s="291"/>
      <c r="AKX8" s="291"/>
      <c r="AKY8" s="291"/>
      <c r="AKZ8" s="291"/>
      <c r="ALA8" s="291"/>
      <c r="ALB8" s="291"/>
      <c r="ALC8" s="291"/>
      <c r="ALD8" s="291"/>
      <c r="ALE8" s="291"/>
      <c r="ALF8" s="291"/>
      <c r="ALG8" s="291"/>
      <c r="ALH8" s="291"/>
    </row>
    <row r="9" spans="2:997" ht="9" customHeight="1">
      <c r="B9" s="86"/>
      <c r="C9" s="86"/>
      <c r="D9" s="86"/>
      <c r="E9" s="86"/>
      <c r="F9" s="86"/>
      <c r="G9" s="86"/>
      <c r="H9" s="86"/>
      <c r="I9" s="86"/>
      <c r="J9" s="86"/>
      <c r="K9" s="86"/>
      <c r="L9" s="291"/>
      <c r="M9" s="291"/>
      <c r="N9" s="291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  <c r="AA9" s="291"/>
      <c r="AB9" s="291"/>
      <c r="AC9" s="291"/>
      <c r="AD9" s="291"/>
      <c r="AE9" s="291"/>
      <c r="AF9" s="291"/>
      <c r="AG9" s="291"/>
      <c r="AH9" s="291"/>
      <c r="AI9" s="291"/>
      <c r="AJ9" s="291"/>
      <c r="AK9" s="291"/>
      <c r="AL9" s="291"/>
      <c r="AM9" s="291"/>
      <c r="AN9" s="291"/>
      <c r="AO9" s="291"/>
      <c r="AP9" s="291"/>
      <c r="AQ9" s="291"/>
      <c r="AR9" s="291"/>
      <c r="AS9" s="291"/>
      <c r="AT9" s="291"/>
      <c r="AU9" s="291"/>
      <c r="AV9" s="291"/>
      <c r="AW9" s="291"/>
      <c r="AX9" s="291"/>
      <c r="AY9" s="291"/>
      <c r="AZ9" s="291"/>
      <c r="BA9" s="291"/>
      <c r="BB9" s="291"/>
      <c r="BC9" s="291"/>
      <c r="BD9" s="291"/>
      <c r="BE9" s="291"/>
      <c r="BF9" s="291"/>
      <c r="BG9" s="291"/>
      <c r="BH9" s="291"/>
      <c r="BI9" s="291"/>
      <c r="BJ9" s="291"/>
      <c r="BK9" s="291"/>
      <c r="BL9" s="291"/>
      <c r="BM9" s="291"/>
      <c r="BN9" s="291"/>
      <c r="BO9" s="291"/>
      <c r="BP9" s="291"/>
      <c r="BQ9" s="291"/>
      <c r="BR9" s="291"/>
      <c r="BS9" s="291"/>
      <c r="BT9" s="291"/>
      <c r="BU9" s="291"/>
      <c r="BV9" s="291"/>
      <c r="BW9" s="291"/>
      <c r="BX9" s="291"/>
      <c r="BY9" s="291"/>
      <c r="BZ9" s="291"/>
      <c r="CA9" s="291"/>
      <c r="CB9" s="291"/>
      <c r="CC9" s="291"/>
      <c r="CD9" s="291"/>
      <c r="CE9" s="291"/>
      <c r="CF9" s="291"/>
      <c r="CG9" s="291"/>
      <c r="CH9" s="291"/>
      <c r="CI9" s="291"/>
      <c r="CJ9" s="291"/>
      <c r="CK9" s="291"/>
      <c r="CL9" s="291"/>
      <c r="CM9" s="291"/>
      <c r="CN9" s="291"/>
      <c r="CO9" s="291"/>
      <c r="CP9" s="291"/>
      <c r="CQ9" s="291"/>
      <c r="CR9" s="291"/>
      <c r="CS9" s="291"/>
      <c r="CT9" s="291"/>
      <c r="CU9" s="291"/>
      <c r="CV9" s="291"/>
      <c r="CW9" s="291"/>
      <c r="CX9" s="291"/>
      <c r="CY9" s="291"/>
      <c r="CZ9" s="291"/>
      <c r="DA9" s="291"/>
      <c r="DB9" s="291"/>
      <c r="DC9" s="291"/>
      <c r="DD9" s="291"/>
      <c r="DE9" s="291"/>
      <c r="DF9" s="291"/>
      <c r="DG9" s="291"/>
      <c r="DH9" s="291"/>
      <c r="DI9" s="291"/>
      <c r="DJ9" s="291"/>
      <c r="DK9" s="291"/>
      <c r="DL9" s="291"/>
      <c r="DM9" s="291"/>
      <c r="DN9" s="291"/>
      <c r="DO9" s="291"/>
      <c r="DP9" s="291"/>
      <c r="DQ9" s="291"/>
      <c r="DR9" s="291"/>
      <c r="DS9" s="291"/>
      <c r="DT9" s="291"/>
      <c r="DU9" s="291"/>
      <c r="DV9" s="291"/>
      <c r="DW9" s="291"/>
      <c r="DX9" s="291"/>
      <c r="DY9" s="291"/>
      <c r="DZ9" s="291"/>
      <c r="EA9" s="291"/>
      <c r="EB9" s="291"/>
      <c r="EC9" s="291"/>
      <c r="ED9" s="291"/>
      <c r="EE9" s="291"/>
      <c r="EF9" s="291"/>
      <c r="EG9" s="291"/>
      <c r="EH9" s="291"/>
      <c r="EI9" s="291"/>
      <c r="EJ9" s="291"/>
      <c r="EK9" s="291"/>
      <c r="EL9" s="291"/>
      <c r="EM9" s="291"/>
      <c r="EN9" s="291"/>
      <c r="EO9" s="291"/>
      <c r="EP9" s="291"/>
      <c r="EQ9" s="291"/>
      <c r="ER9" s="291"/>
      <c r="ES9" s="291"/>
      <c r="ET9" s="291"/>
      <c r="EU9" s="291"/>
      <c r="EV9" s="291"/>
      <c r="EW9" s="291"/>
      <c r="EX9" s="291"/>
      <c r="EY9" s="291"/>
      <c r="EZ9" s="291"/>
      <c r="FA9" s="291"/>
      <c r="FB9" s="291"/>
      <c r="FC9" s="291"/>
      <c r="FD9" s="291"/>
      <c r="FE9" s="291"/>
      <c r="FF9" s="291"/>
      <c r="FG9" s="291"/>
      <c r="FH9" s="291"/>
      <c r="FI9" s="291"/>
      <c r="FJ9" s="291"/>
      <c r="FK9" s="291"/>
      <c r="FL9" s="291"/>
      <c r="FM9" s="291"/>
      <c r="FN9" s="291"/>
      <c r="FO9" s="291"/>
      <c r="FP9" s="291"/>
      <c r="FQ9" s="291"/>
      <c r="FR9" s="291"/>
      <c r="FS9" s="291"/>
      <c r="FT9" s="291"/>
      <c r="FU9" s="291"/>
      <c r="FV9" s="291"/>
      <c r="FW9" s="291"/>
      <c r="FX9" s="291"/>
      <c r="FY9" s="291"/>
      <c r="FZ9" s="291"/>
      <c r="GA9" s="291"/>
      <c r="GB9" s="291"/>
      <c r="GC9" s="291"/>
      <c r="GD9" s="291"/>
      <c r="GE9" s="291"/>
      <c r="GF9" s="291"/>
      <c r="GG9" s="291"/>
      <c r="GH9" s="291"/>
      <c r="GI9" s="291"/>
      <c r="GJ9" s="291"/>
      <c r="GK9" s="291"/>
      <c r="GL9" s="291"/>
      <c r="GM9" s="291"/>
      <c r="GN9" s="291"/>
      <c r="GO9" s="291"/>
      <c r="GP9" s="291"/>
      <c r="GQ9" s="291"/>
      <c r="GR9" s="291"/>
      <c r="GS9" s="291"/>
      <c r="GT9" s="291"/>
      <c r="GU9" s="291"/>
      <c r="GV9" s="291"/>
      <c r="GW9" s="291"/>
      <c r="GX9" s="291"/>
      <c r="GY9" s="291"/>
      <c r="GZ9" s="291"/>
      <c r="HA9" s="291"/>
      <c r="HB9" s="291"/>
      <c r="HC9" s="291"/>
      <c r="HD9" s="291"/>
      <c r="HE9" s="291"/>
      <c r="HF9" s="291"/>
      <c r="HG9" s="291"/>
      <c r="HH9" s="291"/>
      <c r="HI9" s="291"/>
      <c r="HJ9" s="291"/>
      <c r="HK9" s="291"/>
      <c r="HL9" s="291"/>
      <c r="HM9" s="291"/>
      <c r="HN9" s="291"/>
      <c r="HO9" s="291"/>
      <c r="HP9" s="291"/>
      <c r="HQ9" s="291"/>
      <c r="HR9" s="291"/>
      <c r="HS9" s="291"/>
      <c r="HT9" s="291"/>
      <c r="HU9" s="291"/>
      <c r="HV9" s="291"/>
      <c r="HW9" s="291"/>
      <c r="HX9" s="291"/>
      <c r="HY9" s="291"/>
      <c r="HZ9" s="291"/>
      <c r="IA9" s="291"/>
      <c r="IB9" s="291"/>
      <c r="IC9" s="291"/>
      <c r="ID9" s="291"/>
      <c r="IE9" s="291"/>
      <c r="IF9" s="291"/>
      <c r="IG9" s="291"/>
      <c r="IH9" s="291"/>
      <c r="II9" s="291"/>
      <c r="IJ9" s="291"/>
      <c r="IK9" s="291"/>
      <c r="IL9" s="291"/>
      <c r="IM9" s="291"/>
      <c r="IN9" s="291"/>
      <c r="IO9" s="291"/>
      <c r="IP9" s="291"/>
      <c r="IQ9" s="291"/>
      <c r="IR9" s="291"/>
      <c r="IS9" s="291"/>
      <c r="IT9" s="291"/>
      <c r="IU9" s="291"/>
      <c r="IV9" s="291"/>
      <c r="IW9" s="291"/>
      <c r="IX9" s="291"/>
      <c r="IY9" s="291"/>
      <c r="IZ9" s="291"/>
      <c r="JA9" s="291"/>
      <c r="JB9" s="291"/>
      <c r="JC9" s="291"/>
      <c r="JD9" s="291"/>
      <c r="JE9" s="291"/>
      <c r="JF9" s="291"/>
      <c r="JG9" s="291"/>
      <c r="JH9" s="291"/>
      <c r="JI9" s="291"/>
      <c r="JJ9" s="291"/>
      <c r="JK9" s="291"/>
      <c r="JL9" s="291"/>
      <c r="JM9" s="291"/>
      <c r="JN9" s="291"/>
      <c r="JO9" s="291"/>
      <c r="JP9" s="291"/>
      <c r="JQ9" s="291"/>
      <c r="JR9" s="291"/>
      <c r="JS9" s="291"/>
      <c r="JT9" s="291"/>
      <c r="JU9" s="291"/>
      <c r="JV9" s="291"/>
      <c r="JW9" s="291"/>
      <c r="JX9" s="291"/>
      <c r="JY9" s="291"/>
      <c r="JZ9" s="291"/>
      <c r="KA9" s="291"/>
      <c r="KB9" s="291"/>
      <c r="KC9" s="291"/>
      <c r="KD9" s="291"/>
      <c r="KE9" s="291"/>
      <c r="KF9" s="291"/>
      <c r="KG9" s="291"/>
      <c r="KH9" s="291"/>
      <c r="KI9" s="291"/>
      <c r="KJ9" s="291"/>
      <c r="KK9" s="291"/>
      <c r="KL9" s="291"/>
      <c r="KM9" s="291"/>
      <c r="KN9" s="291"/>
      <c r="KO9" s="291"/>
      <c r="KP9" s="291"/>
      <c r="KQ9" s="291"/>
      <c r="KR9" s="291"/>
      <c r="KS9" s="291"/>
      <c r="KT9" s="291"/>
      <c r="KU9" s="291"/>
      <c r="KV9" s="291"/>
      <c r="KW9" s="291"/>
      <c r="KX9" s="291"/>
      <c r="KY9" s="291"/>
      <c r="KZ9" s="291"/>
      <c r="LA9" s="291"/>
      <c r="LB9" s="291"/>
      <c r="LC9" s="291"/>
      <c r="LD9" s="291"/>
      <c r="LE9" s="291"/>
      <c r="LF9" s="291"/>
      <c r="LG9" s="291"/>
      <c r="LH9" s="291"/>
      <c r="LI9" s="291"/>
      <c r="LJ9" s="291"/>
      <c r="LK9" s="291"/>
      <c r="LL9" s="291"/>
      <c r="LM9" s="291"/>
      <c r="LN9" s="291"/>
      <c r="LO9" s="291"/>
      <c r="LP9" s="291"/>
      <c r="LQ9" s="291"/>
      <c r="LR9" s="291"/>
      <c r="LS9" s="291"/>
      <c r="LT9" s="291"/>
      <c r="LU9" s="291"/>
      <c r="LV9" s="291"/>
      <c r="LW9" s="291"/>
      <c r="LX9" s="291"/>
      <c r="LY9" s="291"/>
      <c r="LZ9" s="291"/>
      <c r="MA9" s="291"/>
      <c r="MB9" s="291"/>
      <c r="MC9" s="291"/>
      <c r="MD9" s="291"/>
      <c r="ME9" s="291"/>
      <c r="MF9" s="291"/>
      <c r="MG9" s="291"/>
      <c r="MH9" s="291"/>
      <c r="MI9" s="291"/>
      <c r="MJ9" s="291"/>
      <c r="MK9" s="291"/>
      <c r="ML9" s="291"/>
      <c r="MM9" s="291"/>
      <c r="MN9" s="291"/>
      <c r="MO9" s="291"/>
      <c r="MP9" s="291"/>
      <c r="MQ9" s="291"/>
      <c r="MR9" s="291"/>
      <c r="MS9" s="291"/>
      <c r="MT9" s="291"/>
      <c r="MU9" s="291"/>
      <c r="MV9" s="291"/>
      <c r="MW9" s="291"/>
      <c r="MX9" s="291"/>
      <c r="MY9" s="291"/>
      <c r="MZ9" s="291"/>
      <c r="NA9" s="291"/>
      <c r="NB9" s="291"/>
      <c r="NC9" s="291"/>
      <c r="ND9" s="291"/>
      <c r="NE9" s="291"/>
      <c r="NF9" s="291"/>
      <c r="NG9" s="291"/>
      <c r="NH9" s="291"/>
      <c r="NI9" s="291"/>
      <c r="NJ9" s="291"/>
      <c r="NK9" s="291"/>
      <c r="NL9" s="291"/>
      <c r="NM9" s="291"/>
      <c r="NN9" s="291"/>
      <c r="NO9" s="291"/>
      <c r="NP9" s="291"/>
      <c r="NQ9" s="291"/>
      <c r="NR9" s="291"/>
      <c r="NS9" s="291"/>
      <c r="NT9" s="291"/>
      <c r="NU9" s="291"/>
      <c r="NV9" s="291"/>
      <c r="NW9" s="291"/>
      <c r="NX9" s="291"/>
      <c r="NY9" s="291"/>
      <c r="NZ9" s="291"/>
      <c r="OA9" s="291"/>
      <c r="OB9" s="291"/>
      <c r="OC9" s="291"/>
      <c r="OD9" s="291"/>
      <c r="OE9" s="291"/>
      <c r="OF9" s="291"/>
      <c r="OG9" s="291"/>
      <c r="OH9" s="291"/>
      <c r="OI9" s="291"/>
      <c r="OJ9" s="291"/>
      <c r="OK9" s="291"/>
      <c r="OL9" s="291"/>
      <c r="OM9" s="291"/>
      <c r="ON9" s="291"/>
      <c r="OO9" s="291"/>
      <c r="OP9" s="291"/>
      <c r="OQ9" s="291"/>
      <c r="OR9" s="291"/>
      <c r="OS9" s="291"/>
      <c r="OT9" s="291"/>
      <c r="OU9" s="291"/>
      <c r="OV9" s="291"/>
      <c r="OW9" s="291"/>
      <c r="OX9" s="291"/>
      <c r="OY9" s="291"/>
      <c r="OZ9" s="291"/>
      <c r="PA9" s="291"/>
      <c r="PB9" s="291"/>
      <c r="PC9" s="291"/>
      <c r="PD9" s="291"/>
      <c r="PE9" s="291"/>
      <c r="PF9" s="291"/>
      <c r="PG9" s="291"/>
      <c r="PH9" s="291"/>
      <c r="PI9" s="291"/>
      <c r="PJ9" s="291"/>
      <c r="PK9" s="291"/>
      <c r="PL9" s="291"/>
      <c r="PM9" s="291"/>
      <c r="PN9" s="291"/>
      <c r="PO9" s="291"/>
      <c r="PP9" s="291"/>
      <c r="PQ9" s="291"/>
      <c r="PR9" s="291"/>
      <c r="PS9" s="291"/>
      <c r="PT9" s="291"/>
      <c r="PU9" s="291"/>
      <c r="PV9" s="291"/>
      <c r="PW9" s="291"/>
      <c r="PX9" s="291"/>
      <c r="PY9" s="291"/>
      <c r="PZ9" s="291"/>
      <c r="QA9" s="291"/>
      <c r="QB9" s="291"/>
      <c r="QC9" s="291"/>
      <c r="QD9" s="291"/>
      <c r="QE9" s="291"/>
      <c r="QF9" s="291"/>
      <c r="QG9" s="291"/>
      <c r="QH9" s="291"/>
      <c r="QI9" s="291"/>
      <c r="QJ9" s="291"/>
      <c r="QK9" s="291"/>
      <c r="QL9" s="291"/>
      <c r="QM9" s="291"/>
      <c r="QN9" s="291"/>
      <c r="QO9" s="291"/>
      <c r="QP9" s="291"/>
      <c r="QQ9" s="291"/>
      <c r="QR9" s="291"/>
      <c r="QS9" s="291"/>
      <c r="QT9" s="291"/>
      <c r="QU9" s="291"/>
      <c r="QV9" s="291"/>
      <c r="QW9" s="291"/>
      <c r="QX9" s="291"/>
      <c r="QY9" s="291"/>
      <c r="QZ9" s="291"/>
      <c r="RA9" s="291"/>
      <c r="RB9" s="291"/>
      <c r="RC9" s="291"/>
      <c r="RD9" s="291"/>
      <c r="RE9" s="291"/>
      <c r="RF9" s="291"/>
      <c r="RG9" s="291"/>
      <c r="RH9" s="291"/>
      <c r="RI9" s="291"/>
      <c r="RJ9" s="291"/>
      <c r="RK9" s="291"/>
      <c r="RL9" s="291"/>
      <c r="RM9" s="291"/>
      <c r="RN9" s="291"/>
      <c r="RO9" s="291"/>
      <c r="RP9" s="291"/>
      <c r="RQ9" s="291"/>
      <c r="RR9" s="291"/>
      <c r="RS9" s="291"/>
      <c r="RT9" s="291"/>
      <c r="RU9" s="291"/>
      <c r="RV9" s="291"/>
      <c r="RW9" s="291"/>
      <c r="RX9" s="291"/>
      <c r="RY9" s="291"/>
      <c r="RZ9" s="291"/>
      <c r="SA9" s="291"/>
      <c r="SB9" s="291"/>
      <c r="SC9" s="291"/>
      <c r="SD9" s="291"/>
      <c r="SE9" s="291"/>
      <c r="SF9" s="291"/>
      <c r="SG9" s="291"/>
      <c r="SH9" s="291"/>
      <c r="SI9" s="291"/>
      <c r="SJ9" s="291"/>
      <c r="SK9" s="291"/>
      <c r="SL9" s="291"/>
      <c r="SM9" s="291"/>
      <c r="SN9" s="291"/>
      <c r="SO9" s="291"/>
      <c r="SP9" s="291"/>
      <c r="SQ9" s="291"/>
      <c r="SR9" s="291"/>
      <c r="SS9" s="291"/>
      <c r="ST9" s="291"/>
      <c r="SU9" s="291"/>
      <c r="SV9" s="291"/>
      <c r="SW9" s="291"/>
      <c r="SX9" s="291"/>
      <c r="SY9" s="291"/>
      <c r="SZ9" s="291"/>
      <c r="TA9" s="291"/>
      <c r="TB9" s="291"/>
      <c r="TC9" s="291"/>
      <c r="TD9" s="291"/>
      <c r="TE9" s="291"/>
      <c r="TF9" s="291"/>
      <c r="TG9" s="291"/>
      <c r="TH9" s="291"/>
      <c r="TI9" s="291"/>
      <c r="TJ9" s="291"/>
      <c r="TK9" s="291"/>
      <c r="TL9" s="291"/>
      <c r="TM9" s="291"/>
      <c r="TN9" s="291"/>
      <c r="TO9" s="291"/>
      <c r="TP9" s="291"/>
      <c r="TQ9" s="291"/>
      <c r="TR9" s="291"/>
      <c r="TS9" s="291"/>
      <c r="TT9" s="291"/>
      <c r="TU9" s="291"/>
      <c r="TV9" s="291"/>
      <c r="TW9" s="291"/>
      <c r="TX9" s="291"/>
      <c r="TY9" s="291"/>
      <c r="TZ9" s="291"/>
      <c r="UA9" s="291"/>
      <c r="UB9" s="291"/>
      <c r="UC9" s="291"/>
      <c r="UD9" s="291"/>
      <c r="UE9" s="291"/>
      <c r="UF9" s="291"/>
      <c r="UG9" s="291"/>
      <c r="UH9" s="291"/>
      <c r="UI9" s="291"/>
      <c r="UJ9" s="291"/>
      <c r="UK9" s="291"/>
      <c r="UL9" s="291"/>
      <c r="UM9" s="291"/>
      <c r="UN9" s="291"/>
      <c r="UO9" s="291"/>
      <c r="UP9" s="291"/>
      <c r="UQ9" s="291"/>
      <c r="UR9" s="291"/>
      <c r="US9" s="291"/>
      <c r="UT9" s="291"/>
      <c r="UU9" s="291"/>
      <c r="UV9" s="291"/>
      <c r="UW9" s="291"/>
      <c r="UX9" s="291"/>
      <c r="UY9" s="291"/>
      <c r="UZ9" s="291"/>
      <c r="VA9" s="291"/>
      <c r="VB9" s="291"/>
      <c r="VC9" s="291"/>
      <c r="VD9" s="291"/>
      <c r="VE9" s="291"/>
      <c r="VF9" s="291"/>
      <c r="VG9" s="291"/>
      <c r="VH9" s="291"/>
      <c r="VI9" s="291"/>
      <c r="VJ9" s="291"/>
      <c r="VK9" s="291"/>
      <c r="VL9" s="291"/>
      <c r="VM9" s="291"/>
      <c r="VN9" s="291"/>
      <c r="VO9" s="291"/>
      <c r="VP9" s="291"/>
      <c r="VQ9" s="291"/>
      <c r="VR9" s="291"/>
      <c r="VS9" s="291"/>
      <c r="VT9" s="291"/>
      <c r="VU9" s="291"/>
      <c r="VV9" s="291"/>
      <c r="VW9" s="291"/>
      <c r="VX9" s="291"/>
      <c r="VY9" s="291"/>
      <c r="VZ9" s="291"/>
      <c r="WA9" s="291"/>
      <c r="WB9" s="291"/>
      <c r="WC9" s="291"/>
      <c r="WD9" s="291"/>
      <c r="WE9" s="291"/>
      <c r="WF9" s="291"/>
      <c r="WG9" s="291"/>
      <c r="WH9" s="291"/>
      <c r="WI9" s="291"/>
      <c r="WJ9" s="291"/>
      <c r="WK9" s="291"/>
      <c r="WL9" s="291"/>
      <c r="WM9" s="291"/>
      <c r="WN9" s="291"/>
      <c r="WO9" s="291"/>
      <c r="WP9" s="291"/>
      <c r="WQ9" s="291"/>
      <c r="WR9" s="291"/>
      <c r="WS9" s="291"/>
      <c r="WT9" s="291"/>
      <c r="WU9" s="291"/>
      <c r="WV9" s="291"/>
      <c r="WW9" s="291"/>
      <c r="WX9" s="291"/>
      <c r="WY9" s="291"/>
      <c r="WZ9" s="291"/>
      <c r="XA9" s="291"/>
      <c r="XB9" s="291"/>
      <c r="XC9" s="291"/>
      <c r="XD9" s="291"/>
      <c r="XE9" s="291"/>
      <c r="XF9" s="291"/>
      <c r="XG9" s="291"/>
      <c r="XH9" s="291"/>
      <c r="XI9" s="291"/>
      <c r="XJ9" s="291"/>
      <c r="XK9" s="291"/>
      <c r="XL9" s="291"/>
      <c r="XM9" s="291"/>
      <c r="XN9" s="291"/>
      <c r="XO9" s="291"/>
      <c r="XP9" s="291"/>
      <c r="XQ9" s="291"/>
      <c r="XR9" s="291"/>
      <c r="XS9" s="291"/>
      <c r="XT9" s="291"/>
      <c r="XU9" s="291"/>
      <c r="XV9" s="291"/>
      <c r="XW9" s="291"/>
      <c r="XX9" s="291"/>
      <c r="XY9" s="291"/>
      <c r="XZ9" s="291"/>
      <c r="YA9" s="291"/>
      <c r="YB9" s="291"/>
      <c r="YC9" s="291"/>
      <c r="YD9" s="291"/>
      <c r="YE9" s="291"/>
      <c r="YF9" s="291"/>
      <c r="YG9" s="291"/>
      <c r="YH9" s="291"/>
      <c r="YI9" s="291"/>
      <c r="YJ9" s="291"/>
      <c r="YK9" s="291"/>
      <c r="YL9" s="291"/>
      <c r="YM9" s="291"/>
      <c r="YN9" s="291"/>
      <c r="YO9" s="291"/>
      <c r="YP9" s="291"/>
      <c r="YQ9" s="291"/>
      <c r="YR9" s="291"/>
      <c r="YS9" s="291"/>
      <c r="YT9" s="291"/>
      <c r="YU9" s="291"/>
      <c r="YV9" s="291"/>
      <c r="YW9" s="291"/>
      <c r="YX9" s="291"/>
      <c r="YY9" s="291"/>
      <c r="YZ9" s="291"/>
      <c r="ZA9" s="291"/>
      <c r="ZB9" s="291"/>
      <c r="ZC9" s="291"/>
      <c r="ZD9" s="291"/>
      <c r="ZE9" s="291"/>
      <c r="ZF9" s="291"/>
      <c r="ZG9" s="291"/>
      <c r="ZH9" s="291"/>
      <c r="ZI9" s="291"/>
      <c r="ZJ9" s="291"/>
      <c r="ZK9" s="291"/>
      <c r="ZL9" s="291"/>
      <c r="ZM9" s="291"/>
      <c r="ZN9" s="291"/>
      <c r="ZO9" s="291"/>
      <c r="ZP9" s="291"/>
      <c r="ZQ9" s="291"/>
      <c r="ZR9" s="291"/>
      <c r="ZS9" s="291"/>
      <c r="ZT9" s="291"/>
      <c r="ZU9" s="291"/>
      <c r="ZV9" s="291"/>
      <c r="ZW9" s="291"/>
      <c r="ZX9" s="291"/>
      <c r="ZY9" s="291"/>
      <c r="ZZ9" s="291"/>
      <c r="AAA9" s="291"/>
      <c r="AAB9" s="291"/>
      <c r="AAC9" s="291"/>
      <c r="AAD9" s="291"/>
      <c r="AAE9" s="291"/>
      <c r="AAF9" s="291"/>
      <c r="AAG9" s="291"/>
      <c r="AAH9" s="291"/>
      <c r="AAI9" s="291"/>
      <c r="AAJ9" s="291"/>
      <c r="AAK9" s="291"/>
      <c r="AAL9" s="291"/>
      <c r="AAM9" s="291"/>
      <c r="AAN9" s="291"/>
      <c r="AAO9" s="291"/>
      <c r="AAP9" s="291"/>
      <c r="AAQ9" s="291"/>
      <c r="AAR9" s="291"/>
      <c r="AAS9" s="291"/>
      <c r="AAT9" s="291"/>
      <c r="AAU9" s="291"/>
      <c r="AAV9" s="291"/>
      <c r="AAW9" s="291"/>
      <c r="AAX9" s="291"/>
      <c r="AAY9" s="291"/>
      <c r="AAZ9" s="291"/>
      <c r="ABA9" s="291"/>
      <c r="ABB9" s="291"/>
      <c r="ABC9" s="291"/>
      <c r="ABD9" s="291"/>
      <c r="ABE9" s="291"/>
      <c r="ABF9" s="291"/>
      <c r="ABG9" s="291"/>
      <c r="ABH9" s="291"/>
      <c r="ABI9" s="291"/>
      <c r="ABJ9" s="291"/>
      <c r="ABK9" s="291"/>
      <c r="ABL9" s="291"/>
      <c r="ABM9" s="291"/>
      <c r="ABN9" s="291"/>
      <c r="ABO9" s="291"/>
      <c r="ABP9" s="291"/>
      <c r="ABQ9" s="291"/>
      <c r="ABR9" s="291"/>
      <c r="ABS9" s="291"/>
      <c r="ABT9" s="291"/>
      <c r="ABU9" s="291"/>
      <c r="ABV9" s="291"/>
      <c r="ABW9" s="291"/>
      <c r="ABX9" s="291"/>
      <c r="ABY9" s="291"/>
      <c r="ABZ9" s="291"/>
      <c r="ACA9" s="291"/>
      <c r="ACB9" s="291"/>
      <c r="ACC9" s="291"/>
      <c r="ACD9" s="291"/>
      <c r="ACE9" s="291"/>
      <c r="ACF9" s="291"/>
      <c r="ACG9" s="291"/>
      <c r="ACH9" s="291"/>
      <c r="ACI9" s="291"/>
      <c r="ACJ9" s="291"/>
      <c r="ACK9" s="291"/>
      <c r="ACL9" s="291"/>
      <c r="ACM9" s="291"/>
      <c r="ACN9" s="291"/>
      <c r="ACO9" s="291"/>
      <c r="ACP9" s="291"/>
      <c r="ACQ9" s="291"/>
      <c r="ACR9" s="291"/>
      <c r="ACS9" s="291"/>
      <c r="ACT9" s="291"/>
      <c r="ACU9" s="291"/>
      <c r="ACV9" s="291"/>
      <c r="ACW9" s="291"/>
      <c r="ACX9" s="291"/>
      <c r="ACY9" s="291"/>
      <c r="ACZ9" s="291"/>
      <c r="ADA9" s="291"/>
      <c r="ADB9" s="291"/>
      <c r="ADC9" s="291"/>
      <c r="ADD9" s="291"/>
      <c r="ADE9" s="291"/>
      <c r="ADF9" s="291"/>
      <c r="ADG9" s="291"/>
      <c r="ADH9" s="291"/>
      <c r="ADI9" s="291"/>
      <c r="ADJ9" s="291"/>
      <c r="ADK9" s="291"/>
      <c r="ADL9" s="291"/>
      <c r="ADM9" s="291"/>
      <c r="ADN9" s="291"/>
      <c r="ADO9" s="291"/>
      <c r="ADP9" s="291"/>
      <c r="ADQ9" s="291"/>
      <c r="ADR9" s="291"/>
      <c r="ADS9" s="291"/>
      <c r="ADT9" s="291"/>
      <c r="ADU9" s="291"/>
      <c r="ADV9" s="291"/>
      <c r="ADW9" s="291"/>
      <c r="ADX9" s="291"/>
      <c r="ADY9" s="291"/>
      <c r="ADZ9" s="291"/>
      <c r="AEA9" s="291"/>
      <c r="AEB9" s="291"/>
      <c r="AEC9" s="291"/>
      <c r="AED9" s="291"/>
      <c r="AEE9" s="291"/>
      <c r="AEF9" s="291"/>
      <c r="AEG9" s="291"/>
      <c r="AEH9" s="291"/>
      <c r="AEI9" s="291"/>
      <c r="AEJ9" s="291"/>
      <c r="AEK9" s="291"/>
      <c r="AEL9" s="291"/>
      <c r="AEM9" s="291"/>
      <c r="AEN9" s="291"/>
      <c r="AEO9" s="291"/>
      <c r="AEP9" s="291"/>
      <c r="AEQ9" s="291"/>
      <c r="AER9" s="291"/>
      <c r="AES9" s="291"/>
      <c r="AET9" s="291"/>
      <c r="AEU9" s="291"/>
      <c r="AEV9" s="291"/>
      <c r="AEW9" s="291"/>
      <c r="AEX9" s="291"/>
      <c r="AEY9" s="291"/>
      <c r="AEZ9" s="291"/>
      <c r="AFA9" s="291"/>
      <c r="AFB9" s="291"/>
      <c r="AFC9" s="291"/>
      <c r="AFD9" s="291"/>
      <c r="AFE9" s="291"/>
      <c r="AFF9" s="291"/>
      <c r="AFG9" s="291"/>
      <c r="AFH9" s="291"/>
      <c r="AFI9" s="291"/>
      <c r="AFJ9" s="291"/>
      <c r="AFK9" s="291"/>
      <c r="AFL9" s="291"/>
      <c r="AFM9" s="291"/>
      <c r="AFN9" s="291"/>
      <c r="AFO9" s="291"/>
      <c r="AFP9" s="291"/>
      <c r="AFQ9" s="291"/>
      <c r="AFR9" s="291"/>
      <c r="AFS9" s="291"/>
      <c r="AFT9" s="291"/>
      <c r="AFU9" s="291"/>
      <c r="AFV9" s="291"/>
      <c r="AFW9" s="291"/>
      <c r="AFX9" s="291"/>
      <c r="AFY9" s="291"/>
      <c r="AFZ9" s="291"/>
      <c r="AGA9" s="291"/>
      <c r="AGB9" s="291"/>
      <c r="AGC9" s="291"/>
      <c r="AGD9" s="291"/>
      <c r="AGE9" s="291"/>
      <c r="AGF9" s="291"/>
      <c r="AGG9" s="291"/>
      <c r="AGH9" s="291"/>
      <c r="AGI9" s="291"/>
      <c r="AGJ9" s="291"/>
      <c r="AGK9" s="291"/>
      <c r="AGL9" s="291"/>
      <c r="AGM9" s="291"/>
      <c r="AGN9" s="291"/>
      <c r="AGO9" s="291"/>
      <c r="AGP9" s="291"/>
      <c r="AGQ9" s="291"/>
      <c r="AGR9" s="291"/>
      <c r="AGS9" s="291"/>
      <c r="AGT9" s="291"/>
      <c r="AGU9" s="291"/>
      <c r="AGV9" s="291"/>
      <c r="AGW9" s="291"/>
      <c r="AGX9" s="291"/>
      <c r="AGY9" s="291"/>
      <c r="AGZ9" s="291"/>
      <c r="AHA9" s="291"/>
      <c r="AHB9" s="291"/>
      <c r="AHC9" s="291"/>
      <c r="AHD9" s="291"/>
      <c r="AHE9" s="291"/>
      <c r="AHF9" s="291"/>
      <c r="AHG9" s="291"/>
      <c r="AHH9" s="291"/>
      <c r="AHI9" s="291"/>
      <c r="AHJ9" s="291"/>
      <c r="AHK9" s="291"/>
      <c r="AHL9" s="291"/>
      <c r="AHM9" s="291"/>
      <c r="AHN9" s="291"/>
      <c r="AHO9" s="291"/>
      <c r="AHP9" s="291"/>
      <c r="AHQ9" s="291"/>
      <c r="AHR9" s="291"/>
      <c r="AHS9" s="291"/>
      <c r="AHT9" s="291"/>
      <c r="AHU9" s="291"/>
      <c r="AHV9" s="291"/>
      <c r="AHW9" s="291"/>
      <c r="AHX9" s="291"/>
      <c r="AHY9" s="291"/>
      <c r="AHZ9" s="291"/>
      <c r="AIA9" s="291"/>
      <c r="AIB9" s="291"/>
      <c r="AIC9" s="291"/>
      <c r="AID9" s="291"/>
      <c r="AIE9" s="291"/>
      <c r="AIF9" s="291"/>
      <c r="AIG9" s="291"/>
      <c r="AIH9" s="291"/>
      <c r="AII9" s="291"/>
      <c r="AIJ9" s="291"/>
      <c r="AIK9" s="291"/>
      <c r="AIL9" s="291"/>
      <c r="AIM9" s="291"/>
      <c r="AIN9" s="291"/>
      <c r="AIO9" s="291"/>
      <c r="AIP9" s="291"/>
      <c r="AIQ9" s="291"/>
      <c r="AIR9" s="291"/>
      <c r="AIS9" s="291"/>
      <c r="AIT9" s="291"/>
      <c r="AIU9" s="291"/>
      <c r="AIV9" s="291"/>
      <c r="AIW9" s="291"/>
      <c r="AIX9" s="291"/>
      <c r="AIY9" s="291"/>
      <c r="AIZ9" s="291"/>
      <c r="AJA9" s="291"/>
      <c r="AJB9" s="291"/>
      <c r="AJC9" s="291"/>
      <c r="AJD9" s="291"/>
      <c r="AJE9" s="291"/>
      <c r="AJF9" s="291"/>
      <c r="AJG9" s="291"/>
      <c r="AJH9" s="291"/>
      <c r="AJI9" s="291"/>
      <c r="AJJ9" s="291"/>
      <c r="AJK9" s="291"/>
      <c r="AJL9" s="291"/>
      <c r="AJM9" s="291"/>
      <c r="AJN9" s="291"/>
      <c r="AJO9" s="291"/>
      <c r="AJP9" s="291"/>
      <c r="AJQ9" s="291"/>
      <c r="AJR9" s="291"/>
      <c r="AJS9" s="291"/>
      <c r="AJT9" s="291"/>
      <c r="AJU9" s="291"/>
      <c r="AJV9" s="291"/>
      <c r="AJW9" s="291"/>
      <c r="AJX9" s="291"/>
      <c r="AJY9" s="291"/>
      <c r="AJZ9" s="291"/>
      <c r="AKA9" s="291"/>
      <c r="AKB9" s="291"/>
      <c r="AKC9" s="291"/>
      <c r="AKD9" s="291"/>
      <c r="AKE9" s="291"/>
      <c r="AKF9" s="291"/>
      <c r="AKG9" s="291"/>
      <c r="AKH9" s="291"/>
      <c r="AKI9" s="291"/>
      <c r="AKJ9" s="291"/>
      <c r="AKK9" s="291"/>
      <c r="AKL9" s="291"/>
      <c r="AKM9" s="291"/>
      <c r="AKN9" s="291"/>
      <c r="AKO9" s="291"/>
      <c r="AKP9" s="291"/>
      <c r="AKQ9" s="291"/>
      <c r="AKR9" s="291"/>
      <c r="AKS9" s="291"/>
      <c r="AKT9" s="291"/>
      <c r="AKU9" s="291"/>
      <c r="AKV9" s="291"/>
      <c r="AKW9" s="291"/>
      <c r="AKX9" s="291"/>
      <c r="AKY9" s="291"/>
      <c r="AKZ9" s="291"/>
      <c r="ALA9" s="291"/>
      <c r="ALB9" s="291"/>
      <c r="ALC9" s="291"/>
      <c r="ALD9" s="291"/>
      <c r="ALE9" s="291"/>
      <c r="ALF9" s="291"/>
      <c r="ALG9" s="291"/>
      <c r="ALH9" s="291"/>
    </row>
    <row r="10" spans="2:997">
      <c r="B10" s="86"/>
      <c r="C10" s="86"/>
      <c r="D10" s="86"/>
      <c r="E10" s="86"/>
      <c r="F10" s="86"/>
      <c r="G10" s="86"/>
      <c r="H10" s="86"/>
      <c r="I10" s="86"/>
      <c r="J10" s="86"/>
      <c r="K10" s="291"/>
      <c r="L10" s="291"/>
      <c r="M10" s="291"/>
      <c r="N10" s="291"/>
      <c r="O10" s="294"/>
      <c r="P10" s="294"/>
      <c r="Q10" s="294"/>
      <c r="R10" s="294"/>
      <c r="S10" s="294"/>
      <c r="T10" s="294"/>
      <c r="U10" s="294"/>
      <c r="V10" s="294"/>
      <c r="W10" s="294"/>
      <c r="X10" s="294"/>
      <c r="Y10" s="294"/>
      <c r="Z10" s="294"/>
      <c r="AA10" s="291"/>
      <c r="AB10" s="291"/>
      <c r="AC10" s="291"/>
      <c r="AD10" s="291"/>
      <c r="AE10" s="291"/>
      <c r="AF10" s="291"/>
      <c r="AG10" s="291"/>
      <c r="AH10" s="291"/>
      <c r="AI10" s="291"/>
      <c r="AJ10" s="291"/>
      <c r="AK10" s="291"/>
      <c r="AL10" s="291"/>
      <c r="AM10" s="291"/>
      <c r="AN10" s="291"/>
      <c r="AO10" s="291"/>
      <c r="AP10" s="291"/>
      <c r="AQ10" s="291"/>
      <c r="AR10" s="291"/>
      <c r="AS10" s="291"/>
      <c r="AT10" s="291"/>
      <c r="AU10" s="291"/>
      <c r="AV10" s="291"/>
      <c r="AW10" s="291"/>
      <c r="AX10" s="291"/>
      <c r="AY10" s="291"/>
      <c r="AZ10" s="291"/>
      <c r="BA10" s="291"/>
      <c r="BB10" s="291"/>
      <c r="BC10" s="291"/>
      <c r="BD10" s="291"/>
      <c r="BE10" s="291"/>
      <c r="BF10" s="291"/>
      <c r="BG10" s="291"/>
      <c r="BH10" s="291"/>
      <c r="BI10" s="291"/>
      <c r="BJ10" s="291"/>
      <c r="BK10" s="291"/>
      <c r="BL10" s="291"/>
      <c r="BM10" s="291"/>
      <c r="BN10" s="291"/>
      <c r="BO10" s="291"/>
      <c r="BP10" s="291"/>
      <c r="BQ10" s="291"/>
      <c r="BR10" s="291"/>
      <c r="BS10" s="291"/>
      <c r="BT10" s="291"/>
      <c r="BU10" s="291"/>
      <c r="BV10" s="291"/>
      <c r="BW10" s="291"/>
      <c r="BX10" s="291"/>
      <c r="BY10" s="291"/>
      <c r="BZ10" s="291"/>
      <c r="CA10" s="291"/>
      <c r="CB10" s="291"/>
      <c r="CC10" s="291"/>
      <c r="CD10" s="291"/>
      <c r="CE10" s="291"/>
      <c r="CF10" s="291"/>
      <c r="CG10" s="291"/>
      <c r="CH10" s="291"/>
      <c r="CI10" s="291"/>
      <c r="CJ10" s="291"/>
      <c r="CK10" s="291"/>
      <c r="CL10" s="291"/>
      <c r="CM10" s="291"/>
      <c r="CN10" s="291"/>
      <c r="CO10" s="291"/>
      <c r="CP10" s="291"/>
      <c r="CQ10" s="291"/>
      <c r="CR10" s="291"/>
      <c r="CS10" s="291"/>
      <c r="CT10" s="291"/>
      <c r="CU10" s="291"/>
      <c r="CV10" s="291"/>
      <c r="CW10" s="291"/>
      <c r="CX10" s="291"/>
      <c r="CY10" s="291"/>
      <c r="CZ10" s="291"/>
      <c r="DA10" s="291"/>
      <c r="DB10" s="291"/>
      <c r="DC10" s="291"/>
      <c r="DD10" s="291"/>
      <c r="DE10" s="291"/>
      <c r="DF10" s="291"/>
      <c r="DG10" s="291"/>
      <c r="DH10" s="291"/>
      <c r="DI10" s="291"/>
      <c r="DJ10" s="291"/>
      <c r="DK10" s="291"/>
      <c r="DL10" s="291"/>
      <c r="DM10" s="291"/>
      <c r="DN10" s="291"/>
      <c r="DO10" s="291"/>
      <c r="DP10" s="291"/>
      <c r="DQ10" s="291"/>
      <c r="DR10" s="291"/>
      <c r="DS10" s="291"/>
      <c r="DT10" s="291"/>
      <c r="DU10" s="291"/>
      <c r="DV10" s="291"/>
      <c r="DW10" s="291"/>
      <c r="DX10" s="291"/>
      <c r="DY10" s="291"/>
      <c r="DZ10" s="291"/>
      <c r="EA10" s="291"/>
      <c r="EB10" s="291"/>
      <c r="EC10" s="291"/>
      <c r="ED10" s="291"/>
      <c r="EE10" s="291"/>
      <c r="EF10" s="291"/>
      <c r="EG10" s="291"/>
      <c r="EH10" s="291"/>
      <c r="EI10" s="291"/>
      <c r="EJ10" s="291"/>
      <c r="EK10" s="291"/>
      <c r="EL10" s="291"/>
      <c r="EM10" s="291"/>
      <c r="EN10" s="291"/>
      <c r="EO10" s="291"/>
      <c r="EP10" s="291"/>
      <c r="EQ10" s="291"/>
      <c r="ER10" s="291"/>
      <c r="ES10" s="291"/>
      <c r="ET10" s="291"/>
      <c r="EU10" s="291"/>
      <c r="EV10" s="291"/>
      <c r="EW10" s="291"/>
      <c r="EX10" s="291"/>
      <c r="EY10" s="291"/>
      <c r="EZ10" s="291"/>
      <c r="FA10" s="291"/>
      <c r="FB10" s="291"/>
      <c r="FC10" s="291"/>
      <c r="FD10" s="291"/>
      <c r="FE10" s="291"/>
      <c r="FF10" s="291"/>
      <c r="FG10" s="291"/>
      <c r="FH10" s="291"/>
      <c r="FI10" s="291"/>
      <c r="FJ10" s="291"/>
      <c r="FK10" s="291"/>
      <c r="FL10" s="291"/>
      <c r="FM10" s="291"/>
      <c r="FN10" s="291"/>
      <c r="FO10" s="291"/>
      <c r="FP10" s="291"/>
      <c r="FQ10" s="291"/>
      <c r="FR10" s="291"/>
      <c r="FS10" s="291"/>
      <c r="FT10" s="291"/>
      <c r="FU10" s="291"/>
      <c r="FV10" s="291"/>
      <c r="FW10" s="291"/>
      <c r="FX10" s="291"/>
      <c r="FY10" s="291"/>
      <c r="FZ10" s="291"/>
      <c r="GA10" s="291"/>
      <c r="GB10" s="291"/>
      <c r="GC10" s="291"/>
      <c r="GD10" s="291"/>
      <c r="GE10" s="291"/>
      <c r="GF10" s="291"/>
      <c r="GG10" s="291"/>
      <c r="GH10" s="291"/>
      <c r="GI10" s="291"/>
      <c r="GJ10" s="291"/>
      <c r="GK10" s="291"/>
      <c r="GL10" s="291"/>
      <c r="GM10" s="291"/>
      <c r="GN10" s="291"/>
      <c r="GO10" s="291"/>
      <c r="GP10" s="291"/>
      <c r="GQ10" s="291"/>
      <c r="GR10" s="291"/>
      <c r="GS10" s="291"/>
      <c r="GT10" s="291"/>
      <c r="GU10" s="291"/>
      <c r="GV10" s="291"/>
      <c r="GW10" s="291"/>
      <c r="GX10" s="291"/>
      <c r="GY10" s="291"/>
      <c r="GZ10" s="291"/>
      <c r="HA10" s="291"/>
      <c r="HB10" s="291"/>
      <c r="HC10" s="291"/>
      <c r="HD10" s="291"/>
      <c r="HE10" s="291"/>
      <c r="HF10" s="291"/>
      <c r="HG10" s="291"/>
      <c r="HH10" s="291"/>
      <c r="HI10" s="291"/>
      <c r="HJ10" s="291"/>
      <c r="HK10" s="291"/>
      <c r="HL10" s="291"/>
      <c r="HM10" s="291"/>
      <c r="HN10" s="291"/>
      <c r="HO10" s="291"/>
      <c r="HP10" s="291"/>
      <c r="HQ10" s="291"/>
      <c r="HR10" s="291"/>
      <c r="HS10" s="291"/>
      <c r="HT10" s="291"/>
      <c r="HU10" s="291"/>
      <c r="HV10" s="291"/>
      <c r="HW10" s="291"/>
      <c r="HX10" s="291"/>
      <c r="HY10" s="291"/>
      <c r="HZ10" s="291"/>
      <c r="IA10" s="291"/>
      <c r="IB10" s="291"/>
      <c r="IC10" s="291"/>
      <c r="ID10" s="291"/>
      <c r="IE10" s="291"/>
      <c r="IF10" s="291"/>
      <c r="IG10" s="291"/>
      <c r="IH10" s="291"/>
      <c r="II10" s="291"/>
      <c r="IJ10" s="291"/>
      <c r="IK10" s="291"/>
      <c r="IL10" s="291"/>
      <c r="IM10" s="291"/>
      <c r="IN10" s="291"/>
      <c r="IO10" s="291"/>
      <c r="IP10" s="291"/>
      <c r="IQ10" s="291"/>
      <c r="IR10" s="291"/>
      <c r="IS10" s="291"/>
      <c r="IT10" s="291"/>
      <c r="IU10" s="291"/>
      <c r="IV10" s="291"/>
      <c r="IW10" s="291"/>
      <c r="IX10" s="291"/>
      <c r="IY10" s="291"/>
      <c r="IZ10" s="291"/>
      <c r="JA10" s="291"/>
      <c r="JB10" s="291"/>
      <c r="JC10" s="291"/>
      <c r="JD10" s="291"/>
      <c r="JE10" s="291"/>
      <c r="JF10" s="291"/>
      <c r="JG10" s="291"/>
      <c r="JH10" s="291"/>
      <c r="JI10" s="291"/>
      <c r="JJ10" s="291"/>
      <c r="JK10" s="291"/>
      <c r="JL10" s="291"/>
      <c r="JM10" s="291"/>
      <c r="JN10" s="291"/>
      <c r="JO10" s="291"/>
      <c r="JP10" s="291"/>
      <c r="JQ10" s="291"/>
      <c r="JR10" s="291"/>
      <c r="JS10" s="291"/>
      <c r="JT10" s="291"/>
      <c r="JU10" s="291"/>
      <c r="JV10" s="291"/>
      <c r="JW10" s="291"/>
      <c r="JX10" s="291"/>
      <c r="JY10" s="291"/>
      <c r="JZ10" s="291"/>
      <c r="KA10" s="291"/>
      <c r="KB10" s="291"/>
      <c r="KC10" s="291"/>
      <c r="KD10" s="291"/>
      <c r="KE10" s="291"/>
      <c r="KF10" s="291"/>
      <c r="KG10" s="291"/>
      <c r="KH10" s="291"/>
      <c r="KI10" s="291"/>
      <c r="KJ10" s="291"/>
      <c r="KK10" s="291"/>
      <c r="KL10" s="291"/>
      <c r="KM10" s="291"/>
      <c r="KN10" s="291"/>
      <c r="KO10" s="291"/>
      <c r="KP10" s="291"/>
      <c r="KQ10" s="291"/>
      <c r="KR10" s="291"/>
      <c r="KS10" s="291"/>
      <c r="KT10" s="291"/>
      <c r="KU10" s="291"/>
      <c r="KV10" s="291"/>
      <c r="KW10" s="291"/>
      <c r="KX10" s="291"/>
      <c r="KY10" s="291"/>
      <c r="KZ10" s="291"/>
      <c r="LA10" s="291"/>
      <c r="LB10" s="291"/>
      <c r="LC10" s="291"/>
      <c r="LD10" s="291"/>
      <c r="LE10" s="291"/>
      <c r="LF10" s="291"/>
      <c r="LG10" s="291"/>
      <c r="LH10" s="291"/>
      <c r="LI10" s="291"/>
      <c r="LJ10" s="291"/>
      <c r="LK10" s="291"/>
      <c r="LL10" s="291"/>
      <c r="LM10" s="291"/>
      <c r="LN10" s="291"/>
      <c r="LO10" s="291"/>
      <c r="LP10" s="291"/>
      <c r="LQ10" s="291"/>
      <c r="LR10" s="291"/>
      <c r="LS10" s="291"/>
      <c r="LT10" s="291"/>
      <c r="LU10" s="291"/>
      <c r="LV10" s="291"/>
      <c r="LW10" s="291"/>
      <c r="LX10" s="291"/>
      <c r="LY10" s="291"/>
      <c r="LZ10" s="291"/>
      <c r="MA10" s="291"/>
      <c r="MB10" s="291"/>
      <c r="MC10" s="291"/>
      <c r="MD10" s="291"/>
      <c r="ME10" s="291"/>
      <c r="MF10" s="291"/>
      <c r="MG10" s="291"/>
      <c r="MH10" s="291"/>
      <c r="MI10" s="291"/>
      <c r="MJ10" s="291"/>
      <c r="MK10" s="291"/>
      <c r="ML10" s="291"/>
      <c r="MM10" s="291"/>
      <c r="MN10" s="291"/>
      <c r="MO10" s="291"/>
      <c r="MP10" s="291"/>
      <c r="MQ10" s="291"/>
      <c r="MR10" s="291"/>
      <c r="MS10" s="291"/>
      <c r="MT10" s="291"/>
      <c r="MU10" s="291"/>
      <c r="MV10" s="291"/>
      <c r="MW10" s="291"/>
      <c r="MX10" s="291"/>
      <c r="MY10" s="291"/>
      <c r="MZ10" s="291"/>
      <c r="NA10" s="291"/>
      <c r="NB10" s="291"/>
      <c r="NC10" s="291"/>
      <c r="ND10" s="291"/>
      <c r="NE10" s="291"/>
      <c r="NF10" s="291"/>
      <c r="NG10" s="291"/>
      <c r="NH10" s="291"/>
      <c r="NI10" s="291"/>
      <c r="NJ10" s="291"/>
      <c r="NK10" s="291"/>
      <c r="NL10" s="291"/>
      <c r="NM10" s="291"/>
      <c r="NN10" s="291"/>
      <c r="NO10" s="291"/>
      <c r="NP10" s="291"/>
      <c r="NQ10" s="291"/>
      <c r="NR10" s="291"/>
      <c r="NS10" s="291"/>
      <c r="NT10" s="291"/>
      <c r="NU10" s="291"/>
      <c r="NV10" s="291"/>
      <c r="NW10" s="291"/>
      <c r="NX10" s="291"/>
      <c r="NY10" s="291"/>
      <c r="NZ10" s="291"/>
      <c r="OA10" s="291"/>
      <c r="OB10" s="291"/>
      <c r="OC10" s="291"/>
      <c r="OD10" s="291"/>
      <c r="OE10" s="291"/>
      <c r="OF10" s="291"/>
      <c r="OG10" s="291"/>
      <c r="OH10" s="291"/>
      <c r="OI10" s="291"/>
      <c r="OJ10" s="291"/>
      <c r="OK10" s="291"/>
      <c r="OL10" s="291"/>
      <c r="OM10" s="291"/>
      <c r="ON10" s="291"/>
      <c r="OO10" s="291"/>
      <c r="OP10" s="291"/>
      <c r="OQ10" s="291"/>
      <c r="OR10" s="291"/>
      <c r="OS10" s="291"/>
      <c r="OT10" s="291"/>
      <c r="OU10" s="291"/>
      <c r="OV10" s="291"/>
      <c r="OW10" s="291"/>
      <c r="OX10" s="291"/>
      <c r="OY10" s="291"/>
      <c r="OZ10" s="291"/>
      <c r="PA10" s="291"/>
      <c r="PB10" s="291"/>
      <c r="PC10" s="291"/>
      <c r="PD10" s="291"/>
      <c r="PE10" s="291"/>
      <c r="PF10" s="291"/>
      <c r="PG10" s="291"/>
      <c r="PH10" s="291"/>
      <c r="PI10" s="291"/>
      <c r="PJ10" s="291"/>
      <c r="PK10" s="291"/>
      <c r="PL10" s="291"/>
      <c r="PM10" s="291"/>
      <c r="PN10" s="291"/>
      <c r="PO10" s="291"/>
      <c r="PP10" s="291"/>
      <c r="PQ10" s="291"/>
      <c r="PR10" s="291"/>
      <c r="PS10" s="291"/>
      <c r="PT10" s="291"/>
      <c r="PU10" s="291"/>
      <c r="PV10" s="291"/>
      <c r="PW10" s="291"/>
      <c r="PX10" s="291"/>
      <c r="PY10" s="291"/>
      <c r="PZ10" s="291"/>
      <c r="QA10" s="291"/>
      <c r="QB10" s="291"/>
      <c r="QC10" s="291"/>
      <c r="QD10" s="291"/>
      <c r="QE10" s="291"/>
      <c r="QF10" s="291"/>
      <c r="QG10" s="291"/>
      <c r="QH10" s="291"/>
      <c r="QI10" s="291"/>
      <c r="QJ10" s="291"/>
      <c r="QK10" s="291"/>
      <c r="QL10" s="291"/>
      <c r="QM10" s="291"/>
      <c r="QN10" s="291"/>
      <c r="QO10" s="291"/>
      <c r="QP10" s="291"/>
      <c r="QQ10" s="291"/>
      <c r="QR10" s="291"/>
      <c r="QS10" s="291"/>
      <c r="QT10" s="291"/>
      <c r="QU10" s="291"/>
      <c r="QV10" s="291"/>
      <c r="QW10" s="291"/>
      <c r="QX10" s="291"/>
      <c r="QY10" s="291"/>
      <c r="QZ10" s="291"/>
      <c r="RA10" s="291"/>
      <c r="RB10" s="291"/>
      <c r="RC10" s="291"/>
      <c r="RD10" s="291"/>
      <c r="RE10" s="291"/>
      <c r="RF10" s="291"/>
      <c r="RG10" s="291"/>
      <c r="RH10" s="291"/>
      <c r="RI10" s="291"/>
      <c r="RJ10" s="291"/>
      <c r="RK10" s="291"/>
      <c r="RL10" s="291"/>
      <c r="RM10" s="291"/>
      <c r="RN10" s="291"/>
      <c r="RO10" s="291"/>
      <c r="RP10" s="291"/>
      <c r="RQ10" s="291"/>
      <c r="RR10" s="291"/>
      <c r="RS10" s="291"/>
      <c r="RT10" s="291"/>
      <c r="RU10" s="291"/>
      <c r="RV10" s="291"/>
      <c r="RW10" s="291"/>
      <c r="RX10" s="291"/>
      <c r="RY10" s="291"/>
      <c r="RZ10" s="291"/>
      <c r="SA10" s="291"/>
      <c r="SB10" s="291"/>
      <c r="SC10" s="291"/>
      <c r="SD10" s="291"/>
      <c r="SE10" s="291"/>
      <c r="SF10" s="291"/>
      <c r="SG10" s="291"/>
      <c r="SH10" s="291"/>
      <c r="SI10" s="291"/>
      <c r="SJ10" s="291"/>
      <c r="SK10" s="291"/>
      <c r="SL10" s="291"/>
      <c r="SM10" s="291"/>
      <c r="SN10" s="291"/>
      <c r="SO10" s="291"/>
      <c r="SP10" s="291"/>
      <c r="SQ10" s="291"/>
      <c r="SR10" s="291"/>
      <c r="SS10" s="291"/>
      <c r="ST10" s="291"/>
      <c r="SU10" s="291"/>
      <c r="SV10" s="291"/>
      <c r="SW10" s="291"/>
      <c r="SX10" s="291"/>
      <c r="SY10" s="291"/>
      <c r="SZ10" s="291"/>
      <c r="TA10" s="291"/>
      <c r="TB10" s="291"/>
      <c r="TC10" s="291"/>
      <c r="TD10" s="291"/>
      <c r="TE10" s="291"/>
      <c r="TF10" s="291"/>
      <c r="TG10" s="291"/>
      <c r="TH10" s="291"/>
      <c r="TI10" s="291"/>
      <c r="TJ10" s="291"/>
      <c r="TK10" s="291"/>
      <c r="TL10" s="291"/>
      <c r="TM10" s="291"/>
      <c r="TN10" s="291"/>
      <c r="TO10" s="291"/>
      <c r="TP10" s="291"/>
      <c r="TQ10" s="291"/>
      <c r="TR10" s="291"/>
      <c r="TS10" s="291"/>
      <c r="TT10" s="291"/>
      <c r="TU10" s="291"/>
      <c r="TV10" s="291"/>
      <c r="TW10" s="291"/>
      <c r="TX10" s="291"/>
      <c r="TY10" s="291"/>
      <c r="TZ10" s="291"/>
      <c r="UA10" s="291"/>
      <c r="UB10" s="291"/>
      <c r="UC10" s="291"/>
      <c r="UD10" s="291"/>
      <c r="UE10" s="291"/>
      <c r="UF10" s="291"/>
      <c r="UG10" s="291"/>
      <c r="UH10" s="291"/>
      <c r="UI10" s="291"/>
      <c r="UJ10" s="291"/>
      <c r="UK10" s="291"/>
      <c r="UL10" s="291"/>
      <c r="UM10" s="291"/>
      <c r="UN10" s="291"/>
      <c r="UO10" s="291"/>
      <c r="UP10" s="291"/>
      <c r="UQ10" s="291"/>
      <c r="UR10" s="291"/>
      <c r="US10" s="291"/>
      <c r="UT10" s="291"/>
      <c r="UU10" s="291"/>
      <c r="UV10" s="291"/>
      <c r="UW10" s="291"/>
      <c r="UX10" s="291"/>
      <c r="UY10" s="291"/>
      <c r="UZ10" s="291"/>
      <c r="VA10" s="291"/>
      <c r="VB10" s="291"/>
      <c r="VC10" s="291"/>
      <c r="VD10" s="291"/>
      <c r="VE10" s="291"/>
      <c r="VF10" s="291"/>
      <c r="VG10" s="291"/>
      <c r="VH10" s="291"/>
      <c r="VI10" s="291"/>
      <c r="VJ10" s="291"/>
      <c r="VK10" s="291"/>
      <c r="VL10" s="291"/>
      <c r="VM10" s="291"/>
      <c r="VN10" s="291"/>
      <c r="VO10" s="291"/>
      <c r="VP10" s="291"/>
      <c r="VQ10" s="291"/>
      <c r="VR10" s="291"/>
      <c r="VS10" s="291"/>
      <c r="VT10" s="291"/>
      <c r="VU10" s="291"/>
      <c r="VV10" s="291"/>
      <c r="VW10" s="291"/>
      <c r="VX10" s="291"/>
      <c r="VY10" s="291"/>
      <c r="VZ10" s="291"/>
      <c r="WA10" s="291"/>
      <c r="WB10" s="291"/>
      <c r="WC10" s="291"/>
      <c r="WD10" s="291"/>
      <c r="WE10" s="291"/>
      <c r="WF10" s="291"/>
      <c r="WG10" s="291"/>
      <c r="WH10" s="291"/>
      <c r="WI10" s="291"/>
      <c r="WJ10" s="291"/>
      <c r="WK10" s="291"/>
      <c r="WL10" s="291"/>
      <c r="WM10" s="291"/>
      <c r="WN10" s="291"/>
      <c r="WO10" s="291"/>
      <c r="WP10" s="291"/>
      <c r="WQ10" s="291"/>
      <c r="WR10" s="291"/>
      <c r="WS10" s="291"/>
      <c r="WT10" s="291"/>
      <c r="WU10" s="291"/>
      <c r="WV10" s="291"/>
      <c r="WW10" s="291"/>
      <c r="WX10" s="291"/>
      <c r="WY10" s="291"/>
      <c r="WZ10" s="291"/>
      <c r="XA10" s="291"/>
      <c r="XB10" s="291"/>
      <c r="XC10" s="291"/>
      <c r="XD10" s="291"/>
      <c r="XE10" s="291"/>
      <c r="XF10" s="291"/>
      <c r="XG10" s="291"/>
      <c r="XH10" s="291"/>
      <c r="XI10" s="291"/>
      <c r="XJ10" s="291"/>
      <c r="XK10" s="291"/>
      <c r="XL10" s="291"/>
      <c r="XM10" s="291"/>
      <c r="XN10" s="291"/>
      <c r="XO10" s="291"/>
      <c r="XP10" s="291"/>
      <c r="XQ10" s="291"/>
      <c r="XR10" s="291"/>
      <c r="XS10" s="291"/>
      <c r="XT10" s="291"/>
      <c r="XU10" s="291"/>
      <c r="XV10" s="291"/>
      <c r="XW10" s="291"/>
      <c r="XX10" s="291"/>
      <c r="XY10" s="291"/>
      <c r="XZ10" s="291"/>
      <c r="YA10" s="291"/>
      <c r="YB10" s="291"/>
      <c r="YC10" s="291"/>
      <c r="YD10" s="291"/>
      <c r="YE10" s="291"/>
      <c r="YF10" s="291"/>
      <c r="YG10" s="291"/>
      <c r="YH10" s="291"/>
      <c r="YI10" s="291"/>
      <c r="YJ10" s="291"/>
      <c r="YK10" s="291"/>
      <c r="YL10" s="291"/>
      <c r="YM10" s="291"/>
      <c r="YN10" s="291"/>
      <c r="YO10" s="291"/>
      <c r="YP10" s="291"/>
      <c r="YQ10" s="291"/>
      <c r="YR10" s="291"/>
      <c r="YS10" s="291"/>
      <c r="YT10" s="291"/>
      <c r="YU10" s="291"/>
      <c r="YV10" s="291"/>
      <c r="YW10" s="291"/>
      <c r="YX10" s="291"/>
      <c r="YY10" s="291"/>
      <c r="YZ10" s="291"/>
      <c r="ZA10" s="291"/>
      <c r="ZB10" s="291"/>
      <c r="ZC10" s="291"/>
      <c r="ZD10" s="291"/>
      <c r="ZE10" s="291"/>
      <c r="ZF10" s="291"/>
      <c r="ZG10" s="291"/>
      <c r="ZH10" s="291"/>
      <c r="ZI10" s="291"/>
      <c r="ZJ10" s="291"/>
      <c r="ZK10" s="291"/>
      <c r="ZL10" s="291"/>
      <c r="ZM10" s="291"/>
      <c r="ZN10" s="291"/>
      <c r="ZO10" s="291"/>
      <c r="ZP10" s="291"/>
      <c r="ZQ10" s="291"/>
      <c r="ZR10" s="291"/>
      <c r="ZS10" s="291"/>
      <c r="ZT10" s="291"/>
      <c r="ZU10" s="291"/>
      <c r="ZV10" s="291"/>
      <c r="ZW10" s="291"/>
      <c r="ZX10" s="291"/>
      <c r="ZY10" s="291"/>
      <c r="ZZ10" s="291"/>
      <c r="AAA10" s="291"/>
      <c r="AAB10" s="291"/>
      <c r="AAC10" s="291"/>
      <c r="AAD10" s="291"/>
      <c r="AAE10" s="291"/>
      <c r="AAF10" s="291"/>
      <c r="AAG10" s="291"/>
      <c r="AAH10" s="291"/>
      <c r="AAI10" s="291"/>
      <c r="AAJ10" s="291"/>
      <c r="AAK10" s="291"/>
      <c r="AAL10" s="291"/>
      <c r="AAM10" s="291"/>
      <c r="AAN10" s="291"/>
      <c r="AAO10" s="291"/>
      <c r="AAP10" s="291"/>
      <c r="AAQ10" s="291"/>
      <c r="AAR10" s="291"/>
      <c r="AAS10" s="291"/>
      <c r="AAT10" s="291"/>
      <c r="AAU10" s="291"/>
      <c r="AAV10" s="291"/>
      <c r="AAW10" s="291"/>
      <c r="AAX10" s="291"/>
      <c r="AAY10" s="291"/>
      <c r="AAZ10" s="291"/>
      <c r="ABA10" s="291"/>
      <c r="ABB10" s="291"/>
      <c r="ABC10" s="291"/>
      <c r="ABD10" s="291"/>
      <c r="ABE10" s="291"/>
      <c r="ABF10" s="291"/>
      <c r="ABG10" s="291"/>
      <c r="ABH10" s="291"/>
      <c r="ABI10" s="291"/>
      <c r="ABJ10" s="291"/>
      <c r="ABK10" s="291"/>
      <c r="ABL10" s="291"/>
      <c r="ABM10" s="291"/>
      <c r="ABN10" s="291"/>
      <c r="ABO10" s="291"/>
      <c r="ABP10" s="291"/>
      <c r="ABQ10" s="291"/>
      <c r="ABR10" s="291"/>
      <c r="ABS10" s="291"/>
      <c r="ABT10" s="291"/>
      <c r="ABU10" s="291"/>
      <c r="ABV10" s="291"/>
      <c r="ABW10" s="291"/>
      <c r="ABX10" s="291"/>
      <c r="ABY10" s="291"/>
      <c r="ABZ10" s="291"/>
      <c r="ACA10" s="291"/>
      <c r="ACB10" s="291"/>
      <c r="ACC10" s="291"/>
      <c r="ACD10" s="291"/>
      <c r="ACE10" s="291"/>
      <c r="ACF10" s="291"/>
      <c r="ACG10" s="291"/>
      <c r="ACH10" s="291"/>
      <c r="ACI10" s="291"/>
      <c r="ACJ10" s="291"/>
      <c r="ACK10" s="291"/>
      <c r="ACL10" s="291"/>
      <c r="ACM10" s="291"/>
      <c r="ACN10" s="291"/>
      <c r="ACO10" s="291"/>
      <c r="ACP10" s="291"/>
      <c r="ACQ10" s="291"/>
      <c r="ACR10" s="291"/>
      <c r="ACS10" s="291"/>
      <c r="ACT10" s="291"/>
      <c r="ACU10" s="291"/>
      <c r="ACV10" s="291"/>
      <c r="ACW10" s="291"/>
      <c r="ACX10" s="291"/>
      <c r="ACY10" s="291"/>
      <c r="ACZ10" s="291"/>
      <c r="ADA10" s="291"/>
      <c r="ADB10" s="291"/>
      <c r="ADC10" s="291"/>
      <c r="ADD10" s="291"/>
      <c r="ADE10" s="291"/>
      <c r="ADF10" s="291"/>
      <c r="ADG10" s="291"/>
      <c r="ADH10" s="291"/>
      <c r="ADI10" s="291"/>
      <c r="ADJ10" s="291"/>
      <c r="ADK10" s="291"/>
      <c r="ADL10" s="291"/>
      <c r="ADM10" s="291"/>
      <c r="ADN10" s="291"/>
      <c r="ADO10" s="291"/>
      <c r="ADP10" s="291"/>
      <c r="ADQ10" s="291"/>
      <c r="ADR10" s="291"/>
      <c r="ADS10" s="291"/>
      <c r="ADT10" s="291"/>
      <c r="ADU10" s="291"/>
      <c r="ADV10" s="291"/>
      <c r="ADW10" s="291"/>
      <c r="ADX10" s="291"/>
      <c r="ADY10" s="291"/>
      <c r="ADZ10" s="291"/>
      <c r="AEA10" s="291"/>
      <c r="AEB10" s="291"/>
      <c r="AEC10" s="291"/>
      <c r="AED10" s="291"/>
      <c r="AEE10" s="291"/>
      <c r="AEF10" s="291"/>
      <c r="AEG10" s="291"/>
      <c r="AEH10" s="291"/>
      <c r="AEI10" s="291"/>
      <c r="AEJ10" s="291"/>
      <c r="AEK10" s="291"/>
      <c r="AEL10" s="291"/>
      <c r="AEM10" s="291"/>
      <c r="AEN10" s="291"/>
      <c r="AEO10" s="291"/>
      <c r="AEP10" s="291"/>
      <c r="AEQ10" s="291"/>
      <c r="AER10" s="291"/>
      <c r="AES10" s="291"/>
      <c r="AET10" s="291"/>
      <c r="AEU10" s="291"/>
      <c r="AEV10" s="291"/>
      <c r="AEW10" s="291"/>
      <c r="AEX10" s="291"/>
      <c r="AEY10" s="291"/>
      <c r="AEZ10" s="291"/>
      <c r="AFA10" s="291"/>
      <c r="AFB10" s="291"/>
      <c r="AFC10" s="291"/>
      <c r="AFD10" s="291"/>
      <c r="AFE10" s="291"/>
      <c r="AFF10" s="291"/>
      <c r="AFG10" s="291"/>
      <c r="AFH10" s="291"/>
      <c r="AFI10" s="291"/>
      <c r="AFJ10" s="291"/>
      <c r="AFK10" s="291"/>
      <c r="AFL10" s="291"/>
      <c r="AFM10" s="291"/>
      <c r="AFN10" s="291"/>
      <c r="AFO10" s="291"/>
      <c r="AFP10" s="291"/>
      <c r="AFQ10" s="291"/>
      <c r="AFR10" s="291"/>
      <c r="AFS10" s="291"/>
      <c r="AFT10" s="291"/>
      <c r="AFU10" s="291"/>
      <c r="AFV10" s="291"/>
      <c r="AFW10" s="291"/>
      <c r="AFX10" s="291"/>
      <c r="AFY10" s="291"/>
      <c r="AFZ10" s="291"/>
      <c r="AGA10" s="291"/>
      <c r="AGB10" s="291"/>
      <c r="AGC10" s="291"/>
      <c r="AGD10" s="291"/>
      <c r="AGE10" s="291"/>
      <c r="AGF10" s="291"/>
      <c r="AGG10" s="291"/>
      <c r="AGH10" s="291"/>
      <c r="AGI10" s="291"/>
      <c r="AGJ10" s="291"/>
      <c r="AGK10" s="291"/>
      <c r="AGL10" s="291"/>
      <c r="AGM10" s="291"/>
      <c r="AGN10" s="291"/>
      <c r="AGO10" s="291"/>
      <c r="AGP10" s="291"/>
      <c r="AGQ10" s="291"/>
      <c r="AGR10" s="291"/>
      <c r="AGS10" s="291"/>
      <c r="AGT10" s="291"/>
      <c r="AGU10" s="291"/>
      <c r="AGV10" s="291"/>
      <c r="AGW10" s="291"/>
      <c r="AGX10" s="291"/>
      <c r="AGY10" s="291"/>
      <c r="AGZ10" s="291"/>
      <c r="AHA10" s="291"/>
      <c r="AHB10" s="291"/>
      <c r="AHC10" s="291"/>
      <c r="AHD10" s="291"/>
      <c r="AHE10" s="291"/>
      <c r="AHF10" s="291"/>
      <c r="AHG10" s="291"/>
      <c r="AHH10" s="291"/>
      <c r="AHI10" s="291"/>
      <c r="AHJ10" s="291"/>
      <c r="AHK10" s="291"/>
      <c r="AHL10" s="291"/>
      <c r="AHM10" s="291"/>
      <c r="AHN10" s="291"/>
      <c r="AHO10" s="291"/>
      <c r="AHP10" s="291"/>
      <c r="AHQ10" s="291"/>
      <c r="AHR10" s="291"/>
      <c r="AHS10" s="291"/>
      <c r="AHT10" s="291"/>
      <c r="AHU10" s="291"/>
      <c r="AHV10" s="291"/>
      <c r="AHW10" s="291"/>
      <c r="AHX10" s="291"/>
      <c r="AHY10" s="291"/>
      <c r="AHZ10" s="291"/>
      <c r="AIA10" s="291"/>
      <c r="AIB10" s="291"/>
      <c r="AIC10" s="291"/>
      <c r="AID10" s="291"/>
      <c r="AIE10" s="291"/>
      <c r="AIF10" s="291"/>
      <c r="AIG10" s="291"/>
      <c r="AIH10" s="291"/>
      <c r="AII10" s="291"/>
      <c r="AIJ10" s="291"/>
      <c r="AIK10" s="291"/>
      <c r="AIL10" s="291"/>
      <c r="AIM10" s="291"/>
      <c r="AIN10" s="291"/>
      <c r="AIO10" s="291"/>
      <c r="AIP10" s="291"/>
      <c r="AIQ10" s="291"/>
      <c r="AIR10" s="291"/>
      <c r="AIS10" s="291"/>
      <c r="AIT10" s="291"/>
      <c r="AIU10" s="291"/>
      <c r="AIV10" s="291"/>
      <c r="AIW10" s="291"/>
      <c r="AIX10" s="291"/>
      <c r="AIY10" s="291"/>
      <c r="AIZ10" s="291"/>
      <c r="AJA10" s="291"/>
      <c r="AJB10" s="291"/>
      <c r="AJC10" s="291"/>
      <c r="AJD10" s="291"/>
      <c r="AJE10" s="291"/>
      <c r="AJF10" s="291"/>
      <c r="AJG10" s="291"/>
      <c r="AJH10" s="291"/>
      <c r="AJI10" s="291"/>
      <c r="AJJ10" s="291"/>
      <c r="AJK10" s="291"/>
      <c r="AJL10" s="291"/>
      <c r="AJM10" s="291"/>
      <c r="AJN10" s="291"/>
      <c r="AJO10" s="291"/>
      <c r="AJP10" s="291"/>
      <c r="AJQ10" s="291"/>
      <c r="AJR10" s="291"/>
      <c r="AJS10" s="291"/>
      <c r="AJT10" s="291"/>
      <c r="AJU10" s="291"/>
      <c r="AJV10" s="291"/>
      <c r="AJW10" s="291"/>
      <c r="AJX10" s="291"/>
      <c r="AJY10" s="291"/>
      <c r="AJZ10" s="291"/>
      <c r="AKA10" s="291"/>
      <c r="AKB10" s="291"/>
      <c r="AKC10" s="291"/>
      <c r="AKD10" s="291"/>
      <c r="AKE10" s="291"/>
      <c r="AKF10" s="291"/>
      <c r="AKG10" s="291"/>
      <c r="AKH10" s="291"/>
      <c r="AKI10" s="291"/>
      <c r="AKJ10" s="291"/>
      <c r="AKK10" s="291"/>
      <c r="AKL10" s="291"/>
      <c r="AKM10" s="291"/>
      <c r="AKN10" s="291"/>
      <c r="AKO10" s="291"/>
      <c r="AKP10" s="291"/>
      <c r="AKQ10" s="291"/>
      <c r="AKR10" s="291"/>
      <c r="AKS10" s="291"/>
      <c r="AKT10" s="291"/>
      <c r="AKU10" s="291"/>
      <c r="AKV10" s="291"/>
      <c r="AKW10" s="291"/>
      <c r="AKX10" s="291"/>
      <c r="AKY10" s="291"/>
      <c r="AKZ10" s="291"/>
      <c r="ALA10" s="291"/>
      <c r="ALB10" s="291"/>
      <c r="ALC10" s="291"/>
      <c r="ALD10" s="291"/>
      <c r="ALE10" s="291"/>
      <c r="ALF10" s="291"/>
      <c r="ALG10" s="291"/>
      <c r="ALH10" s="291"/>
    </row>
    <row r="11" spans="2:997">
      <c r="B11" s="86" t="s">
        <v>437</v>
      </c>
      <c r="C11" s="86"/>
      <c r="E11" s="86"/>
      <c r="F11" s="86"/>
      <c r="G11" s="86"/>
      <c r="H11" s="86"/>
      <c r="I11" s="86"/>
      <c r="J11" s="86"/>
      <c r="K11" s="291"/>
      <c r="L11" s="291"/>
      <c r="M11" s="291"/>
      <c r="O11" s="294"/>
      <c r="P11" s="294"/>
      <c r="Q11" s="294"/>
      <c r="R11" s="294"/>
      <c r="S11" s="294"/>
      <c r="T11" s="294"/>
      <c r="U11" s="291"/>
      <c r="V11" s="291"/>
      <c r="W11" s="291"/>
      <c r="X11" s="291"/>
      <c r="Y11" s="291"/>
      <c r="Z11" s="291"/>
      <c r="AA11" s="291"/>
      <c r="AB11" s="291"/>
      <c r="AC11" s="291"/>
      <c r="AD11" s="291"/>
      <c r="AE11" s="291"/>
      <c r="AF11" s="291"/>
      <c r="AG11" s="291"/>
      <c r="AH11" s="291"/>
      <c r="AI11" s="291"/>
      <c r="AJ11" s="291"/>
      <c r="AK11" s="291"/>
      <c r="AL11" s="291"/>
      <c r="AM11" s="291"/>
      <c r="AN11" s="291"/>
      <c r="AO11" s="291"/>
      <c r="AP11" s="291"/>
      <c r="AQ11" s="291"/>
      <c r="AR11" s="291"/>
      <c r="AS11" s="291"/>
      <c r="AT11" s="291"/>
      <c r="AU11" s="291"/>
      <c r="AV11" s="291"/>
      <c r="AW11" s="291"/>
      <c r="AX11" s="291"/>
      <c r="AY11" s="291"/>
      <c r="AZ11" s="291"/>
      <c r="BA11" s="291"/>
      <c r="BB11" s="291"/>
      <c r="BC11" s="291"/>
      <c r="BD11" s="291"/>
      <c r="BE11" s="291"/>
      <c r="BF11" s="291"/>
      <c r="BG11" s="291"/>
      <c r="BH11" s="291"/>
      <c r="BI11" s="291"/>
      <c r="BJ11" s="291"/>
      <c r="BK11" s="291"/>
      <c r="BL11" s="291"/>
      <c r="BM11" s="291"/>
      <c r="BN11" s="291"/>
      <c r="BO11" s="291"/>
      <c r="BP11" s="291"/>
      <c r="BQ11" s="291"/>
      <c r="BR11" s="291"/>
      <c r="BS11" s="291"/>
      <c r="BT11" s="291"/>
      <c r="BU11" s="291"/>
      <c r="BV11" s="291"/>
      <c r="BW11" s="291"/>
      <c r="BX11" s="291"/>
      <c r="BY11" s="291"/>
      <c r="BZ11" s="291"/>
      <c r="CA11" s="291"/>
      <c r="CB11" s="291"/>
      <c r="CC11" s="291"/>
      <c r="CD11" s="291"/>
      <c r="CE11" s="291"/>
      <c r="CF11" s="291"/>
      <c r="CG11" s="291"/>
      <c r="CH11" s="291"/>
      <c r="CI11" s="291"/>
      <c r="CJ11" s="291"/>
      <c r="CK11" s="291"/>
      <c r="CL11" s="291"/>
      <c r="CM11" s="291"/>
      <c r="CN11" s="291"/>
      <c r="CO11" s="291"/>
      <c r="CP11" s="291"/>
      <c r="CQ11" s="291"/>
      <c r="CR11" s="291"/>
      <c r="CS11" s="291"/>
      <c r="CT11" s="291"/>
      <c r="CU11" s="291"/>
      <c r="CV11" s="291"/>
      <c r="CW11" s="291"/>
      <c r="CX11" s="291"/>
      <c r="CY11" s="291"/>
      <c r="CZ11" s="291"/>
      <c r="DA11" s="291"/>
      <c r="DB11" s="291"/>
      <c r="DC11" s="291"/>
      <c r="DD11" s="291"/>
      <c r="DE11" s="291"/>
      <c r="DF11" s="291"/>
      <c r="DG11" s="291"/>
      <c r="DH11" s="291"/>
      <c r="DI11" s="291"/>
      <c r="DJ11" s="291"/>
      <c r="DK11" s="291"/>
      <c r="DL11" s="291"/>
      <c r="DM11" s="291"/>
      <c r="DN11" s="291"/>
      <c r="DO11" s="291"/>
      <c r="DP11" s="291"/>
      <c r="DQ11" s="291"/>
      <c r="DR11" s="291"/>
      <c r="DS11" s="291"/>
      <c r="DT11" s="291"/>
      <c r="DU11" s="291"/>
      <c r="DV11" s="291"/>
      <c r="DW11" s="291"/>
      <c r="DX11" s="291"/>
      <c r="DY11" s="291"/>
      <c r="DZ11" s="291"/>
      <c r="EA11" s="291"/>
      <c r="EB11" s="291"/>
      <c r="EC11" s="291"/>
      <c r="ED11" s="291"/>
      <c r="EE11" s="291"/>
      <c r="EF11" s="291"/>
      <c r="EG11" s="291"/>
      <c r="EH11" s="291"/>
      <c r="EI11" s="291"/>
      <c r="EJ11" s="291"/>
      <c r="EK11" s="291"/>
      <c r="EL11" s="291"/>
      <c r="EM11" s="291"/>
      <c r="EN11" s="291"/>
      <c r="EO11" s="291"/>
      <c r="EP11" s="291"/>
      <c r="EQ11" s="291"/>
      <c r="ER11" s="291"/>
      <c r="ES11" s="291"/>
      <c r="ET11" s="291"/>
      <c r="EU11" s="291"/>
      <c r="EV11" s="291"/>
      <c r="EW11" s="291"/>
      <c r="EX11" s="291"/>
      <c r="EY11" s="291"/>
      <c r="EZ11" s="291"/>
      <c r="FA11" s="291"/>
      <c r="FB11" s="291"/>
      <c r="FC11" s="291"/>
      <c r="FD11" s="291"/>
      <c r="FE11" s="291"/>
      <c r="FF11" s="291"/>
      <c r="FG11" s="291"/>
      <c r="FH11" s="291"/>
      <c r="FI11" s="291"/>
      <c r="FJ11" s="291"/>
      <c r="FK11" s="291"/>
      <c r="FL11" s="291"/>
      <c r="FM11" s="291"/>
      <c r="FN11" s="291"/>
      <c r="FO11" s="291"/>
      <c r="FP11" s="291"/>
      <c r="FQ11" s="291"/>
      <c r="FR11" s="291"/>
      <c r="FS11" s="291"/>
      <c r="FT11" s="291"/>
      <c r="FU11" s="291"/>
      <c r="FV11" s="291"/>
      <c r="FW11" s="291"/>
      <c r="FX11" s="291"/>
      <c r="FY11" s="291"/>
      <c r="FZ11" s="291"/>
      <c r="GA11" s="291"/>
      <c r="GB11" s="291"/>
      <c r="GC11" s="291"/>
      <c r="GD11" s="291"/>
      <c r="GE11" s="291"/>
      <c r="GF11" s="291"/>
      <c r="GG11" s="291"/>
      <c r="GH11" s="291"/>
      <c r="GI11" s="291"/>
      <c r="GJ11" s="291"/>
      <c r="GK11" s="291"/>
      <c r="GL11" s="291"/>
      <c r="GM11" s="291"/>
      <c r="GN11" s="291"/>
      <c r="GO11" s="291"/>
      <c r="GP11" s="291"/>
      <c r="GQ11" s="291"/>
      <c r="GR11" s="291"/>
      <c r="GS11" s="291"/>
      <c r="GT11" s="291"/>
      <c r="GU11" s="291"/>
      <c r="GV11" s="291"/>
      <c r="GW11" s="291"/>
      <c r="GX11" s="291"/>
      <c r="GY11" s="291"/>
      <c r="GZ11" s="291"/>
      <c r="HA11" s="291"/>
      <c r="HB11" s="291"/>
      <c r="HC11" s="291"/>
      <c r="HD11" s="291"/>
      <c r="HE11" s="291"/>
      <c r="HF11" s="291"/>
      <c r="HG11" s="291"/>
      <c r="HH11" s="291"/>
      <c r="HI11" s="291"/>
      <c r="HJ11" s="291"/>
      <c r="HK11" s="291"/>
      <c r="HL11" s="291"/>
      <c r="HM11" s="291"/>
      <c r="HN11" s="291"/>
      <c r="HO11" s="291"/>
      <c r="HP11" s="291"/>
      <c r="HQ11" s="291"/>
      <c r="HR11" s="291"/>
      <c r="HS11" s="291"/>
      <c r="HT11" s="291"/>
      <c r="HU11" s="291"/>
      <c r="HV11" s="291"/>
      <c r="HW11" s="291"/>
      <c r="HX11" s="291"/>
      <c r="HY11" s="291"/>
      <c r="HZ11" s="291"/>
      <c r="IA11" s="291"/>
      <c r="IB11" s="291"/>
      <c r="IC11" s="291"/>
      <c r="ID11" s="291"/>
      <c r="IE11" s="291"/>
      <c r="IF11" s="291"/>
      <c r="IG11" s="291"/>
      <c r="IH11" s="291"/>
      <c r="II11" s="291"/>
      <c r="IJ11" s="291"/>
      <c r="IK11" s="291"/>
      <c r="IL11" s="291"/>
      <c r="IM11" s="291"/>
      <c r="IN11" s="291"/>
      <c r="IO11" s="291"/>
      <c r="IP11" s="291"/>
      <c r="IQ11" s="291"/>
      <c r="IR11" s="291"/>
      <c r="IS11" s="291"/>
      <c r="IT11" s="291"/>
      <c r="IU11" s="291"/>
      <c r="IV11" s="291"/>
      <c r="IW11" s="291"/>
      <c r="IX11" s="291"/>
      <c r="IY11" s="291"/>
      <c r="IZ11" s="291"/>
      <c r="JA11" s="291"/>
      <c r="JB11" s="291"/>
      <c r="JC11" s="291"/>
      <c r="JD11" s="291"/>
      <c r="JE11" s="291"/>
      <c r="JF11" s="291"/>
      <c r="JG11" s="291"/>
      <c r="JH11" s="291"/>
      <c r="JI11" s="291"/>
      <c r="JJ11" s="291"/>
      <c r="JK11" s="291"/>
      <c r="JL11" s="291"/>
      <c r="JM11" s="291"/>
      <c r="JN11" s="291"/>
      <c r="JO11" s="291"/>
      <c r="JP11" s="291"/>
      <c r="JQ11" s="291"/>
      <c r="JR11" s="291"/>
      <c r="JS11" s="291"/>
      <c r="JT11" s="291"/>
      <c r="JU11" s="291"/>
      <c r="JV11" s="291"/>
      <c r="JW11" s="291"/>
      <c r="JX11" s="291"/>
      <c r="JY11" s="291"/>
      <c r="JZ11" s="291"/>
      <c r="KA11" s="291"/>
      <c r="KB11" s="291"/>
      <c r="KC11" s="291"/>
      <c r="KD11" s="291"/>
      <c r="KE11" s="291"/>
      <c r="KF11" s="291"/>
      <c r="KG11" s="291"/>
      <c r="KH11" s="291"/>
      <c r="KI11" s="291"/>
      <c r="KJ11" s="291"/>
      <c r="KK11" s="291"/>
      <c r="KL11" s="291"/>
      <c r="KM11" s="291"/>
      <c r="KN11" s="291"/>
      <c r="KO11" s="291"/>
      <c r="KP11" s="291"/>
      <c r="KQ11" s="291"/>
      <c r="KR11" s="291"/>
      <c r="KS11" s="291"/>
      <c r="KT11" s="291"/>
      <c r="KU11" s="291"/>
      <c r="KV11" s="291"/>
      <c r="KW11" s="291"/>
      <c r="KX11" s="291"/>
      <c r="KY11" s="291"/>
      <c r="KZ11" s="291"/>
      <c r="LA11" s="291"/>
      <c r="LB11" s="291"/>
      <c r="LC11" s="291"/>
      <c r="LD11" s="291"/>
      <c r="LE11" s="291"/>
      <c r="LF11" s="291"/>
      <c r="LG11" s="291"/>
      <c r="LH11" s="291"/>
      <c r="LI11" s="291"/>
      <c r="LJ11" s="291"/>
      <c r="LK11" s="291"/>
      <c r="LL11" s="291"/>
      <c r="LM11" s="291"/>
      <c r="LN11" s="291"/>
      <c r="LO11" s="291"/>
      <c r="LP11" s="291"/>
      <c r="LQ11" s="291"/>
      <c r="LR11" s="291"/>
      <c r="LS11" s="291"/>
      <c r="LT11" s="291"/>
      <c r="LU11" s="291"/>
      <c r="LV11" s="291"/>
      <c r="LW11" s="291"/>
      <c r="LX11" s="291"/>
      <c r="LY11" s="291"/>
      <c r="LZ11" s="291"/>
      <c r="MA11" s="291"/>
      <c r="MB11" s="291"/>
      <c r="MC11" s="291"/>
      <c r="MD11" s="291"/>
      <c r="ME11" s="291"/>
      <c r="MF11" s="291"/>
      <c r="MG11" s="291"/>
      <c r="MH11" s="291"/>
      <c r="MI11" s="291"/>
      <c r="MJ11" s="291"/>
      <c r="MK11" s="291"/>
      <c r="ML11" s="291"/>
      <c r="MM11" s="291"/>
      <c r="MN11" s="291"/>
      <c r="MO11" s="291"/>
      <c r="MP11" s="291"/>
      <c r="MQ11" s="291"/>
      <c r="MR11" s="291"/>
      <c r="MS11" s="291"/>
      <c r="MT11" s="291"/>
      <c r="MU11" s="291"/>
      <c r="MV11" s="291"/>
      <c r="MW11" s="291"/>
      <c r="MX11" s="291"/>
      <c r="MY11" s="291"/>
      <c r="MZ11" s="291"/>
      <c r="NA11" s="291"/>
      <c r="NB11" s="291"/>
      <c r="NC11" s="291"/>
      <c r="ND11" s="291"/>
      <c r="NE11" s="291"/>
      <c r="NF11" s="291"/>
      <c r="NG11" s="291"/>
      <c r="NH11" s="291"/>
      <c r="NI11" s="291"/>
      <c r="NJ11" s="291"/>
      <c r="NK11" s="291"/>
      <c r="NL11" s="291"/>
      <c r="NM11" s="291"/>
      <c r="NN11" s="291"/>
      <c r="NO11" s="291"/>
      <c r="NP11" s="291"/>
      <c r="NQ11" s="291"/>
      <c r="NR11" s="291"/>
      <c r="NS11" s="291"/>
      <c r="NT11" s="291"/>
      <c r="NU11" s="291"/>
      <c r="NV11" s="291"/>
      <c r="NW11" s="291"/>
      <c r="NX11" s="291"/>
      <c r="NY11" s="291"/>
      <c r="NZ11" s="291"/>
      <c r="OA11" s="291"/>
      <c r="OB11" s="291"/>
      <c r="OC11" s="291"/>
      <c r="OD11" s="291"/>
      <c r="OE11" s="291"/>
      <c r="OF11" s="291"/>
      <c r="OG11" s="291"/>
      <c r="OH11" s="291"/>
      <c r="OI11" s="291"/>
      <c r="OJ11" s="291"/>
      <c r="OK11" s="291"/>
      <c r="OL11" s="291"/>
      <c r="OM11" s="291"/>
      <c r="ON11" s="291"/>
      <c r="OO11" s="291"/>
      <c r="OP11" s="291"/>
      <c r="OQ11" s="291"/>
      <c r="OR11" s="291"/>
      <c r="OS11" s="291"/>
      <c r="OT11" s="291"/>
      <c r="OU11" s="291"/>
      <c r="OV11" s="291"/>
      <c r="OW11" s="291"/>
      <c r="OX11" s="291"/>
      <c r="OY11" s="291"/>
      <c r="OZ11" s="291"/>
      <c r="PA11" s="291"/>
      <c r="PB11" s="291"/>
      <c r="PC11" s="291"/>
      <c r="PD11" s="291"/>
      <c r="PE11" s="291"/>
      <c r="PF11" s="291"/>
      <c r="PG11" s="291"/>
      <c r="PH11" s="291"/>
      <c r="PI11" s="291"/>
      <c r="PJ11" s="291"/>
      <c r="PK11" s="291"/>
      <c r="PL11" s="291"/>
      <c r="PM11" s="291"/>
      <c r="PN11" s="291"/>
      <c r="PO11" s="291"/>
      <c r="PP11" s="291"/>
      <c r="PQ11" s="291"/>
      <c r="PR11" s="291"/>
      <c r="PS11" s="291"/>
      <c r="PT11" s="291"/>
      <c r="PU11" s="291"/>
      <c r="PV11" s="291"/>
      <c r="PW11" s="291"/>
      <c r="PX11" s="291"/>
      <c r="PY11" s="291"/>
      <c r="PZ11" s="291"/>
      <c r="QA11" s="291"/>
      <c r="QB11" s="291"/>
      <c r="QC11" s="291"/>
      <c r="QD11" s="291"/>
      <c r="QE11" s="291"/>
      <c r="QF11" s="291"/>
      <c r="QG11" s="291"/>
      <c r="QH11" s="291"/>
      <c r="QI11" s="291"/>
      <c r="QJ11" s="291"/>
      <c r="QK11" s="291"/>
      <c r="QL11" s="291"/>
      <c r="QM11" s="291"/>
      <c r="QN11" s="291"/>
      <c r="QO11" s="291"/>
      <c r="QP11" s="291"/>
      <c r="QQ11" s="291"/>
      <c r="QR11" s="291"/>
      <c r="QS11" s="291"/>
      <c r="QT11" s="291"/>
      <c r="QU11" s="291"/>
      <c r="QV11" s="291"/>
      <c r="QW11" s="291"/>
      <c r="QX11" s="291"/>
      <c r="QY11" s="291"/>
      <c r="QZ11" s="291"/>
      <c r="RA11" s="291"/>
      <c r="RB11" s="291"/>
      <c r="RC11" s="291"/>
      <c r="RD11" s="291"/>
      <c r="RE11" s="291"/>
      <c r="RF11" s="291"/>
      <c r="RG11" s="291"/>
      <c r="RH11" s="291"/>
      <c r="RI11" s="291"/>
      <c r="RJ11" s="291"/>
      <c r="RK11" s="291"/>
      <c r="RL11" s="291"/>
      <c r="RM11" s="291"/>
      <c r="RN11" s="291"/>
      <c r="RO11" s="291"/>
      <c r="RP11" s="291"/>
      <c r="RQ11" s="291"/>
      <c r="RR11" s="291"/>
      <c r="RS11" s="291"/>
      <c r="RT11" s="291"/>
      <c r="RU11" s="291"/>
      <c r="RV11" s="291"/>
      <c r="RW11" s="291"/>
      <c r="RX11" s="291"/>
      <c r="RY11" s="291"/>
      <c r="RZ11" s="291"/>
      <c r="SA11" s="291"/>
      <c r="SB11" s="291"/>
      <c r="SC11" s="291"/>
      <c r="SD11" s="291"/>
      <c r="SE11" s="291"/>
      <c r="SF11" s="291"/>
      <c r="SG11" s="291"/>
      <c r="SH11" s="291"/>
      <c r="SI11" s="291"/>
      <c r="SJ11" s="291"/>
      <c r="SK11" s="291"/>
      <c r="SL11" s="291"/>
      <c r="SM11" s="291"/>
      <c r="SN11" s="291"/>
      <c r="SO11" s="291"/>
      <c r="SP11" s="291"/>
      <c r="SQ11" s="291"/>
      <c r="SR11" s="291"/>
      <c r="SS11" s="291"/>
      <c r="ST11" s="291"/>
      <c r="SU11" s="291"/>
      <c r="SV11" s="291"/>
      <c r="SW11" s="291"/>
      <c r="SX11" s="291"/>
      <c r="SY11" s="291"/>
      <c r="SZ11" s="291"/>
      <c r="TA11" s="291"/>
      <c r="TB11" s="291"/>
      <c r="TC11" s="291"/>
      <c r="TD11" s="291"/>
      <c r="TE11" s="291"/>
      <c r="TF11" s="291"/>
      <c r="TG11" s="291"/>
      <c r="TH11" s="291"/>
      <c r="TI11" s="291"/>
      <c r="TJ11" s="291"/>
      <c r="TK11" s="291"/>
      <c r="TL11" s="291"/>
      <c r="TM11" s="291"/>
      <c r="TN11" s="291"/>
      <c r="TO11" s="291"/>
      <c r="TP11" s="291"/>
      <c r="TQ11" s="291"/>
      <c r="TR11" s="291"/>
      <c r="TS11" s="291"/>
      <c r="TT11" s="291"/>
      <c r="TU11" s="291"/>
      <c r="TV11" s="291"/>
      <c r="TW11" s="291"/>
      <c r="TX11" s="291"/>
      <c r="TY11" s="291"/>
      <c r="TZ11" s="291"/>
      <c r="UA11" s="291"/>
      <c r="UB11" s="291"/>
      <c r="UC11" s="291"/>
      <c r="UD11" s="291"/>
      <c r="UE11" s="291"/>
      <c r="UF11" s="291"/>
      <c r="UG11" s="291"/>
      <c r="UH11" s="291"/>
      <c r="UI11" s="291"/>
      <c r="UJ11" s="291"/>
      <c r="UK11" s="291"/>
      <c r="UL11" s="291"/>
      <c r="UM11" s="291"/>
      <c r="UN11" s="291"/>
      <c r="UO11" s="291"/>
      <c r="UP11" s="291"/>
      <c r="UQ11" s="291"/>
      <c r="UR11" s="291"/>
      <c r="US11" s="291"/>
      <c r="UT11" s="291"/>
      <c r="UU11" s="291"/>
      <c r="UV11" s="291"/>
      <c r="UW11" s="291"/>
      <c r="UX11" s="291"/>
      <c r="UY11" s="291"/>
      <c r="UZ11" s="291"/>
      <c r="VA11" s="291"/>
      <c r="VB11" s="291"/>
      <c r="VC11" s="291"/>
      <c r="VD11" s="291"/>
      <c r="VE11" s="291"/>
      <c r="VF11" s="291"/>
      <c r="VG11" s="291"/>
      <c r="VH11" s="291"/>
      <c r="VI11" s="291"/>
      <c r="VJ11" s="291"/>
      <c r="VK11" s="291"/>
      <c r="VL11" s="291"/>
      <c r="VM11" s="291"/>
      <c r="VN11" s="291"/>
      <c r="VO11" s="291"/>
      <c r="VP11" s="291"/>
      <c r="VQ11" s="291"/>
      <c r="VR11" s="291"/>
      <c r="VS11" s="291"/>
      <c r="VT11" s="291"/>
      <c r="VU11" s="291"/>
      <c r="VV11" s="291"/>
      <c r="VW11" s="291"/>
      <c r="VX11" s="291"/>
      <c r="VY11" s="291"/>
      <c r="VZ11" s="291"/>
      <c r="WA11" s="291"/>
      <c r="WB11" s="291"/>
      <c r="WC11" s="291"/>
      <c r="WD11" s="291"/>
      <c r="WE11" s="291"/>
      <c r="WF11" s="291"/>
      <c r="WG11" s="291"/>
      <c r="WH11" s="291"/>
      <c r="WI11" s="291"/>
      <c r="WJ11" s="291"/>
      <c r="WK11" s="291"/>
      <c r="WL11" s="291"/>
      <c r="WM11" s="291"/>
      <c r="WN11" s="291"/>
      <c r="WO11" s="291"/>
      <c r="WP11" s="291"/>
      <c r="WQ11" s="291"/>
      <c r="WR11" s="291"/>
      <c r="WS11" s="291"/>
      <c r="WT11" s="291"/>
      <c r="WU11" s="291"/>
      <c r="WV11" s="291"/>
      <c r="WW11" s="291"/>
      <c r="WX11" s="291"/>
      <c r="WY11" s="291"/>
      <c r="WZ11" s="291"/>
      <c r="XA11" s="291"/>
      <c r="XB11" s="291"/>
      <c r="XC11" s="291"/>
      <c r="XD11" s="291"/>
      <c r="XE11" s="291"/>
      <c r="XF11" s="291"/>
      <c r="XG11" s="291"/>
      <c r="XH11" s="291"/>
      <c r="XI11" s="291"/>
      <c r="XJ11" s="291"/>
      <c r="XK11" s="291"/>
      <c r="XL11" s="291"/>
      <c r="XM11" s="291"/>
      <c r="XN11" s="291"/>
      <c r="XO11" s="291"/>
      <c r="XP11" s="291"/>
      <c r="XQ11" s="291"/>
      <c r="XR11" s="291"/>
      <c r="XS11" s="291"/>
      <c r="XT11" s="291"/>
      <c r="XU11" s="291"/>
      <c r="XV11" s="291"/>
      <c r="XW11" s="291"/>
      <c r="XX11" s="291"/>
      <c r="XY11" s="291"/>
      <c r="XZ11" s="291"/>
      <c r="YA11" s="291"/>
      <c r="YB11" s="291"/>
      <c r="YC11" s="291"/>
      <c r="YD11" s="291"/>
      <c r="YE11" s="291"/>
      <c r="YF11" s="291"/>
      <c r="YG11" s="291"/>
      <c r="YH11" s="291"/>
      <c r="YI11" s="291"/>
      <c r="YJ11" s="291"/>
      <c r="YK11" s="291"/>
      <c r="YL11" s="291"/>
      <c r="YM11" s="291"/>
      <c r="YN11" s="291"/>
      <c r="YO11" s="291"/>
      <c r="YP11" s="291"/>
      <c r="YQ11" s="291"/>
      <c r="YR11" s="291"/>
      <c r="YS11" s="291"/>
      <c r="YT11" s="291"/>
      <c r="YU11" s="291"/>
      <c r="YV11" s="291"/>
      <c r="YW11" s="291"/>
      <c r="YX11" s="291"/>
      <c r="YY11" s="291"/>
      <c r="YZ11" s="291"/>
      <c r="ZA11" s="291"/>
      <c r="ZB11" s="291"/>
      <c r="ZC11" s="291"/>
      <c r="ZD11" s="291"/>
      <c r="ZE11" s="291"/>
      <c r="ZF11" s="291"/>
      <c r="ZG11" s="291"/>
      <c r="ZH11" s="291"/>
      <c r="ZI11" s="291"/>
      <c r="ZJ11" s="291"/>
      <c r="ZK11" s="291"/>
      <c r="ZL11" s="291"/>
      <c r="ZM11" s="291"/>
      <c r="ZN11" s="291"/>
      <c r="ZO11" s="291"/>
      <c r="ZP11" s="291"/>
      <c r="ZQ11" s="291"/>
      <c r="ZR11" s="291"/>
      <c r="ZS11" s="291"/>
      <c r="ZT11" s="291"/>
      <c r="ZU11" s="291"/>
      <c r="ZV11" s="291"/>
      <c r="ZW11" s="291"/>
      <c r="ZX11" s="291"/>
      <c r="ZY11" s="291"/>
      <c r="ZZ11" s="291"/>
      <c r="AAA11" s="291"/>
      <c r="AAB11" s="291"/>
      <c r="AAC11" s="291"/>
      <c r="AAD11" s="291"/>
      <c r="AAE11" s="291"/>
      <c r="AAF11" s="291"/>
      <c r="AAG11" s="291"/>
      <c r="AAH11" s="291"/>
      <c r="AAI11" s="291"/>
      <c r="AAJ11" s="291"/>
      <c r="AAK11" s="291"/>
      <c r="AAL11" s="291"/>
      <c r="AAM11" s="291"/>
      <c r="AAN11" s="291"/>
      <c r="AAO11" s="291"/>
      <c r="AAP11" s="291"/>
      <c r="AAQ11" s="291"/>
      <c r="AAR11" s="291"/>
      <c r="AAS11" s="291"/>
      <c r="AAT11" s="291"/>
      <c r="AAU11" s="291"/>
      <c r="AAV11" s="291"/>
      <c r="AAW11" s="291"/>
      <c r="AAX11" s="291"/>
      <c r="AAY11" s="291"/>
      <c r="AAZ11" s="291"/>
      <c r="ABA11" s="291"/>
      <c r="ABB11" s="291"/>
      <c r="ABC11" s="291"/>
      <c r="ABD11" s="291"/>
      <c r="ABE11" s="291"/>
      <c r="ABF11" s="291"/>
      <c r="ABG11" s="291"/>
      <c r="ABH11" s="291"/>
      <c r="ABI11" s="291"/>
      <c r="ABJ11" s="291"/>
      <c r="ABK11" s="291"/>
      <c r="ABL11" s="291"/>
      <c r="ABM11" s="291"/>
      <c r="ABN11" s="291"/>
      <c r="ABO11" s="291"/>
      <c r="ABP11" s="291"/>
      <c r="ABQ11" s="291"/>
      <c r="ABR11" s="291"/>
      <c r="ABS11" s="291"/>
      <c r="ABT11" s="291"/>
      <c r="ABU11" s="291"/>
      <c r="ABV11" s="291"/>
      <c r="ABW11" s="291"/>
      <c r="ABX11" s="291"/>
      <c r="ABY11" s="291"/>
      <c r="ABZ11" s="291"/>
      <c r="ACA11" s="291"/>
      <c r="ACB11" s="291"/>
      <c r="ACC11" s="291"/>
      <c r="ACD11" s="291"/>
      <c r="ACE11" s="291"/>
      <c r="ACF11" s="291"/>
      <c r="ACG11" s="291"/>
      <c r="ACH11" s="291"/>
      <c r="ACI11" s="291"/>
      <c r="ACJ11" s="291"/>
      <c r="ACK11" s="291"/>
      <c r="ACL11" s="291"/>
      <c r="ACM11" s="291"/>
      <c r="ACN11" s="291"/>
      <c r="ACO11" s="291"/>
      <c r="ACP11" s="291"/>
      <c r="ACQ11" s="291"/>
      <c r="ACR11" s="291"/>
      <c r="ACS11" s="291"/>
      <c r="ACT11" s="291"/>
      <c r="ACU11" s="291"/>
      <c r="ACV11" s="291"/>
      <c r="ACW11" s="291"/>
      <c r="ACX11" s="291"/>
      <c r="ACY11" s="291"/>
      <c r="ACZ11" s="291"/>
      <c r="ADA11" s="291"/>
      <c r="ADB11" s="291"/>
      <c r="ADC11" s="291"/>
      <c r="ADD11" s="291"/>
      <c r="ADE11" s="291"/>
      <c r="ADF11" s="291"/>
      <c r="ADG11" s="291"/>
      <c r="ADH11" s="291"/>
      <c r="ADI11" s="291"/>
      <c r="ADJ11" s="291"/>
      <c r="ADK11" s="291"/>
      <c r="ADL11" s="291"/>
      <c r="ADM11" s="291"/>
      <c r="ADN11" s="291"/>
      <c r="ADO11" s="291"/>
      <c r="ADP11" s="291"/>
      <c r="ADQ11" s="291"/>
      <c r="ADR11" s="291"/>
      <c r="ADS11" s="291"/>
      <c r="ADT11" s="291"/>
      <c r="ADU11" s="291"/>
      <c r="ADV11" s="291"/>
      <c r="ADW11" s="291"/>
      <c r="ADX11" s="291"/>
      <c r="ADY11" s="291"/>
      <c r="ADZ11" s="291"/>
      <c r="AEA11" s="291"/>
      <c r="AEB11" s="291"/>
      <c r="AEC11" s="291"/>
      <c r="AED11" s="291"/>
      <c r="AEE11" s="291"/>
      <c r="AEF11" s="291"/>
      <c r="AEG11" s="291"/>
      <c r="AEH11" s="291"/>
      <c r="AEI11" s="291"/>
      <c r="AEJ11" s="291"/>
      <c r="AEK11" s="291"/>
      <c r="AEL11" s="291"/>
      <c r="AEM11" s="291"/>
      <c r="AEN11" s="291"/>
      <c r="AEO11" s="291"/>
      <c r="AEP11" s="291"/>
      <c r="AEQ11" s="291"/>
      <c r="AER11" s="291"/>
      <c r="AES11" s="291"/>
      <c r="AET11" s="291"/>
      <c r="AEU11" s="291"/>
      <c r="AEV11" s="291"/>
      <c r="AEW11" s="291"/>
      <c r="AEX11" s="291"/>
      <c r="AEY11" s="291"/>
      <c r="AEZ11" s="291"/>
      <c r="AFA11" s="291"/>
      <c r="AFB11" s="291"/>
      <c r="AFC11" s="291"/>
      <c r="AFD11" s="291"/>
      <c r="AFE11" s="291"/>
      <c r="AFF11" s="291"/>
      <c r="AFG11" s="291"/>
      <c r="AFH11" s="291"/>
      <c r="AFI11" s="291"/>
      <c r="AFJ11" s="291"/>
      <c r="AFK11" s="291"/>
      <c r="AFL11" s="291"/>
      <c r="AFM11" s="291"/>
      <c r="AFN11" s="291"/>
      <c r="AFO11" s="291"/>
      <c r="AFP11" s="291"/>
      <c r="AFQ11" s="291"/>
      <c r="AFR11" s="291"/>
      <c r="AFS11" s="291"/>
      <c r="AFT11" s="291"/>
      <c r="AFU11" s="291"/>
      <c r="AFV11" s="291"/>
      <c r="AFW11" s="291"/>
      <c r="AFX11" s="291"/>
      <c r="AFY11" s="291"/>
      <c r="AFZ11" s="291"/>
      <c r="AGA11" s="291"/>
      <c r="AGB11" s="291"/>
      <c r="AGC11" s="291"/>
      <c r="AGD11" s="291"/>
      <c r="AGE11" s="291"/>
      <c r="AGF11" s="291"/>
      <c r="AGG11" s="291"/>
      <c r="AGH11" s="291"/>
      <c r="AGI11" s="291"/>
      <c r="AGJ11" s="291"/>
      <c r="AGK11" s="291"/>
      <c r="AGL11" s="291"/>
      <c r="AGM11" s="291"/>
      <c r="AGN11" s="291"/>
      <c r="AGO11" s="291"/>
      <c r="AGP11" s="291"/>
      <c r="AGQ11" s="291"/>
      <c r="AGR11" s="291"/>
      <c r="AGS11" s="291"/>
      <c r="AGT11" s="291"/>
      <c r="AGU11" s="291"/>
      <c r="AGV11" s="291"/>
      <c r="AGW11" s="291"/>
      <c r="AGX11" s="291"/>
      <c r="AGY11" s="291"/>
      <c r="AGZ11" s="291"/>
      <c r="AHA11" s="291"/>
      <c r="AHB11" s="291"/>
      <c r="AHC11" s="291"/>
      <c r="AHD11" s="291"/>
      <c r="AHE11" s="291"/>
      <c r="AHF11" s="291"/>
      <c r="AHG11" s="291"/>
      <c r="AHH11" s="291"/>
      <c r="AHI11" s="291"/>
      <c r="AHJ11" s="291"/>
      <c r="AHK11" s="291"/>
      <c r="AHL11" s="291"/>
      <c r="AHM11" s="291"/>
      <c r="AHN11" s="291"/>
      <c r="AHO11" s="291"/>
      <c r="AHP11" s="291"/>
      <c r="AHQ11" s="291"/>
      <c r="AHR11" s="291"/>
      <c r="AHS11" s="291"/>
      <c r="AHT11" s="291"/>
      <c r="AHU11" s="291"/>
      <c r="AHV11" s="291"/>
      <c r="AHW11" s="291"/>
      <c r="AHX11" s="291"/>
      <c r="AHY11" s="291"/>
      <c r="AHZ11" s="291"/>
      <c r="AIA11" s="291"/>
      <c r="AIB11" s="291"/>
      <c r="AIC11" s="291"/>
      <c r="AID11" s="291"/>
      <c r="AIE11" s="291"/>
      <c r="AIF11" s="291"/>
      <c r="AIG11" s="291"/>
      <c r="AIH11" s="291"/>
      <c r="AII11" s="291"/>
      <c r="AIJ11" s="291"/>
      <c r="AIK11" s="291"/>
      <c r="AIL11" s="291"/>
      <c r="AIM11" s="291"/>
      <c r="AIN11" s="291"/>
      <c r="AIO11" s="291"/>
      <c r="AIP11" s="291"/>
      <c r="AIQ11" s="291"/>
      <c r="AIR11" s="291"/>
      <c r="AIS11" s="291"/>
      <c r="AIT11" s="291"/>
      <c r="AIU11" s="291"/>
      <c r="AIV11" s="291"/>
      <c r="AIW11" s="291"/>
      <c r="AIX11" s="291"/>
      <c r="AIY11" s="291"/>
      <c r="AIZ11" s="291"/>
      <c r="AJA11" s="291"/>
      <c r="AJB11" s="291"/>
      <c r="AJC11" s="291"/>
      <c r="AJD11" s="291"/>
      <c r="AJE11" s="291"/>
      <c r="AJF11" s="291"/>
      <c r="AJG11" s="291"/>
      <c r="AJH11" s="291"/>
      <c r="AJI11" s="291"/>
      <c r="AJJ11" s="291"/>
      <c r="AJK11" s="291"/>
      <c r="AJL11" s="291"/>
      <c r="AJM11" s="291"/>
      <c r="AJN11" s="291"/>
      <c r="AJO11" s="291"/>
      <c r="AJP11" s="291"/>
      <c r="AJQ11" s="291"/>
      <c r="AJR11" s="291"/>
      <c r="AJS11" s="291"/>
      <c r="AJT11" s="291"/>
      <c r="AJU11" s="291"/>
      <c r="AJV11" s="291"/>
      <c r="AJW11" s="291"/>
      <c r="AJX11" s="291"/>
      <c r="AJY11" s="291"/>
      <c r="AJZ11" s="291"/>
      <c r="AKA11" s="291"/>
      <c r="AKB11" s="291"/>
      <c r="AKC11" s="291"/>
      <c r="AKD11" s="291"/>
      <c r="AKE11" s="291"/>
      <c r="AKF11" s="291"/>
      <c r="AKG11" s="291"/>
      <c r="AKH11" s="291"/>
      <c r="AKI11" s="291"/>
      <c r="AKJ11" s="291"/>
      <c r="AKK11" s="291"/>
      <c r="AKL11" s="291"/>
      <c r="AKM11" s="291"/>
      <c r="AKN11" s="291"/>
      <c r="AKO11" s="291"/>
      <c r="AKP11" s="291"/>
      <c r="AKQ11" s="291"/>
      <c r="AKR11" s="291"/>
      <c r="AKS11" s="291"/>
      <c r="AKT11" s="291"/>
      <c r="AKU11" s="291"/>
      <c r="AKV11" s="291"/>
      <c r="AKW11" s="291"/>
      <c r="AKX11" s="291"/>
      <c r="AKY11" s="291"/>
      <c r="AKZ11" s="291"/>
      <c r="ALA11" s="291"/>
      <c r="ALB11" s="291"/>
    </row>
    <row r="12" spans="2:997">
      <c r="B12" s="655"/>
      <c r="C12" s="656">
        <v>2018</v>
      </c>
      <c r="D12" s="657">
        <v>2019</v>
      </c>
      <c r="E12" s="656">
        <v>2020</v>
      </c>
      <c r="F12" s="656">
        <v>2025</v>
      </c>
      <c r="G12" s="656">
        <v>2030</v>
      </c>
      <c r="H12" s="656">
        <v>2035</v>
      </c>
      <c r="I12" s="656">
        <v>2040</v>
      </c>
      <c r="J12" s="656">
        <v>2045</v>
      </c>
      <c r="K12" s="657">
        <v>2050</v>
      </c>
      <c r="L12" s="658"/>
      <c r="M12" s="659"/>
      <c r="O12" s="294"/>
      <c r="P12" s="294"/>
      <c r="Q12" s="294"/>
      <c r="R12" s="294"/>
      <c r="S12" s="294"/>
      <c r="T12" s="294"/>
      <c r="U12" s="291"/>
      <c r="V12" s="291"/>
      <c r="W12" s="291"/>
      <c r="X12" s="291"/>
      <c r="Y12" s="291"/>
      <c r="Z12" s="291"/>
      <c r="AA12" s="291"/>
      <c r="AB12" s="291"/>
      <c r="AC12" s="291"/>
      <c r="AD12" s="291"/>
      <c r="AE12" s="291"/>
      <c r="AF12" s="291"/>
      <c r="AG12" s="291"/>
      <c r="AH12" s="291"/>
      <c r="AI12" s="291"/>
      <c r="AJ12" s="291"/>
      <c r="AK12" s="291"/>
      <c r="AL12" s="291"/>
      <c r="AM12" s="291"/>
      <c r="AN12" s="291"/>
      <c r="AO12" s="291"/>
      <c r="AP12" s="291"/>
      <c r="AQ12" s="291"/>
      <c r="AR12" s="291"/>
      <c r="AS12" s="291"/>
      <c r="AT12" s="291"/>
      <c r="AU12" s="291"/>
      <c r="AV12" s="291"/>
      <c r="AW12" s="291"/>
      <c r="AX12" s="291"/>
      <c r="AY12" s="291"/>
      <c r="AZ12" s="291"/>
      <c r="BA12" s="291"/>
      <c r="BB12" s="291"/>
      <c r="BC12" s="291"/>
      <c r="BD12" s="291"/>
      <c r="BE12" s="291"/>
      <c r="BF12" s="291"/>
      <c r="BG12" s="291"/>
      <c r="BH12" s="291"/>
      <c r="BI12" s="291"/>
      <c r="BJ12" s="291"/>
      <c r="BK12" s="291"/>
      <c r="BL12" s="291"/>
      <c r="BM12" s="291"/>
      <c r="BN12" s="291"/>
      <c r="BO12" s="291"/>
      <c r="BP12" s="291"/>
      <c r="BQ12" s="291"/>
      <c r="BR12" s="291"/>
      <c r="BS12" s="291"/>
      <c r="BT12" s="291"/>
      <c r="BU12" s="291"/>
      <c r="BV12" s="291"/>
      <c r="BW12" s="291"/>
      <c r="BX12" s="291"/>
      <c r="BY12" s="291"/>
      <c r="BZ12" s="291"/>
      <c r="CA12" s="291"/>
      <c r="CB12" s="291"/>
      <c r="CC12" s="291"/>
      <c r="CD12" s="291"/>
      <c r="CE12" s="291"/>
      <c r="CF12" s="291"/>
      <c r="CG12" s="291"/>
      <c r="CH12" s="291"/>
      <c r="CI12" s="291"/>
      <c r="CJ12" s="291"/>
      <c r="CK12" s="291"/>
      <c r="CL12" s="291"/>
      <c r="CM12" s="291"/>
      <c r="CN12" s="291"/>
      <c r="CO12" s="291"/>
      <c r="CP12" s="291"/>
      <c r="CQ12" s="291"/>
      <c r="CR12" s="291"/>
      <c r="CS12" s="291"/>
      <c r="CT12" s="291"/>
      <c r="CU12" s="291"/>
      <c r="CV12" s="291"/>
      <c r="CW12" s="291"/>
      <c r="CX12" s="291"/>
      <c r="CY12" s="291"/>
      <c r="CZ12" s="291"/>
      <c r="DA12" s="291"/>
      <c r="DB12" s="291"/>
      <c r="DC12" s="291"/>
      <c r="DD12" s="291"/>
      <c r="DE12" s="291"/>
      <c r="DF12" s="291"/>
      <c r="DG12" s="291"/>
      <c r="DH12" s="291"/>
      <c r="DI12" s="291"/>
      <c r="DJ12" s="291"/>
      <c r="DK12" s="291"/>
      <c r="DL12" s="291"/>
      <c r="DM12" s="291"/>
      <c r="DN12" s="291"/>
      <c r="DO12" s="291"/>
      <c r="DP12" s="291"/>
      <c r="DQ12" s="291"/>
      <c r="DR12" s="291"/>
      <c r="DS12" s="291"/>
      <c r="DT12" s="291"/>
      <c r="DU12" s="291"/>
      <c r="DV12" s="291"/>
      <c r="DW12" s="291"/>
      <c r="DX12" s="291"/>
      <c r="DY12" s="291"/>
      <c r="DZ12" s="291"/>
      <c r="EA12" s="291"/>
      <c r="EB12" s="291"/>
      <c r="EC12" s="291"/>
      <c r="ED12" s="291"/>
      <c r="EE12" s="291"/>
      <c r="EF12" s="291"/>
      <c r="EG12" s="291"/>
      <c r="EH12" s="291"/>
      <c r="EI12" s="291"/>
      <c r="EJ12" s="291"/>
      <c r="EK12" s="291"/>
      <c r="EL12" s="291"/>
      <c r="EM12" s="291"/>
      <c r="EN12" s="291"/>
      <c r="EO12" s="291"/>
      <c r="EP12" s="291"/>
      <c r="EQ12" s="291"/>
      <c r="ER12" s="291"/>
      <c r="ES12" s="291"/>
      <c r="ET12" s="291"/>
      <c r="EU12" s="291"/>
      <c r="EV12" s="291"/>
      <c r="EW12" s="291"/>
      <c r="EX12" s="291"/>
      <c r="EY12" s="291"/>
      <c r="EZ12" s="291"/>
      <c r="FA12" s="291"/>
      <c r="FB12" s="291"/>
      <c r="FC12" s="291"/>
      <c r="FD12" s="291"/>
      <c r="FE12" s="291"/>
      <c r="FF12" s="291"/>
      <c r="FG12" s="291"/>
      <c r="FH12" s="291"/>
      <c r="FI12" s="291"/>
      <c r="FJ12" s="291"/>
      <c r="FK12" s="291"/>
      <c r="FL12" s="291"/>
      <c r="FM12" s="291"/>
      <c r="FN12" s="291"/>
      <c r="FO12" s="291"/>
      <c r="FP12" s="291"/>
      <c r="FQ12" s="291"/>
      <c r="FR12" s="291"/>
      <c r="FS12" s="291"/>
      <c r="FT12" s="291"/>
      <c r="FU12" s="291"/>
      <c r="FV12" s="291"/>
      <c r="FW12" s="291"/>
      <c r="FX12" s="291"/>
      <c r="FY12" s="291"/>
      <c r="FZ12" s="291"/>
      <c r="GA12" s="291"/>
      <c r="GB12" s="291"/>
      <c r="GC12" s="291"/>
      <c r="GD12" s="291"/>
      <c r="GE12" s="291"/>
      <c r="GF12" s="291"/>
      <c r="GG12" s="291"/>
      <c r="GH12" s="291"/>
      <c r="GI12" s="291"/>
      <c r="GJ12" s="291"/>
      <c r="GK12" s="291"/>
      <c r="GL12" s="291"/>
      <c r="GM12" s="291"/>
      <c r="GN12" s="291"/>
      <c r="GO12" s="291"/>
      <c r="GP12" s="291"/>
      <c r="GQ12" s="291"/>
      <c r="GR12" s="291"/>
      <c r="GS12" s="291"/>
      <c r="GT12" s="291"/>
      <c r="GU12" s="291"/>
      <c r="GV12" s="291"/>
      <c r="GW12" s="291"/>
      <c r="GX12" s="291"/>
      <c r="GY12" s="291"/>
      <c r="GZ12" s="291"/>
      <c r="HA12" s="291"/>
      <c r="HB12" s="291"/>
      <c r="HC12" s="291"/>
      <c r="HD12" s="291"/>
      <c r="HE12" s="291"/>
      <c r="HF12" s="291"/>
      <c r="HG12" s="291"/>
      <c r="HH12" s="291"/>
      <c r="HI12" s="291"/>
      <c r="HJ12" s="291"/>
      <c r="HK12" s="291"/>
      <c r="HL12" s="291"/>
      <c r="HM12" s="291"/>
      <c r="HN12" s="291"/>
      <c r="HO12" s="291"/>
      <c r="HP12" s="291"/>
      <c r="HQ12" s="291"/>
      <c r="HR12" s="291"/>
      <c r="HS12" s="291"/>
      <c r="HT12" s="291"/>
      <c r="HU12" s="291"/>
      <c r="HV12" s="291"/>
      <c r="HW12" s="291"/>
      <c r="HX12" s="291"/>
      <c r="HY12" s="291"/>
      <c r="HZ12" s="291"/>
      <c r="IA12" s="291"/>
      <c r="IB12" s="291"/>
      <c r="IC12" s="291"/>
      <c r="ID12" s="291"/>
      <c r="IE12" s="291"/>
      <c r="IF12" s="291"/>
      <c r="IG12" s="291"/>
      <c r="IH12" s="291"/>
      <c r="II12" s="291"/>
      <c r="IJ12" s="291"/>
      <c r="IK12" s="291"/>
      <c r="IL12" s="291"/>
      <c r="IM12" s="291"/>
      <c r="IN12" s="291"/>
      <c r="IO12" s="291"/>
      <c r="IP12" s="291"/>
      <c r="IQ12" s="291"/>
      <c r="IR12" s="291"/>
      <c r="IS12" s="291"/>
      <c r="IT12" s="291"/>
      <c r="IU12" s="291"/>
      <c r="IV12" s="291"/>
      <c r="IW12" s="291"/>
      <c r="IX12" s="291"/>
      <c r="IY12" s="291"/>
      <c r="IZ12" s="291"/>
      <c r="JA12" s="291"/>
      <c r="JB12" s="291"/>
      <c r="JC12" s="291"/>
      <c r="JD12" s="291"/>
      <c r="JE12" s="291"/>
      <c r="JF12" s="291"/>
      <c r="JG12" s="291"/>
      <c r="JH12" s="291"/>
      <c r="JI12" s="291"/>
      <c r="JJ12" s="291"/>
      <c r="JK12" s="291"/>
      <c r="JL12" s="291"/>
      <c r="JM12" s="291"/>
      <c r="JN12" s="291"/>
      <c r="JO12" s="291"/>
      <c r="JP12" s="291"/>
      <c r="JQ12" s="291"/>
      <c r="JR12" s="291"/>
      <c r="JS12" s="291"/>
      <c r="JT12" s="291"/>
      <c r="JU12" s="291"/>
      <c r="JV12" s="291"/>
      <c r="JW12" s="291"/>
      <c r="JX12" s="291"/>
      <c r="JY12" s="291"/>
      <c r="JZ12" s="291"/>
      <c r="KA12" s="291"/>
      <c r="KB12" s="291"/>
      <c r="KC12" s="291"/>
      <c r="KD12" s="291"/>
      <c r="KE12" s="291"/>
      <c r="KF12" s="291"/>
      <c r="KG12" s="291"/>
      <c r="KH12" s="291"/>
      <c r="KI12" s="291"/>
      <c r="KJ12" s="291"/>
      <c r="KK12" s="291"/>
      <c r="KL12" s="291"/>
      <c r="KM12" s="291"/>
      <c r="KN12" s="291"/>
      <c r="KO12" s="291"/>
      <c r="KP12" s="291"/>
      <c r="KQ12" s="291"/>
      <c r="KR12" s="291"/>
      <c r="KS12" s="291"/>
      <c r="KT12" s="291"/>
      <c r="KU12" s="291"/>
      <c r="KV12" s="291"/>
      <c r="KW12" s="291"/>
      <c r="KX12" s="291"/>
      <c r="KY12" s="291"/>
      <c r="KZ12" s="291"/>
      <c r="LA12" s="291"/>
      <c r="LB12" s="291"/>
      <c r="LC12" s="291"/>
      <c r="LD12" s="291"/>
      <c r="LE12" s="291"/>
      <c r="LF12" s="291"/>
      <c r="LG12" s="291"/>
      <c r="LH12" s="291"/>
      <c r="LI12" s="291"/>
      <c r="LJ12" s="291"/>
      <c r="LK12" s="291"/>
      <c r="LL12" s="291"/>
      <c r="LM12" s="291"/>
      <c r="LN12" s="291"/>
      <c r="LO12" s="291"/>
      <c r="LP12" s="291"/>
      <c r="LQ12" s="291"/>
      <c r="LR12" s="291"/>
      <c r="LS12" s="291"/>
      <c r="LT12" s="291"/>
      <c r="LU12" s="291"/>
      <c r="LV12" s="291"/>
      <c r="LW12" s="291"/>
      <c r="LX12" s="291"/>
      <c r="LY12" s="291"/>
      <c r="LZ12" s="291"/>
      <c r="MA12" s="291"/>
      <c r="MB12" s="291"/>
      <c r="MC12" s="291"/>
      <c r="MD12" s="291"/>
      <c r="ME12" s="291"/>
      <c r="MF12" s="291"/>
      <c r="MG12" s="291"/>
      <c r="MH12" s="291"/>
      <c r="MI12" s="291"/>
      <c r="MJ12" s="291"/>
      <c r="MK12" s="291"/>
      <c r="ML12" s="291"/>
      <c r="MM12" s="291"/>
      <c r="MN12" s="291"/>
      <c r="MO12" s="291"/>
      <c r="MP12" s="291"/>
      <c r="MQ12" s="291"/>
      <c r="MR12" s="291"/>
      <c r="MS12" s="291"/>
      <c r="MT12" s="291"/>
      <c r="MU12" s="291"/>
      <c r="MV12" s="291"/>
      <c r="MW12" s="291"/>
      <c r="MX12" s="291"/>
      <c r="MY12" s="291"/>
      <c r="MZ12" s="291"/>
      <c r="NA12" s="291"/>
      <c r="NB12" s="291"/>
      <c r="NC12" s="291"/>
      <c r="ND12" s="291"/>
      <c r="NE12" s="291"/>
      <c r="NF12" s="291"/>
      <c r="NG12" s="291"/>
      <c r="NH12" s="291"/>
      <c r="NI12" s="291"/>
      <c r="NJ12" s="291"/>
      <c r="NK12" s="291"/>
      <c r="NL12" s="291"/>
      <c r="NM12" s="291"/>
      <c r="NN12" s="291"/>
      <c r="NO12" s="291"/>
      <c r="NP12" s="291"/>
      <c r="NQ12" s="291"/>
      <c r="NR12" s="291"/>
      <c r="NS12" s="291"/>
      <c r="NT12" s="291"/>
      <c r="NU12" s="291"/>
      <c r="NV12" s="291"/>
      <c r="NW12" s="291"/>
      <c r="NX12" s="291"/>
      <c r="NY12" s="291"/>
      <c r="NZ12" s="291"/>
      <c r="OA12" s="291"/>
      <c r="OB12" s="291"/>
      <c r="OC12" s="291"/>
      <c r="OD12" s="291"/>
      <c r="OE12" s="291"/>
      <c r="OF12" s="291"/>
      <c r="OG12" s="291"/>
      <c r="OH12" s="291"/>
      <c r="OI12" s="291"/>
      <c r="OJ12" s="291"/>
      <c r="OK12" s="291"/>
      <c r="OL12" s="291"/>
      <c r="OM12" s="291"/>
      <c r="ON12" s="291"/>
      <c r="OO12" s="291"/>
      <c r="OP12" s="291"/>
      <c r="OQ12" s="291"/>
      <c r="OR12" s="291"/>
      <c r="OS12" s="291"/>
      <c r="OT12" s="291"/>
      <c r="OU12" s="291"/>
      <c r="OV12" s="291"/>
      <c r="OW12" s="291"/>
      <c r="OX12" s="291"/>
      <c r="OY12" s="291"/>
      <c r="OZ12" s="291"/>
      <c r="PA12" s="291"/>
      <c r="PB12" s="291"/>
      <c r="PC12" s="291"/>
      <c r="PD12" s="291"/>
      <c r="PE12" s="291"/>
      <c r="PF12" s="291"/>
      <c r="PG12" s="291"/>
      <c r="PH12" s="291"/>
      <c r="PI12" s="291"/>
      <c r="PJ12" s="291"/>
      <c r="PK12" s="291"/>
      <c r="PL12" s="291"/>
      <c r="PM12" s="291"/>
      <c r="PN12" s="291"/>
      <c r="PO12" s="291"/>
      <c r="PP12" s="291"/>
      <c r="PQ12" s="291"/>
      <c r="PR12" s="291"/>
      <c r="PS12" s="291"/>
      <c r="PT12" s="291"/>
      <c r="PU12" s="291"/>
      <c r="PV12" s="291"/>
      <c r="PW12" s="291"/>
      <c r="PX12" s="291"/>
      <c r="PY12" s="291"/>
      <c r="PZ12" s="291"/>
      <c r="QA12" s="291"/>
      <c r="QB12" s="291"/>
      <c r="QC12" s="291"/>
      <c r="QD12" s="291"/>
      <c r="QE12" s="291"/>
      <c r="QF12" s="291"/>
      <c r="QG12" s="291"/>
      <c r="QH12" s="291"/>
      <c r="QI12" s="291"/>
      <c r="QJ12" s="291"/>
      <c r="QK12" s="291"/>
      <c r="QL12" s="291"/>
      <c r="QM12" s="291"/>
      <c r="QN12" s="291"/>
      <c r="QO12" s="291"/>
      <c r="QP12" s="291"/>
      <c r="QQ12" s="291"/>
      <c r="QR12" s="291"/>
      <c r="QS12" s="291"/>
      <c r="QT12" s="291"/>
      <c r="QU12" s="291"/>
      <c r="QV12" s="291"/>
      <c r="QW12" s="291"/>
      <c r="QX12" s="291"/>
      <c r="QY12" s="291"/>
      <c r="QZ12" s="291"/>
      <c r="RA12" s="291"/>
      <c r="RB12" s="291"/>
      <c r="RC12" s="291"/>
      <c r="RD12" s="291"/>
      <c r="RE12" s="291"/>
      <c r="RF12" s="291"/>
      <c r="RG12" s="291"/>
      <c r="RH12" s="291"/>
      <c r="RI12" s="291"/>
      <c r="RJ12" s="291"/>
      <c r="RK12" s="291"/>
      <c r="RL12" s="291"/>
      <c r="RM12" s="291"/>
      <c r="RN12" s="291"/>
      <c r="RO12" s="291"/>
      <c r="RP12" s="291"/>
      <c r="RQ12" s="291"/>
      <c r="RR12" s="291"/>
      <c r="RS12" s="291"/>
      <c r="RT12" s="291"/>
      <c r="RU12" s="291"/>
      <c r="RV12" s="291"/>
      <c r="RW12" s="291"/>
      <c r="RX12" s="291"/>
      <c r="RY12" s="291"/>
      <c r="RZ12" s="291"/>
      <c r="SA12" s="291"/>
      <c r="SB12" s="291"/>
      <c r="SC12" s="291"/>
      <c r="SD12" s="291"/>
      <c r="SE12" s="291"/>
      <c r="SF12" s="291"/>
      <c r="SG12" s="291"/>
      <c r="SH12" s="291"/>
      <c r="SI12" s="291"/>
      <c r="SJ12" s="291"/>
      <c r="SK12" s="291"/>
      <c r="SL12" s="291"/>
      <c r="SM12" s="291"/>
      <c r="SN12" s="291"/>
      <c r="SO12" s="291"/>
      <c r="SP12" s="291"/>
      <c r="SQ12" s="291"/>
      <c r="SR12" s="291"/>
      <c r="SS12" s="291"/>
      <c r="ST12" s="291"/>
      <c r="SU12" s="291"/>
      <c r="SV12" s="291"/>
      <c r="SW12" s="291"/>
      <c r="SX12" s="291"/>
      <c r="SY12" s="291"/>
      <c r="SZ12" s="291"/>
      <c r="TA12" s="291"/>
      <c r="TB12" s="291"/>
      <c r="TC12" s="291"/>
      <c r="TD12" s="291"/>
      <c r="TE12" s="291"/>
      <c r="TF12" s="291"/>
      <c r="TG12" s="291"/>
      <c r="TH12" s="291"/>
      <c r="TI12" s="291"/>
      <c r="TJ12" s="291"/>
      <c r="TK12" s="291"/>
      <c r="TL12" s="291"/>
      <c r="TM12" s="291"/>
      <c r="TN12" s="291"/>
      <c r="TO12" s="291"/>
      <c r="TP12" s="291"/>
      <c r="TQ12" s="291"/>
      <c r="TR12" s="291"/>
      <c r="TS12" s="291"/>
      <c r="TT12" s="291"/>
      <c r="TU12" s="291"/>
      <c r="TV12" s="291"/>
      <c r="TW12" s="291"/>
      <c r="TX12" s="291"/>
      <c r="TY12" s="291"/>
      <c r="TZ12" s="291"/>
      <c r="UA12" s="291"/>
      <c r="UB12" s="291"/>
      <c r="UC12" s="291"/>
      <c r="UD12" s="291"/>
      <c r="UE12" s="291"/>
      <c r="UF12" s="291"/>
      <c r="UG12" s="291"/>
      <c r="UH12" s="291"/>
      <c r="UI12" s="291"/>
      <c r="UJ12" s="291"/>
      <c r="UK12" s="291"/>
      <c r="UL12" s="291"/>
      <c r="UM12" s="291"/>
      <c r="UN12" s="291"/>
      <c r="UO12" s="291"/>
      <c r="UP12" s="291"/>
      <c r="UQ12" s="291"/>
      <c r="UR12" s="291"/>
      <c r="US12" s="291"/>
      <c r="UT12" s="291"/>
      <c r="UU12" s="291"/>
      <c r="UV12" s="291"/>
      <c r="UW12" s="291"/>
      <c r="UX12" s="291"/>
      <c r="UY12" s="291"/>
      <c r="UZ12" s="291"/>
      <c r="VA12" s="291"/>
      <c r="VB12" s="291"/>
      <c r="VC12" s="291"/>
      <c r="VD12" s="291"/>
      <c r="VE12" s="291"/>
      <c r="VF12" s="291"/>
      <c r="VG12" s="291"/>
      <c r="VH12" s="291"/>
      <c r="VI12" s="291"/>
      <c r="VJ12" s="291"/>
      <c r="VK12" s="291"/>
      <c r="VL12" s="291"/>
      <c r="VM12" s="291"/>
      <c r="VN12" s="291"/>
      <c r="VO12" s="291"/>
      <c r="VP12" s="291"/>
      <c r="VQ12" s="291"/>
      <c r="VR12" s="291"/>
      <c r="VS12" s="291"/>
      <c r="VT12" s="291"/>
      <c r="VU12" s="291"/>
      <c r="VV12" s="291"/>
      <c r="VW12" s="291"/>
      <c r="VX12" s="291"/>
      <c r="VY12" s="291"/>
      <c r="VZ12" s="291"/>
      <c r="WA12" s="291"/>
      <c r="WB12" s="291"/>
      <c r="WC12" s="291"/>
      <c r="WD12" s="291"/>
      <c r="WE12" s="291"/>
      <c r="WF12" s="291"/>
      <c r="WG12" s="291"/>
      <c r="WH12" s="291"/>
      <c r="WI12" s="291"/>
      <c r="WJ12" s="291"/>
      <c r="WK12" s="291"/>
      <c r="WL12" s="291"/>
      <c r="WM12" s="291"/>
      <c r="WN12" s="291"/>
      <c r="WO12" s="291"/>
      <c r="WP12" s="291"/>
      <c r="WQ12" s="291"/>
      <c r="WR12" s="291"/>
      <c r="WS12" s="291"/>
      <c r="WT12" s="291"/>
      <c r="WU12" s="291"/>
      <c r="WV12" s="291"/>
      <c r="WW12" s="291"/>
      <c r="WX12" s="291"/>
      <c r="WY12" s="291"/>
      <c r="WZ12" s="291"/>
      <c r="XA12" s="291"/>
      <c r="XB12" s="291"/>
      <c r="XC12" s="291"/>
      <c r="XD12" s="291"/>
      <c r="XE12" s="291"/>
      <c r="XF12" s="291"/>
      <c r="XG12" s="291"/>
      <c r="XH12" s="291"/>
      <c r="XI12" s="291"/>
      <c r="XJ12" s="291"/>
      <c r="XK12" s="291"/>
      <c r="XL12" s="291"/>
      <c r="XM12" s="291"/>
      <c r="XN12" s="291"/>
      <c r="XO12" s="291"/>
      <c r="XP12" s="291"/>
      <c r="XQ12" s="291"/>
      <c r="XR12" s="291"/>
      <c r="XS12" s="291"/>
      <c r="XT12" s="291"/>
      <c r="XU12" s="291"/>
      <c r="XV12" s="291"/>
      <c r="XW12" s="291"/>
      <c r="XX12" s="291"/>
      <c r="XY12" s="291"/>
      <c r="XZ12" s="291"/>
      <c r="YA12" s="291"/>
      <c r="YB12" s="291"/>
      <c r="YC12" s="291"/>
      <c r="YD12" s="291"/>
      <c r="YE12" s="291"/>
      <c r="YF12" s="291"/>
      <c r="YG12" s="291"/>
      <c r="YH12" s="291"/>
      <c r="YI12" s="291"/>
      <c r="YJ12" s="291"/>
      <c r="YK12" s="291"/>
      <c r="YL12" s="291"/>
      <c r="YM12" s="291"/>
      <c r="YN12" s="291"/>
      <c r="YO12" s="291"/>
      <c r="YP12" s="291"/>
      <c r="YQ12" s="291"/>
      <c r="YR12" s="291"/>
      <c r="YS12" s="291"/>
      <c r="YT12" s="291"/>
      <c r="YU12" s="291"/>
      <c r="YV12" s="291"/>
      <c r="YW12" s="291"/>
      <c r="YX12" s="291"/>
      <c r="YY12" s="291"/>
      <c r="YZ12" s="291"/>
      <c r="ZA12" s="291"/>
      <c r="ZB12" s="291"/>
      <c r="ZC12" s="291"/>
      <c r="ZD12" s="291"/>
      <c r="ZE12" s="291"/>
      <c r="ZF12" s="291"/>
      <c r="ZG12" s="291"/>
      <c r="ZH12" s="291"/>
      <c r="ZI12" s="291"/>
      <c r="ZJ12" s="291"/>
      <c r="ZK12" s="291"/>
      <c r="ZL12" s="291"/>
      <c r="ZM12" s="291"/>
      <c r="ZN12" s="291"/>
      <c r="ZO12" s="291"/>
      <c r="ZP12" s="291"/>
      <c r="ZQ12" s="291"/>
      <c r="ZR12" s="291"/>
      <c r="ZS12" s="291"/>
      <c r="ZT12" s="291"/>
      <c r="ZU12" s="291"/>
      <c r="ZV12" s="291"/>
      <c r="ZW12" s="291"/>
      <c r="ZX12" s="291"/>
      <c r="ZY12" s="291"/>
      <c r="ZZ12" s="291"/>
      <c r="AAA12" s="291"/>
      <c r="AAB12" s="291"/>
      <c r="AAC12" s="291"/>
      <c r="AAD12" s="291"/>
      <c r="AAE12" s="291"/>
      <c r="AAF12" s="291"/>
      <c r="AAG12" s="291"/>
      <c r="AAH12" s="291"/>
      <c r="AAI12" s="291"/>
      <c r="AAJ12" s="291"/>
      <c r="AAK12" s="291"/>
      <c r="AAL12" s="291"/>
      <c r="AAM12" s="291"/>
      <c r="AAN12" s="291"/>
      <c r="AAO12" s="291"/>
      <c r="AAP12" s="291"/>
      <c r="AAQ12" s="291"/>
      <c r="AAR12" s="291"/>
      <c r="AAS12" s="291"/>
      <c r="AAT12" s="291"/>
      <c r="AAU12" s="291"/>
      <c r="AAV12" s="291"/>
      <c r="AAW12" s="291"/>
      <c r="AAX12" s="291"/>
      <c r="AAY12" s="291"/>
      <c r="AAZ12" s="291"/>
      <c r="ABA12" s="291"/>
      <c r="ABB12" s="291"/>
      <c r="ABC12" s="291"/>
      <c r="ABD12" s="291"/>
      <c r="ABE12" s="291"/>
      <c r="ABF12" s="291"/>
      <c r="ABG12" s="291"/>
      <c r="ABH12" s="291"/>
      <c r="ABI12" s="291"/>
      <c r="ABJ12" s="291"/>
      <c r="ABK12" s="291"/>
      <c r="ABL12" s="291"/>
      <c r="ABM12" s="291"/>
      <c r="ABN12" s="291"/>
      <c r="ABO12" s="291"/>
      <c r="ABP12" s="291"/>
      <c r="ABQ12" s="291"/>
      <c r="ABR12" s="291"/>
      <c r="ABS12" s="291"/>
      <c r="ABT12" s="291"/>
      <c r="ABU12" s="291"/>
      <c r="ABV12" s="291"/>
      <c r="ABW12" s="291"/>
      <c r="ABX12" s="291"/>
      <c r="ABY12" s="291"/>
      <c r="ABZ12" s="291"/>
      <c r="ACA12" s="291"/>
      <c r="ACB12" s="291"/>
      <c r="ACC12" s="291"/>
      <c r="ACD12" s="291"/>
      <c r="ACE12" s="291"/>
      <c r="ACF12" s="291"/>
      <c r="ACG12" s="291"/>
      <c r="ACH12" s="291"/>
      <c r="ACI12" s="291"/>
      <c r="ACJ12" s="291"/>
      <c r="ACK12" s="291"/>
      <c r="ACL12" s="291"/>
      <c r="ACM12" s="291"/>
      <c r="ACN12" s="291"/>
      <c r="ACO12" s="291"/>
      <c r="ACP12" s="291"/>
      <c r="ACQ12" s="291"/>
      <c r="ACR12" s="291"/>
      <c r="ACS12" s="291"/>
      <c r="ACT12" s="291"/>
      <c r="ACU12" s="291"/>
      <c r="ACV12" s="291"/>
      <c r="ACW12" s="291"/>
      <c r="ACX12" s="291"/>
      <c r="ACY12" s="291"/>
      <c r="ACZ12" s="291"/>
      <c r="ADA12" s="291"/>
      <c r="ADB12" s="291"/>
      <c r="ADC12" s="291"/>
      <c r="ADD12" s="291"/>
      <c r="ADE12" s="291"/>
      <c r="ADF12" s="291"/>
      <c r="ADG12" s="291"/>
      <c r="ADH12" s="291"/>
      <c r="ADI12" s="291"/>
      <c r="ADJ12" s="291"/>
      <c r="ADK12" s="291"/>
      <c r="ADL12" s="291"/>
      <c r="ADM12" s="291"/>
      <c r="ADN12" s="291"/>
      <c r="ADO12" s="291"/>
      <c r="ADP12" s="291"/>
      <c r="ADQ12" s="291"/>
      <c r="ADR12" s="291"/>
      <c r="ADS12" s="291"/>
      <c r="ADT12" s="291"/>
      <c r="ADU12" s="291"/>
      <c r="ADV12" s="291"/>
      <c r="ADW12" s="291"/>
      <c r="ADX12" s="291"/>
      <c r="ADY12" s="291"/>
      <c r="ADZ12" s="291"/>
      <c r="AEA12" s="291"/>
      <c r="AEB12" s="291"/>
      <c r="AEC12" s="291"/>
      <c r="AED12" s="291"/>
      <c r="AEE12" s="291"/>
      <c r="AEF12" s="291"/>
      <c r="AEG12" s="291"/>
      <c r="AEH12" s="291"/>
      <c r="AEI12" s="291"/>
      <c r="AEJ12" s="291"/>
      <c r="AEK12" s="291"/>
      <c r="AEL12" s="291"/>
      <c r="AEM12" s="291"/>
      <c r="AEN12" s="291"/>
      <c r="AEO12" s="291"/>
      <c r="AEP12" s="291"/>
      <c r="AEQ12" s="291"/>
      <c r="AER12" s="291"/>
      <c r="AES12" s="291"/>
      <c r="AET12" s="291"/>
      <c r="AEU12" s="291"/>
      <c r="AEV12" s="291"/>
      <c r="AEW12" s="291"/>
      <c r="AEX12" s="291"/>
      <c r="AEY12" s="291"/>
      <c r="AEZ12" s="291"/>
      <c r="AFA12" s="291"/>
      <c r="AFB12" s="291"/>
      <c r="AFC12" s="291"/>
      <c r="AFD12" s="291"/>
      <c r="AFE12" s="291"/>
      <c r="AFF12" s="291"/>
      <c r="AFG12" s="291"/>
      <c r="AFH12" s="291"/>
      <c r="AFI12" s="291"/>
      <c r="AFJ12" s="291"/>
      <c r="AFK12" s="291"/>
      <c r="AFL12" s="291"/>
      <c r="AFM12" s="291"/>
      <c r="AFN12" s="291"/>
      <c r="AFO12" s="291"/>
      <c r="AFP12" s="291"/>
      <c r="AFQ12" s="291"/>
      <c r="AFR12" s="291"/>
      <c r="AFS12" s="291"/>
      <c r="AFT12" s="291"/>
      <c r="AFU12" s="291"/>
      <c r="AFV12" s="291"/>
      <c r="AFW12" s="291"/>
      <c r="AFX12" s="291"/>
      <c r="AFY12" s="291"/>
      <c r="AFZ12" s="291"/>
      <c r="AGA12" s="291"/>
      <c r="AGB12" s="291"/>
      <c r="AGC12" s="291"/>
      <c r="AGD12" s="291"/>
      <c r="AGE12" s="291"/>
      <c r="AGF12" s="291"/>
      <c r="AGG12" s="291"/>
      <c r="AGH12" s="291"/>
      <c r="AGI12" s="291"/>
      <c r="AGJ12" s="291"/>
      <c r="AGK12" s="291"/>
      <c r="AGL12" s="291"/>
      <c r="AGM12" s="291"/>
      <c r="AGN12" s="291"/>
      <c r="AGO12" s="291"/>
      <c r="AGP12" s="291"/>
      <c r="AGQ12" s="291"/>
      <c r="AGR12" s="291"/>
      <c r="AGS12" s="291"/>
      <c r="AGT12" s="291"/>
      <c r="AGU12" s="291"/>
      <c r="AGV12" s="291"/>
      <c r="AGW12" s="291"/>
      <c r="AGX12" s="291"/>
      <c r="AGY12" s="291"/>
      <c r="AGZ12" s="291"/>
      <c r="AHA12" s="291"/>
      <c r="AHB12" s="291"/>
      <c r="AHC12" s="291"/>
      <c r="AHD12" s="291"/>
      <c r="AHE12" s="291"/>
      <c r="AHF12" s="291"/>
      <c r="AHG12" s="291"/>
      <c r="AHH12" s="291"/>
      <c r="AHI12" s="291"/>
      <c r="AHJ12" s="291"/>
      <c r="AHK12" s="291"/>
      <c r="AHL12" s="291"/>
      <c r="AHM12" s="291"/>
      <c r="AHN12" s="291"/>
      <c r="AHO12" s="291"/>
      <c r="AHP12" s="291"/>
      <c r="AHQ12" s="291"/>
      <c r="AHR12" s="291"/>
      <c r="AHS12" s="291"/>
      <c r="AHT12" s="291"/>
      <c r="AHU12" s="291"/>
      <c r="AHV12" s="291"/>
      <c r="AHW12" s="291"/>
      <c r="AHX12" s="291"/>
      <c r="AHY12" s="291"/>
      <c r="AHZ12" s="291"/>
      <c r="AIA12" s="291"/>
      <c r="AIB12" s="291"/>
      <c r="AIC12" s="291"/>
      <c r="AID12" s="291"/>
      <c r="AIE12" s="291"/>
      <c r="AIF12" s="291"/>
      <c r="AIG12" s="291"/>
      <c r="AIH12" s="291"/>
      <c r="AII12" s="291"/>
      <c r="AIJ12" s="291"/>
      <c r="AIK12" s="291"/>
      <c r="AIL12" s="291"/>
      <c r="AIM12" s="291"/>
      <c r="AIN12" s="291"/>
      <c r="AIO12" s="291"/>
      <c r="AIP12" s="291"/>
      <c r="AIQ12" s="291"/>
      <c r="AIR12" s="291"/>
      <c r="AIS12" s="291"/>
      <c r="AIT12" s="291"/>
      <c r="AIU12" s="291"/>
      <c r="AIV12" s="291"/>
      <c r="AIW12" s="291"/>
      <c r="AIX12" s="291"/>
      <c r="AIY12" s="291"/>
      <c r="AIZ12" s="291"/>
      <c r="AJA12" s="291"/>
      <c r="AJB12" s="291"/>
      <c r="AJC12" s="291"/>
      <c r="AJD12" s="291"/>
      <c r="AJE12" s="291"/>
      <c r="AJF12" s="291"/>
      <c r="AJG12" s="291"/>
      <c r="AJH12" s="291"/>
      <c r="AJI12" s="291"/>
      <c r="AJJ12" s="291"/>
      <c r="AJK12" s="291"/>
      <c r="AJL12" s="291"/>
      <c r="AJM12" s="291"/>
      <c r="AJN12" s="291"/>
      <c r="AJO12" s="291"/>
      <c r="AJP12" s="291"/>
      <c r="AJQ12" s="291"/>
      <c r="AJR12" s="291"/>
      <c r="AJS12" s="291"/>
      <c r="AJT12" s="291"/>
      <c r="AJU12" s="291"/>
      <c r="AJV12" s="291"/>
      <c r="AJW12" s="291"/>
      <c r="AJX12" s="291"/>
      <c r="AJY12" s="291"/>
      <c r="AJZ12" s="291"/>
      <c r="AKA12" s="291"/>
      <c r="AKB12" s="291"/>
      <c r="AKC12" s="291"/>
      <c r="AKD12" s="291"/>
      <c r="AKE12" s="291"/>
      <c r="AKF12" s="291"/>
      <c r="AKG12" s="291"/>
      <c r="AKH12" s="291"/>
      <c r="AKI12" s="291"/>
      <c r="AKJ12" s="291"/>
      <c r="AKK12" s="291"/>
      <c r="AKL12" s="291"/>
      <c r="AKM12" s="291"/>
      <c r="AKN12" s="291"/>
      <c r="AKO12" s="291"/>
      <c r="AKP12" s="291"/>
      <c r="AKQ12" s="291"/>
      <c r="AKR12" s="291"/>
      <c r="AKS12" s="291"/>
      <c r="AKT12" s="291"/>
      <c r="AKU12" s="291"/>
      <c r="AKV12" s="291"/>
      <c r="AKW12" s="291"/>
      <c r="AKX12" s="291"/>
      <c r="AKY12" s="291"/>
      <c r="AKZ12" s="291"/>
      <c r="ALA12" s="291"/>
      <c r="ALB12" s="291"/>
    </row>
    <row r="13" spans="2:997">
      <c r="B13" s="655" t="s">
        <v>241</v>
      </c>
      <c r="C13" s="656">
        <v>16.012112306000002</v>
      </c>
      <c r="D13" s="657">
        <v>16.267952633500002</v>
      </c>
      <c r="E13" s="656">
        <v>7.2496149479999996</v>
      </c>
      <c r="F13" s="656">
        <v>14.629652373856871</v>
      </c>
      <c r="G13" s="656">
        <v>15.491802852742644</v>
      </c>
      <c r="H13" s="656">
        <v>16.567842787304642</v>
      </c>
      <c r="I13" s="656">
        <v>17.766707813394646</v>
      </c>
      <c r="J13" s="656">
        <v>18.62398769281754</v>
      </c>
      <c r="K13" s="657">
        <v>19.480377425402803</v>
      </c>
      <c r="L13" s="658"/>
      <c r="M13" s="659"/>
      <c r="O13" s="294"/>
      <c r="P13" s="294"/>
      <c r="Q13" s="294"/>
      <c r="R13" s="294"/>
      <c r="S13" s="294"/>
      <c r="T13" s="294"/>
      <c r="U13" s="291"/>
      <c r="V13" s="291"/>
      <c r="W13" s="291"/>
      <c r="X13" s="291"/>
      <c r="Y13" s="291"/>
      <c r="Z13" s="291"/>
      <c r="AA13" s="291"/>
      <c r="AB13" s="291"/>
      <c r="AC13" s="291"/>
      <c r="AD13" s="291"/>
      <c r="AE13" s="291"/>
      <c r="AF13" s="291"/>
      <c r="AG13" s="291"/>
      <c r="AH13" s="291"/>
      <c r="AI13" s="291"/>
      <c r="AJ13" s="291"/>
      <c r="AK13" s="291"/>
      <c r="AL13" s="291"/>
      <c r="AM13" s="291"/>
      <c r="AN13" s="291"/>
      <c r="AO13" s="291"/>
      <c r="AP13" s="291"/>
      <c r="AQ13" s="291"/>
      <c r="AR13" s="291"/>
      <c r="AS13" s="291"/>
      <c r="AT13" s="291"/>
      <c r="AU13" s="291"/>
      <c r="AV13" s="291"/>
      <c r="AW13" s="291"/>
      <c r="AX13" s="291"/>
      <c r="AY13" s="291"/>
      <c r="AZ13" s="291"/>
      <c r="BA13" s="291"/>
      <c r="BB13" s="291"/>
      <c r="BC13" s="291"/>
      <c r="BD13" s="291"/>
      <c r="BE13" s="291"/>
      <c r="BF13" s="291"/>
      <c r="BG13" s="291"/>
      <c r="BH13" s="291"/>
      <c r="BI13" s="291"/>
      <c r="BJ13" s="291"/>
      <c r="BK13" s="291"/>
      <c r="BL13" s="291"/>
      <c r="BM13" s="291"/>
      <c r="BN13" s="291"/>
      <c r="BO13" s="291"/>
      <c r="BP13" s="291"/>
      <c r="BQ13" s="291"/>
      <c r="BR13" s="291"/>
      <c r="BS13" s="291"/>
      <c r="BT13" s="291"/>
      <c r="BU13" s="291"/>
      <c r="BV13" s="291"/>
      <c r="BW13" s="291"/>
      <c r="BX13" s="291"/>
      <c r="BY13" s="291"/>
      <c r="BZ13" s="291"/>
      <c r="CA13" s="291"/>
      <c r="CB13" s="291"/>
      <c r="CC13" s="291"/>
      <c r="CD13" s="291"/>
      <c r="CE13" s="291"/>
      <c r="CF13" s="291"/>
      <c r="CG13" s="291"/>
      <c r="CH13" s="291"/>
      <c r="CI13" s="291"/>
      <c r="CJ13" s="291"/>
      <c r="CK13" s="291"/>
      <c r="CL13" s="291"/>
      <c r="CM13" s="291"/>
      <c r="CN13" s="291"/>
      <c r="CO13" s="291"/>
      <c r="CP13" s="291"/>
      <c r="CQ13" s="291"/>
      <c r="CR13" s="291"/>
      <c r="CS13" s="291"/>
      <c r="CT13" s="291"/>
      <c r="CU13" s="291"/>
      <c r="CV13" s="291"/>
      <c r="CW13" s="291"/>
      <c r="CX13" s="291"/>
      <c r="CY13" s="291"/>
      <c r="CZ13" s="291"/>
      <c r="DA13" s="291"/>
      <c r="DB13" s="291"/>
      <c r="DC13" s="291"/>
      <c r="DD13" s="291"/>
      <c r="DE13" s="291"/>
      <c r="DF13" s="291"/>
      <c r="DG13" s="291"/>
      <c r="DH13" s="291"/>
      <c r="DI13" s="291"/>
      <c r="DJ13" s="291"/>
      <c r="DK13" s="291"/>
      <c r="DL13" s="291"/>
      <c r="DM13" s="291"/>
      <c r="DN13" s="291"/>
      <c r="DO13" s="291"/>
      <c r="DP13" s="291"/>
      <c r="DQ13" s="291"/>
      <c r="DR13" s="291"/>
      <c r="DS13" s="291"/>
      <c r="DT13" s="291"/>
      <c r="DU13" s="291"/>
      <c r="DV13" s="291"/>
      <c r="DW13" s="291"/>
      <c r="DX13" s="291"/>
      <c r="DY13" s="291"/>
      <c r="DZ13" s="291"/>
      <c r="EA13" s="291"/>
      <c r="EB13" s="291"/>
      <c r="EC13" s="291"/>
      <c r="ED13" s="291"/>
      <c r="EE13" s="291"/>
      <c r="EF13" s="291"/>
      <c r="EG13" s="291"/>
      <c r="EH13" s="291"/>
      <c r="EI13" s="291"/>
      <c r="EJ13" s="291"/>
      <c r="EK13" s="291"/>
      <c r="EL13" s="291"/>
      <c r="EM13" s="291"/>
      <c r="EN13" s="291"/>
      <c r="EO13" s="291"/>
      <c r="EP13" s="291"/>
      <c r="EQ13" s="291"/>
      <c r="ER13" s="291"/>
      <c r="ES13" s="291"/>
      <c r="ET13" s="291"/>
      <c r="EU13" s="291"/>
      <c r="EV13" s="291"/>
      <c r="EW13" s="291"/>
      <c r="EX13" s="291"/>
      <c r="EY13" s="291"/>
      <c r="EZ13" s="291"/>
      <c r="FA13" s="291"/>
      <c r="FB13" s="291"/>
      <c r="FC13" s="291"/>
      <c r="FD13" s="291"/>
      <c r="FE13" s="291"/>
      <c r="FF13" s="291"/>
      <c r="FG13" s="291"/>
      <c r="FH13" s="291"/>
      <c r="FI13" s="291"/>
      <c r="FJ13" s="291"/>
      <c r="FK13" s="291"/>
      <c r="FL13" s="291"/>
      <c r="FM13" s="291"/>
      <c r="FN13" s="291"/>
      <c r="FO13" s="291"/>
      <c r="FP13" s="291"/>
      <c r="FQ13" s="291"/>
      <c r="FR13" s="291"/>
      <c r="FS13" s="291"/>
      <c r="FT13" s="291"/>
      <c r="FU13" s="291"/>
      <c r="FV13" s="291"/>
      <c r="FW13" s="291"/>
      <c r="FX13" s="291"/>
      <c r="FY13" s="291"/>
      <c r="FZ13" s="291"/>
      <c r="GA13" s="291"/>
      <c r="GB13" s="291"/>
      <c r="GC13" s="291"/>
      <c r="GD13" s="291"/>
      <c r="GE13" s="291"/>
      <c r="GF13" s="291"/>
      <c r="GG13" s="291"/>
      <c r="GH13" s="291"/>
      <c r="GI13" s="291"/>
      <c r="GJ13" s="291"/>
      <c r="GK13" s="291"/>
      <c r="GL13" s="291"/>
      <c r="GM13" s="291"/>
      <c r="GN13" s="291"/>
      <c r="GO13" s="291"/>
      <c r="GP13" s="291"/>
      <c r="GQ13" s="291"/>
      <c r="GR13" s="291"/>
      <c r="GS13" s="291"/>
      <c r="GT13" s="291"/>
      <c r="GU13" s="291"/>
      <c r="GV13" s="291"/>
      <c r="GW13" s="291"/>
      <c r="GX13" s="291"/>
      <c r="GY13" s="291"/>
      <c r="GZ13" s="291"/>
      <c r="HA13" s="291"/>
      <c r="HB13" s="291"/>
      <c r="HC13" s="291"/>
      <c r="HD13" s="291"/>
      <c r="HE13" s="291"/>
      <c r="HF13" s="291"/>
      <c r="HG13" s="291"/>
      <c r="HH13" s="291"/>
      <c r="HI13" s="291"/>
      <c r="HJ13" s="291"/>
      <c r="HK13" s="291"/>
      <c r="HL13" s="291"/>
      <c r="HM13" s="291"/>
      <c r="HN13" s="291"/>
      <c r="HO13" s="291"/>
      <c r="HP13" s="291"/>
      <c r="HQ13" s="291"/>
      <c r="HR13" s="291"/>
      <c r="HS13" s="291"/>
      <c r="HT13" s="291"/>
      <c r="HU13" s="291"/>
      <c r="HV13" s="291"/>
      <c r="HW13" s="291"/>
      <c r="HX13" s="291"/>
      <c r="HY13" s="291"/>
      <c r="HZ13" s="291"/>
      <c r="IA13" s="291"/>
      <c r="IB13" s="291"/>
      <c r="IC13" s="291"/>
      <c r="ID13" s="291"/>
      <c r="IE13" s="291"/>
      <c r="IF13" s="291"/>
      <c r="IG13" s="291"/>
      <c r="IH13" s="291"/>
      <c r="II13" s="291"/>
      <c r="IJ13" s="291"/>
      <c r="IK13" s="291"/>
      <c r="IL13" s="291"/>
      <c r="IM13" s="291"/>
      <c r="IN13" s="291"/>
      <c r="IO13" s="291"/>
      <c r="IP13" s="291"/>
      <c r="IQ13" s="291"/>
      <c r="IR13" s="291"/>
      <c r="IS13" s="291"/>
      <c r="IT13" s="291"/>
      <c r="IU13" s="291"/>
      <c r="IV13" s="291"/>
      <c r="IW13" s="291"/>
      <c r="IX13" s="291"/>
      <c r="IY13" s="291"/>
      <c r="IZ13" s="291"/>
      <c r="JA13" s="291"/>
      <c r="JB13" s="291"/>
      <c r="JC13" s="291"/>
      <c r="JD13" s="291"/>
      <c r="JE13" s="291"/>
      <c r="JF13" s="291"/>
      <c r="JG13" s="291"/>
      <c r="JH13" s="291"/>
      <c r="JI13" s="291"/>
      <c r="JJ13" s="291"/>
      <c r="JK13" s="291"/>
      <c r="JL13" s="291"/>
      <c r="JM13" s="291"/>
      <c r="JN13" s="291"/>
      <c r="JO13" s="291"/>
      <c r="JP13" s="291"/>
      <c r="JQ13" s="291"/>
      <c r="JR13" s="291"/>
      <c r="JS13" s="291"/>
      <c r="JT13" s="291"/>
      <c r="JU13" s="291"/>
      <c r="JV13" s="291"/>
      <c r="JW13" s="291"/>
      <c r="JX13" s="291"/>
      <c r="JY13" s="291"/>
      <c r="JZ13" s="291"/>
      <c r="KA13" s="291"/>
      <c r="KB13" s="291"/>
      <c r="KC13" s="291"/>
      <c r="KD13" s="291"/>
      <c r="KE13" s="291"/>
      <c r="KF13" s="291"/>
      <c r="KG13" s="291"/>
      <c r="KH13" s="291"/>
      <c r="KI13" s="291"/>
      <c r="KJ13" s="291"/>
      <c r="KK13" s="291"/>
      <c r="KL13" s="291"/>
      <c r="KM13" s="291"/>
      <c r="KN13" s="291"/>
      <c r="KO13" s="291"/>
      <c r="KP13" s="291"/>
      <c r="KQ13" s="291"/>
      <c r="KR13" s="291"/>
      <c r="KS13" s="291"/>
      <c r="KT13" s="291"/>
      <c r="KU13" s="291"/>
      <c r="KV13" s="291"/>
      <c r="KW13" s="291"/>
      <c r="KX13" s="291"/>
      <c r="KY13" s="291"/>
      <c r="KZ13" s="291"/>
      <c r="LA13" s="291"/>
      <c r="LB13" s="291"/>
      <c r="LC13" s="291"/>
      <c r="LD13" s="291"/>
      <c r="LE13" s="291"/>
      <c r="LF13" s="291"/>
      <c r="LG13" s="291"/>
      <c r="LH13" s="291"/>
      <c r="LI13" s="291"/>
      <c r="LJ13" s="291"/>
      <c r="LK13" s="291"/>
      <c r="LL13" s="291"/>
      <c r="LM13" s="291"/>
      <c r="LN13" s="291"/>
      <c r="LO13" s="291"/>
      <c r="LP13" s="291"/>
      <c r="LQ13" s="291"/>
      <c r="LR13" s="291"/>
      <c r="LS13" s="291"/>
      <c r="LT13" s="291"/>
      <c r="LU13" s="291"/>
      <c r="LV13" s="291"/>
      <c r="LW13" s="291"/>
      <c r="LX13" s="291"/>
      <c r="LY13" s="291"/>
      <c r="LZ13" s="291"/>
      <c r="MA13" s="291"/>
      <c r="MB13" s="291"/>
      <c r="MC13" s="291"/>
      <c r="MD13" s="291"/>
      <c r="ME13" s="291"/>
      <c r="MF13" s="291"/>
      <c r="MG13" s="291"/>
      <c r="MH13" s="291"/>
      <c r="MI13" s="291"/>
      <c r="MJ13" s="291"/>
      <c r="MK13" s="291"/>
      <c r="ML13" s="291"/>
      <c r="MM13" s="291"/>
      <c r="MN13" s="291"/>
      <c r="MO13" s="291"/>
      <c r="MP13" s="291"/>
      <c r="MQ13" s="291"/>
      <c r="MR13" s="291"/>
      <c r="MS13" s="291"/>
      <c r="MT13" s="291"/>
      <c r="MU13" s="291"/>
      <c r="MV13" s="291"/>
      <c r="MW13" s="291"/>
      <c r="MX13" s="291"/>
      <c r="MY13" s="291"/>
      <c r="MZ13" s="291"/>
      <c r="NA13" s="291"/>
      <c r="NB13" s="291"/>
      <c r="NC13" s="291"/>
      <c r="ND13" s="291"/>
      <c r="NE13" s="291"/>
      <c r="NF13" s="291"/>
      <c r="NG13" s="291"/>
      <c r="NH13" s="291"/>
      <c r="NI13" s="291"/>
      <c r="NJ13" s="291"/>
      <c r="NK13" s="291"/>
      <c r="NL13" s="291"/>
      <c r="NM13" s="291"/>
      <c r="NN13" s="291"/>
      <c r="NO13" s="291"/>
      <c r="NP13" s="291"/>
      <c r="NQ13" s="291"/>
      <c r="NR13" s="291"/>
      <c r="NS13" s="291"/>
      <c r="NT13" s="291"/>
      <c r="NU13" s="291"/>
      <c r="NV13" s="291"/>
      <c r="NW13" s="291"/>
      <c r="NX13" s="291"/>
      <c r="NY13" s="291"/>
      <c r="NZ13" s="291"/>
      <c r="OA13" s="291"/>
      <c r="OB13" s="291"/>
      <c r="OC13" s="291"/>
      <c r="OD13" s="291"/>
      <c r="OE13" s="291"/>
      <c r="OF13" s="291"/>
      <c r="OG13" s="291"/>
      <c r="OH13" s="291"/>
      <c r="OI13" s="291"/>
      <c r="OJ13" s="291"/>
      <c r="OK13" s="291"/>
      <c r="OL13" s="291"/>
      <c r="OM13" s="291"/>
      <c r="ON13" s="291"/>
      <c r="OO13" s="291"/>
      <c r="OP13" s="291"/>
      <c r="OQ13" s="291"/>
      <c r="OR13" s="291"/>
      <c r="OS13" s="291"/>
      <c r="OT13" s="291"/>
      <c r="OU13" s="291"/>
      <c r="OV13" s="291"/>
      <c r="OW13" s="291"/>
      <c r="OX13" s="291"/>
      <c r="OY13" s="291"/>
      <c r="OZ13" s="291"/>
      <c r="PA13" s="291"/>
      <c r="PB13" s="291"/>
      <c r="PC13" s="291"/>
      <c r="PD13" s="291"/>
      <c r="PE13" s="291"/>
      <c r="PF13" s="291"/>
      <c r="PG13" s="291"/>
      <c r="PH13" s="291"/>
      <c r="PI13" s="291"/>
      <c r="PJ13" s="291"/>
      <c r="PK13" s="291"/>
      <c r="PL13" s="291"/>
      <c r="PM13" s="291"/>
      <c r="PN13" s="291"/>
      <c r="PO13" s="291"/>
      <c r="PP13" s="291"/>
      <c r="PQ13" s="291"/>
      <c r="PR13" s="291"/>
      <c r="PS13" s="291"/>
      <c r="PT13" s="291"/>
      <c r="PU13" s="291"/>
      <c r="PV13" s="291"/>
      <c r="PW13" s="291"/>
      <c r="PX13" s="291"/>
      <c r="PY13" s="291"/>
      <c r="PZ13" s="291"/>
      <c r="QA13" s="291"/>
      <c r="QB13" s="291"/>
      <c r="QC13" s="291"/>
      <c r="QD13" s="291"/>
      <c r="QE13" s="291"/>
      <c r="QF13" s="291"/>
      <c r="QG13" s="291"/>
      <c r="QH13" s="291"/>
      <c r="QI13" s="291"/>
      <c r="QJ13" s="291"/>
      <c r="QK13" s="291"/>
      <c r="QL13" s="291"/>
      <c r="QM13" s="291"/>
      <c r="QN13" s="291"/>
      <c r="QO13" s="291"/>
      <c r="QP13" s="291"/>
      <c r="QQ13" s="291"/>
      <c r="QR13" s="291"/>
      <c r="QS13" s="291"/>
      <c r="QT13" s="291"/>
      <c r="QU13" s="291"/>
      <c r="QV13" s="291"/>
      <c r="QW13" s="291"/>
      <c r="QX13" s="291"/>
      <c r="QY13" s="291"/>
      <c r="QZ13" s="291"/>
      <c r="RA13" s="291"/>
      <c r="RB13" s="291"/>
      <c r="RC13" s="291"/>
      <c r="RD13" s="291"/>
      <c r="RE13" s="291"/>
      <c r="RF13" s="291"/>
      <c r="RG13" s="291"/>
      <c r="RH13" s="291"/>
      <c r="RI13" s="291"/>
      <c r="RJ13" s="291"/>
      <c r="RK13" s="291"/>
      <c r="RL13" s="291"/>
      <c r="RM13" s="291"/>
      <c r="RN13" s="291"/>
      <c r="RO13" s="291"/>
      <c r="RP13" s="291"/>
      <c r="RQ13" s="291"/>
      <c r="RR13" s="291"/>
      <c r="RS13" s="291"/>
      <c r="RT13" s="291"/>
      <c r="RU13" s="291"/>
      <c r="RV13" s="291"/>
      <c r="RW13" s="291"/>
      <c r="RX13" s="291"/>
      <c r="RY13" s="291"/>
      <c r="RZ13" s="291"/>
      <c r="SA13" s="291"/>
      <c r="SB13" s="291"/>
      <c r="SC13" s="291"/>
      <c r="SD13" s="291"/>
      <c r="SE13" s="291"/>
      <c r="SF13" s="291"/>
      <c r="SG13" s="291"/>
      <c r="SH13" s="291"/>
      <c r="SI13" s="291"/>
      <c r="SJ13" s="291"/>
      <c r="SK13" s="291"/>
      <c r="SL13" s="291"/>
      <c r="SM13" s="291"/>
      <c r="SN13" s="291"/>
      <c r="SO13" s="291"/>
      <c r="SP13" s="291"/>
      <c r="SQ13" s="291"/>
      <c r="SR13" s="291"/>
      <c r="SS13" s="291"/>
      <c r="ST13" s="291"/>
      <c r="SU13" s="291"/>
      <c r="SV13" s="291"/>
      <c r="SW13" s="291"/>
      <c r="SX13" s="291"/>
      <c r="SY13" s="291"/>
      <c r="SZ13" s="291"/>
      <c r="TA13" s="291"/>
      <c r="TB13" s="291"/>
      <c r="TC13" s="291"/>
      <c r="TD13" s="291"/>
      <c r="TE13" s="291"/>
      <c r="TF13" s="291"/>
      <c r="TG13" s="291"/>
      <c r="TH13" s="291"/>
      <c r="TI13" s="291"/>
      <c r="TJ13" s="291"/>
      <c r="TK13" s="291"/>
      <c r="TL13" s="291"/>
      <c r="TM13" s="291"/>
      <c r="TN13" s="291"/>
      <c r="TO13" s="291"/>
      <c r="TP13" s="291"/>
      <c r="TQ13" s="291"/>
      <c r="TR13" s="291"/>
      <c r="TS13" s="291"/>
      <c r="TT13" s="291"/>
      <c r="TU13" s="291"/>
      <c r="TV13" s="291"/>
      <c r="TW13" s="291"/>
      <c r="TX13" s="291"/>
      <c r="TY13" s="291"/>
      <c r="TZ13" s="291"/>
      <c r="UA13" s="291"/>
      <c r="UB13" s="291"/>
      <c r="UC13" s="291"/>
      <c r="UD13" s="291"/>
      <c r="UE13" s="291"/>
      <c r="UF13" s="291"/>
      <c r="UG13" s="291"/>
      <c r="UH13" s="291"/>
      <c r="UI13" s="291"/>
      <c r="UJ13" s="291"/>
      <c r="UK13" s="291"/>
      <c r="UL13" s="291"/>
      <c r="UM13" s="291"/>
      <c r="UN13" s="291"/>
      <c r="UO13" s="291"/>
      <c r="UP13" s="291"/>
      <c r="UQ13" s="291"/>
      <c r="UR13" s="291"/>
      <c r="US13" s="291"/>
      <c r="UT13" s="291"/>
      <c r="UU13" s="291"/>
      <c r="UV13" s="291"/>
      <c r="UW13" s="291"/>
      <c r="UX13" s="291"/>
      <c r="UY13" s="291"/>
      <c r="UZ13" s="291"/>
      <c r="VA13" s="291"/>
      <c r="VB13" s="291"/>
      <c r="VC13" s="291"/>
      <c r="VD13" s="291"/>
      <c r="VE13" s="291"/>
      <c r="VF13" s="291"/>
      <c r="VG13" s="291"/>
      <c r="VH13" s="291"/>
      <c r="VI13" s="291"/>
      <c r="VJ13" s="291"/>
      <c r="VK13" s="291"/>
      <c r="VL13" s="291"/>
      <c r="VM13" s="291"/>
      <c r="VN13" s="291"/>
      <c r="VO13" s="291"/>
      <c r="VP13" s="291"/>
      <c r="VQ13" s="291"/>
      <c r="VR13" s="291"/>
      <c r="VS13" s="291"/>
      <c r="VT13" s="291"/>
      <c r="VU13" s="291"/>
      <c r="VV13" s="291"/>
      <c r="VW13" s="291"/>
      <c r="VX13" s="291"/>
      <c r="VY13" s="291"/>
      <c r="VZ13" s="291"/>
      <c r="WA13" s="291"/>
      <c r="WB13" s="291"/>
      <c r="WC13" s="291"/>
      <c r="WD13" s="291"/>
      <c r="WE13" s="291"/>
      <c r="WF13" s="291"/>
      <c r="WG13" s="291"/>
      <c r="WH13" s="291"/>
      <c r="WI13" s="291"/>
      <c r="WJ13" s="291"/>
      <c r="WK13" s="291"/>
      <c r="WL13" s="291"/>
      <c r="WM13" s="291"/>
      <c r="WN13" s="291"/>
      <c r="WO13" s="291"/>
      <c r="WP13" s="291"/>
      <c r="WQ13" s="291"/>
      <c r="WR13" s="291"/>
      <c r="WS13" s="291"/>
      <c r="WT13" s="291"/>
      <c r="WU13" s="291"/>
      <c r="WV13" s="291"/>
      <c r="WW13" s="291"/>
      <c r="WX13" s="291"/>
      <c r="WY13" s="291"/>
      <c r="WZ13" s="291"/>
      <c r="XA13" s="291"/>
      <c r="XB13" s="291"/>
      <c r="XC13" s="291"/>
      <c r="XD13" s="291"/>
      <c r="XE13" s="291"/>
      <c r="XF13" s="291"/>
      <c r="XG13" s="291"/>
      <c r="XH13" s="291"/>
      <c r="XI13" s="291"/>
      <c r="XJ13" s="291"/>
      <c r="XK13" s="291"/>
      <c r="XL13" s="291"/>
      <c r="XM13" s="291"/>
      <c r="XN13" s="291"/>
      <c r="XO13" s="291"/>
      <c r="XP13" s="291"/>
      <c r="XQ13" s="291"/>
      <c r="XR13" s="291"/>
      <c r="XS13" s="291"/>
      <c r="XT13" s="291"/>
      <c r="XU13" s="291"/>
      <c r="XV13" s="291"/>
      <c r="XW13" s="291"/>
      <c r="XX13" s="291"/>
      <c r="XY13" s="291"/>
      <c r="XZ13" s="291"/>
      <c r="YA13" s="291"/>
      <c r="YB13" s="291"/>
      <c r="YC13" s="291"/>
      <c r="YD13" s="291"/>
      <c r="YE13" s="291"/>
      <c r="YF13" s="291"/>
      <c r="YG13" s="291"/>
      <c r="YH13" s="291"/>
      <c r="YI13" s="291"/>
      <c r="YJ13" s="291"/>
      <c r="YK13" s="291"/>
      <c r="YL13" s="291"/>
      <c r="YM13" s="291"/>
      <c r="YN13" s="291"/>
      <c r="YO13" s="291"/>
      <c r="YP13" s="291"/>
      <c r="YQ13" s="291"/>
      <c r="YR13" s="291"/>
      <c r="YS13" s="291"/>
      <c r="YT13" s="291"/>
      <c r="YU13" s="291"/>
      <c r="YV13" s="291"/>
      <c r="YW13" s="291"/>
      <c r="YX13" s="291"/>
      <c r="YY13" s="291"/>
      <c r="YZ13" s="291"/>
      <c r="ZA13" s="291"/>
      <c r="ZB13" s="291"/>
      <c r="ZC13" s="291"/>
      <c r="ZD13" s="291"/>
      <c r="ZE13" s="291"/>
      <c r="ZF13" s="291"/>
      <c r="ZG13" s="291"/>
      <c r="ZH13" s="291"/>
      <c r="ZI13" s="291"/>
      <c r="ZJ13" s="291"/>
      <c r="ZK13" s="291"/>
      <c r="ZL13" s="291"/>
      <c r="ZM13" s="291"/>
      <c r="ZN13" s="291"/>
      <c r="ZO13" s="291"/>
      <c r="ZP13" s="291"/>
      <c r="ZQ13" s="291"/>
      <c r="ZR13" s="291"/>
      <c r="ZS13" s="291"/>
      <c r="ZT13" s="291"/>
      <c r="ZU13" s="291"/>
      <c r="ZV13" s="291"/>
      <c r="ZW13" s="291"/>
      <c r="ZX13" s="291"/>
      <c r="ZY13" s="291"/>
      <c r="ZZ13" s="291"/>
      <c r="AAA13" s="291"/>
      <c r="AAB13" s="291"/>
      <c r="AAC13" s="291"/>
      <c r="AAD13" s="291"/>
      <c r="AAE13" s="291"/>
      <c r="AAF13" s="291"/>
      <c r="AAG13" s="291"/>
      <c r="AAH13" s="291"/>
      <c r="AAI13" s="291"/>
      <c r="AAJ13" s="291"/>
      <c r="AAK13" s="291"/>
      <c r="AAL13" s="291"/>
      <c r="AAM13" s="291"/>
      <c r="AAN13" s="291"/>
      <c r="AAO13" s="291"/>
      <c r="AAP13" s="291"/>
      <c r="AAQ13" s="291"/>
      <c r="AAR13" s="291"/>
      <c r="AAS13" s="291"/>
      <c r="AAT13" s="291"/>
      <c r="AAU13" s="291"/>
      <c r="AAV13" s="291"/>
      <c r="AAW13" s="291"/>
      <c r="AAX13" s="291"/>
      <c r="AAY13" s="291"/>
      <c r="AAZ13" s="291"/>
      <c r="ABA13" s="291"/>
      <c r="ABB13" s="291"/>
      <c r="ABC13" s="291"/>
      <c r="ABD13" s="291"/>
      <c r="ABE13" s="291"/>
      <c r="ABF13" s="291"/>
      <c r="ABG13" s="291"/>
      <c r="ABH13" s="291"/>
      <c r="ABI13" s="291"/>
      <c r="ABJ13" s="291"/>
      <c r="ABK13" s="291"/>
      <c r="ABL13" s="291"/>
      <c r="ABM13" s="291"/>
      <c r="ABN13" s="291"/>
      <c r="ABO13" s="291"/>
      <c r="ABP13" s="291"/>
      <c r="ABQ13" s="291"/>
      <c r="ABR13" s="291"/>
      <c r="ABS13" s="291"/>
      <c r="ABT13" s="291"/>
      <c r="ABU13" s="291"/>
      <c r="ABV13" s="291"/>
      <c r="ABW13" s="291"/>
      <c r="ABX13" s="291"/>
      <c r="ABY13" s="291"/>
      <c r="ABZ13" s="291"/>
      <c r="ACA13" s="291"/>
      <c r="ACB13" s="291"/>
      <c r="ACC13" s="291"/>
      <c r="ACD13" s="291"/>
      <c r="ACE13" s="291"/>
      <c r="ACF13" s="291"/>
      <c r="ACG13" s="291"/>
      <c r="ACH13" s="291"/>
      <c r="ACI13" s="291"/>
      <c r="ACJ13" s="291"/>
      <c r="ACK13" s="291"/>
      <c r="ACL13" s="291"/>
      <c r="ACM13" s="291"/>
      <c r="ACN13" s="291"/>
      <c r="ACO13" s="291"/>
      <c r="ACP13" s="291"/>
      <c r="ACQ13" s="291"/>
      <c r="ACR13" s="291"/>
      <c r="ACS13" s="291"/>
      <c r="ACT13" s="291"/>
      <c r="ACU13" s="291"/>
      <c r="ACV13" s="291"/>
      <c r="ACW13" s="291"/>
      <c r="ACX13" s="291"/>
      <c r="ACY13" s="291"/>
      <c r="ACZ13" s="291"/>
      <c r="ADA13" s="291"/>
      <c r="ADB13" s="291"/>
      <c r="ADC13" s="291"/>
      <c r="ADD13" s="291"/>
      <c r="ADE13" s="291"/>
      <c r="ADF13" s="291"/>
      <c r="ADG13" s="291"/>
      <c r="ADH13" s="291"/>
      <c r="ADI13" s="291"/>
      <c r="ADJ13" s="291"/>
      <c r="ADK13" s="291"/>
      <c r="ADL13" s="291"/>
      <c r="ADM13" s="291"/>
      <c r="ADN13" s="291"/>
      <c r="ADO13" s="291"/>
      <c r="ADP13" s="291"/>
      <c r="ADQ13" s="291"/>
      <c r="ADR13" s="291"/>
      <c r="ADS13" s="291"/>
      <c r="ADT13" s="291"/>
      <c r="ADU13" s="291"/>
      <c r="ADV13" s="291"/>
      <c r="ADW13" s="291"/>
      <c r="ADX13" s="291"/>
      <c r="ADY13" s="291"/>
      <c r="ADZ13" s="291"/>
      <c r="AEA13" s="291"/>
      <c r="AEB13" s="291"/>
      <c r="AEC13" s="291"/>
      <c r="AED13" s="291"/>
      <c r="AEE13" s="291"/>
      <c r="AEF13" s="291"/>
      <c r="AEG13" s="291"/>
      <c r="AEH13" s="291"/>
      <c r="AEI13" s="291"/>
      <c r="AEJ13" s="291"/>
      <c r="AEK13" s="291"/>
      <c r="AEL13" s="291"/>
      <c r="AEM13" s="291"/>
      <c r="AEN13" s="291"/>
      <c r="AEO13" s="291"/>
      <c r="AEP13" s="291"/>
      <c r="AEQ13" s="291"/>
      <c r="AER13" s="291"/>
      <c r="AES13" s="291"/>
      <c r="AET13" s="291"/>
      <c r="AEU13" s="291"/>
      <c r="AEV13" s="291"/>
      <c r="AEW13" s="291"/>
      <c r="AEX13" s="291"/>
      <c r="AEY13" s="291"/>
      <c r="AEZ13" s="291"/>
      <c r="AFA13" s="291"/>
      <c r="AFB13" s="291"/>
      <c r="AFC13" s="291"/>
      <c r="AFD13" s="291"/>
      <c r="AFE13" s="291"/>
      <c r="AFF13" s="291"/>
      <c r="AFG13" s="291"/>
      <c r="AFH13" s="291"/>
      <c r="AFI13" s="291"/>
      <c r="AFJ13" s="291"/>
      <c r="AFK13" s="291"/>
      <c r="AFL13" s="291"/>
      <c r="AFM13" s="291"/>
      <c r="AFN13" s="291"/>
      <c r="AFO13" s="291"/>
      <c r="AFP13" s="291"/>
      <c r="AFQ13" s="291"/>
      <c r="AFR13" s="291"/>
      <c r="AFS13" s="291"/>
      <c r="AFT13" s="291"/>
      <c r="AFU13" s="291"/>
      <c r="AFV13" s="291"/>
      <c r="AFW13" s="291"/>
      <c r="AFX13" s="291"/>
      <c r="AFY13" s="291"/>
      <c r="AFZ13" s="291"/>
      <c r="AGA13" s="291"/>
      <c r="AGB13" s="291"/>
      <c r="AGC13" s="291"/>
      <c r="AGD13" s="291"/>
      <c r="AGE13" s="291"/>
      <c r="AGF13" s="291"/>
      <c r="AGG13" s="291"/>
      <c r="AGH13" s="291"/>
      <c r="AGI13" s="291"/>
      <c r="AGJ13" s="291"/>
      <c r="AGK13" s="291"/>
      <c r="AGL13" s="291"/>
      <c r="AGM13" s="291"/>
      <c r="AGN13" s="291"/>
      <c r="AGO13" s="291"/>
      <c r="AGP13" s="291"/>
      <c r="AGQ13" s="291"/>
      <c r="AGR13" s="291"/>
      <c r="AGS13" s="291"/>
      <c r="AGT13" s="291"/>
      <c r="AGU13" s="291"/>
      <c r="AGV13" s="291"/>
      <c r="AGW13" s="291"/>
      <c r="AGX13" s="291"/>
      <c r="AGY13" s="291"/>
      <c r="AGZ13" s="291"/>
      <c r="AHA13" s="291"/>
      <c r="AHB13" s="291"/>
      <c r="AHC13" s="291"/>
      <c r="AHD13" s="291"/>
      <c r="AHE13" s="291"/>
      <c r="AHF13" s="291"/>
      <c r="AHG13" s="291"/>
      <c r="AHH13" s="291"/>
      <c r="AHI13" s="291"/>
      <c r="AHJ13" s="291"/>
      <c r="AHK13" s="291"/>
      <c r="AHL13" s="291"/>
      <c r="AHM13" s="291"/>
      <c r="AHN13" s="291"/>
      <c r="AHO13" s="291"/>
      <c r="AHP13" s="291"/>
      <c r="AHQ13" s="291"/>
      <c r="AHR13" s="291"/>
      <c r="AHS13" s="291"/>
      <c r="AHT13" s="291"/>
      <c r="AHU13" s="291"/>
      <c r="AHV13" s="291"/>
      <c r="AHW13" s="291"/>
      <c r="AHX13" s="291"/>
      <c r="AHY13" s="291"/>
      <c r="AHZ13" s="291"/>
      <c r="AIA13" s="291"/>
      <c r="AIB13" s="291"/>
      <c r="AIC13" s="291"/>
      <c r="AID13" s="291"/>
      <c r="AIE13" s="291"/>
      <c r="AIF13" s="291"/>
      <c r="AIG13" s="291"/>
      <c r="AIH13" s="291"/>
      <c r="AII13" s="291"/>
      <c r="AIJ13" s="291"/>
      <c r="AIK13" s="291"/>
      <c r="AIL13" s="291"/>
      <c r="AIM13" s="291"/>
      <c r="AIN13" s="291"/>
      <c r="AIO13" s="291"/>
      <c r="AIP13" s="291"/>
      <c r="AIQ13" s="291"/>
      <c r="AIR13" s="291"/>
      <c r="AIS13" s="291"/>
      <c r="AIT13" s="291"/>
      <c r="AIU13" s="291"/>
      <c r="AIV13" s="291"/>
      <c r="AIW13" s="291"/>
      <c r="AIX13" s="291"/>
      <c r="AIY13" s="291"/>
      <c r="AIZ13" s="291"/>
      <c r="AJA13" s="291"/>
      <c r="AJB13" s="291"/>
      <c r="AJC13" s="291"/>
      <c r="AJD13" s="291"/>
      <c r="AJE13" s="291"/>
      <c r="AJF13" s="291"/>
      <c r="AJG13" s="291"/>
      <c r="AJH13" s="291"/>
      <c r="AJI13" s="291"/>
      <c r="AJJ13" s="291"/>
      <c r="AJK13" s="291"/>
      <c r="AJL13" s="291"/>
      <c r="AJM13" s="291"/>
      <c r="AJN13" s="291"/>
      <c r="AJO13" s="291"/>
      <c r="AJP13" s="291"/>
      <c r="AJQ13" s="291"/>
      <c r="AJR13" s="291"/>
      <c r="AJS13" s="291"/>
      <c r="AJT13" s="291"/>
      <c r="AJU13" s="291"/>
      <c r="AJV13" s="291"/>
      <c r="AJW13" s="291"/>
      <c r="AJX13" s="291"/>
      <c r="AJY13" s="291"/>
      <c r="AJZ13" s="291"/>
      <c r="AKA13" s="291"/>
      <c r="AKB13" s="291"/>
      <c r="AKC13" s="291"/>
      <c r="AKD13" s="291"/>
      <c r="AKE13" s="291"/>
      <c r="AKF13" s="291"/>
      <c r="AKG13" s="291"/>
      <c r="AKH13" s="291"/>
      <c r="AKI13" s="291"/>
      <c r="AKJ13" s="291"/>
      <c r="AKK13" s="291"/>
      <c r="AKL13" s="291"/>
      <c r="AKM13" s="291"/>
      <c r="AKN13" s="291"/>
      <c r="AKO13" s="291"/>
      <c r="AKP13" s="291"/>
      <c r="AKQ13" s="291"/>
      <c r="AKR13" s="291"/>
      <c r="AKS13" s="291"/>
      <c r="AKT13" s="291"/>
      <c r="AKU13" s="291"/>
      <c r="AKV13" s="291"/>
      <c r="AKW13" s="291"/>
      <c r="AKX13" s="291"/>
      <c r="AKY13" s="291"/>
      <c r="AKZ13" s="291"/>
      <c r="ALA13" s="291"/>
      <c r="ALB13" s="291"/>
    </row>
    <row r="14" spans="2:997">
      <c r="B14" s="660" t="s">
        <v>438</v>
      </c>
      <c r="C14" s="661">
        <v>2.6762608184999999</v>
      </c>
      <c r="D14" s="662">
        <v>2.6732272199999998</v>
      </c>
      <c r="E14" s="661">
        <v>1.633334646</v>
      </c>
      <c r="F14" s="661">
        <v>2.4040139423812512</v>
      </c>
      <c r="G14" s="661">
        <v>2.5456866027225065</v>
      </c>
      <c r="H14" s="661">
        <v>2.7225065940073767</v>
      </c>
      <c r="I14" s="661">
        <v>2.9195097875284963</v>
      </c>
      <c r="J14" s="661">
        <v>3.0603820878395007</v>
      </c>
      <c r="K14" s="662">
        <v>3.2011081149955638</v>
      </c>
      <c r="L14" s="663"/>
      <c r="M14" s="659"/>
      <c r="O14" s="294"/>
      <c r="P14" s="294"/>
      <c r="Q14" s="294"/>
      <c r="R14" s="294"/>
      <c r="S14" s="294"/>
      <c r="T14" s="294"/>
      <c r="U14" s="291"/>
      <c r="V14" s="291"/>
      <c r="W14" s="291"/>
      <c r="X14" s="291"/>
      <c r="Y14" s="291"/>
      <c r="Z14" s="291"/>
      <c r="AA14" s="291"/>
      <c r="AB14" s="291"/>
      <c r="AC14" s="291"/>
      <c r="AD14" s="291"/>
      <c r="AE14" s="291"/>
      <c r="AF14" s="291"/>
      <c r="AG14" s="291"/>
      <c r="AH14" s="291"/>
      <c r="AI14" s="291"/>
      <c r="AJ14" s="291"/>
      <c r="AK14" s="291"/>
      <c r="AL14" s="291"/>
      <c r="AM14" s="291"/>
      <c r="AN14" s="291"/>
      <c r="AO14" s="291"/>
      <c r="AP14" s="291"/>
      <c r="AQ14" s="291"/>
      <c r="AR14" s="291"/>
      <c r="AS14" s="291"/>
      <c r="AT14" s="291"/>
      <c r="AU14" s="291"/>
      <c r="AV14" s="291"/>
      <c r="AW14" s="291"/>
      <c r="AX14" s="291"/>
      <c r="AY14" s="291"/>
      <c r="AZ14" s="291"/>
      <c r="BA14" s="291"/>
      <c r="BB14" s="291"/>
      <c r="BC14" s="291"/>
      <c r="BD14" s="291"/>
      <c r="BE14" s="291"/>
      <c r="BF14" s="291"/>
      <c r="BG14" s="291"/>
      <c r="BH14" s="291"/>
      <c r="BI14" s="291"/>
      <c r="BJ14" s="291"/>
      <c r="BK14" s="291"/>
      <c r="BL14" s="291"/>
      <c r="BM14" s="291"/>
      <c r="BN14" s="291"/>
      <c r="BO14" s="291"/>
      <c r="BP14" s="291"/>
      <c r="BQ14" s="291"/>
      <c r="BR14" s="291"/>
      <c r="BS14" s="291"/>
      <c r="BT14" s="291"/>
      <c r="BU14" s="291"/>
      <c r="BV14" s="291"/>
      <c r="BW14" s="291"/>
      <c r="BX14" s="291"/>
      <c r="BY14" s="291"/>
      <c r="BZ14" s="291"/>
      <c r="CA14" s="291"/>
      <c r="CB14" s="291"/>
      <c r="CC14" s="291"/>
      <c r="CD14" s="291"/>
      <c r="CE14" s="291"/>
      <c r="CF14" s="291"/>
      <c r="CG14" s="291"/>
      <c r="CH14" s="291"/>
      <c r="CI14" s="291"/>
      <c r="CJ14" s="291"/>
      <c r="CK14" s="291"/>
      <c r="CL14" s="291"/>
      <c r="CM14" s="291"/>
      <c r="CN14" s="291"/>
      <c r="CO14" s="291"/>
      <c r="CP14" s="291"/>
      <c r="CQ14" s="291"/>
      <c r="CR14" s="291"/>
      <c r="CS14" s="291"/>
      <c r="CT14" s="291"/>
      <c r="CU14" s="291"/>
      <c r="CV14" s="291"/>
      <c r="CW14" s="291"/>
      <c r="CX14" s="291"/>
      <c r="CY14" s="291"/>
      <c r="CZ14" s="291"/>
      <c r="DA14" s="291"/>
      <c r="DB14" s="291"/>
      <c r="DC14" s="291"/>
      <c r="DD14" s="291"/>
      <c r="DE14" s="291"/>
      <c r="DF14" s="291"/>
      <c r="DG14" s="291"/>
      <c r="DH14" s="291"/>
      <c r="DI14" s="291"/>
      <c r="DJ14" s="291"/>
      <c r="DK14" s="291"/>
      <c r="DL14" s="291"/>
      <c r="DM14" s="291"/>
      <c r="DN14" s="291"/>
      <c r="DO14" s="291"/>
      <c r="DP14" s="291"/>
      <c r="DQ14" s="291"/>
      <c r="DR14" s="291"/>
      <c r="DS14" s="291"/>
      <c r="DT14" s="291"/>
      <c r="DU14" s="291"/>
      <c r="DV14" s="291"/>
      <c r="DW14" s="291"/>
      <c r="DX14" s="291"/>
      <c r="DY14" s="291"/>
      <c r="DZ14" s="291"/>
      <c r="EA14" s="291"/>
      <c r="EB14" s="291"/>
      <c r="EC14" s="291"/>
      <c r="ED14" s="291"/>
      <c r="EE14" s="291"/>
      <c r="EF14" s="291"/>
      <c r="EG14" s="291"/>
      <c r="EH14" s="291"/>
      <c r="EI14" s="291"/>
      <c r="EJ14" s="291"/>
      <c r="EK14" s="291"/>
      <c r="EL14" s="291"/>
      <c r="EM14" s="291"/>
      <c r="EN14" s="291"/>
      <c r="EO14" s="291"/>
      <c r="EP14" s="291"/>
      <c r="EQ14" s="291"/>
      <c r="ER14" s="291"/>
      <c r="ES14" s="291"/>
      <c r="ET14" s="291"/>
      <c r="EU14" s="291"/>
      <c r="EV14" s="291"/>
      <c r="EW14" s="291"/>
      <c r="EX14" s="291"/>
      <c r="EY14" s="291"/>
      <c r="EZ14" s="291"/>
      <c r="FA14" s="291"/>
      <c r="FB14" s="291"/>
      <c r="FC14" s="291"/>
      <c r="FD14" s="291"/>
      <c r="FE14" s="291"/>
      <c r="FF14" s="291"/>
      <c r="FG14" s="291"/>
      <c r="FH14" s="291"/>
      <c r="FI14" s="291"/>
      <c r="FJ14" s="291"/>
      <c r="FK14" s="291"/>
      <c r="FL14" s="291"/>
      <c r="FM14" s="291"/>
      <c r="FN14" s="291"/>
      <c r="FO14" s="291"/>
      <c r="FP14" s="291"/>
      <c r="FQ14" s="291"/>
      <c r="FR14" s="291"/>
      <c r="FS14" s="291"/>
      <c r="FT14" s="291"/>
      <c r="FU14" s="291"/>
      <c r="FV14" s="291"/>
      <c r="FW14" s="291"/>
      <c r="FX14" s="291"/>
      <c r="FY14" s="291"/>
      <c r="FZ14" s="291"/>
      <c r="GA14" s="291"/>
      <c r="GB14" s="291"/>
      <c r="GC14" s="291"/>
      <c r="GD14" s="291"/>
      <c r="GE14" s="291"/>
      <c r="GF14" s="291"/>
      <c r="GG14" s="291"/>
      <c r="GH14" s="291"/>
      <c r="GI14" s="291"/>
      <c r="GJ14" s="291"/>
      <c r="GK14" s="291"/>
      <c r="GL14" s="291"/>
      <c r="GM14" s="291"/>
      <c r="GN14" s="291"/>
      <c r="GO14" s="291"/>
      <c r="GP14" s="291"/>
      <c r="GQ14" s="291"/>
      <c r="GR14" s="291"/>
      <c r="GS14" s="291"/>
      <c r="GT14" s="291"/>
      <c r="GU14" s="291"/>
      <c r="GV14" s="291"/>
      <c r="GW14" s="291"/>
      <c r="GX14" s="291"/>
      <c r="GY14" s="291"/>
      <c r="GZ14" s="291"/>
      <c r="HA14" s="291"/>
      <c r="HB14" s="291"/>
      <c r="HC14" s="291"/>
      <c r="HD14" s="291"/>
      <c r="HE14" s="291"/>
      <c r="HF14" s="291"/>
      <c r="HG14" s="291"/>
      <c r="HH14" s="291"/>
      <c r="HI14" s="291"/>
      <c r="HJ14" s="291"/>
      <c r="HK14" s="291"/>
      <c r="HL14" s="291"/>
      <c r="HM14" s="291"/>
      <c r="HN14" s="291"/>
      <c r="HO14" s="291"/>
      <c r="HP14" s="291"/>
      <c r="HQ14" s="291"/>
      <c r="HR14" s="291"/>
      <c r="HS14" s="291"/>
      <c r="HT14" s="291"/>
      <c r="HU14" s="291"/>
      <c r="HV14" s="291"/>
      <c r="HW14" s="291"/>
      <c r="HX14" s="291"/>
      <c r="HY14" s="291"/>
      <c r="HZ14" s="291"/>
      <c r="IA14" s="291"/>
      <c r="IB14" s="291"/>
      <c r="IC14" s="291"/>
      <c r="ID14" s="291"/>
      <c r="IE14" s="291"/>
      <c r="IF14" s="291"/>
      <c r="IG14" s="291"/>
      <c r="IH14" s="291"/>
      <c r="II14" s="291"/>
      <c r="IJ14" s="291"/>
      <c r="IK14" s="291"/>
      <c r="IL14" s="291"/>
      <c r="IM14" s="291"/>
      <c r="IN14" s="291"/>
      <c r="IO14" s="291"/>
      <c r="IP14" s="291"/>
      <c r="IQ14" s="291"/>
      <c r="IR14" s="291"/>
      <c r="IS14" s="291"/>
      <c r="IT14" s="291"/>
      <c r="IU14" s="291"/>
      <c r="IV14" s="291"/>
      <c r="IW14" s="291"/>
      <c r="IX14" s="291"/>
      <c r="IY14" s="291"/>
      <c r="IZ14" s="291"/>
      <c r="JA14" s="291"/>
      <c r="JB14" s="291"/>
      <c r="JC14" s="291"/>
      <c r="JD14" s="291"/>
      <c r="JE14" s="291"/>
      <c r="JF14" s="291"/>
      <c r="JG14" s="291"/>
      <c r="JH14" s="291"/>
      <c r="JI14" s="291"/>
      <c r="JJ14" s="291"/>
      <c r="JK14" s="291"/>
      <c r="JL14" s="291"/>
      <c r="JM14" s="291"/>
      <c r="JN14" s="291"/>
      <c r="JO14" s="291"/>
      <c r="JP14" s="291"/>
      <c r="JQ14" s="291"/>
      <c r="JR14" s="291"/>
      <c r="JS14" s="291"/>
      <c r="JT14" s="291"/>
      <c r="JU14" s="291"/>
      <c r="JV14" s="291"/>
      <c r="JW14" s="291"/>
      <c r="JX14" s="291"/>
      <c r="JY14" s="291"/>
      <c r="JZ14" s="291"/>
      <c r="KA14" s="291"/>
      <c r="KB14" s="291"/>
      <c r="KC14" s="291"/>
      <c r="KD14" s="291"/>
      <c r="KE14" s="291"/>
      <c r="KF14" s="291"/>
      <c r="KG14" s="291"/>
      <c r="KH14" s="291"/>
      <c r="KI14" s="291"/>
      <c r="KJ14" s="291"/>
      <c r="KK14" s="291"/>
      <c r="KL14" s="291"/>
      <c r="KM14" s="291"/>
      <c r="KN14" s="291"/>
      <c r="KO14" s="291"/>
      <c r="KP14" s="291"/>
      <c r="KQ14" s="291"/>
      <c r="KR14" s="291"/>
      <c r="KS14" s="291"/>
      <c r="KT14" s="291"/>
      <c r="KU14" s="291"/>
      <c r="KV14" s="291"/>
      <c r="KW14" s="291"/>
      <c r="KX14" s="291"/>
      <c r="KY14" s="291"/>
      <c r="KZ14" s="291"/>
      <c r="LA14" s="291"/>
      <c r="LB14" s="291"/>
      <c r="LC14" s="291"/>
      <c r="LD14" s="291"/>
      <c r="LE14" s="291"/>
      <c r="LF14" s="291"/>
      <c r="LG14" s="291"/>
      <c r="LH14" s="291"/>
      <c r="LI14" s="291"/>
      <c r="LJ14" s="291"/>
      <c r="LK14" s="291"/>
      <c r="LL14" s="291"/>
      <c r="LM14" s="291"/>
      <c r="LN14" s="291"/>
      <c r="LO14" s="291"/>
      <c r="LP14" s="291"/>
      <c r="LQ14" s="291"/>
      <c r="LR14" s="291"/>
      <c r="LS14" s="291"/>
      <c r="LT14" s="291"/>
      <c r="LU14" s="291"/>
      <c r="LV14" s="291"/>
      <c r="LW14" s="291"/>
      <c r="LX14" s="291"/>
      <c r="LY14" s="291"/>
      <c r="LZ14" s="291"/>
      <c r="MA14" s="291"/>
      <c r="MB14" s="291"/>
      <c r="MC14" s="291"/>
      <c r="MD14" s="291"/>
      <c r="ME14" s="291"/>
      <c r="MF14" s="291"/>
      <c r="MG14" s="291"/>
      <c r="MH14" s="291"/>
      <c r="MI14" s="291"/>
      <c r="MJ14" s="291"/>
      <c r="MK14" s="291"/>
      <c r="ML14" s="291"/>
      <c r="MM14" s="291"/>
      <c r="MN14" s="291"/>
      <c r="MO14" s="291"/>
      <c r="MP14" s="291"/>
      <c r="MQ14" s="291"/>
      <c r="MR14" s="291"/>
      <c r="MS14" s="291"/>
      <c r="MT14" s="291"/>
      <c r="MU14" s="291"/>
      <c r="MV14" s="291"/>
      <c r="MW14" s="291"/>
      <c r="MX14" s="291"/>
      <c r="MY14" s="291"/>
      <c r="MZ14" s="291"/>
      <c r="NA14" s="291"/>
      <c r="NB14" s="291"/>
      <c r="NC14" s="291"/>
      <c r="ND14" s="291"/>
      <c r="NE14" s="291"/>
      <c r="NF14" s="291"/>
      <c r="NG14" s="291"/>
      <c r="NH14" s="291"/>
      <c r="NI14" s="291"/>
      <c r="NJ14" s="291"/>
      <c r="NK14" s="291"/>
      <c r="NL14" s="291"/>
      <c r="NM14" s="291"/>
      <c r="NN14" s="291"/>
      <c r="NO14" s="291"/>
      <c r="NP14" s="291"/>
      <c r="NQ14" s="291"/>
      <c r="NR14" s="291"/>
      <c r="NS14" s="291"/>
      <c r="NT14" s="291"/>
      <c r="NU14" s="291"/>
      <c r="NV14" s="291"/>
      <c r="NW14" s="291"/>
      <c r="NX14" s="291"/>
      <c r="NY14" s="291"/>
      <c r="NZ14" s="291"/>
      <c r="OA14" s="291"/>
      <c r="OB14" s="291"/>
      <c r="OC14" s="291"/>
      <c r="OD14" s="291"/>
      <c r="OE14" s="291"/>
      <c r="OF14" s="291"/>
      <c r="OG14" s="291"/>
      <c r="OH14" s="291"/>
      <c r="OI14" s="291"/>
      <c r="OJ14" s="291"/>
      <c r="OK14" s="291"/>
      <c r="OL14" s="291"/>
      <c r="OM14" s="291"/>
      <c r="ON14" s="291"/>
      <c r="OO14" s="291"/>
      <c r="OP14" s="291"/>
      <c r="OQ14" s="291"/>
      <c r="OR14" s="291"/>
      <c r="OS14" s="291"/>
      <c r="OT14" s="291"/>
      <c r="OU14" s="291"/>
      <c r="OV14" s="291"/>
      <c r="OW14" s="291"/>
      <c r="OX14" s="291"/>
      <c r="OY14" s="291"/>
      <c r="OZ14" s="291"/>
      <c r="PA14" s="291"/>
      <c r="PB14" s="291"/>
      <c r="PC14" s="291"/>
      <c r="PD14" s="291"/>
      <c r="PE14" s="291"/>
      <c r="PF14" s="291"/>
      <c r="PG14" s="291"/>
      <c r="PH14" s="291"/>
      <c r="PI14" s="291"/>
      <c r="PJ14" s="291"/>
      <c r="PK14" s="291"/>
      <c r="PL14" s="291"/>
      <c r="PM14" s="291"/>
      <c r="PN14" s="291"/>
      <c r="PO14" s="291"/>
      <c r="PP14" s="291"/>
      <c r="PQ14" s="291"/>
      <c r="PR14" s="291"/>
      <c r="PS14" s="291"/>
      <c r="PT14" s="291"/>
      <c r="PU14" s="291"/>
      <c r="PV14" s="291"/>
      <c r="PW14" s="291"/>
      <c r="PX14" s="291"/>
      <c r="PY14" s="291"/>
      <c r="PZ14" s="291"/>
      <c r="QA14" s="291"/>
      <c r="QB14" s="291"/>
      <c r="QC14" s="291"/>
      <c r="QD14" s="291"/>
      <c r="QE14" s="291"/>
      <c r="QF14" s="291"/>
      <c r="QG14" s="291"/>
      <c r="QH14" s="291"/>
      <c r="QI14" s="291"/>
      <c r="QJ14" s="291"/>
      <c r="QK14" s="291"/>
      <c r="QL14" s="291"/>
      <c r="QM14" s="291"/>
      <c r="QN14" s="291"/>
      <c r="QO14" s="291"/>
      <c r="QP14" s="291"/>
      <c r="QQ14" s="291"/>
      <c r="QR14" s="291"/>
      <c r="QS14" s="291"/>
      <c r="QT14" s="291"/>
      <c r="QU14" s="291"/>
      <c r="QV14" s="291"/>
      <c r="QW14" s="291"/>
      <c r="QX14" s="291"/>
      <c r="QY14" s="291"/>
      <c r="QZ14" s="291"/>
      <c r="RA14" s="291"/>
      <c r="RB14" s="291"/>
      <c r="RC14" s="291"/>
      <c r="RD14" s="291"/>
      <c r="RE14" s="291"/>
      <c r="RF14" s="291"/>
      <c r="RG14" s="291"/>
      <c r="RH14" s="291"/>
      <c r="RI14" s="291"/>
      <c r="RJ14" s="291"/>
      <c r="RK14" s="291"/>
      <c r="RL14" s="291"/>
      <c r="RM14" s="291"/>
      <c r="RN14" s="291"/>
      <c r="RO14" s="291"/>
      <c r="RP14" s="291"/>
      <c r="RQ14" s="291"/>
      <c r="RR14" s="291"/>
      <c r="RS14" s="291"/>
      <c r="RT14" s="291"/>
      <c r="RU14" s="291"/>
      <c r="RV14" s="291"/>
      <c r="RW14" s="291"/>
      <c r="RX14" s="291"/>
      <c r="RY14" s="291"/>
      <c r="RZ14" s="291"/>
      <c r="SA14" s="291"/>
      <c r="SB14" s="291"/>
      <c r="SC14" s="291"/>
      <c r="SD14" s="291"/>
      <c r="SE14" s="291"/>
      <c r="SF14" s="291"/>
      <c r="SG14" s="291"/>
      <c r="SH14" s="291"/>
      <c r="SI14" s="291"/>
      <c r="SJ14" s="291"/>
      <c r="SK14" s="291"/>
      <c r="SL14" s="291"/>
      <c r="SM14" s="291"/>
      <c r="SN14" s="291"/>
      <c r="SO14" s="291"/>
      <c r="SP14" s="291"/>
      <c r="SQ14" s="291"/>
      <c r="SR14" s="291"/>
      <c r="SS14" s="291"/>
      <c r="ST14" s="291"/>
      <c r="SU14" s="291"/>
      <c r="SV14" s="291"/>
      <c r="SW14" s="291"/>
      <c r="SX14" s="291"/>
      <c r="SY14" s="291"/>
      <c r="SZ14" s="291"/>
      <c r="TA14" s="291"/>
      <c r="TB14" s="291"/>
      <c r="TC14" s="291"/>
      <c r="TD14" s="291"/>
      <c r="TE14" s="291"/>
      <c r="TF14" s="291"/>
      <c r="TG14" s="291"/>
      <c r="TH14" s="291"/>
      <c r="TI14" s="291"/>
      <c r="TJ14" s="291"/>
      <c r="TK14" s="291"/>
      <c r="TL14" s="291"/>
      <c r="TM14" s="291"/>
      <c r="TN14" s="291"/>
      <c r="TO14" s="291"/>
      <c r="TP14" s="291"/>
      <c r="TQ14" s="291"/>
      <c r="TR14" s="291"/>
      <c r="TS14" s="291"/>
      <c r="TT14" s="291"/>
      <c r="TU14" s="291"/>
      <c r="TV14" s="291"/>
      <c r="TW14" s="291"/>
      <c r="TX14" s="291"/>
      <c r="TY14" s="291"/>
      <c r="TZ14" s="291"/>
      <c r="UA14" s="291"/>
      <c r="UB14" s="291"/>
      <c r="UC14" s="291"/>
      <c r="UD14" s="291"/>
      <c r="UE14" s="291"/>
      <c r="UF14" s="291"/>
      <c r="UG14" s="291"/>
      <c r="UH14" s="291"/>
      <c r="UI14" s="291"/>
      <c r="UJ14" s="291"/>
      <c r="UK14" s="291"/>
      <c r="UL14" s="291"/>
      <c r="UM14" s="291"/>
      <c r="UN14" s="291"/>
      <c r="UO14" s="291"/>
      <c r="UP14" s="291"/>
      <c r="UQ14" s="291"/>
      <c r="UR14" s="291"/>
      <c r="US14" s="291"/>
      <c r="UT14" s="291"/>
      <c r="UU14" s="291"/>
      <c r="UV14" s="291"/>
      <c r="UW14" s="291"/>
      <c r="UX14" s="291"/>
      <c r="UY14" s="291"/>
      <c r="UZ14" s="291"/>
      <c r="VA14" s="291"/>
      <c r="VB14" s="291"/>
      <c r="VC14" s="291"/>
      <c r="VD14" s="291"/>
      <c r="VE14" s="291"/>
      <c r="VF14" s="291"/>
      <c r="VG14" s="291"/>
      <c r="VH14" s="291"/>
      <c r="VI14" s="291"/>
      <c r="VJ14" s="291"/>
      <c r="VK14" s="291"/>
      <c r="VL14" s="291"/>
      <c r="VM14" s="291"/>
      <c r="VN14" s="291"/>
      <c r="VO14" s="291"/>
      <c r="VP14" s="291"/>
      <c r="VQ14" s="291"/>
      <c r="VR14" s="291"/>
      <c r="VS14" s="291"/>
      <c r="VT14" s="291"/>
      <c r="VU14" s="291"/>
      <c r="VV14" s="291"/>
      <c r="VW14" s="291"/>
      <c r="VX14" s="291"/>
      <c r="VY14" s="291"/>
      <c r="VZ14" s="291"/>
      <c r="WA14" s="291"/>
      <c r="WB14" s="291"/>
      <c r="WC14" s="291"/>
      <c r="WD14" s="291"/>
      <c r="WE14" s="291"/>
      <c r="WF14" s="291"/>
      <c r="WG14" s="291"/>
      <c r="WH14" s="291"/>
      <c r="WI14" s="291"/>
      <c r="WJ14" s="291"/>
      <c r="WK14" s="291"/>
      <c r="WL14" s="291"/>
      <c r="WM14" s="291"/>
      <c r="WN14" s="291"/>
      <c r="WO14" s="291"/>
      <c r="WP14" s="291"/>
      <c r="WQ14" s="291"/>
      <c r="WR14" s="291"/>
      <c r="WS14" s="291"/>
      <c r="WT14" s="291"/>
      <c r="WU14" s="291"/>
      <c r="WV14" s="291"/>
      <c r="WW14" s="291"/>
      <c r="WX14" s="291"/>
      <c r="WY14" s="291"/>
      <c r="WZ14" s="291"/>
      <c r="XA14" s="291"/>
      <c r="XB14" s="291"/>
      <c r="XC14" s="291"/>
      <c r="XD14" s="291"/>
      <c r="XE14" s="291"/>
      <c r="XF14" s="291"/>
      <c r="XG14" s="291"/>
      <c r="XH14" s="291"/>
      <c r="XI14" s="291"/>
      <c r="XJ14" s="291"/>
      <c r="XK14" s="291"/>
      <c r="XL14" s="291"/>
      <c r="XM14" s="291"/>
      <c r="XN14" s="291"/>
      <c r="XO14" s="291"/>
      <c r="XP14" s="291"/>
      <c r="XQ14" s="291"/>
      <c r="XR14" s="291"/>
      <c r="XS14" s="291"/>
      <c r="XT14" s="291"/>
      <c r="XU14" s="291"/>
      <c r="XV14" s="291"/>
      <c r="XW14" s="291"/>
      <c r="XX14" s="291"/>
      <c r="XY14" s="291"/>
      <c r="XZ14" s="291"/>
      <c r="YA14" s="291"/>
      <c r="YB14" s="291"/>
      <c r="YC14" s="291"/>
      <c r="YD14" s="291"/>
      <c r="YE14" s="291"/>
      <c r="YF14" s="291"/>
      <c r="YG14" s="291"/>
      <c r="YH14" s="291"/>
      <c r="YI14" s="291"/>
      <c r="YJ14" s="291"/>
      <c r="YK14" s="291"/>
      <c r="YL14" s="291"/>
      <c r="YM14" s="291"/>
      <c r="YN14" s="291"/>
      <c r="YO14" s="291"/>
      <c r="YP14" s="291"/>
      <c r="YQ14" s="291"/>
      <c r="YR14" s="291"/>
      <c r="YS14" s="291"/>
      <c r="YT14" s="291"/>
      <c r="YU14" s="291"/>
      <c r="YV14" s="291"/>
      <c r="YW14" s="291"/>
      <c r="YX14" s="291"/>
      <c r="YY14" s="291"/>
      <c r="YZ14" s="291"/>
      <c r="ZA14" s="291"/>
      <c r="ZB14" s="291"/>
      <c r="ZC14" s="291"/>
      <c r="ZD14" s="291"/>
      <c r="ZE14" s="291"/>
      <c r="ZF14" s="291"/>
      <c r="ZG14" s="291"/>
      <c r="ZH14" s="291"/>
      <c r="ZI14" s="291"/>
      <c r="ZJ14" s="291"/>
      <c r="ZK14" s="291"/>
      <c r="ZL14" s="291"/>
      <c r="ZM14" s="291"/>
      <c r="ZN14" s="291"/>
      <c r="ZO14" s="291"/>
      <c r="ZP14" s="291"/>
      <c r="ZQ14" s="291"/>
      <c r="ZR14" s="291"/>
      <c r="ZS14" s="291"/>
      <c r="ZT14" s="291"/>
      <c r="ZU14" s="291"/>
      <c r="ZV14" s="291"/>
      <c r="ZW14" s="291"/>
      <c r="ZX14" s="291"/>
      <c r="ZY14" s="291"/>
      <c r="ZZ14" s="291"/>
      <c r="AAA14" s="291"/>
      <c r="AAB14" s="291"/>
      <c r="AAC14" s="291"/>
      <c r="AAD14" s="291"/>
      <c r="AAE14" s="291"/>
      <c r="AAF14" s="291"/>
      <c r="AAG14" s="291"/>
      <c r="AAH14" s="291"/>
      <c r="AAI14" s="291"/>
      <c r="AAJ14" s="291"/>
      <c r="AAK14" s="291"/>
      <c r="AAL14" s="291"/>
      <c r="AAM14" s="291"/>
      <c r="AAN14" s="291"/>
      <c r="AAO14" s="291"/>
      <c r="AAP14" s="291"/>
      <c r="AAQ14" s="291"/>
      <c r="AAR14" s="291"/>
      <c r="AAS14" s="291"/>
      <c r="AAT14" s="291"/>
      <c r="AAU14" s="291"/>
      <c r="AAV14" s="291"/>
      <c r="AAW14" s="291"/>
      <c r="AAX14" s="291"/>
      <c r="AAY14" s="291"/>
      <c r="AAZ14" s="291"/>
      <c r="ABA14" s="291"/>
      <c r="ABB14" s="291"/>
      <c r="ABC14" s="291"/>
      <c r="ABD14" s="291"/>
      <c r="ABE14" s="291"/>
      <c r="ABF14" s="291"/>
      <c r="ABG14" s="291"/>
      <c r="ABH14" s="291"/>
      <c r="ABI14" s="291"/>
      <c r="ABJ14" s="291"/>
      <c r="ABK14" s="291"/>
      <c r="ABL14" s="291"/>
      <c r="ABM14" s="291"/>
      <c r="ABN14" s="291"/>
      <c r="ABO14" s="291"/>
      <c r="ABP14" s="291"/>
      <c r="ABQ14" s="291"/>
      <c r="ABR14" s="291"/>
      <c r="ABS14" s="291"/>
      <c r="ABT14" s="291"/>
      <c r="ABU14" s="291"/>
      <c r="ABV14" s="291"/>
      <c r="ABW14" s="291"/>
      <c r="ABX14" s="291"/>
      <c r="ABY14" s="291"/>
      <c r="ABZ14" s="291"/>
      <c r="ACA14" s="291"/>
      <c r="ACB14" s="291"/>
      <c r="ACC14" s="291"/>
      <c r="ACD14" s="291"/>
      <c r="ACE14" s="291"/>
      <c r="ACF14" s="291"/>
      <c r="ACG14" s="291"/>
      <c r="ACH14" s="291"/>
      <c r="ACI14" s="291"/>
      <c r="ACJ14" s="291"/>
      <c r="ACK14" s="291"/>
      <c r="ACL14" s="291"/>
      <c r="ACM14" s="291"/>
      <c r="ACN14" s="291"/>
      <c r="ACO14" s="291"/>
      <c r="ACP14" s="291"/>
      <c r="ACQ14" s="291"/>
      <c r="ACR14" s="291"/>
      <c r="ACS14" s="291"/>
      <c r="ACT14" s="291"/>
      <c r="ACU14" s="291"/>
      <c r="ACV14" s="291"/>
      <c r="ACW14" s="291"/>
      <c r="ACX14" s="291"/>
      <c r="ACY14" s="291"/>
      <c r="ACZ14" s="291"/>
      <c r="ADA14" s="291"/>
      <c r="ADB14" s="291"/>
      <c r="ADC14" s="291"/>
      <c r="ADD14" s="291"/>
      <c r="ADE14" s="291"/>
      <c r="ADF14" s="291"/>
      <c r="ADG14" s="291"/>
      <c r="ADH14" s="291"/>
      <c r="ADI14" s="291"/>
      <c r="ADJ14" s="291"/>
      <c r="ADK14" s="291"/>
      <c r="ADL14" s="291"/>
      <c r="ADM14" s="291"/>
      <c r="ADN14" s="291"/>
      <c r="ADO14" s="291"/>
      <c r="ADP14" s="291"/>
      <c r="ADQ14" s="291"/>
      <c r="ADR14" s="291"/>
      <c r="ADS14" s="291"/>
      <c r="ADT14" s="291"/>
      <c r="ADU14" s="291"/>
      <c r="ADV14" s="291"/>
      <c r="ADW14" s="291"/>
      <c r="ADX14" s="291"/>
      <c r="ADY14" s="291"/>
      <c r="ADZ14" s="291"/>
      <c r="AEA14" s="291"/>
      <c r="AEB14" s="291"/>
      <c r="AEC14" s="291"/>
      <c r="AED14" s="291"/>
      <c r="AEE14" s="291"/>
      <c r="AEF14" s="291"/>
      <c r="AEG14" s="291"/>
      <c r="AEH14" s="291"/>
      <c r="AEI14" s="291"/>
      <c r="AEJ14" s="291"/>
      <c r="AEK14" s="291"/>
      <c r="AEL14" s="291"/>
      <c r="AEM14" s="291"/>
      <c r="AEN14" s="291"/>
      <c r="AEO14" s="291"/>
      <c r="AEP14" s="291"/>
      <c r="AEQ14" s="291"/>
      <c r="AER14" s="291"/>
      <c r="AES14" s="291"/>
      <c r="AET14" s="291"/>
      <c r="AEU14" s="291"/>
      <c r="AEV14" s="291"/>
      <c r="AEW14" s="291"/>
      <c r="AEX14" s="291"/>
      <c r="AEY14" s="291"/>
      <c r="AEZ14" s="291"/>
      <c r="AFA14" s="291"/>
      <c r="AFB14" s="291"/>
      <c r="AFC14" s="291"/>
      <c r="AFD14" s="291"/>
      <c r="AFE14" s="291"/>
      <c r="AFF14" s="291"/>
      <c r="AFG14" s="291"/>
      <c r="AFH14" s="291"/>
      <c r="AFI14" s="291"/>
      <c r="AFJ14" s="291"/>
      <c r="AFK14" s="291"/>
      <c r="AFL14" s="291"/>
      <c r="AFM14" s="291"/>
      <c r="AFN14" s="291"/>
      <c r="AFO14" s="291"/>
      <c r="AFP14" s="291"/>
      <c r="AFQ14" s="291"/>
      <c r="AFR14" s="291"/>
      <c r="AFS14" s="291"/>
      <c r="AFT14" s="291"/>
      <c r="AFU14" s="291"/>
      <c r="AFV14" s="291"/>
      <c r="AFW14" s="291"/>
      <c r="AFX14" s="291"/>
      <c r="AFY14" s="291"/>
      <c r="AFZ14" s="291"/>
      <c r="AGA14" s="291"/>
      <c r="AGB14" s="291"/>
      <c r="AGC14" s="291"/>
      <c r="AGD14" s="291"/>
      <c r="AGE14" s="291"/>
      <c r="AGF14" s="291"/>
      <c r="AGG14" s="291"/>
      <c r="AGH14" s="291"/>
      <c r="AGI14" s="291"/>
      <c r="AGJ14" s="291"/>
      <c r="AGK14" s="291"/>
      <c r="AGL14" s="291"/>
      <c r="AGM14" s="291"/>
      <c r="AGN14" s="291"/>
      <c r="AGO14" s="291"/>
      <c r="AGP14" s="291"/>
      <c r="AGQ14" s="291"/>
      <c r="AGR14" s="291"/>
      <c r="AGS14" s="291"/>
      <c r="AGT14" s="291"/>
      <c r="AGU14" s="291"/>
      <c r="AGV14" s="291"/>
      <c r="AGW14" s="291"/>
      <c r="AGX14" s="291"/>
      <c r="AGY14" s="291"/>
      <c r="AGZ14" s="291"/>
      <c r="AHA14" s="291"/>
      <c r="AHB14" s="291"/>
      <c r="AHC14" s="291"/>
      <c r="AHD14" s="291"/>
      <c r="AHE14" s="291"/>
      <c r="AHF14" s="291"/>
      <c r="AHG14" s="291"/>
      <c r="AHH14" s="291"/>
      <c r="AHI14" s="291"/>
      <c r="AHJ14" s="291"/>
      <c r="AHK14" s="291"/>
      <c r="AHL14" s="291"/>
      <c r="AHM14" s="291"/>
      <c r="AHN14" s="291"/>
      <c r="AHO14" s="291"/>
      <c r="AHP14" s="291"/>
      <c r="AHQ14" s="291"/>
      <c r="AHR14" s="291"/>
      <c r="AHS14" s="291"/>
      <c r="AHT14" s="291"/>
      <c r="AHU14" s="291"/>
      <c r="AHV14" s="291"/>
      <c r="AHW14" s="291"/>
      <c r="AHX14" s="291"/>
      <c r="AHY14" s="291"/>
      <c r="AHZ14" s="291"/>
      <c r="AIA14" s="291"/>
      <c r="AIB14" s="291"/>
      <c r="AIC14" s="291"/>
      <c r="AID14" s="291"/>
      <c r="AIE14" s="291"/>
      <c r="AIF14" s="291"/>
      <c r="AIG14" s="291"/>
      <c r="AIH14" s="291"/>
      <c r="AII14" s="291"/>
      <c r="AIJ14" s="291"/>
      <c r="AIK14" s="291"/>
      <c r="AIL14" s="291"/>
      <c r="AIM14" s="291"/>
      <c r="AIN14" s="291"/>
      <c r="AIO14" s="291"/>
      <c r="AIP14" s="291"/>
      <c r="AIQ14" s="291"/>
      <c r="AIR14" s="291"/>
      <c r="AIS14" s="291"/>
      <c r="AIT14" s="291"/>
      <c r="AIU14" s="291"/>
      <c r="AIV14" s="291"/>
      <c r="AIW14" s="291"/>
      <c r="AIX14" s="291"/>
      <c r="AIY14" s="291"/>
      <c r="AIZ14" s="291"/>
      <c r="AJA14" s="291"/>
      <c r="AJB14" s="291"/>
      <c r="AJC14" s="291"/>
      <c r="AJD14" s="291"/>
      <c r="AJE14" s="291"/>
      <c r="AJF14" s="291"/>
      <c r="AJG14" s="291"/>
      <c r="AJH14" s="291"/>
      <c r="AJI14" s="291"/>
      <c r="AJJ14" s="291"/>
      <c r="AJK14" s="291"/>
      <c r="AJL14" s="291"/>
      <c r="AJM14" s="291"/>
      <c r="AJN14" s="291"/>
      <c r="AJO14" s="291"/>
      <c r="AJP14" s="291"/>
      <c r="AJQ14" s="291"/>
      <c r="AJR14" s="291"/>
      <c r="AJS14" s="291"/>
      <c r="AJT14" s="291"/>
      <c r="AJU14" s="291"/>
      <c r="AJV14" s="291"/>
      <c r="AJW14" s="291"/>
      <c r="AJX14" s="291"/>
      <c r="AJY14" s="291"/>
      <c r="AJZ14" s="291"/>
      <c r="AKA14" s="291"/>
      <c r="AKB14" s="291"/>
      <c r="AKC14" s="291"/>
      <c r="AKD14" s="291"/>
      <c r="AKE14" s="291"/>
      <c r="AKF14" s="291"/>
      <c r="AKG14" s="291"/>
      <c r="AKH14" s="291"/>
      <c r="AKI14" s="291"/>
      <c r="AKJ14" s="291"/>
      <c r="AKK14" s="291"/>
      <c r="AKL14" s="291"/>
      <c r="AKM14" s="291"/>
      <c r="AKN14" s="291"/>
      <c r="AKO14" s="291"/>
      <c r="AKP14" s="291"/>
      <c r="AKQ14" s="291"/>
      <c r="AKR14" s="291"/>
      <c r="AKS14" s="291"/>
      <c r="AKT14" s="291"/>
      <c r="AKU14" s="291"/>
      <c r="AKV14" s="291"/>
      <c r="AKW14" s="291"/>
      <c r="AKX14" s="291"/>
      <c r="AKY14" s="291"/>
      <c r="AKZ14" s="291"/>
      <c r="ALA14" s="291"/>
      <c r="ALB14" s="291"/>
    </row>
    <row r="15" spans="2:997">
      <c r="B15" s="655" t="s">
        <v>439</v>
      </c>
      <c r="C15" s="656">
        <v>35.823383136499999</v>
      </c>
      <c r="D15" s="657">
        <v>36.898099909499997</v>
      </c>
      <c r="E15" s="656">
        <v>19.784465723499999</v>
      </c>
      <c r="F15" s="656">
        <v>40.384479040948676</v>
      </c>
      <c r="G15" s="656">
        <v>46.663381481757042</v>
      </c>
      <c r="H15" s="656">
        <v>53.313002019635292</v>
      </c>
      <c r="I15" s="656">
        <v>60.520235890259862</v>
      </c>
      <c r="J15" s="656">
        <v>68.359844081264711</v>
      </c>
      <c r="K15" s="657">
        <v>75.836265199776435</v>
      </c>
      <c r="L15" s="658"/>
      <c r="M15" s="659"/>
      <c r="O15" s="294"/>
      <c r="P15" s="294"/>
      <c r="Q15" s="294"/>
      <c r="R15" s="294"/>
      <c r="S15" s="291"/>
      <c r="T15" s="291"/>
      <c r="U15" s="291"/>
      <c r="V15" s="291"/>
      <c r="W15" s="291"/>
      <c r="X15" s="291"/>
      <c r="Y15" s="291"/>
      <c r="Z15" s="291"/>
      <c r="AA15" s="291"/>
      <c r="AB15" s="291"/>
      <c r="AC15" s="291"/>
      <c r="AD15" s="291"/>
      <c r="AE15" s="291"/>
      <c r="AF15" s="291"/>
      <c r="AG15" s="291"/>
      <c r="AH15" s="291"/>
      <c r="AI15" s="291"/>
      <c r="AJ15" s="291"/>
      <c r="AK15" s="291"/>
      <c r="AL15" s="291"/>
      <c r="AM15" s="291"/>
      <c r="AN15" s="291"/>
      <c r="AO15" s="291"/>
      <c r="AP15" s="291"/>
      <c r="AQ15" s="291"/>
      <c r="AR15" s="291"/>
      <c r="AS15" s="291"/>
      <c r="AT15" s="291"/>
      <c r="AU15" s="291"/>
      <c r="AV15" s="291"/>
      <c r="AW15" s="291"/>
      <c r="AX15" s="291"/>
      <c r="AY15" s="291"/>
      <c r="AZ15" s="291"/>
      <c r="BA15" s="291"/>
      <c r="BB15" s="291"/>
      <c r="BC15" s="291"/>
      <c r="BD15" s="291"/>
      <c r="BE15" s="291"/>
      <c r="BF15" s="291"/>
      <c r="BG15" s="291"/>
      <c r="BH15" s="291"/>
      <c r="BI15" s="291"/>
      <c r="BJ15" s="291"/>
      <c r="BK15" s="291"/>
      <c r="BL15" s="291"/>
      <c r="BM15" s="291"/>
      <c r="BN15" s="291"/>
      <c r="BO15" s="291"/>
      <c r="BP15" s="291"/>
      <c r="BQ15" s="291"/>
      <c r="BR15" s="291"/>
      <c r="BS15" s="291"/>
      <c r="BT15" s="291"/>
      <c r="BU15" s="291"/>
      <c r="BV15" s="291"/>
      <c r="BW15" s="291"/>
      <c r="BX15" s="291"/>
      <c r="BY15" s="291"/>
      <c r="BZ15" s="291"/>
      <c r="CA15" s="291"/>
      <c r="CB15" s="291"/>
      <c r="CC15" s="291"/>
      <c r="CD15" s="291"/>
      <c r="CE15" s="291"/>
      <c r="CF15" s="291"/>
      <c r="CG15" s="291"/>
      <c r="CH15" s="291"/>
      <c r="CI15" s="291"/>
      <c r="CJ15" s="291"/>
      <c r="CK15" s="291"/>
      <c r="CL15" s="291"/>
      <c r="CM15" s="291"/>
      <c r="CN15" s="291"/>
      <c r="CO15" s="291"/>
      <c r="CP15" s="291"/>
      <c r="CQ15" s="291"/>
      <c r="CR15" s="291"/>
      <c r="CS15" s="291"/>
      <c r="CT15" s="291"/>
      <c r="CU15" s="291"/>
      <c r="CV15" s="291"/>
      <c r="CW15" s="291"/>
      <c r="CX15" s="291"/>
      <c r="CY15" s="291"/>
      <c r="CZ15" s="291"/>
      <c r="DA15" s="291"/>
      <c r="DB15" s="291"/>
      <c r="DC15" s="291"/>
      <c r="DD15" s="291"/>
      <c r="DE15" s="291"/>
      <c r="DF15" s="291"/>
      <c r="DG15" s="291"/>
      <c r="DH15" s="291"/>
      <c r="DI15" s="291"/>
      <c r="DJ15" s="291"/>
      <c r="DK15" s="291"/>
      <c r="DL15" s="291"/>
      <c r="DM15" s="291"/>
      <c r="DN15" s="291"/>
      <c r="DO15" s="291"/>
      <c r="DP15" s="291"/>
      <c r="DQ15" s="291"/>
      <c r="DR15" s="291"/>
      <c r="DS15" s="291"/>
      <c r="DT15" s="291"/>
      <c r="DU15" s="291"/>
      <c r="DV15" s="291"/>
      <c r="DW15" s="291"/>
      <c r="DX15" s="291"/>
      <c r="DY15" s="291"/>
      <c r="DZ15" s="291"/>
      <c r="EA15" s="291"/>
      <c r="EB15" s="291"/>
      <c r="EC15" s="291"/>
      <c r="ED15" s="291"/>
      <c r="EE15" s="291"/>
      <c r="EF15" s="291"/>
      <c r="EG15" s="291"/>
      <c r="EH15" s="291"/>
      <c r="EI15" s="291"/>
      <c r="EJ15" s="291"/>
      <c r="EK15" s="291"/>
      <c r="EL15" s="291"/>
      <c r="EM15" s="291"/>
      <c r="EN15" s="291"/>
      <c r="EO15" s="291"/>
      <c r="EP15" s="291"/>
      <c r="EQ15" s="291"/>
      <c r="ER15" s="291"/>
      <c r="ES15" s="291"/>
      <c r="ET15" s="291"/>
      <c r="EU15" s="291"/>
      <c r="EV15" s="291"/>
      <c r="EW15" s="291"/>
      <c r="EX15" s="291"/>
      <c r="EY15" s="291"/>
      <c r="EZ15" s="291"/>
      <c r="FA15" s="291"/>
      <c r="FB15" s="291"/>
      <c r="FC15" s="291"/>
      <c r="FD15" s="291"/>
      <c r="FE15" s="291"/>
      <c r="FF15" s="291"/>
      <c r="FG15" s="291"/>
      <c r="FH15" s="291"/>
      <c r="FI15" s="291"/>
      <c r="FJ15" s="291"/>
      <c r="FK15" s="291"/>
      <c r="FL15" s="291"/>
      <c r="FM15" s="291"/>
      <c r="FN15" s="291"/>
      <c r="FO15" s="291"/>
      <c r="FP15" s="291"/>
      <c r="FQ15" s="291"/>
      <c r="FR15" s="291"/>
      <c r="FS15" s="291"/>
      <c r="FT15" s="291"/>
      <c r="FU15" s="291"/>
      <c r="FV15" s="291"/>
      <c r="FW15" s="291"/>
      <c r="FX15" s="291"/>
      <c r="FY15" s="291"/>
      <c r="FZ15" s="291"/>
      <c r="GA15" s="291"/>
      <c r="GB15" s="291"/>
      <c r="GC15" s="291"/>
      <c r="GD15" s="291"/>
      <c r="GE15" s="291"/>
      <c r="GF15" s="291"/>
      <c r="GG15" s="291"/>
      <c r="GH15" s="291"/>
      <c r="GI15" s="291"/>
      <c r="GJ15" s="291"/>
      <c r="GK15" s="291"/>
      <c r="GL15" s="291"/>
      <c r="GM15" s="291"/>
      <c r="GN15" s="291"/>
      <c r="GO15" s="291"/>
      <c r="GP15" s="291"/>
      <c r="GQ15" s="291"/>
      <c r="GR15" s="291"/>
      <c r="GS15" s="291"/>
      <c r="GT15" s="291"/>
      <c r="GU15" s="291"/>
      <c r="GV15" s="291"/>
      <c r="GW15" s="291"/>
      <c r="GX15" s="291"/>
      <c r="GY15" s="291"/>
      <c r="GZ15" s="291"/>
      <c r="HA15" s="291"/>
      <c r="HB15" s="291"/>
      <c r="HC15" s="291"/>
      <c r="HD15" s="291"/>
      <c r="HE15" s="291"/>
      <c r="HF15" s="291"/>
      <c r="HG15" s="291"/>
      <c r="HH15" s="291"/>
      <c r="HI15" s="291"/>
      <c r="HJ15" s="291"/>
      <c r="HK15" s="291"/>
      <c r="HL15" s="291"/>
      <c r="HM15" s="291"/>
      <c r="HN15" s="291"/>
      <c r="HO15" s="291"/>
      <c r="HP15" s="291"/>
      <c r="HQ15" s="291"/>
      <c r="HR15" s="291"/>
      <c r="HS15" s="291"/>
      <c r="HT15" s="291"/>
      <c r="HU15" s="291"/>
      <c r="HV15" s="291"/>
      <c r="HW15" s="291"/>
      <c r="HX15" s="291"/>
      <c r="HY15" s="291"/>
      <c r="HZ15" s="291"/>
      <c r="IA15" s="291"/>
      <c r="IB15" s="291"/>
      <c r="IC15" s="291"/>
      <c r="ID15" s="291"/>
      <c r="IE15" s="291"/>
      <c r="IF15" s="291"/>
      <c r="IG15" s="291"/>
      <c r="IH15" s="291"/>
      <c r="II15" s="291"/>
      <c r="IJ15" s="291"/>
      <c r="IK15" s="291"/>
      <c r="IL15" s="291"/>
      <c r="IM15" s="291"/>
      <c r="IN15" s="291"/>
      <c r="IO15" s="291"/>
      <c r="IP15" s="291"/>
      <c r="IQ15" s="291"/>
      <c r="IR15" s="291"/>
      <c r="IS15" s="291"/>
      <c r="IT15" s="291"/>
      <c r="IU15" s="291"/>
      <c r="IV15" s="291"/>
      <c r="IW15" s="291"/>
      <c r="IX15" s="291"/>
      <c r="IY15" s="291"/>
      <c r="IZ15" s="291"/>
      <c r="JA15" s="291"/>
      <c r="JB15" s="291"/>
      <c r="JC15" s="291"/>
      <c r="JD15" s="291"/>
      <c r="JE15" s="291"/>
      <c r="JF15" s="291"/>
      <c r="JG15" s="291"/>
      <c r="JH15" s="291"/>
      <c r="JI15" s="291"/>
      <c r="JJ15" s="291"/>
      <c r="JK15" s="291"/>
      <c r="JL15" s="291"/>
      <c r="JM15" s="291"/>
      <c r="JN15" s="291"/>
      <c r="JO15" s="291"/>
      <c r="JP15" s="291"/>
      <c r="JQ15" s="291"/>
      <c r="JR15" s="291"/>
      <c r="JS15" s="291"/>
      <c r="JT15" s="291"/>
      <c r="JU15" s="291"/>
      <c r="JV15" s="291"/>
      <c r="JW15" s="291"/>
      <c r="JX15" s="291"/>
      <c r="JY15" s="291"/>
      <c r="JZ15" s="291"/>
      <c r="KA15" s="291"/>
      <c r="KB15" s="291"/>
      <c r="KC15" s="291"/>
      <c r="KD15" s="291"/>
      <c r="KE15" s="291"/>
      <c r="KF15" s="291"/>
      <c r="KG15" s="291"/>
      <c r="KH15" s="291"/>
      <c r="KI15" s="291"/>
      <c r="KJ15" s="291"/>
      <c r="KK15" s="291"/>
      <c r="KL15" s="291"/>
      <c r="KM15" s="291"/>
      <c r="KN15" s="291"/>
      <c r="KO15" s="291"/>
      <c r="KP15" s="291"/>
      <c r="KQ15" s="291"/>
      <c r="KR15" s="291"/>
      <c r="KS15" s="291"/>
      <c r="KT15" s="291"/>
      <c r="KU15" s="291"/>
      <c r="KV15" s="291"/>
      <c r="KW15" s="291"/>
      <c r="KX15" s="291"/>
      <c r="KY15" s="291"/>
      <c r="KZ15" s="291"/>
      <c r="LA15" s="291"/>
      <c r="LB15" s="291"/>
      <c r="LC15" s="291"/>
      <c r="LD15" s="291"/>
      <c r="LE15" s="291"/>
      <c r="LF15" s="291"/>
      <c r="LG15" s="291"/>
      <c r="LH15" s="291"/>
      <c r="LI15" s="291"/>
      <c r="LJ15" s="291"/>
      <c r="LK15" s="291"/>
      <c r="LL15" s="291"/>
      <c r="LM15" s="291"/>
      <c r="LN15" s="291"/>
      <c r="LO15" s="291"/>
      <c r="LP15" s="291"/>
      <c r="LQ15" s="291"/>
      <c r="LR15" s="291"/>
      <c r="LS15" s="291"/>
      <c r="LT15" s="291"/>
      <c r="LU15" s="291"/>
      <c r="LV15" s="291"/>
      <c r="LW15" s="291"/>
      <c r="LX15" s="291"/>
      <c r="LY15" s="291"/>
      <c r="LZ15" s="291"/>
      <c r="MA15" s="291"/>
      <c r="MB15" s="291"/>
      <c r="MC15" s="291"/>
      <c r="MD15" s="291"/>
      <c r="ME15" s="291"/>
      <c r="MF15" s="291"/>
      <c r="MG15" s="291"/>
      <c r="MH15" s="291"/>
      <c r="MI15" s="291"/>
      <c r="MJ15" s="291"/>
      <c r="MK15" s="291"/>
      <c r="ML15" s="291"/>
      <c r="MM15" s="291"/>
      <c r="MN15" s="291"/>
      <c r="MO15" s="291"/>
      <c r="MP15" s="291"/>
      <c r="MQ15" s="291"/>
      <c r="MR15" s="291"/>
      <c r="MS15" s="291"/>
      <c r="MT15" s="291"/>
      <c r="MU15" s="291"/>
      <c r="MV15" s="291"/>
      <c r="MW15" s="291"/>
      <c r="MX15" s="291"/>
      <c r="MY15" s="291"/>
      <c r="MZ15" s="291"/>
      <c r="NA15" s="291"/>
      <c r="NB15" s="291"/>
      <c r="NC15" s="291"/>
      <c r="ND15" s="291"/>
      <c r="NE15" s="291"/>
      <c r="NF15" s="291"/>
      <c r="NG15" s="291"/>
      <c r="NH15" s="291"/>
      <c r="NI15" s="291"/>
      <c r="NJ15" s="291"/>
      <c r="NK15" s="291"/>
      <c r="NL15" s="291"/>
      <c r="NM15" s="291"/>
      <c r="NN15" s="291"/>
      <c r="NO15" s="291"/>
      <c r="NP15" s="291"/>
      <c r="NQ15" s="291"/>
      <c r="NR15" s="291"/>
      <c r="NS15" s="291"/>
      <c r="NT15" s="291"/>
      <c r="NU15" s="291"/>
      <c r="NV15" s="291"/>
      <c r="NW15" s="291"/>
      <c r="NX15" s="291"/>
      <c r="NY15" s="291"/>
      <c r="NZ15" s="291"/>
      <c r="OA15" s="291"/>
      <c r="OB15" s="291"/>
      <c r="OC15" s="291"/>
      <c r="OD15" s="291"/>
      <c r="OE15" s="291"/>
      <c r="OF15" s="291"/>
      <c r="OG15" s="291"/>
      <c r="OH15" s="291"/>
      <c r="OI15" s="291"/>
      <c r="OJ15" s="291"/>
      <c r="OK15" s="291"/>
      <c r="OL15" s="291"/>
      <c r="OM15" s="291"/>
      <c r="ON15" s="291"/>
      <c r="OO15" s="291"/>
      <c r="OP15" s="291"/>
      <c r="OQ15" s="291"/>
      <c r="OR15" s="291"/>
      <c r="OS15" s="291"/>
      <c r="OT15" s="291"/>
      <c r="OU15" s="291"/>
      <c r="OV15" s="291"/>
      <c r="OW15" s="291"/>
      <c r="OX15" s="291"/>
      <c r="OY15" s="291"/>
      <c r="OZ15" s="291"/>
      <c r="PA15" s="291"/>
      <c r="PB15" s="291"/>
      <c r="PC15" s="291"/>
      <c r="PD15" s="291"/>
      <c r="PE15" s="291"/>
      <c r="PF15" s="291"/>
      <c r="PG15" s="291"/>
      <c r="PH15" s="291"/>
      <c r="PI15" s="291"/>
      <c r="PJ15" s="291"/>
      <c r="PK15" s="291"/>
      <c r="PL15" s="291"/>
      <c r="PM15" s="291"/>
      <c r="PN15" s="291"/>
      <c r="PO15" s="291"/>
      <c r="PP15" s="291"/>
      <c r="PQ15" s="291"/>
      <c r="PR15" s="291"/>
      <c r="PS15" s="291"/>
      <c r="PT15" s="291"/>
      <c r="PU15" s="291"/>
      <c r="PV15" s="291"/>
      <c r="PW15" s="291"/>
      <c r="PX15" s="291"/>
      <c r="PY15" s="291"/>
      <c r="PZ15" s="291"/>
      <c r="QA15" s="291"/>
      <c r="QB15" s="291"/>
      <c r="QC15" s="291"/>
      <c r="QD15" s="291"/>
      <c r="QE15" s="291"/>
      <c r="QF15" s="291"/>
      <c r="QG15" s="291"/>
      <c r="QH15" s="291"/>
      <c r="QI15" s="291"/>
      <c r="QJ15" s="291"/>
      <c r="QK15" s="291"/>
      <c r="QL15" s="291"/>
      <c r="QM15" s="291"/>
      <c r="QN15" s="291"/>
      <c r="QO15" s="291"/>
      <c r="QP15" s="291"/>
      <c r="QQ15" s="291"/>
      <c r="QR15" s="291"/>
      <c r="QS15" s="291"/>
      <c r="QT15" s="291"/>
      <c r="QU15" s="291"/>
      <c r="QV15" s="291"/>
      <c r="QW15" s="291"/>
      <c r="QX15" s="291"/>
      <c r="QY15" s="291"/>
      <c r="QZ15" s="291"/>
      <c r="RA15" s="291"/>
      <c r="RB15" s="291"/>
      <c r="RC15" s="291"/>
      <c r="RD15" s="291"/>
      <c r="RE15" s="291"/>
      <c r="RF15" s="291"/>
      <c r="RG15" s="291"/>
      <c r="RH15" s="291"/>
      <c r="RI15" s="291"/>
      <c r="RJ15" s="291"/>
      <c r="RK15" s="291"/>
      <c r="RL15" s="291"/>
      <c r="RM15" s="291"/>
      <c r="RN15" s="291"/>
      <c r="RO15" s="291"/>
      <c r="RP15" s="291"/>
      <c r="RQ15" s="291"/>
      <c r="RR15" s="291"/>
      <c r="RS15" s="291"/>
      <c r="RT15" s="291"/>
      <c r="RU15" s="291"/>
      <c r="RV15" s="291"/>
      <c r="RW15" s="291"/>
      <c r="RX15" s="291"/>
      <c r="RY15" s="291"/>
      <c r="RZ15" s="291"/>
      <c r="SA15" s="291"/>
      <c r="SB15" s="291"/>
      <c r="SC15" s="291"/>
      <c r="SD15" s="291"/>
      <c r="SE15" s="291"/>
      <c r="SF15" s="291"/>
      <c r="SG15" s="291"/>
      <c r="SH15" s="291"/>
      <c r="SI15" s="291"/>
      <c r="SJ15" s="291"/>
      <c r="SK15" s="291"/>
      <c r="SL15" s="291"/>
      <c r="SM15" s="291"/>
      <c r="SN15" s="291"/>
      <c r="SO15" s="291"/>
      <c r="SP15" s="291"/>
      <c r="SQ15" s="291"/>
      <c r="SR15" s="291"/>
      <c r="SS15" s="291"/>
      <c r="ST15" s="291"/>
      <c r="SU15" s="291"/>
      <c r="SV15" s="291"/>
      <c r="SW15" s="291"/>
      <c r="SX15" s="291"/>
      <c r="SY15" s="291"/>
      <c r="SZ15" s="291"/>
      <c r="TA15" s="291"/>
      <c r="TB15" s="291"/>
      <c r="TC15" s="291"/>
      <c r="TD15" s="291"/>
      <c r="TE15" s="291"/>
      <c r="TF15" s="291"/>
      <c r="TG15" s="291"/>
      <c r="TH15" s="291"/>
      <c r="TI15" s="291"/>
      <c r="TJ15" s="291"/>
      <c r="TK15" s="291"/>
      <c r="TL15" s="291"/>
      <c r="TM15" s="291"/>
      <c r="TN15" s="291"/>
      <c r="TO15" s="291"/>
      <c r="TP15" s="291"/>
      <c r="TQ15" s="291"/>
      <c r="TR15" s="291"/>
      <c r="TS15" s="291"/>
      <c r="TT15" s="291"/>
      <c r="TU15" s="291"/>
      <c r="TV15" s="291"/>
      <c r="TW15" s="291"/>
      <c r="TX15" s="291"/>
      <c r="TY15" s="291"/>
      <c r="TZ15" s="291"/>
      <c r="UA15" s="291"/>
      <c r="UB15" s="291"/>
      <c r="UC15" s="291"/>
      <c r="UD15" s="291"/>
      <c r="UE15" s="291"/>
      <c r="UF15" s="291"/>
      <c r="UG15" s="291"/>
      <c r="UH15" s="291"/>
      <c r="UI15" s="291"/>
      <c r="UJ15" s="291"/>
      <c r="UK15" s="291"/>
      <c r="UL15" s="291"/>
      <c r="UM15" s="291"/>
      <c r="UN15" s="291"/>
      <c r="UO15" s="291"/>
      <c r="UP15" s="291"/>
      <c r="UQ15" s="291"/>
      <c r="UR15" s="291"/>
      <c r="US15" s="291"/>
      <c r="UT15" s="291"/>
      <c r="UU15" s="291"/>
      <c r="UV15" s="291"/>
      <c r="UW15" s="291"/>
      <c r="UX15" s="291"/>
      <c r="UY15" s="291"/>
      <c r="UZ15" s="291"/>
      <c r="VA15" s="291"/>
      <c r="VB15" s="291"/>
      <c r="VC15" s="291"/>
      <c r="VD15" s="291"/>
      <c r="VE15" s="291"/>
      <c r="VF15" s="291"/>
      <c r="VG15" s="291"/>
      <c r="VH15" s="291"/>
      <c r="VI15" s="291"/>
      <c r="VJ15" s="291"/>
      <c r="VK15" s="291"/>
      <c r="VL15" s="291"/>
      <c r="VM15" s="291"/>
      <c r="VN15" s="291"/>
      <c r="VO15" s="291"/>
      <c r="VP15" s="291"/>
      <c r="VQ15" s="291"/>
      <c r="VR15" s="291"/>
      <c r="VS15" s="291"/>
      <c r="VT15" s="291"/>
      <c r="VU15" s="291"/>
      <c r="VV15" s="291"/>
      <c r="VW15" s="291"/>
      <c r="VX15" s="291"/>
      <c r="VY15" s="291"/>
      <c r="VZ15" s="291"/>
      <c r="WA15" s="291"/>
      <c r="WB15" s="291"/>
      <c r="WC15" s="291"/>
      <c r="WD15" s="291"/>
      <c r="WE15" s="291"/>
      <c r="WF15" s="291"/>
      <c r="WG15" s="291"/>
      <c r="WH15" s="291"/>
      <c r="WI15" s="291"/>
      <c r="WJ15" s="291"/>
      <c r="WK15" s="291"/>
      <c r="WL15" s="291"/>
      <c r="WM15" s="291"/>
      <c r="WN15" s="291"/>
      <c r="WO15" s="291"/>
      <c r="WP15" s="291"/>
      <c r="WQ15" s="291"/>
      <c r="WR15" s="291"/>
      <c r="WS15" s="291"/>
      <c r="WT15" s="291"/>
      <c r="WU15" s="291"/>
      <c r="WV15" s="291"/>
      <c r="WW15" s="291"/>
      <c r="WX15" s="291"/>
      <c r="WY15" s="291"/>
      <c r="WZ15" s="291"/>
      <c r="XA15" s="291"/>
      <c r="XB15" s="291"/>
      <c r="XC15" s="291"/>
      <c r="XD15" s="291"/>
      <c r="XE15" s="291"/>
      <c r="XF15" s="291"/>
      <c r="XG15" s="291"/>
      <c r="XH15" s="291"/>
      <c r="XI15" s="291"/>
      <c r="XJ15" s="291"/>
      <c r="XK15" s="291"/>
      <c r="XL15" s="291"/>
      <c r="XM15" s="291"/>
      <c r="XN15" s="291"/>
      <c r="XO15" s="291"/>
      <c r="XP15" s="291"/>
      <c r="XQ15" s="291"/>
      <c r="XR15" s="291"/>
      <c r="XS15" s="291"/>
      <c r="XT15" s="291"/>
      <c r="XU15" s="291"/>
      <c r="XV15" s="291"/>
      <c r="XW15" s="291"/>
      <c r="XX15" s="291"/>
      <c r="XY15" s="291"/>
      <c r="XZ15" s="291"/>
      <c r="YA15" s="291"/>
      <c r="YB15" s="291"/>
      <c r="YC15" s="291"/>
      <c r="YD15" s="291"/>
      <c r="YE15" s="291"/>
      <c r="YF15" s="291"/>
      <c r="YG15" s="291"/>
      <c r="YH15" s="291"/>
      <c r="YI15" s="291"/>
      <c r="YJ15" s="291"/>
      <c r="YK15" s="291"/>
      <c r="YL15" s="291"/>
      <c r="YM15" s="291"/>
      <c r="YN15" s="291"/>
      <c r="YO15" s="291"/>
      <c r="YP15" s="291"/>
      <c r="YQ15" s="291"/>
      <c r="YR15" s="291"/>
      <c r="YS15" s="291"/>
      <c r="YT15" s="291"/>
      <c r="YU15" s="291"/>
      <c r="YV15" s="291"/>
      <c r="YW15" s="291"/>
      <c r="YX15" s="291"/>
      <c r="YY15" s="291"/>
      <c r="YZ15" s="291"/>
      <c r="ZA15" s="291"/>
      <c r="ZB15" s="291"/>
      <c r="ZC15" s="291"/>
      <c r="ZD15" s="291"/>
      <c r="ZE15" s="291"/>
      <c r="ZF15" s="291"/>
      <c r="ZG15" s="291"/>
      <c r="ZH15" s="291"/>
      <c r="ZI15" s="291"/>
      <c r="ZJ15" s="291"/>
      <c r="ZK15" s="291"/>
      <c r="ZL15" s="291"/>
      <c r="ZM15" s="291"/>
      <c r="ZN15" s="291"/>
      <c r="ZO15" s="291"/>
      <c r="ZP15" s="291"/>
      <c r="ZQ15" s="291"/>
      <c r="ZR15" s="291"/>
      <c r="ZS15" s="291"/>
      <c r="ZT15" s="291"/>
      <c r="ZU15" s="291"/>
      <c r="ZV15" s="291"/>
      <c r="ZW15" s="291"/>
      <c r="ZX15" s="291"/>
      <c r="ZY15" s="291"/>
      <c r="ZZ15" s="291"/>
      <c r="AAA15" s="291"/>
      <c r="AAB15" s="291"/>
      <c r="AAC15" s="291"/>
      <c r="AAD15" s="291"/>
      <c r="AAE15" s="291"/>
      <c r="AAF15" s="291"/>
      <c r="AAG15" s="291"/>
      <c r="AAH15" s="291"/>
      <c r="AAI15" s="291"/>
      <c r="AAJ15" s="291"/>
      <c r="AAK15" s="291"/>
      <c r="AAL15" s="291"/>
      <c r="AAM15" s="291"/>
      <c r="AAN15" s="291"/>
      <c r="AAO15" s="291"/>
      <c r="AAP15" s="291"/>
      <c r="AAQ15" s="291"/>
      <c r="AAR15" s="291"/>
      <c r="AAS15" s="291"/>
      <c r="AAT15" s="291"/>
      <c r="AAU15" s="291"/>
      <c r="AAV15" s="291"/>
      <c r="AAW15" s="291"/>
      <c r="AAX15" s="291"/>
      <c r="AAY15" s="291"/>
      <c r="AAZ15" s="291"/>
      <c r="ABA15" s="291"/>
      <c r="ABB15" s="291"/>
      <c r="ABC15" s="291"/>
      <c r="ABD15" s="291"/>
      <c r="ABE15" s="291"/>
      <c r="ABF15" s="291"/>
      <c r="ABG15" s="291"/>
      <c r="ABH15" s="291"/>
      <c r="ABI15" s="291"/>
      <c r="ABJ15" s="291"/>
      <c r="ABK15" s="291"/>
      <c r="ABL15" s="291"/>
      <c r="ABM15" s="291"/>
      <c r="ABN15" s="291"/>
      <c r="ABO15" s="291"/>
      <c r="ABP15" s="291"/>
      <c r="ABQ15" s="291"/>
      <c r="ABR15" s="291"/>
      <c r="ABS15" s="291"/>
      <c r="ABT15" s="291"/>
      <c r="ABU15" s="291"/>
      <c r="ABV15" s="291"/>
      <c r="ABW15" s="291"/>
      <c r="ABX15" s="291"/>
      <c r="ABY15" s="291"/>
      <c r="ABZ15" s="291"/>
      <c r="ACA15" s="291"/>
      <c r="ACB15" s="291"/>
      <c r="ACC15" s="291"/>
      <c r="ACD15" s="291"/>
      <c r="ACE15" s="291"/>
      <c r="ACF15" s="291"/>
      <c r="ACG15" s="291"/>
      <c r="ACH15" s="291"/>
      <c r="ACI15" s="291"/>
      <c r="ACJ15" s="291"/>
      <c r="ACK15" s="291"/>
      <c r="ACL15" s="291"/>
      <c r="ACM15" s="291"/>
      <c r="ACN15" s="291"/>
      <c r="ACO15" s="291"/>
      <c r="ACP15" s="291"/>
      <c r="ACQ15" s="291"/>
      <c r="ACR15" s="291"/>
      <c r="ACS15" s="291"/>
      <c r="ACT15" s="291"/>
      <c r="ACU15" s="291"/>
      <c r="ACV15" s="291"/>
      <c r="ACW15" s="291"/>
      <c r="ACX15" s="291"/>
      <c r="ACY15" s="291"/>
      <c r="ACZ15" s="291"/>
      <c r="ADA15" s="291"/>
      <c r="ADB15" s="291"/>
      <c r="ADC15" s="291"/>
      <c r="ADD15" s="291"/>
      <c r="ADE15" s="291"/>
      <c r="ADF15" s="291"/>
      <c r="ADG15" s="291"/>
      <c r="ADH15" s="291"/>
      <c r="ADI15" s="291"/>
      <c r="ADJ15" s="291"/>
      <c r="ADK15" s="291"/>
      <c r="ADL15" s="291"/>
      <c r="ADM15" s="291"/>
      <c r="ADN15" s="291"/>
      <c r="ADO15" s="291"/>
      <c r="ADP15" s="291"/>
      <c r="ADQ15" s="291"/>
      <c r="ADR15" s="291"/>
      <c r="ADS15" s="291"/>
      <c r="ADT15" s="291"/>
      <c r="ADU15" s="291"/>
      <c r="ADV15" s="291"/>
      <c r="ADW15" s="291"/>
      <c r="ADX15" s="291"/>
      <c r="ADY15" s="291"/>
      <c r="ADZ15" s="291"/>
      <c r="AEA15" s="291"/>
      <c r="AEB15" s="291"/>
      <c r="AEC15" s="291"/>
      <c r="AED15" s="291"/>
      <c r="AEE15" s="291"/>
      <c r="AEF15" s="291"/>
      <c r="AEG15" s="291"/>
      <c r="AEH15" s="291"/>
      <c r="AEI15" s="291"/>
      <c r="AEJ15" s="291"/>
      <c r="AEK15" s="291"/>
      <c r="AEL15" s="291"/>
      <c r="AEM15" s="291"/>
      <c r="AEN15" s="291"/>
      <c r="AEO15" s="291"/>
      <c r="AEP15" s="291"/>
      <c r="AEQ15" s="291"/>
      <c r="AER15" s="291"/>
      <c r="AES15" s="291"/>
      <c r="AET15" s="291"/>
      <c r="AEU15" s="291"/>
      <c r="AEV15" s="291"/>
      <c r="AEW15" s="291"/>
      <c r="AEX15" s="291"/>
      <c r="AEY15" s="291"/>
      <c r="AEZ15" s="291"/>
      <c r="AFA15" s="291"/>
      <c r="AFB15" s="291"/>
      <c r="AFC15" s="291"/>
      <c r="AFD15" s="291"/>
      <c r="AFE15" s="291"/>
      <c r="AFF15" s="291"/>
      <c r="AFG15" s="291"/>
      <c r="AFH15" s="291"/>
      <c r="AFI15" s="291"/>
      <c r="AFJ15" s="291"/>
      <c r="AFK15" s="291"/>
      <c r="AFL15" s="291"/>
      <c r="AFM15" s="291"/>
      <c r="AFN15" s="291"/>
      <c r="AFO15" s="291"/>
      <c r="AFP15" s="291"/>
      <c r="AFQ15" s="291"/>
      <c r="AFR15" s="291"/>
      <c r="AFS15" s="291"/>
      <c r="AFT15" s="291"/>
      <c r="AFU15" s="291"/>
      <c r="AFV15" s="291"/>
      <c r="AFW15" s="291"/>
      <c r="AFX15" s="291"/>
      <c r="AFY15" s="291"/>
      <c r="AFZ15" s="291"/>
      <c r="AGA15" s="291"/>
      <c r="AGB15" s="291"/>
      <c r="AGC15" s="291"/>
      <c r="AGD15" s="291"/>
      <c r="AGE15" s="291"/>
      <c r="AGF15" s="291"/>
      <c r="AGG15" s="291"/>
      <c r="AGH15" s="291"/>
      <c r="AGI15" s="291"/>
      <c r="AGJ15" s="291"/>
      <c r="AGK15" s="291"/>
      <c r="AGL15" s="291"/>
      <c r="AGM15" s="291"/>
      <c r="AGN15" s="291"/>
      <c r="AGO15" s="291"/>
      <c r="AGP15" s="291"/>
      <c r="AGQ15" s="291"/>
      <c r="AGR15" s="291"/>
      <c r="AGS15" s="291"/>
      <c r="AGT15" s="291"/>
      <c r="AGU15" s="291"/>
      <c r="AGV15" s="291"/>
      <c r="AGW15" s="291"/>
      <c r="AGX15" s="291"/>
      <c r="AGY15" s="291"/>
      <c r="AGZ15" s="291"/>
      <c r="AHA15" s="291"/>
      <c r="AHB15" s="291"/>
      <c r="AHC15" s="291"/>
      <c r="AHD15" s="291"/>
      <c r="AHE15" s="291"/>
      <c r="AHF15" s="291"/>
      <c r="AHG15" s="291"/>
      <c r="AHH15" s="291"/>
      <c r="AHI15" s="291"/>
      <c r="AHJ15" s="291"/>
      <c r="AHK15" s="291"/>
      <c r="AHL15" s="291"/>
      <c r="AHM15" s="291"/>
      <c r="AHN15" s="291"/>
      <c r="AHO15" s="291"/>
      <c r="AHP15" s="291"/>
      <c r="AHQ15" s="291"/>
      <c r="AHR15" s="291"/>
      <c r="AHS15" s="291"/>
      <c r="AHT15" s="291"/>
      <c r="AHU15" s="291"/>
      <c r="AHV15" s="291"/>
      <c r="AHW15" s="291"/>
      <c r="AHX15" s="291"/>
      <c r="AHY15" s="291"/>
      <c r="AHZ15" s="291"/>
      <c r="AIA15" s="291"/>
      <c r="AIB15" s="291"/>
      <c r="AIC15" s="291"/>
      <c r="AID15" s="291"/>
      <c r="AIE15" s="291"/>
      <c r="AIF15" s="291"/>
      <c r="AIG15" s="291"/>
      <c r="AIH15" s="291"/>
      <c r="AII15" s="291"/>
      <c r="AIJ15" s="291"/>
      <c r="AIK15" s="291"/>
      <c r="AIL15" s="291"/>
      <c r="AIM15" s="291"/>
      <c r="AIN15" s="291"/>
      <c r="AIO15" s="291"/>
      <c r="AIP15" s="291"/>
      <c r="AIQ15" s="291"/>
      <c r="AIR15" s="291"/>
      <c r="AIS15" s="291"/>
      <c r="AIT15" s="291"/>
      <c r="AIU15" s="291"/>
      <c r="AIV15" s="291"/>
      <c r="AIW15" s="291"/>
      <c r="AIX15" s="291"/>
      <c r="AIY15" s="291"/>
      <c r="AIZ15" s="291"/>
      <c r="AJA15" s="291"/>
      <c r="AJB15" s="291"/>
      <c r="AJC15" s="291"/>
      <c r="AJD15" s="291"/>
      <c r="AJE15" s="291"/>
      <c r="AJF15" s="291"/>
      <c r="AJG15" s="291"/>
      <c r="AJH15" s="291"/>
      <c r="AJI15" s="291"/>
      <c r="AJJ15" s="291"/>
      <c r="AJK15" s="291"/>
      <c r="AJL15" s="291"/>
      <c r="AJM15" s="291"/>
      <c r="AJN15" s="291"/>
      <c r="AJO15" s="291"/>
      <c r="AJP15" s="291"/>
      <c r="AJQ15" s="291"/>
      <c r="AJR15" s="291"/>
      <c r="AJS15" s="291"/>
      <c r="AJT15" s="291"/>
      <c r="AJU15" s="291"/>
      <c r="AJV15" s="291"/>
      <c r="AJW15" s="291"/>
      <c r="AJX15" s="291"/>
      <c r="AJY15" s="291"/>
      <c r="AJZ15" s="291"/>
      <c r="AKA15" s="291"/>
      <c r="AKB15" s="291"/>
      <c r="AKC15" s="291"/>
      <c r="AKD15" s="291"/>
    </row>
    <row r="16" spans="2:997">
      <c r="B16" s="655" t="s">
        <v>440</v>
      </c>
      <c r="C16" s="656">
        <v>174.6339049815</v>
      </c>
      <c r="D16" s="657">
        <v>183.631529379</v>
      </c>
      <c r="E16" s="656">
        <v>47.108748539999993</v>
      </c>
      <c r="F16" s="656">
        <v>197.34015844709299</v>
      </c>
      <c r="G16" s="656">
        <v>225.37254059913667</v>
      </c>
      <c r="H16" s="656">
        <v>254.09431122173632</v>
      </c>
      <c r="I16" s="656">
        <v>285.22968743527565</v>
      </c>
      <c r="J16" s="656">
        <v>318.22125463007143</v>
      </c>
      <c r="K16" s="657">
        <v>349.21121573399438</v>
      </c>
      <c r="L16" s="658"/>
      <c r="M16" s="659"/>
      <c r="Y16" s="291"/>
      <c r="Z16" s="291"/>
      <c r="AA16" s="291"/>
      <c r="AB16" s="291"/>
      <c r="AC16" s="291"/>
      <c r="AD16" s="291"/>
      <c r="AE16" s="291"/>
      <c r="AF16" s="291"/>
      <c r="AG16" s="291"/>
      <c r="AH16" s="291"/>
      <c r="AI16" s="291"/>
      <c r="AJ16" s="291"/>
      <c r="AK16" s="291"/>
      <c r="AL16" s="291"/>
      <c r="AM16" s="291"/>
      <c r="AN16" s="291"/>
      <c r="AO16" s="291"/>
      <c r="AP16" s="291"/>
      <c r="AQ16" s="291"/>
      <c r="AR16" s="291"/>
      <c r="AS16" s="291"/>
      <c r="AT16" s="291"/>
      <c r="AU16" s="291"/>
      <c r="AV16" s="291"/>
      <c r="AW16" s="291"/>
      <c r="AX16" s="291"/>
      <c r="AY16" s="291"/>
      <c r="AZ16" s="291"/>
      <c r="BA16" s="291"/>
      <c r="BB16" s="291"/>
      <c r="BC16" s="291"/>
      <c r="BD16" s="291"/>
      <c r="BE16" s="291"/>
      <c r="BF16" s="291"/>
      <c r="BG16" s="291"/>
      <c r="BH16" s="291"/>
      <c r="BI16" s="291"/>
      <c r="BJ16" s="291"/>
      <c r="BK16" s="291"/>
      <c r="BL16" s="291"/>
      <c r="BM16" s="291"/>
      <c r="BN16" s="291"/>
      <c r="BO16" s="291"/>
      <c r="BP16" s="291"/>
      <c r="BQ16" s="291"/>
      <c r="BR16" s="291"/>
      <c r="BS16" s="291"/>
      <c r="BT16" s="291"/>
      <c r="BU16" s="291"/>
      <c r="BV16" s="291"/>
      <c r="BW16" s="291"/>
      <c r="BX16" s="291"/>
      <c r="BY16" s="291"/>
      <c r="BZ16" s="291"/>
      <c r="CA16" s="291"/>
      <c r="CB16" s="291"/>
      <c r="CC16" s="291"/>
      <c r="CD16" s="291"/>
      <c r="CE16" s="291"/>
      <c r="CF16" s="291"/>
      <c r="CG16" s="291"/>
      <c r="CH16" s="291"/>
      <c r="CI16" s="291"/>
      <c r="CJ16" s="291"/>
      <c r="CK16" s="291"/>
      <c r="CL16" s="291"/>
      <c r="CM16" s="291"/>
      <c r="CN16" s="291"/>
      <c r="CO16" s="291"/>
      <c r="CP16" s="291"/>
      <c r="CQ16" s="291"/>
      <c r="CR16" s="291"/>
      <c r="CS16" s="291"/>
      <c r="CT16" s="291"/>
      <c r="CU16" s="291"/>
      <c r="CV16" s="291"/>
      <c r="CW16" s="291"/>
      <c r="CX16" s="291"/>
      <c r="CY16" s="291"/>
      <c r="CZ16" s="291"/>
      <c r="DA16" s="291"/>
      <c r="DB16" s="291"/>
      <c r="DC16" s="291"/>
      <c r="DD16" s="291"/>
      <c r="DE16" s="291"/>
      <c r="DF16" s="291"/>
      <c r="DG16" s="291"/>
      <c r="DH16" s="291"/>
      <c r="DI16" s="291"/>
      <c r="DJ16" s="291"/>
      <c r="DK16" s="291"/>
      <c r="DL16" s="291"/>
      <c r="DM16" s="291"/>
      <c r="DN16" s="291"/>
      <c r="DO16" s="291"/>
      <c r="DP16" s="291"/>
      <c r="DQ16" s="291"/>
      <c r="DR16" s="291"/>
      <c r="DS16" s="291"/>
      <c r="DT16" s="291"/>
      <c r="DU16" s="291"/>
      <c r="DV16" s="291"/>
      <c r="DW16" s="291"/>
      <c r="DX16" s="291"/>
      <c r="DY16" s="291"/>
      <c r="DZ16" s="291"/>
      <c r="EA16" s="291"/>
      <c r="EB16" s="291"/>
      <c r="EC16" s="291"/>
      <c r="ED16" s="291"/>
      <c r="EE16" s="291"/>
      <c r="EF16" s="291"/>
      <c r="EG16" s="291"/>
      <c r="EH16" s="291"/>
      <c r="EI16" s="291"/>
      <c r="EJ16" s="291"/>
      <c r="EK16" s="291"/>
      <c r="EL16" s="291"/>
      <c r="EM16" s="291"/>
      <c r="EN16" s="291"/>
      <c r="EO16" s="291"/>
      <c r="EP16" s="291"/>
      <c r="EQ16" s="291"/>
      <c r="ER16" s="291"/>
      <c r="ES16" s="291"/>
      <c r="ET16" s="291"/>
      <c r="EU16" s="291"/>
      <c r="EV16" s="291"/>
      <c r="EW16" s="291"/>
      <c r="EX16" s="291"/>
      <c r="EY16" s="291"/>
      <c r="EZ16" s="291"/>
      <c r="FA16" s="291"/>
      <c r="FB16" s="291"/>
      <c r="FC16" s="291"/>
      <c r="FD16" s="291"/>
      <c r="FE16" s="291"/>
      <c r="FF16" s="291"/>
      <c r="FG16" s="291"/>
      <c r="FH16" s="291"/>
      <c r="FI16" s="291"/>
      <c r="FJ16" s="291"/>
      <c r="FK16" s="291"/>
      <c r="FL16" s="291"/>
      <c r="FM16" s="291"/>
      <c r="FN16" s="291"/>
      <c r="FO16" s="291"/>
      <c r="FP16" s="291"/>
      <c r="FQ16" s="291"/>
      <c r="FR16" s="291"/>
      <c r="FS16" s="291"/>
      <c r="FT16" s="291"/>
      <c r="FU16" s="291"/>
      <c r="FV16" s="291"/>
      <c r="FW16" s="291"/>
      <c r="FX16" s="291"/>
      <c r="FY16" s="291"/>
      <c r="FZ16" s="291"/>
      <c r="GA16" s="291"/>
      <c r="GB16" s="291"/>
      <c r="GC16" s="291"/>
      <c r="GD16" s="291"/>
      <c r="GE16" s="291"/>
      <c r="GF16" s="291"/>
      <c r="GG16" s="291"/>
      <c r="GH16" s="291"/>
      <c r="GI16" s="291"/>
      <c r="GJ16" s="291"/>
      <c r="GK16" s="291"/>
      <c r="GL16" s="291"/>
      <c r="GM16" s="291"/>
      <c r="GN16" s="291"/>
      <c r="GO16" s="291"/>
      <c r="GP16" s="291"/>
      <c r="GQ16" s="291"/>
      <c r="GR16" s="291"/>
      <c r="GS16" s="291"/>
      <c r="GT16" s="291"/>
      <c r="GU16" s="291"/>
      <c r="GV16" s="291"/>
      <c r="GW16" s="291"/>
      <c r="GX16" s="291"/>
      <c r="GY16" s="291"/>
      <c r="GZ16" s="291"/>
      <c r="HA16" s="291"/>
      <c r="HB16" s="291"/>
      <c r="HC16" s="291"/>
      <c r="HD16" s="291"/>
      <c r="HE16" s="291"/>
      <c r="HF16" s="291"/>
      <c r="HG16" s="291"/>
      <c r="HH16" s="291"/>
      <c r="HI16" s="291"/>
      <c r="HJ16" s="291"/>
      <c r="HK16" s="291"/>
      <c r="HL16" s="291"/>
      <c r="HM16" s="291"/>
      <c r="HN16" s="291"/>
      <c r="HO16" s="291"/>
      <c r="HP16" s="291"/>
      <c r="HQ16" s="291"/>
      <c r="HR16" s="291"/>
      <c r="HS16" s="291"/>
      <c r="HT16" s="291"/>
      <c r="HU16" s="291"/>
      <c r="HV16" s="291"/>
      <c r="HW16" s="291"/>
      <c r="HX16" s="291"/>
      <c r="HY16" s="291"/>
      <c r="HZ16" s="291"/>
      <c r="IA16" s="291"/>
      <c r="IB16" s="291"/>
      <c r="IC16" s="291"/>
      <c r="ID16" s="291"/>
      <c r="IE16" s="291"/>
      <c r="IF16" s="291"/>
      <c r="IG16" s="291"/>
      <c r="IH16" s="291"/>
      <c r="II16" s="291"/>
      <c r="IJ16" s="291"/>
      <c r="IK16" s="291"/>
      <c r="IL16" s="291"/>
      <c r="IM16" s="291"/>
      <c r="IN16" s="291"/>
      <c r="IO16" s="291"/>
      <c r="IP16" s="291"/>
      <c r="IQ16" s="291"/>
      <c r="IR16" s="291"/>
      <c r="IS16" s="291"/>
      <c r="IT16" s="291"/>
      <c r="IU16" s="291"/>
      <c r="IV16" s="291"/>
      <c r="IW16" s="291"/>
      <c r="IX16" s="291"/>
      <c r="IY16" s="291"/>
      <c r="IZ16" s="291"/>
      <c r="JA16" s="291"/>
      <c r="JB16" s="291"/>
      <c r="JC16" s="291"/>
      <c r="JD16" s="291"/>
      <c r="JE16" s="291"/>
      <c r="JF16" s="291"/>
      <c r="JG16" s="291"/>
      <c r="JH16" s="291"/>
      <c r="JI16" s="291"/>
      <c r="JJ16" s="291"/>
      <c r="JK16" s="291"/>
      <c r="JL16" s="291"/>
      <c r="JM16" s="291"/>
      <c r="JN16" s="291"/>
      <c r="JO16" s="291"/>
      <c r="JP16" s="291"/>
      <c r="JQ16" s="291"/>
      <c r="JR16" s="291"/>
      <c r="JS16" s="291"/>
      <c r="JT16" s="291"/>
      <c r="JU16" s="291"/>
      <c r="JV16" s="291"/>
      <c r="JW16" s="291"/>
      <c r="JX16" s="291"/>
      <c r="JY16" s="291"/>
      <c r="JZ16" s="291"/>
      <c r="KA16" s="291"/>
      <c r="KB16" s="291"/>
      <c r="KC16" s="291"/>
      <c r="KD16" s="291"/>
      <c r="KE16" s="291"/>
      <c r="KF16" s="291"/>
      <c r="KG16" s="291"/>
      <c r="KH16" s="291"/>
      <c r="KI16" s="291"/>
      <c r="KJ16" s="291"/>
      <c r="KK16" s="291"/>
      <c r="KL16" s="291"/>
      <c r="KM16" s="291"/>
      <c r="KN16" s="291"/>
      <c r="KO16" s="291"/>
      <c r="KP16" s="291"/>
      <c r="KQ16" s="291"/>
      <c r="KR16" s="291"/>
      <c r="KS16" s="291"/>
      <c r="KT16" s="291"/>
      <c r="KU16" s="291"/>
      <c r="KV16" s="291"/>
      <c r="KW16" s="291"/>
      <c r="KX16" s="291"/>
      <c r="KY16" s="291"/>
      <c r="KZ16" s="291"/>
      <c r="LA16" s="291"/>
      <c r="LB16" s="291"/>
      <c r="LC16" s="291"/>
      <c r="LD16" s="291"/>
      <c r="LE16" s="291"/>
      <c r="LF16" s="291"/>
      <c r="LG16" s="291"/>
      <c r="LH16" s="291"/>
      <c r="LI16" s="291"/>
      <c r="LJ16" s="291"/>
      <c r="LK16" s="291"/>
      <c r="LL16" s="291"/>
      <c r="LM16" s="291"/>
      <c r="LN16" s="291"/>
      <c r="LO16" s="291"/>
      <c r="LP16" s="291"/>
      <c r="LQ16" s="291"/>
      <c r="LR16" s="291"/>
      <c r="LS16" s="291"/>
      <c r="LT16" s="291"/>
      <c r="LU16" s="291"/>
      <c r="LV16" s="291"/>
      <c r="LW16" s="291"/>
      <c r="LX16" s="291"/>
      <c r="LY16" s="291"/>
      <c r="LZ16" s="291"/>
      <c r="MA16" s="291"/>
      <c r="MB16" s="291"/>
      <c r="MC16" s="291"/>
      <c r="MD16" s="291"/>
      <c r="ME16" s="291"/>
      <c r="MF16" s="291"/>
      <c r="MG16" s="291"/>
      <c r="MH16" s="291"/>
      <c r="MI16" s="291"/>
      <c r="MJ16" s="291"/>
      <c r="MK16" s="291"/>
      <c r="ML16" s="291"/>
      <c r="MM16" s="291"/>
      <c r="MN16" s="291"/>
      <c r="MO16" s="291"/>
      <c r="MP16" s="291"/>
      <c r="MQ16" s="291"/>
      <c r="MR16" s="291"/>
      <c r="MS16" s="291"/>
      <c r="MT16" s="291"/>
      <c r="MU16" s="291"/>
      <c r="MV16" s="291"/>
      <c r="MW16" s="291"/>
      <c r="MX16" s="291"/>
      <c r="MY16" s="291"/>
      <c r="MZ16" s="291"/>
      <c r="NA16" s="291"/>
      <c r="NB16" s="291"/>
      <c r="NC16" s="291"/>
      <c r="ND16" s="291"/>
      <c r="NE16" s="291"/>
      <c r="NF16" s="291"/>
      <c r="NG16" s="291"/>
      <c r="NH16" s="291"/>
      <c r="NI16" s="291"/>
      <c r="NJ16" s="291"/>
      <c r="NK16" s="291"/>
      <c r="NL16" s="291"/>
      <c r="NM16" s="291"/>
      <c r="NN16" s="291"/>
      <c r="NO16" s="291"/>
      <c r="NP16" s="291"/>
      <c r="NQ16" s="291"/>
      <c r="NR16" s="291"/>
      <c r="NS16" s="291"/>
      <c r="NT16" s="291"/>
      <c r="NU16" s="291"/>
      <c r="NV16" s="291"/>
      <c r="NW16" s="291"/>
      <c r="NX16" s="291"/>
      <c r="NY16" s="291"/>
      <c r="NZ16" s="291"/>
      <c r="OA16" s="291"/>
      <c r="OB16" s="291"/>
      <c r="OC16" s="291"/>
      <c r="OD16" s="291"/>
      <c r="OE16" s="291"/>
      <c r="OF16" s="291"/>
      <c r="OG16" s="291"/>
      <c r="OH16" s="291"/>
      <c r="OI16" s="291"/>
      <c r="OJ16" s="291"/>
      <c r="OK16" s="291"/>
      <c r="OL16" s="291"/>
      <c r="OM16" s="291"/>
      <c r="ON16" s="291"/>
      <c r="OO16" s="291"/>
      <c r="OP16" s="291"/>
      <c r="OQ16" s="291"/>
      <c r="OR16" s="291"/>
      <c r="OS16" s="291"/>
      <c r="OT16" s="291"/>
      <c r="OU16" s="291"/>
      <c r="OV16" s="291"/>
      <c r="OW16" s="291"/>
      <c r="OX16" s="291"/>
      <c r="OY16" s="291"/>
      <c r="OZ16" s="291"/>
      <c r="PA16" s="291"/>
      <c r="PB16" s="291"/>
      <c r="PC16" s="291"/>
      <c r="PD16" s="291"/>
      <c r="PE16" s="291"/>
      <c r="PF16" s="291"/>
      <c r="PG16" s="291"/>
      <c r="PH16" s="291"/>
      <c r="PI16" s="291"/>
      <c r="PJ16" s="291"/>
      <c r="PK16" s="291"/>
      <c r="PL16" s="291"/>
      <c r="PM16" s="291"/>
      <c r="PN16" s="291"/>
      <c r="PO16" s="291"/>
      <c r="PP16" s="291"/>
      <c r="PQ16" s="291"/>
      <c r="PR16" s="291"/>
      <c r="PS16" s="291"/>
      <c r="PT16" s="291"/>
      <c r="PU16" s="291"/>
      <c r="PV16" s="291"/>
      <c r="PW16" s="291"/>
      <c r="PX16" s="291"/>
      <c r="PY16" s="291"/>
      <c r="PZ16" s="291"/>
      <c r="QA16" s="291"/>
      <c r="QB16" s="291"/>
      <c r="QC16" s="291"/>
      <c r="QD16" s="291"/>
      <c r="QE16" s="291"/>
      <c r="QF16" s="291"/>
      <c r="QG16" s="291"/>
      <c r="QH16" s="291"/>
      <c r="QI16" s="291"/>
      <c r="QJ16" s="291"/>
      <c r="QK16" s="291"/>
      <c r="QL16" s="291"/>
      <c r="QM16" s="291"/>
      <c r="QN16" s="291"/>
      <c r="QO16" s="291"/>
      <c r="QP16" s="291"/>
      <c r="QQ16" s="291"/>
      <c r="QR16" s="291"/>
      <c r="QS16" s="291"/>
      <c r="QT16" s="291"/>
      <c r="QU16" s="291"/>
      <c r="QV16" s="291"/>
      <c r="QW16" s="291"/>
      <c r="QX16" s="291"/>
      <c r="QY16" s="291"/>
      <c r="QZ16" s="291"/>
      <c r="RA16" s="291"/>
      <c r="RB16" s="291"/>
      <c r="RC16" s="291"/>
      <c r="RD16" s="291"/>
      <c r="RE16" s="291"/>
      <c r="RF16" s="291"/>
      <c r="RG16" s="291"/>
      <c r="RH16" s="291"/>
      <c r="RI16" s="291"/>
      <c r="RJ16" s="291"/>
      <c r="RK16" s="291"/>
      <c r="RL16" s="291"/>
      <c r="RM16" s="291"/>
      <c r="RN16" s="291"/>
      <c r="RO16" s="291"/>
      <c r="RP16" s="291"/>
      <c r="RQ16" s="291"/>
      <c r="RR16" s="291"/>
      <c r="RS16" s="291"/>
      <c r="RT16" s="291"/>
      <c r="RU16" s="291"/>
      <c r="RV16" s="291"/>
      <c r="RW16" s="291"/>
      <c r="RX16" s="291"/>
      <c r="RY16" s="291"/>
      <c r="RZ16" s="291"/>
      <c r="SA16" s="291"/>
      <c r="SB16" s="291"/>
      <c r="SC16" s="291"/>
      <c r="SD16" s="291"/>
      <c r="SE16" s="291"/>
      <c r="SF16" s="291"/>
      <c r="SG16" s="291"/>
      <c r="SH16" s="291"/>
      <c r="SI16" s="291"/>
      <c r="SJ16" s="291"/>
      <c r="SK16" s="291"/>
      <c r="SL16" s="291"/>
      <c r="SM16" s="291"/>
      <c r="SN16" s="291"/>
      <c r="SO16" s="291"/>
      <c r="SP16" s="291"/>
      <c r="SQ16" s="291"/>
      <c r="SR16" s="291"/>
      <c r="SS16" s="291"/>
      <c r="ST16" s="291"/>
      <c r="SU16" s="291"/>
      <c r="SV16" s="291"/>
      <c r="SW16" s="291"/>
      <c r="SX16" s="291"/>
      <c r="SY16" s="291"/>
      <c r="SZ16" s="291"/>
      <c r="TA16" s="291"/>
      <c r="TB16" s="291"/>
      <c r="TC16" s="291"/>
      <c r="TD16" s="291"/>
      <c r="TE16" s="291"/>
      <c r="TF16" s="291"/>
      <c r="TG16" s="291"/>
      <c r="TH16" s="291"/>
      <c r="TI16" s="291"/>
      <c r="TJ16" s="291"/>
      <c r="TK16" s="291"/>
      <c r="TL16" s="291"/>
      <c r="TM16" s="291"/>
      <c r="TN16" s="291"/>
      <c r="TO16" s="291"/>
      <c r="TP16" s="291"/>
      <c r="TQ16" s="291"/>
      <c r="TR16" s="291"/>
      <c r="TS16" s="291"/>
      <c r="TT16" s="291"/>
      <c r="TU16" s="291"/>
      <c r="TV16" s="291"/>
      <c r="TW16" s="291"/>
      <c r="TX16" s="291"/>
      <c r="TY16" s="291"/>
      <c r="TZ16" s="291"/>
      <c r="UA16" s="291"/>
      <c r="UB16" s="291"/>
      <c r="UC16" s="291"/>
      <c r="UD16" s="291"/>
      <c r="UE16" s="291"/>
      <c r="UF16" s="291"/>
      <c r="UG16" s="291"/>
      <c r="UH16" s="291"/>
      <c r="UI16" s="291"/>
      <c r="UJ16" s="291"/>
      <c r="UK16" s="291"/>
      <c r="UL16" s="291"/>
      <c r="UM16" s="291"/>
      <c r="UN16" s="291"/>
      <c r="UO16" s="291"/>
      <c r="UP16" s="291"/>
      <c r="UQ16" s="291"/>
      <c r="UR16" s="291"/>
      <c r="US16" s="291"/>
      <c r="UT16" s="291"/>
      <c r="UU16" s="291"/>
      <c r="UV16" s="291"/>
      <c r="UW16" s="291"/>
      <c r="UX16" s="291"/>
      <c r="UY16" s="291"/>
      <c r="UZ16" s="291"/>
      <c r="VA16" s="291"/>
      <c r="VB16" s="291"/>
      <c r="VC16" s="291"/>
      <c r="VD16" s="291"/>
      <c r="VE16" s="291"/>
      <c r="VF16" s="291"/>
      <c r="VG16" s="291"/>
      <c r="VH16" s="291"/>
      <c r="VI16" s="291"/>
      <c r="VJ16" s="291"/>
      <c r="VK16" s="291"/>
      <c r="VL16" s="291"/>
      <c r="VM16" s="291"/>
      <c r="VN16" s="291"/>
      <c r="VO16" s="291"/>
      <c r="VP16" s="291"/>
      <c r="VQ16" s="291"/>
      <c r="VR16" s="291"/>
      <c r="VS16" s="291"/>
      <c r="VT16" s="291"/>
      <c r="VU16" s="291"/>
      <c r="VV16" s="291"/>
      <c r="VW16" s="291"/>
      <c r="VX16" s="291"/>
      <c r="VY16" s="291"/>
      <c r="VZ16" s="291"/>
      <c r="WA16" s="291"/>
      <c r="WB16" s="291"/>
      <c r="WC16" s="291"/>
      <c r="WD16" s="291"/>
      <c r="WE16" s="291"/>
      <c r="WF16" s="291"/>
      <c r="WG16" s="291"/>
      <c r="WH16" s="291"/>
      <c r="WI16" s="291"/>
      <c r="WJ16" s="291"/>
      <c r="WK16" s="291"/>
      <c r="WL16" s="291"/>
      <c r="WM16" s="291"/>
      <c r="WN16" s="291"/>
      <c r="WO16" s="291"/>
      <c r="WP16" s="291"/>
      <c r="WQ16" s="291"/>
      <c r="WR16" s="291"/>
      <c r="WS16" s="291"/>
      <c r="WT16" s="291"/>
      <c r="WU16" s="291"/>
      <c r="WV16" s="291"/>
      <c r="WW16" s="291"/>
      <c r="WX16" s="291"/>
      <c r="WY16" s="291"/>
      <c r="WZ16" s="291"/>
      <c r="XA16" s="291"/>
      <c r="XB16" s="291"/>
      <c r="XC16" s="291"/>
      <c r="XD16" s="291"/>
      <c r="XE16" s="291"/>
      <c r="XF16" s="291"/>
      <c r="XG16" s="291"/>
      <c r="XH16" s="291"/>
      <c r="XI16" s="291"/>
      <c r="XJ16" s="291"/>
      <c r="XK16" s="291"/>
      <c r="XL16" s="291"/>
      <c r="XM16" s="291"/>
      <c r="XN16" s="291"/>
      <c r="XO16" s="291"/>
      <c r="XP16" s="291"/>
      <c r="XQ16" s="291"/>
      <c r="XR16" s="291"/>
      <c r="XS16" s="291"/>
      <c r="XT16" s="291"/>
      <c r="XU16" s="291"/>
      <c r="XV16" s="291"/>
      <c r="XW16" s="291"/>
      <c r="XX16" s="291"/>
      <c r="XY16" s="291"/>
      <c r="XZ16" s="291"/>
      <c r="YA16" s="291"/>
      <c r="YB16" s="291"/>
      <c r="YC16" s="291"/>
      <c r="YD16" s="291"/>
      <c r="YE16" s="291"/>
      <c r="YF16" s="291"/>
      <c r="YG16" s="291"/>
      <c r="YH16" s="291"/>
      <c r="YI16" s="291"/>
      <c r="YJ16" s="291"/>
      <c r="YK16" s="291"/>
      <c r="YL16" s="291"/>
      <c r="YM16" s="291"/>
      <c r="YN16" s="291"/>
      <c r="YO16" s="291"/>
      <c r="YP16" s="291"/>
      <c r="YQ16" s="291"/>
      <c r="YR16" s="291"/>
      <c r="YS16" s="291"/>
      <c r="YT16" s="291"/>
      <c r="YU16" s="291"/>
      <c r="YV16" s="291"/>
      <c r="YW16" s="291"/>
      <c r="YX16" s="291"/>
      <c r="YY16" s="291"/>
      <c r="YZ16" s="291"/>
      <c r="ZA16" s="291"/>
      <c r="ZB16" s="291"/>
      <c r="ZC16" s="291"/>
      <c r="ZD16" s="291"/>
      <c r="ZE16" s="291"/>
      <c r="ZF16" s="291"/>
      <c r="ZG16" s="291"/>
      <c r="ZH16" s="291"/>
      <c r="ZI16" s="291"/>
      <c r="ZJ16" s="291"/>
      <c r="ZK16" s="291"/>
      <c r="ZL16" s="291"/>
      <c r="ZM16" s="291"/>
      <c r="ZN16" s="291"/>
      <c r="ZO16" s="291"/>
      <c r="ZP16" s="291"/>
      <c r="ZQ16" s="291"/>
      <c r="ZR16" s="291"/>
      <c r="ZS16" s="291"/>
      <c r="ZT16" s="291"/>
      <c r="ZU16" s="291"/>
      <c r="ZV16" s="291"/>
      <c r="ZW16" s="291"/>
      <c r="ZX16" s="291"/>
      <c r="ZY16" s="291"/>
      <c r="ZZ16" s="291"/>
      <c r="AAA16" s="291"/>
      <c r="AAB16" s="291"/>
      <c r="AAC16" s="291"/>
      <c r="AAD16" s="291"/>
      <c r="AAE16" s="291"/>
      <c r="AAF16" s="291"/>
      <c r="AAG16" s="291"/>
      <c r="AAH16" s="291"/>
      <c r="AAI16" s="291"/>
      <c r="AAJ16" s="291"/>
      <c r="AAK16" s="291"/>
      <c r="AAL16" s="291"/>
      <c r="AAM16" s="291"/>
      <c r="AAN16" s="291"/>
      <c r="AAO16" s="291"/>
      <c r="AAP16" s="291"/>
      <c r="AAQ16" s="291"/>
      <c r="AAR16" s="291"/>
      <c r="AAS16" s="291"/>
      <c r="AAT16" s="291"/>
      <c r="AAU16" s="291"/>
      <c r="AAV16" s="291"/>
      <c r="AAW16" s="291"/>
      <c r="AAX16" s="291"/>
      <c r="AAY16" s="291"/>
      <c r="AAZ16" s="291"/>
      <c r="ABA16" s="291"/>
      <c r="ABB16" s="291"/>
      <c r="ABC16" s="291"/>
      <c r="ABD16" s="291"/>
      <c r="ABE16" s="291"/>
      <c r="ABF16" s="291"/>
      <c r="ABG16" s="291"/>
      <c r="ABH16" s="291"/>
      <c r="ABI16" s="291"/>
      <c r="ABJ16" s="291"/>
      <c r="ABK16" s="291"/>
      <c r="ABL16" s="291"/>
      <c r="ABM16" s="291"/>
      <c r="ABN16" s="291"/>
      <c r="ABO16" s="291"/>
      <c r="ABP16" s="291"/>
      <c r="ABQ16" s="291"/>
      <c r="ABR16" s="291"/>
      <c r="ABS16" s="291"/>
      <c r="ABT16" s="291"/>
      <c r="ABU16" s="291"/>
      <c r="ABV16" s="291"/>
      <c r="ABW16" s="291"/>
      <c r="ABX16" s="291"/>
      <c r="ABY16" s="291"/>
      <c r="ABZ16" s="291"/>
      <c r="ACA16" s="291"/>
      <c r="ACB16" s="291"/>
      <c r="ACC16" s="291"/>
      <c r="ACD16" s="291"/>
      <c r="ACE16" s="291"/>
      <c r="ACF16" s="291"/>
      <c r="ACG16" s="291"/>
      <c r="ACH16" s="291"/>
      <c r="ACI16" s="291"/>
      <c r="ACJ16" s="291"/>
      <c r="ACK16" s="291"/>
      <c r="ACL16" s="291"/>
      <c r="ACM16" s="291"/>
      <c r="ACN16" s="291"/>
      <c r="ACO16" s="291"/>
      <c r="ACP16" s="291"/>
      <c r="ACQ16" s="291"/>
      <c r="ACR16" s="291"/>
      <c r="ACS16" s="291"/>
      <c r="ACT16" s="291"/>
      <c r="ACU16" s="291"/>
      <c r="ACV16" s="291"/>
      <c r="ACW16" s="291"/>
      <c r="ACX16" s="291"/>
      <c r="ACY16" s="291"/>
      <c r="ACZ16" s="291"/>
      <c r="ADA16" s="291"/>
      <c r="ADB16" s="291"/>
      <c r="ADC16" s="291"/>
      <c r="ADD16" s="291"/>
      <c r="ADE16" s="291"/>
      <c r="ADF16" s="291"/>
      <c r="ADG16" s="291"/>
      <c r="ADH16" s="291"/>
      <c r="ADI16" s="291"/>
      <c r="ADJ16" s="291"/>
      <c r="ADK16" s="291"/>
      <c r="ADL16" s="291"/>
      <c r="ADM16" s="291"/>
      <c r="ADN16" s="291"/>
      <c r="ADO16" s="291"/>
      <c r="ADP16" s="291"/>
      <c r="ADQ16" s="291"/>
      <c r="ADR16" s="291"/>
      <c r="ADS16" s="291"/>
      <c r="ADT16" s="291"/>
      <c r="ADU16" s="291"/>
      <c r="ADV16" s="291"/>
      <c r="ADW16" s="291"/>
      <c r="ADX16" s="291"/>
      <c r="ADY16" s="291"/>
      <c r="ADZ16" s="291"/>
      <c r="AEA16" s="291"/>
      <c r="AEB16" s="291"/>
      <c r="AEC16" s="291"/>
      <c r="AED16" s="291"/>
      <c r="AEE16" s="291"/>
      <c r="AEF16" s="291"/>
      <c r="AEG16" s="291"/>
      <c r="AEH16" s="291"/>
      <c r="AEI16" s="291"/>
      <c r="AEJ16" s="291"/>
      <c r="AEK16" s="291"/>
      <c r="AEL16" s="291"/>
      <c r="AEM16" s="291"/>
      <c r="AEN16" s="291"/>
      <c r="AEO16" s="291"/>
      <c r="AEP16" s="291"/>
      <c r="AEQ16" s="291"/>
      <c r="AER16" s="291"/>
      <c r="AES16" s="291"/>
      <c r="AET16" s="291"/>
      <c r="AEU16" s="291"/>
      <c r="AEV16" s="291"/>
      <c r="AEW16" s="291"/>
      <c r="AEX16" s="291"/>
      <c r="AEY16" s="291"/>
      <c r="AEZ16" s="291"/>
      <c r="AFA16" s="291"/>
      <c r="AFB16" s="291"/>
      <c r="AFC16" s="291"/>
      <c r="AFD16" s="291"/>
      <c r="AFE16" s="291"/>
      <c r="AFF16" s="291"/>
      <c r="AFG16" s="291"/>
      <c r="AFH16" s="291"/>
      <c r="AFI16" s="291"/>
      <c r="AFJ16" s="291"/>
      <c r="AFK16" s="291"/>
      <c r="AFL16" s="291"/>
      <c r="AFM16" s="291"/>
      <c r="AFN16" s="291"/>
      <c r="AFO16" s="291"/>
      <c r="AFP16" s="291"/>
      <c r="AFQ16" s="291"/>
      <c r="AFR16" s="291"/>
      <c r="AFS16" s="291"/>
      <c r="AFT16" s="291"/>
      <c r="AFU16" s="291"/>
      <c r="AFV16" s="291"/>
      <c r="AFW16" s="291"/>
      <c r="AFX16" s="291"/>
      <c r="AFY16" s="291"/>
      <c r="AFZ16" s="291"/>
      <c r="AGA16" s="291"/>
      <c r="AGB16" s="291"/>
      <c r="AGC16" s="291"/>
      <c r="AGD16" s="291"/>
      <c r="AGE16" s="291"/>
      <c r="AGF16" s="291"/>
      <c r="AGG16" s="291"/>
      <c r="AGH16" s="291"/>
      <c r="AGI16" s="291"/>
      <c r="AGJ16" s="291"/>
      <c r="AGK16" s="291"/>
      <c r="AGL16" s="291"/>
      <c r="AGM16" s="291"/>
      <c r="AGN16" s="291"/>
      <c r="AGO16" s="291"/>
      <c r="AGP16" s="291"/>
      <c r="AGQ16" s="291"/>
      <c r="AGR16" s="291"/>
      <c r="AGS16" s="291"/>
      <c r="AGT16" s="291"/>
      <c r="AGU16" s="291"/>
      <c r="AGV16" s="291"/>
      <c r="AGW16" s="291"/>
      <c r="AGX16" s="291"/>
      <c r="AGY16" s="291"/>
      <c r="AGZ16" s="291"/>
      <c r="AHA16" s="291"/>
      <c r="AHB16" s="291"/>
      <c r="AHC16" s="291"/>
      <c r="AHD16" s="291"/>
      <c r="AHE16" s="291"/>
      <c r="AHF16" s="291"/>
      <c r="AHG16" s="291"/>
      <c r="AHH16" s="291"/>
      <c r="AHI16" s="291"/>
      <c r="AHJ16" s="291"/>
      <c r="AHK16" s="291"/>
      <c r="AHL16" s="291"/>
      <c r="AHM16" s="291"/>
      <c r="AHN16" s="291"/>
      <c r="AHO16" s="291"/>
      <c r="AHP16" s="291"/>
      <c r="AHQ16" s="291"/>
      <c r="AHR16" s="291"/>
      <c r="AHS16" s="291"/>
      <c r="AHT16" s="291"/>
      <c r="AHU16" s="291"/>
      <c r="AHV16" s="291"/>
      <c r="AHW16" s="291"/>
      <c r="AHX16" s="291"/>
      <c r="AHY16" s="291"/>
      <c r="AHZ16" s="291"/>
      <c r="AIA16" s="291"/>
      <c r="AIB16" s="291"/>
      <c r="AIC16" s="291"/>
      <c r="AID16" s="291"/>
      <c r="AIE16" s="291"/>
      <c r="AIF16" s="291"/>
      <c r="AIG16" s="291"/>
      <c r="AIH16" s="291"/>
      <c r="AII16" s="291"/>
      <c r="AIJ16" s="291"/>
      <c r="AIK16" s="291"/>
      <c r="AIL16" s="291"/>
      <c r="AIM16" s="291"/>
      <c r="AIN16" s="291"/>
      <c r="AIO16" s="291"/>
      <c r="AIP16" s="291"/>
      <c r="AIQ16" s="291"/>
      <c r="AIR16" s="291"/>
      <c r="AIS16" s="291"/>
      <c r="AIT16" s="291"/>
      <c r="AIU16" s="291"/>
      <c r="AIV16" s="291"/>
      <c r="AIW16" s="291"/>
      <c r="AIX16" s="291"/>
      <c r="AIY16" s="291"/>
      <c r="AIZ16" s="291"/>
      <c r="AJA16" s="291"/>
      <c r="AJB16" s="291"/>
      <c r="AJC16" s="291"/>
      <c r="AJD16" s="291"/>
      <c r="AJE16" s="291"/>
      <c r="AJF16" s="291"/>
      <c r="AJG16" s="291"/>
      <c r="AJH16" s="291"/>
      <c r="AJI16" s="291"/>
      <c r="AJJ16" s="291"/>
      <c r="AJK16" s="291"/>
      <c r="AJL16" s="291"/>
      <c r="AJM16" s="291"/>
      <c r="AJN16" s="291"/>
      <c r="AJO16" s="291"/>
      <c r="AJP16" s="291"/>
      <c r="AJQ16" s="291"/>
      <c r="AJR16" s="291"/>
      <c r="AJS16" s="291"/>
      <c r="AJT16" s="291"/>
      <c r="AJU16" s="291"/>
      <c r="AJV16" s="291"/>
      <c r="AJW16" s="291"/>
      <c r="AJX16" s="291"/>
      <c r="AJY16" s="291"/>
      <c r="AJZ16" s="291"/>
      <c r="AKA16" s="291"/>
      <c r="AKB16" s="291"/>
      <c r="AKC16" s="291"/>
      <c r="AKD16" s="291"/>
    </row>
    <row r="17" spans="2:990">
      <c r="B17" s="655" t="s">
        <v>441</v>
      </c>
      <c r="C17" s="656">
        <v>226.46940042400001</v>
      </c>
      <c r="D17" s="657">
        <v>236.79758192200001</v>
      </c>
      <c r="E17" s="656">
        <v>74.142829211499986</v>
      </c>
      <c r="F17" s="656">
        <v>252.35428986189854</v>
      </c>
      <c r="G17" s="656">
        <v>287.52772493363636</v>
      </c>
      <c r="H17" s="656">
        <v>323.97515602867622</v>
      </c>
      <c r="I17" s="656">
        <v>363.51663113893017</v>
      </c>
      <c r="J17" s="656">
        <v>405.20508640415369</v>
      </c>
      <c r="K17" s="657">
        <v>444.52785835917359</v>
      </c>
      <c r="L17" s="658"/>
      <c r="M17" s="659"/>
      <c r="Y17" s="291"/>
      <c r="Z17" s="291"/>
      <c r="AA17" s="291"/>
      <c r="AB17" s="291"/>
      <c r="AC17" s="291"/>
      <c r="AD17" s="291"/>
      <c r="AE17" s="291"/>
      <c r="AF17" s="291"/>
      <c r="AG17" s="291"/>
      <c r="AH17" s="291"/>
      <c r="AI17" s="291"/>
      <c r="AJ17" s="291"/>
      <c r="AK17" s="291"/>
      <c r="AL17" s="291"/>
      <c r="AM17" s="291"/>
      <c r="AN17" s="291"/>
      <c r="AO17" s="291"/>
      <c r="AP17" s="291"/>
      <c r="AQ17" s="291"/>
      <c r="AR17" s="291"/>
      <c r="AS17" s="291"/>
      <c r="AT17" s="291"/>
      <c r="AU17" s="291"/>
      <c r="AV17" s="291"/>
      <c r="AW17" s="291"/>
      <c r="AX17" s="291"/>
      <c r="AY17" s="291"/>
      <c r="AZ17" s="291"/>
      <c r="BA17" s="291"/>
      <c r="BB17" s="291"/>
      <c r="BC17" s="291"/>
      <c r="BD17" s="291"/>
      <c r="BE17" s="291"/>
      <c r="BF17" s="291"/>
      <c r="BG17" s="291"/>
      <c r="BH17" s="291"/>
      <c r="BI17" s="291"/>
      <c r="BJ17" s="291"/>
      <c r="BK17" s="291"/>
      <c r="BL17" s="291"/>
      <c r="BM17" s="291"/>
      <c r="BN17" s="291"/>
      <c r="BO17" s="291"/>
      <c r="BP17" s="291"/>
      <c r="BQ17" s="291"/>
      <c r="BR17" s="291"/>
      <c r="BS17" s="291"/>
      <c r="BT17" s="291"/>
      <c r="BU17" s="291"/>
      <c r="BV17" s="291"/>
      <c r="BW17" s="291"/>
      <c r="BX17" s="291"/>
      <c r="BY17" s="291"/>
      <c r="BZ17" s="291"/>
      <c r="CA17" s="291"/>
      <c r="CB17" s="291"/>
      <c r="CC17" s="291"/>
      <c r="CD17" s="291"/>
      <c r="CE17" s="291"/>
      <c r="CF17" s="291"/>
      <c r="CG17" s="291"/>
      <c r="CH17" s="291"/>
      <c r="CI17" s="291"/>
      <c r="CJ17" s="291"/>
      <c r="CK17" s="291"/>
      <c r="CL17" s="291"/>
      <c r="CM17" s="291"/>
      <c r="CN17" s="291"/>
      <c r="CO17" s="291"/>
      <c r="CP17" s="291"/>
      <c r="CQ17" s="291"/>
      <c r="CR17" s="291"/>
      <c r="CS17" s="291"/>
      <c r="CT17" s="291"/>
      <c r="CU17" s="291"/>
      <c r="CV17" s="291"/>
      <c r="CW17" s="291"/>
      <c r="CX17" s="291"/>
      <c r="CY17" s="291"/>
      <c r="CZ17" s="291"/>
      <c r="DA17" s="291"/>
      <c r="DB17" s="291"/>
      <c r="DC17" s="291"/>
      <c r="DD17" s="291"/>
      <c r="DE17" s="291"/>
      <c r="DF17" s="291"/>
      <c r="DG17" s="291"/>
      <c r="DH17" s="291"/>
      <c r="DI17" s="291"/>
      <c r="DJ17" s="291"/>
      <c r="DK17" s="291"/>
      <c r="DL17" s="291"/>
      <c r="DM17" s="291"/>
      <c r="DN17" s="291"/>
      <c r="DO17" s="291"/>
      <c r="DP17" s="291"/>
      <c r="DQ17" s="291"/>
      <c r="DR17" s="291"/>
      <c r="DS17" s="291"/>
      <c r="DT17" s="291"/>
      <c r="DU17" s="291"/>
      <c r="DV17" s="291"/>
      <c r="DW17" s="291"/>
      <c r="DX17" s="291"/>
      <c r="DY17" s="291"/>
      <c r="DZ17" s="291"/>
      <c r="EA17" s="291"/>
      <c r="EB17" s="291"/>
      <c r="EC17" s="291"/>
      <c r="ED17" s="291"/>
      <c r="EE17" s="291"/>
      <c r="EF17" s="291"/>
      <c r="EG17" s="291"/>
      <c r="EH17" s="291"/>
      <c r="EI17" s="291"/>
      <c r="EJ17" s="291"/>
      <c r="EK17" s="291"/>
      <c r="EL17" s="291"/>
      <c r="EM17" s="291"/>
      <c r="EN17" s="291"/>
      <c r="EO17" s="291"/>
      <c r="EP17" s="291"/>
      <c r="EQ17" s="291"/>
      <c r="ER17" s="291"/>
      <c r="ES17" s="291"/>
      <c r="ET17" s="291"/>
      <c r="EU17" s="291"/>
      <c r="EV17" s="291"/>
      <c r="EW17" s="291"/>
      <c r="EX17" s="291"/>
      <c r="EY17" s="291"/>
      <c r="EZ17" s="291"/>
      <c r="FA17" s="291"/>
      <c r="FB17" s="291"/>
      <c r="FC17" s="291"/>
      <c r="FD17" s="291"/>
      <c r="FE17" s="291"/>
      <c r="FF17" s="291"/>
      <c r="FG17" s="291"/>
      <c r="FH17" s="291"/>
      <c r="FI17" s="291"/>
      <c r="FJ17" s="291"/>
      <c r="FK17" s="291"/>
      <c r="FL17" s="291"/>
      <c r="FM17" s="291"/>
      <c r="FN17" s="291"/>
      <c r="FO17" s="291"/>
      <c r="FP17" s="291"/>
      <c r="FQ17" s="291"/>
      <c r="FR17" s="291"/>
      <c r="FS17" s="291"/>
      <c r="FT17" s="291"/>
      <c r="FU17" s="291"/>
      <c r="FV17" s="291"/>
      <c r="FW17" s="291"/>
      <c r="FX17" s="291"/>
      <c r="FY17" s="291"/>
      <c r="FZ17" s="291"/>
      <c r="GA17" s="291"/>
      <c r="GB17" s="291"/>
      <c r="GC17" s="291"/>
      <c r="GD17" s="291"/>
      <c r="GE17" s="291"/>
      <c r="GF17" s="291"/>
      <c r="GG17" s="291"/>
      <c r="GH17" s="291"/>
      <c r="GI17" s="291"/>
      <c r="GJ17" s="291"/>
      <c r="GK17" s="291"/>
      <c r="GL17" s="291"/>
      <c r="GM17" s="291"/>
      <c r="GN17" s="291"/>
      <c r="GO17" s="291"/>
      <c r="GP17" s="291"/>
      <c r="GQ17" s="291"/>
      <c r="GR17" s="291"/>
      <c r="GS17" s="291"/>
      <c r="GT17" s="291"/>
      <c r="GU17" s="291"/>
      <c r="GV17" s="291"/>
      <c r="GW17" s="291"/>
      <c r="GX17" s="291"/>
      <c r="GY17" s="291"/>
      <c r="GZ17" s="291"/>
      <c r="HA17" s="291"/>
      <c r="HB17" s="291"/>
      <c r="HC17" s="291"/>
      <c r="HD17" s="291"/>
      <c r="HE17" s="291"/>
      <c r="HF17" s="291"/>
      <c r="HG17" s="291"/>
      <c r="HH17" s="291"/>
      <c r="HI17" s="291"/>
      <c r="HJ17" s="291"/>
      <c r="HK17" s="291"/>
      <c r="HL17" s="291"/>
      <c r="HM17" s="291"/>
      <c r="HN17" s="291"/>
      <c r="HO17" s="291"/>
      <c r="HP17" s="291"/>
      <c r="HQ17" s="291"/>
      <c r="HR17" s="291"/>
      <c r="HS17" s="291"/>
      <c r="HT17" s="291"/>
      <c r="HU17" s="291"/>
      <c r="HV17" s="291"/>
      <c r="HW17" s="291"/>
      <c r="HX17" s="291"/>
      <c r="HY17" s="291"/>
      <c r="HZ17" s="291"/>
      <c r="IA17" s="291"/>
      <c r="IB17" s="291"/>
      <c r="IC17" s="291"/>
      <c r="ID17" s="291"/>
      <c r="IE17" s="291"/>
      <c r="IF17" s="291"/>
      <c r="IG17" s="291"/>
      <c r="IH17" s="291"/>
      <c r="II17" s="291"/>
      <c r="IJ17" s="291"/>
      <c r="IK17" s="291"/>
      <c r="IL17" s="291"/>
      <c r="IM17" s="291"/>
      <c r="IN17" s="291"/>
      <c r="IO17" s="291"/>
      <c r="IP17" s="291"/>
      <c r="IQ17" s="291"/>
      <c r="IR17" s="291"/>
      <c r="IS17" s="291"/>
      <c r="IT17" s="291"/>
      <c r="IU17" s="291"/>
      <c r="IV17" s="291"/>
      <c r="IW17" s="291"/>
      <c r="IX17" s="291"/>
      <c r="IY17" s="291"/>
      <c r="IZ17" s="291"/>
      <c r="JA17" s="291"/>
      <c r="JB17" s="291"/>
      <c r="JC17" s="291"/>
      <c r="JD17" s="291"/>
      <c r="JE17" s="291"/>
      <c r="JF17" s="291"/>
      <c r="JG17" s="291"/>
      <c r="JH17" s="291"/>
      <c r="JI17" s="291"/>
      <c r="JJ17" s="291"/>
      <c r="JK17" s="291"/>
      <c r="JL17" s="291"/>
      <c r="JM17" s="291"/>
      <c r="JN17" s="291"/>
      <c r="JO17" s="291"/>
      <c r="JP17" s="291"/>
      <c r="JQ17" s="291"/>
      <c r="JR17" s="291"/>
      <c r="JS17" s="291"/>
      <c r="JT17" s="291"/>
      <c r="JU17" s="291"/>
      <c r="JV17" s="291"/>
      <c r="JW17" s="291"/>
      <c r="JX17" s="291"/>
      <c r="JY17" s="291"/>
      <c r="JZ17" s="291"/>
      <c r="KA17" s="291"/>
      <c r="KB17" s="291"/>
      <c r="KC17" s="291"/>
      <c r="KD17" s="291"/>
      <c r="KE17" s="291"/>
      <c r="KF17" s="291"/>
      <c r="KG17" s="291"/>
      <c r="KH17" s="291"/>
      <c r="KI17" s="291"/>
      <c r="KJ17" s="291"/>
      <c r="KK17" s="291"/>
      <c r="KL17" s="291"/>
      <c r="KM17" s="291"/>
      <c r="KN17" s="291"/>
      <c r="KO17" s="291"/>
      <c r="KP17" s="291"/>
      <c r="KQ17" s="291"/>
      <c r="KR17" s="291"/>
      <c r="KS17" s="291"/>
      <c r="KT17" s="291"/>
      <c r="KU17" s="291"/>
      <c r="KV17" s="291"/>
      <c r="KW17" s="291"/>
      <c r="KX17" s="291"/>
      <c r="KY17" s="291"/>
      <c r="KZ17" s="291"/>
      <c r="LA17" s="291"/>
      <c r="LB17" s="291"/>
      <c r="LC17" s="291"/>
      <c r="LD17" s="291"/>
      <c r="LE17" s="291"/>
      <c r="LF17" s="291"/>
      <c r="LG17" s="291"/>
      <c r="LH17" s="291"/>
      <c r="LI17" s="291"/>
      <c r="LJ17" s="291"/>
      <c r="LK17" s="291"/>
      <c r="LL17" s="291"/>
      <c r="LM17" s="291"/>
      <c r="LN17" s="291"/>
      <c r="LO17" s="291"/>
      <c r="LP17" s="291"/>
      <c r="LQ17" s="291"/>
      <c r="LR17" s="291"/>
      <c r="LS17" s="291"/>
      <c r="LT17" s="291"/>
      <c r="LU17" s="291"/>
      <c r="LV17" s="291"/>
      <c r="LW17" s="291"/>
      <c r="LX17" s="291"/>
      <c r="LY17" s="291"/>
      <c r="LZ17" s="291"/>
      <c r="MA17" s="291"/>
      <c r="MB17" s="291"/>
      <c r="MC17" s="291"/>
      <c r="MD17" s="291"/>
      <c r="ME17" s="291"/>
      <c r="MF17" s="291"/>
      <c r="MG17" s="291"/>
      <c r="MH17" s="291"/>
      <c r="MI17" s="291"/>
      <c r="MJ17" s="291"/>
      <c r="MK17" s="291"/>
      <c r="ML17" s="291"/>
      <c r="MM17" s="291"/>
      <c r="MN17" s="291"/>
      <c r="MO17" s="291"/>
      <c r="MP17" s="291"/>
      <c r="MQ17" s="291"/>
      <c r="MR17" s="291"/>
      <c r="MS17" s="291"/>
      <c r="MT17" s="291"/>
      <c r="MU17" s="291"/>
      <c r="MV17" s="291"/>
      <c r="MW17" s="291"/>
      <c r="MX17" s="291"/>
      <c r="MY17" s="291"/>
      <c r="MZ17" s="291"/>
      <c r="NA17" s="291"/>
      <c r="NB17" s="291"/>
      <c r="NC17" s="291"/>
      <c r="ND17" s="291"/>
      <c r="NE17" s="291"/>
      <c r="NF17" s="291"/>
      <c r="NG17" s="291"/>
      <c r="NH17" s="291"/>
      <c r="NI17" s="291"/>
      <c r="NJ17" s="291"/>
      <c r="NK17" s="291"/>
      <c r="NL17" s="291"/>
      <c r="NM17" s="291"/>
      <c r="NN17" s="291"/>
      <c r="NO17" s="291"/>
      <c r="NP17" s="291"/>
      <c r="NQ17" s="291"/>
      <c r="NR17" s="291"/>
      <c r="NS17" s="291"/>
      <c r="NT17" s="291"/>
      <c r="NU17" s="291"/>
      <c r="NV17" s="291"/>
      <c r="NW17" s="291"/>
      <c r="NX17" s="291"/>
      <c r="NY17" s="291"/>
      <c r="NZ17" s="291"/>
      <c r="OA17" s="291"/>
      <c r="OB17" s="291"/>
      <c r="OC17" s="291"/>
      <c r="OD17" s="291"/>
      <c r="OE17" s="291"/>
      <c r="OF17" s="291"/>
      <c r="OG17" s="291"/>
      <c r="OH17" s="291"/>
      <c r="OI17" s="291"/>
      <c r="OJ17" s="291"/>
      <c r="OK17" s="291"/>
      <c r="OL17" s="291"/>
      <c r="OM17" s="291"/>
      <c r="ON17" s="291"/>
      <c r="OO17" s="291"/>
      <c r="OP17" s="291"/>
      <c r="OQ17" s="291"/>
      <c r="OR17" s="291"/>
      <c r="OS17" s="291"/>
      <c r="OT17" s="291"/>
      <c r="OU17" s="291"/>
      <c r="OV17" s="291"/>
      <c r="OW17" s="291"/>
      <c r="OX17" s="291"/>
      <c r="OY17" s="291"/>
      <c r="OZ17" s="291"/>
      <c r="PA17" s="291"/>
      <c r="PB17" s="291"/>
      <c r="PC17" s="291"/>
      <c r="PD17" s="291"/>
      <c r="PE17" s="291"/>
      <c r="PF17" s="291"/>
      <c r="PG17" s="291"/>
      <c r="PH17" s="291"/>
      <c r="PI17" s="291"/>
      <c r="PJ17" s="291"/>
      <c r="PK17" s="291"/>
      <c r="PL17" s="291"/>
      <c r="PM17" s="291"/>
      <c r="PN17" s="291"/>
      <c r="PO17" s="291"/>
      <c r="PP17" s="291"/>
      <c r="PQ17" s="291"/>
      <c r="PR17" s="291"/>
      <c r="PS17" s="291"/>
      <c r="PT17" s="291"/>
      <c r="PU17" s="291"/>
      <c r="PV17" s="291"/>
      <c r="PW17" s="291"/>
      <c r="PX17" s="291"/>
      <c r="PY17" s="291"/>
      <c r="PZ17" s="291"/>
      <c r="QA17" s="291"/>
      <c r="QB17" s="291"/>
      <c r="QC17" s="291"/>
      <c r="QD17" s="291"/>
      <c r="QE17" s="291"/>
      <c r="QF17" s="291"/>
      <c r="QG17" s="291"/>
      <c r="QH17" s="291"/>
      <c r="QI17" s="291"/>
      <c r="QJ17" s="291"/>
      <c r="QK17" s="291"/>
      <c r="QL17" s="291"/>
      <c r="QM17" s="291"/>
      <c r="QN17" s="291"/>
      <c r="QO17" s="291"/>
      <c r="QP17" s="291"/>
      <c r="QQ17" s="291"/>
      <c r="QR17" s="291"/>
      <c r="QS17" s="291"/>
      <c r="QT17" s="291"/>
      <c r="QU17" s="291"/>
      <c r="QV17" s="291"/>
      <c r="QW17" s="291"/>
      <c r="QX17" s="291"/>
      <c r="QY17" s="291"/>
      <c r="QZ17" s="291"/>
      <c r="RA17" s="291"/>
      <c r="RB17" s="291"/>
      <c r="RC17" s="291"/>
      <c r="RD17" s="291"/>
      <c r="RE17" s="291"/>
      <c r="RF17" s="291"/>
      <c r="RG17" s="291"/>
      <c r="RH17" s="291"/>
      <c r="RI17" s="291"/>
      <c r="RJ17" s="291"/>
      <c r="RK17" s="291"/>
      <c r="RL17" s="291"/>
      <c r="RM17" s="291"/>
      <c r="RN17" s="291"/>
      <c r="RO17" s="291"/>
      <c r="RP17" s="291"/>
      <c r="RQ17" s="291"/>
      <c r="RR17" s="291"/>
      <c r="RS17" s="291"/>
      <c r="RT17" s="291"/>
      <c r="RU17" s="291"/>
      <c r="RV17" s="291"/>
      <c r="RW17" s="291"/>
      <c r="RX17" s="291"/>
      <c r="RY17" s="291"/>
      <c r="RZ17" s="291"/>
      <c r="SA17" s="291"/>
      <c r="SB17" s="291"/>
      <c r="SC17" s="291"/>
      <c r="SD17" s="291"/>
      <c r="SE17" s="291"/>
      <c r="SF17" s="291"/>
      <c r="SG17" s="291"/>
      <c r="SH17" s="291"/>
      <c r="SI17" s="291"/>
      <c r="SJ17" s="291"/>
      <c r="SK17" s="291"/>
      <c r="SL17" s="291"/>
      <c r="SM17" s="291"/>
      <c r="SN17" s="291"/>
      <c r="SO17" s="291"/>
      <c r="SP17" s="291"/>
      <c r="SQ17" s="291"/>
      <c r="SR17" s="291"/>
      <c r="SS17" s="291"/>
      <c r="ST17" s="291"/>
      <c r="SU17" s="291"/>
      <c r="SV17" s="291"/>
      <c r="SW17" s="291"/>
      <c r="SX17" s="291"/>
      <c r="SY17" s="291"/>
      <c r="SZ17" s="291"/>
      <c r="TA17" s="291"/>
      <c r="TB17" s="291"/>
      <c r="TC17" s="291"/>
      <c r="TD17" s="291"/>
      <c r="TE17" s="291"/>
      <c r="TF17" s="291"/>
      <c r="TG17" s="291"/>
      <c r="TH17" s="291"/>
      <c r="TI17" s="291"/>
      <c r="TJ17" s="291"/>
      <c r="TK17" s="291"/>
      <c r="TL17" s="291"/>
      <c r="TM17" s="291"/>
      <c r="TN17" s="291"/>
      <c r="TO17" s="291"/>
      <c r="TP17" s="291"/>
      <c r="TQ17" s="291"/>
      <c r="TR17" s="291"/>
      <c r="TS17" s="291"/>
      <c r="TT17" s="291"/>
      <c r="TU17" s="291"/>
      <c r="TV17" s="291"/>
      <c r="TW17" s="291"/>
      <c r="TX17" s="291"/>
      <c r="TY17" s="291"/>
      <c r="TZ17" s="291"/>
      <c r="UA17" s="291"/>
      <c r="UB17" s="291"/>
      <c r="UC17" s="291"/>
      <c r="UD17" s="291"/>
      <c r="UE17" s="291"/>
      <c r="UF17" s="291"/>
      <c r="UG17" s="291"/>
      <c r="UH17" s="291"/>
      <c r="UI17" s="291"/>
      <c r="UJ17" s="291"/>
      <c r="UK17" s="291"/>
      <c r="UL17" s="291"/>
      <c r="UM17" s="291"/>
      <c r="UN17" s="291"/>
      <c r="UO17" s="291"/>
      <c r="UP17" s="291"/>
      <c r="UQ17" s="291"/>
      <c r="UR17" s="291"/>
      <c r="US17" s="291"/>
      <c r="UT17" s="291"/>
      <c r="UU17" s="291"/>
      <c r="UV17" s="291"/>
      <c r="UW17" s="291"/>
      <c r="UX17" s="291"/>
      <c r="UY17" s="291"/>
      <c r="UZ17" s="291"/>
      <c r="VA17" s="291"/>
      <c r="VB17" s="291"/>
      <c r="VC17" s="291"/>
      <c r="VD17" s="291"/>
      <c r="VE17" s="291"/>
      <c r="VF17" s="291"/>
      <c r="VG17" s="291"/>
      <c r="VH17" s="291"/>
      <c r="VI17" s="291"/>
      <c r="VJ17" s="291"/>
      <c r="VK17" s="291"/>
      <c r="VL17" s="291"/>
      <c r="VM17" s="291"/>
      <c r="VN17" s="291"/>
      <c r="VO17" s="291"/>
      <c r="VP17" s="291"/>
      <c r="VQ17" s="291"/>
      <c r="VR17" s="291"/>
      <c r="VS17" s="291"/>
      <c r="VT17" s="291"/>
      <c r="VU17" s="291"/>
      <c r="VV17" s="291"/>
      <c r="VW17" s="291"/>
      <c r="VX17" s="291"/>
      <c r="VY17" s="291"/>
      <c r="VZ17" s="291"/>
      <c r="WA17" s="291"/>
      <c r="WB17" s="291"/>
      <c r="WC17" s="291"/>
      <c r="WD17" s="291"/>
      <c r="WE17" s="291"/>
      <c r="WF17" s="291"/>
      <c r="WG17" s="291"/>
      <c r="WH17" s="291"/>
      <c r="WI17" s="291"/>
      <c r="WJ17" s="291"/>
      <c r="WK17" s="291"/>
      <c r="WL17" s="291"/>
      <c r="WM17" s="291"/>
      <c r="WN17" s="291"/>
      <c r="WO17" s="291"/>
      <c r="WP17" s="291"/>
      <c r="WQ17" s="291"/>
      <c r="WR17" s="291"/>
      <c r="WS17" s="291"/>
      <c r="WT17" s="291"/>
      <c r="WU17" s="291"/>
      <c r="WV17" s="291"/>
      <c r="WW17" s="291"/>
      <c r="WX17" s="291"/>
      <c r="WY17" s="291"/>
      <c r="WZ17" s="291"/>
      <c r="XA17" s="291"/>
      <c r="XB17" s="291"/>
      <c r="XC17" s="291"/>
      <c r="XD17" s="291"/>
      <c r="XE17" s="291"/>
      <c r="XF17" s="291"/>
      <c r="XG17" s="291"/>
      <c r="XH17" s="291"/>
      <c r="XI17" s="291"/>
      <c r="XJ17" s="291"/>
      <c r="XK17" s="291"/>
      <c r="XL17" s="291"/>
      <c r="XM17" s="291"/>
      <c r="XN17" s="291"/>
      <c r="XO17" s="291"/>
      <c r="XP17" s="291"/>
      <c r="XQ17" s="291"/>
      <c r="XR17" s="291"/>
      <c r="XS17" s="291"/>
      <c r="XT17" s="291"/>
      <c r="XU17" s="291"/>
      <c r="XV17" s="291"/>
      <c r="XW17" s="291"/>
      <c r="XX17" s="291"/>
      <c r="XY17" s="291"/>
      <c r="XZ17" s="291"/>
      <c r="YA17" s="291"/>
      <c r="YB17" s="291"/>
      <c r="YC17" s="291"/>
      <c r="YD17" s="291"/>
      <c r="YE17" s="291"/>
      <c r="YF17" s="291"/>
      <c r="YG17" s="291"/>
      <c r="YH17" s="291"/>
      <c r="YI17" s="291"/>
      <c r="YJ17" s="291"/>
      <c r="YK17" s="291"/>
      <c r="YL17" s="291"/>
      <c r="YM17" s="291"/>
      <c r="YN17" s="291"/>
      <c r="YO17" s="291"/>
      <c r="YP17" s="291"/>
      <c r="YQ17" s="291"/>
      <c r="YR17" s="291"/>
      <c r="YS17" s="291"/>
      <c r="YT17" s="291"/>
      <c r="YU17" s="291"/>
      <c r="YV17" s="291"/>
      <c r="YW17" s="291"/>
      <c r="YX17" s="291"/>
      <c r="YY17" s="291"/>
      <c r="YZ17" s="291"/>
      <c r="ZA17" s="291"/>
      <c r="ZB17" s="291"/>
      <c r="ZC17" s="291"/>
      <c r="ZD17" s="291"/>
      <c r="ZE17" s="291"/>
      <c r="ZF17" s="291"/>
      <c r="ZG17" s="291"/>
      <c r="ZH17" s="291"/>
      <c r="ZI17" s="291"/>
      <c r="ZJ17" s="291"/>
      <c r="ZK17" s="291"/>
      <c r="ZL17" s="291"/>
      <c r="ZM17" s="291"/>
      <c r="ZN17" s="291"/>
      <c r="ZO17" s="291"/>
      <c r="ZP17" s="291"/>
      <c r="ZQ17" s="291"/>
      <c r="ZR17" s="291"/>
      <c r="ZS17" s="291"/>
      <c r="ZT17" s="291"/>
      <c r="ZU17" s="291"/>
      <c r="ZV17" s="291"/>
      <c r="ZW17" s="291"/>
      <c r="ZX17" s="291"/>
      <c r="ZY17" s="291"/>
      <c r="ZZ17" s="291"/>
      <c r="AAA17" s="291"/>
      <c r="AAB17" s="291"/>
      <c r="AAC17" s="291"/>
      <c r="AAD17" s="291"/>
      <c r="AAE17" s="291"/>
      <c r="AAF17" s="291"/>
      <c r="AAG17" s="291"/>
      <c r="AAH17" s="291"/>
      <c r="AAI17" s="291"/>
      <c r="AAJ17" s="291"/>
      <c r="AAK17" s="291"/>
      <c r="AAL17" s="291"/>
      <c r="AAM17" s="291"/>
      <c r="AAN17" s="291"/>
      <c r="AAO17" s="291"/>
      <c r="AAP17" s="291"/>
      <c r="AAQ17" s="291"/>
      <c r="AAR17" s="291"/>
      <c r="AAS17" s="291"/>
      <c r="AAT17" s="291"/>
      <c r="AAU17" s="291"/>
      <c r="AAV17" s="291"/>
      <c r="AAW17" s="291"/>
      <c r="AAX17" s="291"/>
      <c r="AAY17" s="291"/>
      <c r="AAZ17" s="291"/>
      <c r="ABA17" s="291"/>
      <c r="ABB17" s="291"/>
      <c r="ABC17" s="291"/>
      <c r="ABD17" s="291"/>
      <c r="ABE17" s="291"/>
      <c r="ABF17" s="291"/>
      <c r="ABG17" s="291"/>
      <c r="ABH17" s="291"/>
      <c r="ABI17" s="291"/>
      <c r="ABJ17" s="291"/>
      <c r="ABK17" s="291"/>
      <c r="ABL17" s="291"/>
      <c r="ABM17" s="291"/>
      <c r="ABN17" s="291"/>
      <c r="ABO17" s="291"/>
      <c r="ABP17" s="291"/>
      <c r="ABQ17" s="291"/>
      <c r="ABR17" s="291"/>
      <c r="ABS17" s="291"/>
      <c r="ABT17" s="291"/>
      <c r="ABU17" s="291"/>
      <c r="ABV17" s="291"/>
      <c r="ABW17" s="291"/>
      <c r="ABX17" s="291"/>
      <c r="ABY17" s="291"/>
      <c r="ABZ17" s="291"/>
      <c r="ACA17" s="291"/>
      <c r="ACB17" s="291"/>
      <c r="ACC17" s="291"/>
      <c r="ACD17" s="291"/>
      <c r="ACE17" s="291"/>
      <c r="ACF17" s="291"/>
      <c r="ACG17" s="291"/>
      <c r="ACH17" s="291"/>
      <c r="ACI17" s="291"/>
      <c r="ACJ17" s="291"/>
      <c r="ACK17" s="291"/>
      <c r="ACL17" s="291"/>
      <c r="ACM17" s="291"/>
      <c r="ACN17" s="291"/>
      <c r="ACO17" s="291"/>
      <c r="ACP17" s="291"/>
      <c r="ACQ17" s="291"/>
      <c r="ACR17" s="291"/>
      <c r="ACS17" s="291"/>
      <c r="ACT17" s="291"/>
      <c r="ACU17" s="291"/>
      <c r="ACV17" s="291"/>
      <c r="ACW17" s="291"/>
      <c r="ACX17" s="291"/>
      <c r="ACY17" s="291"/>
      <c r="ACZ17" s="291"/>
      <c r="ADA17" s="291"/>
      <c r="ADB17" s="291"/>
      <c r="ADC17" s="291"/>
      <c r="ADD17" s="291"/>
      <c r="ADE17" s="291"/>
      <c r="ADF17" s="291"/>
      <c r="ADG17" s="291"/>
      <c r="ADH17" s="291"/>
      <c r="ADI17" s="291"/>
      <c r="ADJ17" s="291"/>
      <c r="ADK17" s="291"/>
      <c r="ADL17" s="291"/>
      <c r="ADM17" s="291"/>
      <c r="ADN17" s="291"/>
      <c r="ADO17" s="291"/>
      <c r="ADP17" s="291"/>
      <c r="ADQ17" s="291"/>
      <c r="ADR17" s="291"/>
      <c r="ADS17" s="291"/>
      <c r="ADT17" s="291"/>
      <c r="ADU17" s="291"/>
      <c r="ADV17" s="291"/>
      <c r="ADW17" s="291"/>
      <c r="ADX17" s="291"/>
      <c r="ADY17" s="291"/>
      <c r="ADZ17" s="291"/>
      <c r="AEA17" s="291"/>
      <c r="AEB17" s="291"/>
      <c r="AEC17" s="291"/>
      <c r="AED17" s="291"/>
      <c r="AEE17" s="291"/>
      <c r="AEF17" s="291"/>
      <c r="AEG17" s="291"/>
      <c r="AEH17" s="291"/>
      <c r="AEI17" s="291"/>
      <c r="AEJ17" s="291"/>
      <c r="AEK17" s="291"/>
      <c r="AEL17" s="291"/>
      <c r="AEM17" s="291"/>
      <c r="AEN17" s="291"/>
      <c r="AEO17" s="291"/>
      <c r="AEP17" s="291"/>
      <c r="AEQ17" s="291"/>
      <c r="AER17" s="291"/>
      <c r="AES17" s="291"/>
      <c r="AET17" s="291"/>
      <c r="AEU17" s="291"/>
      <c r="AEV17" s="291"/>
      <c r="AEW17" s="291"/>
      <c r="AEX17" s="291"/>
      <c r="AEY17" s="291"/>
      <c r="AEZ17" s="291"/>
      <c r="AFA17" s="291"/>
      <c r="AFB17" s="291"/>
      <c r="AFC17" s="291"/>
      <c r="AFD17" s="291"/>
      <c r="AFE17" s="291"/>
      <c r="AFF17" s="291"/>
      <c r="AFG17" s="291"/>
      <c r="AFH17" s="291"/>
      <c r="AFI17" s="291"/>
      <c r="AFJ17" s="291"/>
      <c r="AFK17" s="291"/>
      <c r="AFL17" s="291"/>
      <c r="AFM17" s="291"/>
      <c r="AFN17" s="291"/>
      <c r="AFO17" s="291"/>
      <c r="AFP17" s="291"/>
      <c r="AFQ17" s="291"/>
      <c r="AFR17" s="291"/>
      <c r="AFS17" s="291"/>
      <c r="AFT17" s="291"/>
      <c r="AFU17" s="291"/>
      <c r="AFV17" s="291"/>
      <c r="AFW17" s="291"/>
      <c r="AFX17" s="291"/>
      <c r="AFY17" s="291"/>
      <c r="AFZ17" s="291"/>
      <c r="AGA17" s="291"/>
      <c r="AGB17" s="291"/>
      <c r="AGC17" s="291"/>
      <c r="AGD17" s="291"/>
      <c r="AGE17" s="291"/>
      <c r="AGF17" s="291"/>
      <c r="AGG17" s="291"/>
      <c r="AGH17" s="291"/>
      <c r="AGI17" s="291"/>
      <c r="AGJ17" s="291"/>
      <c r="AGK17" s="291"/>
      <c r="AGL17" s="291"/>
      <c r="AGM17" s="291"/>
      <c r="AGN17" s="291"/>
      <c r="AGO17" s="291"/>
      <c r="AGP17" s="291"/>
      <c r="AGQ17" s="291"/>
      <c r="AGR17" s="291"/>
      <c r="AGS17" s="291"/>
      <c r="AGT17" s="291"/>
      <c r="AGU17" s="291"/>
      <c r="AGV17" s="291"/>
      <c r="AGW17" s="291"/>
      <c r="AGX17" s="291"/>
      <c r="AGY17" s="291"/>
      <c r="AGZ17" s="291"/>
      <c r="AHA17" s="291"/>
      <c r="AHB17" s="291"/>
      <c r="AHC17" s="291"/>
      <c r="AHD17" s="291"/>
      <c r="AHE17" s="291"/>
      <c r="AHF17" s="291"/>
      <c r="AHG17" s="291"/>
      <c r="AHH17" s="291"/>
      <c r="AHI17" s="291"/>
      <c r="AHJ17" s="291"/>
      <c r="AHK17" s="291"/>
      <c r="AHL17" s="291"/>
      <c r="AHM17" s="291"/>
      <c r="AHN17" s="291"/>
      <c r="AHO17" s="291"/>
      <c r="AHP17" s="291"/>
      <c r="AHQ17" s="291"/>
      <c r="AHR17" s="291"/>
      <c r="AHS17" s="291"/>
      <c r="AHT17" s="291"/>
      <c r="AHU17" s="291"/>
      <c r="AHV17" s="291"/>
      <c r="AHW17" s="291"/>
      <c r="AHX17" s="291"/>
      <c r="AHY17" s="291"/>
      <c r="AHZ17" s="291"/>
      <c r="AIA17" s="291"/>
      <c r="AIB17" s="291"/>
      <c r="AIC17" s="291"/>
      <c r="AID17" s="291"/>
      <c r="AIE17" s="291"/>
      <c r="AIF17" s="291"/>
      <c r="AIG17" s="291"/>
      <c r="AIH17" s="291"/>
      <c r="AII17" s="291"/>
      <c r="AIJ17" s="291"/>
      <c r="AIK17" s="291"/>
      <c r="AIL17" s="291"/>
      <c r="AIM17" s="291"/>
      <c r="AIN17" s="291"/>
      <c r="AIO17" s="291"/>
      <c r="AIP17" s="291"/>
      <c r="AIQ17" s="291"/>
      <c r="AIR17" s="291"/>
      <c r="AIS17" s="291"/>
      <c r="AIT17" s="291"/>
      <c r="AIU17" s="291"/>
      <c r="AIV17" s="291"/>
      <c r="AIW17" s="291"/>
      <c r="AIX17" s="291"/>
      <c r="AIY17" s="291"/>
      <c r="AIZ17" s="291"/>
      <c r="AJA17" s="291"/>
      <c r="AJB17" s="291"/>
      <c r="AJC17" s="291"/>
      <c r="AJD17" s="291"/>
      <c r="AJE17" s="291"/>
      <c r="AJF17" s="291"/>
      <c r="AJG17" s="291"/>
      <c r="AJH17" s="291"/>
      <c r="AJI17" s="291"/>
      <c r="AJJ17" s="291"/>
      <c r="AJK17" s="291"/>
      <c r="AJL17" s="291"/>
      <c r="AJM17" s="291"/>
      <c r="AJN17" s="291"/>
      <c r="AJO17" s="291"/>
      <c r="AJP17" s="291"/>
      <c r="AJQ17" s="291"/>
      <c r="AJR17" s="291"/>
      <c r="AJS17" s="291"/>
      <c r="AJT17" s="291"/>
      <c r="AJU17" s="291"/>
      <c r="AJV17" s="291"/>
      <c r="AJW17" s="291"/>
      <c r="AJX17" s="291"/>
      <c r="AJY17" s="291"/>
      <c r="AJZ17" s="291"/>
      <c r="AKA17" s="291"/>
      <c r="AKB17" s="291"/>
      <c r="AKC17" s="291"/>
      <c r="AKD17" s="291"/>
    </row>
    <row r="18" spans="2:990">
      <c r="B18" s="262" t="s">
        <v>442</v>
      </c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659"/>
      <c r="Y18" s="291"/>
      <c r="Z18" s="291"/>
      <c r="AA18" s="291"/>
      <c r="AB18" s="291"/>
      <c r="AC18" s="291"/>
      <c r="AD18" s="291"/>
      <c r="AE18" s="291"/>
      <c r="AF18" s="291"/>
      <c r="AG18" s="291"/>
      <c r="AH18" s="291"/>
      <c r="AI18" s="291"/>
      <c r="AJ18" s="291"/>
      <c r="AK18" s="291"/>
      <c r="AL18" s="291"/>
      <c r="AM18" s="291"/>
      <c r="AN18" s="291"/>
      <c r="AO18" s="291"/>
      <c r="AP18" s="291"/>
      <c r="AQ18" s="291"/>
      <c r="AR18" s="291"/>
      <c r="AS18" s="291"/>
      <c r="AT18" s="291"/>
      <c r="AU18" s="291"/>
      <c r="AV18" s="291"/>
      <c r="AW18" s="291"/>
      <c r="AX18" s="291"/>
      <c r="AY18" s="291"/>
      <c r="AZ18" s="291"/>
      <c r="BA18" s="291"/>
      <c r="BB18" s="291"/>
      <c r="BC18" s="291"/>
      <c r="BD18" s="291"/>
      <c r="BE18" s="291"/>
      <c r="BF18" s="291"/>
      <c r="BG18" s="291"/>
      <c r="BH18" s="291"/>
      <c r="BI18" s="291"/>
      <c r="BJ18" s="291"/>
      <c r="BK18" s="291"/>
      <c r="BL18" s="291"/>
      <c r="BM18" s="291"/>
      <c r="BN18" s="291"/>
      <c r="BO18" s="291"/>
      <c r="BP18" s="291"/>
      <c r="BQ18" s="291"/>
      <c r="BR18" s="291"/>
      <c r="BS18" s="291"/>
      <c r="BT18" s="291"/>
      <c r="BU18" s="291"/>
      <c r="BV18" s="291"/>
      <c r="BW18" s="291"/>
      <c r="BX18" s="291"/>
      <c r="BY18" s="291"/>
      <c r="BZ18" s="291"/>
      <c r="CA18" s="291"/>
      <c r="CB18" s="291"/>
      <c r="CC18" s="291"/>
      <c r="CD18" s="291"/>
      <c r="CE18" s="291"/>
      <c r="CF18" s="291"/>
      <c r="CG18" s="291"/>
      <c r="CH18" s="291"/>
      <c r="CI18" s="291"/>
      <c r="CJ18" s="291"/>
      <c r="CK18" s="291"/>
      <c r="CL18" s="291"/>
      <c r="CM18" s="291"/>
      <c r="CN18" s="291"/>
      <c r="CO18" s="291"/>
      <c r="CP18" s="291"/>
      <c r="CQ18" s="291"/>
      <c r="CR18" s="291"/>
      <c r="CS18" s="291"/>
      <c r="CT18" s="291"/>
      <c r="CU18" s="291"/>
      <c r="CV18" s="291"/>
      <c r="CW18" s="291"/>
      <c r="CX18" s="291"/>
      <c r="CY18" s="291"/>
      <c r="CZ18" s="291"/>
      <c r="DA18" s="291"/>
      <c r="DB18" s="291"/>
      <c r="DC18" s="291"/>
      <c r="DD18" s="291"/>
      <c r="DE18" s="291"/>
      <c r="DF18" s="291"/>
      <c r="DG18" s="291"/>
      <c r="DH18" s="291"/>
      <c r="DI18" s="291"/>
      <c r="DJ18" s="291"/>
      <c r="DK18" s="291"/>
      <c r="DL18" s="291"/>
      <c r="DM18" s="291"/>
      <c r="DN18" s="291"/>
      <c r="DO18" s="291"/>
      <c r="DP18" s="291"/>
      <c r="DQ18" s="291"/>
      <c r="DR18" s="291"/>
      <c r="DS18" s="291"/>
      <c r="DT18" s="291"/>
      <c r="DU18" s="291"/>
      <c r="DV18" s="291"/>
      <c r="DW18" s="291"/>
      <c r="DX18" s="291"/>
      <c r="DY18" s="291"/>
      <c r="DZ18" s="291"/>
      <c r="EA18" s="291"/>
      <c r="EB18" s="291"/>
      <c r="EC18" s="291"/>
      <c r="ED18" s="291"/>
      <c r="EE18" s="291"/>
      <c r="EF18" s="291"/>
      <c r="EG18" s="291"/>
      <c r="EH18" s="291"/>
      <c r="EI18" s="291"/>
      <c r="EJ18" s="291"/>
      <c r="EK18" s="291"/>
      <c r="EL18" s="291"/>
      <c r="EM18" s="291"/>
      <c r="EN18" s="291"/>
      <c r="EO18" s="291"/>
      <c r="EP18" s="291"/>
      <c r="EQ18" s="291"/>
      <c r="ER18" s="291"/>
      <c r="ES18" s="291"/>
      <c r="ET18" s="291"/>
      <c r="EU18" s="291"/>
      <c r="EV18" s="291"/>
      <c r="EW18" s="291"/>
      <c r="EX18" s="291"/>
      <c r="EY18" s="291"/>
      <c r="EZ18" s="291"/>
      <c r="FA18" s="291"/>
      <c r="FB18" s="291"/>
      <c r="FC18" s="291"/>
      <c r="FD18" s="291"/>
      <c r="FE18" s="291"/>
      <c r="FF18" s="291"/>
      <c r="FG18" s="291"/>
      <c r="FH18" s="291"/>
      <c r="FI18" s="291"/>
      <c r="FJ18" s="291"/>
      <c r="FK18" s="291"/>
      <c r="FL18" s="291"/>
      <c r="FM18" s="291"/>
      <c r="FN18" s="291"/>
      <c r="FO18" s="291"/>
      <c r="FP18" s="291"/>
      <c r="FQ18" s="291"/>
      <c r="FR18" s="291"/>
      <c r="FS18" s="291"/>
      <c r="FT18" s="291"/>
      <c r="FU18" s="291"/>
      <c r="FV18" s="291"/>
      <c r="FW18" s="291"/>
      <c r="FX18" s="291"/>
      <c r="FY18" s="291"/>
      <c r="FZ18" s="291"/>
      <c r="GA18" s="291"/>
      <c r="GB18" s="291"/>
      <c r="GC18" s="291"/>
      <c r="GD18" s="291"/>
      <c r="GE18" s="291"/>
      <c r="GF18" s="291"/>
      <c r="GG18" s="291"/>
      <c r="GH18" s="291"/>
      <c r="GI18" s="291"/>
      <c r="GJ18" s="291"/>
      <c r="GK18" s="291"/>
      <c r="GL18" s="291"/>
      <c r="GM18" s="291"/>
      <c r="GN18" s="291"/>
      <c r="GO18" s="291"/>
      <c r="GP18" s="291"/>
      <c r="GQ18" s="291"/>
      <c r="GR18" s="291"/>
      <c r="GS18" s="291"/>
      <c r="GT18" s="291"/>
      <c r="GU18" s="291"/>
      <c r="GV18" s="291"/>
      <c r="GW18" s="291"/>
      <c r="GX18" s="291"/>
      <c r="GY18" s="291"/>
      <c r="GZ18" s="291"/>
      <c r="HA18" s="291"/>
      <c r="HB18" s="291"/>
      <c r="HC18" s="291"/>
      <c r="HD18" s="291"/>
      <c r="HE18" s="291"/>
      <c r="HF18" s="291"/>
      <c r="HG18" s="291"/>
      <c r="HH18" s="291"/>
      <c r="HI18" s="291"/>
      <c r="HJ18" s="291"/>
      <c r="HK18" s="291"/>
      <c r="HL18" s="291"/>
      <c r="HM18" s="291"/>
      <c r="HN18" s="291"/>
      <c r="HO18" s="291"/>
      <c r="HP18" s="291"/>
      <c r="HQ18" s="291"/>
      <c r="HR18" s="291"/>
      <c r="HS18" s="291"/>
      <c r="HT18" s="291"/>
      <c r="HU18" s="291"/>
      <c r="HV18" s="291"/>
      <c r="HW18" s="291"/>
      <c r="HX18" s="291"/>
      <c r="HY18" s="291"/>
      <c r="HZ18" s="291"/>
      <c r="IA18" s="291"/>
      <c r="IB18" s="291"/>
      <c r="IC18" s="291"/>
      <c r="ID18" s="291"/>
      <c r="IE18" s="291"/>
      <c r="IF18" s="291"/>
      <c r="IG18" s="291"/>
      <c r="IH18" s="291"/>
      <c r="II18" s="291"/>
      <c r="IJ18" s="291"/>
      <c r="IK18" s="291"/>
      <c r="IL18" s="291"/>
      <c r="IM18" s="291"/>
      <c r="IN18" s="291"/>
      <c r="IO18" s="291"/>
      <c r="IP18" s="291"/>
      <c r="IQ18" s="291"/>
      <c r="IR18" s="291"/>
      <c r="IS18" s="291"/>
      <c r="IT18" s="291"/>
      <c r="IU18" s="291"/>
      <c r="IV18" s="291"/>
      <c r="IW18" s="291"/>
      <c r="IX18" s="291"/>
      <c r="IY18" s="291"/>
      <c r="IZ18" s="291"/>
      <c r="JA18" s="291"/>
      <c r="JB18" s="291"/>
      <c r="JC18" s="291"/>
      <c r="JD18" s="291"/>
      <c r="JE18" s="291"/>
      <c r="JF18" s="291"/>
      <c r="JG18" s="291"/>
      <c r="JH18" s="291"/>
      <c r="JI18" s="291"/>
      <c r="JJ18" s="291"/>
      <c r="JK18" s="291"/>
      <c r="JL18" s="291"/>
      <c r="JM18" s="291"/>
      <c r="JN18" s="291"/>
      <c r="JO18" s="291"/>
      <c r="JP18" s="291"/>
      <c r="JQ18" s="291"/>
      <c r="JR18" s="291"/>
      <c r="JS18" s="291"/>
      <c r="JT18" s="291"/>
      <c r="JU18" s="291"/>
      <c r="JV18" s="291"/>
      <c r="JW18" s="291"/>
      <c r="JX18" s="291"/>
      <c r="JY18" s="291"/>
      <c r="JZ18" s="291"/>
      <c r="KA18" s="291"/>
      <c r="KB18" s="291"/>
      <c r="KC18" s="291"/>
      <c r="KD18" s="291"/>
      <c r="KE18" s="291"/>
      <c r="KF18" s="291"/>
      <c r="KG18" s="291"/>
      <c r="KH18" s="291"/>
      <c r="KI18" s="291"/>
      <c r="KJ18" s="291"/>
      <c r="KK18" s="291"/>
      <c r="KL18" s="291"/>
      <c r="KM18" s="291"/>
      <c r="KN18" s="291"/>
      <c r="KO18" s="291"/>
      <c r="KP18" s="291"/>
      <c r="KQ18" s="291"/>
      <c r="KR18" s="291"/>
      <c r="KS18" s="291"/>
      <c r="KT18" s="291"/>
      <c r="KU18" s="291"/>
      <c r="KV18" s="291"/>
      <c r="KW18" s="291"/>
      <c r="KX18" s="291"/>
      <c r="KY18" s="291"/>
      <c r="KZ18" s="291"/>
      <c r="LA18" s="291"/>
      <c r="LB18" s="291"/>
      <c r="LC18" s="291"/>
      <c r="LD18" s="291"/>
      <c r="LE18" s="291"/>
      <c r="LF18" s="291"/>
      <c r="LG18" s="291"/>
      <c r="LH18" s="291"/>
      <c r="LI18" s="291"/>
      <c r="LJ18" s="291"/>
      <c r="LK18" s="291"/>
      <c r="LL18" s="291"/>
      <c r="LM18" s="291"/>
      <c r="LN18" s="291"/>
      <c r="LO18" s="291"/>
      <c r="LP18" s="291"/>
      <c r="LQ18" s="291"/>
      <c r="LR18" s="291"/>
      <c r="LS18" s="291"/>
      <c r="LT18" s="291"/>
      <c r="LU18" s="291"/>
      <c r="LV18" s="291"/>
      <c r="LW18" s="291"/>
      <c r="LX18" s="291"/>
      <c r="LY18" s="291"/>
      <c r="LZ18" s="291"/>
      <c r="MA18" s="291"/>
      <c r="MB18" s="291"/>
      <c r="MC18" s="291"/>
      <c r="MD18" s="291"/>
      <c r="ME18" s="291"/>
      <c r="MF18" s="291"/>
      <c r="MG18" s="291"/>
      <c r="MH18" s="291"/>
      <c r="MI18" s="291"/>
      <c r="MJ18" s="291"/>
      <c r="MK18" s="291"/>
      <c r="ML18" s="291"/>
      <c r="MM18" s="291"/>
      <c r="MN18" s="291"/>
      <c r="MO18" s="291"/>
      <c r="MP18" s="291"/>
      <c r="MQ18" s="291"/>
      <c r="MR18" s="291"/>
      <c r="MS18" s="291"/>
      <c r="MT18" s="291"/>
      <c r="MU18" s="291"/>
      <c r="MV18" s="291"/>
      <c r="MW18" s="291"/>
      <c r="MX18" s="291"/>
      <c r="MY18" s="291"/>
      <c r="MZ18" s="291"/>
      <c r="NA18" s="291"/>
      <c r="NB18" s="291"/>
      <c r="NC18" s="291"/>
      <c r="ND18" s="291"/>
      <c r="NE18" s="291"/>
      <c r="NF18" s="291"/>
      <c r="NG18" s="291"/>
      <c r="NH18" s="291"/>
      <c r="NI18" s="291"/>
      <c r="NJ18" s="291"/>
      <c r="NK18" s="291"/>
      <c r="NL18" s="291"/>
      <c r="NM18" s="291"/>
      <c r="NN18" s="291"/>
      <c r="NO18" s="291"/>
      <c r="NP18" s="291"/>
      <c r="NQ18" s="291"/>
      <c r="NR18" s="291"/>
      <c r="NS18" s="291"/>
      <c r="NT18" s="291"/>
      <c r="NU18" s="291"/>
      <c r="NV18" s="291"/>
      <c r="NW18" s="291"/>
      <c r="NX18" s="291"/>
      <c r="NY18" s="291"/>
      <c r="NZ18" s="291"/>
      <c r="OA18" s="291"/>
      <c r="OB18" s="291"/>
      <c r="OC18" s="291"/>
      <c r="OD18" s="291"/>
      <c r="OE18" s="291"/>
      <c r="OF18" s="291"/>
      <c r="OG18" s="291"/>
      <c r="OH18" s="291"/>
      <c r="OI18" s="291"/>
      <c r="OJ18" s="291"/>
      <c r="OK18" s="291"/>
      <c r="OL18" s="291"/>
      <c r="OM18" s="291"/>
      <c r="ON18" s="291"/>
      <c r="OO18" s="291"/>
      <c r="OP18" s="291"/>
      <c r="OQ18" s="291"/>
      <c r="OR18" s="291"/>
      <c r="OS18" s="291"/>
      <c r="OT18" s="291"/>
      <c r="OU18" s="291"/>
      <c r="OV18" s="291"/>
      <c r="OW18" s="291"/>
      <c r="OX18" s="291"/>
      <c r="OY18" s="291"/>
      <c r="OZ18" s="291"/>
      <c r="PA18" s="291"/>
      <c r="PB18" s="291"/>
      <c r="PC18" s="291"/>
      <c r="PD18" s="291"/>
      <c r="PE18" s="291"/>
      <c r="PF18" s="291"/>
      <c r="PG18" s="291"/>
      <c r="PH18" s="291"/>
      <c r="PI18" s="291"/>
      <c r="PJ18" s="291"/>
      <c r="PK18" s="291"/>
      <c r="PL18" s="291"/>
      <c r="PM18" s="291"/>
      <c r="PN18" s="291"/>
      <c r="PO18" s="291"/>
      <c r="PP18" s="291"/>
      <c r="PQ18" s="291"/>
      <c r="PR18" s="291"/>
      <c r="PS18" s="291"/>
      <c r="PT18" s="291"/>
      <c r="PU18" s="291"/>
      <c r="PV18" s="291"/>
      <c r="PW18" s="291"/>
      <c r="PX18" s="291"/>
      <c r="PY18" s="291"/>
      <c r="PZ18" s="291"/>
      <c r="QA18" s="291"/>
      <c r="QB18" s="291"/>
      <c r="QC18" s="291"/>
      <c r="QD18" s="291"/>
      <c r="QE18" s="291"/>
      <c r="QF18" s="291"/>
      <c r="QG18" s="291"/>
      <c r="QH18" s="291"/>
      <c r="QI18" s="291"/>
      <c r="QJ18" s="291"/>
      <c r="QK18" s="291"/>
      <c r="QL18" s="291"/>
      <c r="QM18" s="291"/>
      <c r="QN18" s="291"/>
      <c r="QO18" s="291"/>
      <c r="QP18" s="291"/>
      <c r="QQ18" s="291"/>
      <c r="QR18" s="291"/>
      <c r="QS18" s="291"/>
      <c r="QT18" s="291"/>
      <c r="QU18" s="291"/>
      <c r="QV18" s="291"/>
      <c r="QW18" s="291"/>
      <c r="QX18" s="291"/>
      <c r="QY18" s="291"/>
      <c r="QZ18" s="291"/>
      <c r="RA18" s="291"/>
      <c r="RB18" s="291"/>
      <c r="RC18" s="291"/>
      <c r="RD18" s="291"/>
      <c r="RE18" s="291"/>
      <c r="RF18" s="291"/>
      <c r="RG18" s="291"/>
      <c r="RH18" s="291"/>
      <c r="RI18" s="291"/>
      <c r="RJ18" s="291"/>
      <c r="RK18" s="291"/>
      <c r="RL18" s="291"/>
      <c r="RM18" s="291"/>
      <c r="RN18" s="291"/>
      <c r="RO18" s="291"/>
      <c r="RP18" s="291"/>
      <c r="RQ18" s="291"/>
      <c r="RR18" s="291"/>
      <c r="RS18" s="291"/>
      <c r="RT18" s="291"/>
      <c r="RU18" s="291"/>
      <c r="RV18" s="291"/>
      <c r="RW18" s="291"/>
      <c r="RX18" s="291"/>
      <c r="RY18" s="291"/>
      <c r="RZ18" s="291"/>
      <c r="SA18" s="291"/>
      <c r="SB18" s="291"/>
      <c r="SC18" s="291"/>
      <c r="SD18" s="291"/>
      <c r="SE18" s="291"/>
      <c r="SF18" s="291"/>
      <c r="SG18" s="291"/>
      <c r="SH18" s="291"/>
      <c r="SI18" s="291"/>
      <c r="SJ18" s="291"/>
      <c r="SK18" s="291"/>
      <c r="SL18" s="291"/>
      <c r="SM18" s="291"/>
      <c r="SN18" s="291"/>
      <c r="SO18" s="291"/>
      <c r="SP18" s="291"/>
      <c r="SQ18" s="291"/>
      <c r="SR18" s="291"/>
      <c r="SS18" s="291"/>
      <c r="ST18" s="291"/>
      <c r="SU18" s="291"/>
      <c r="SV18" s="291"/>
      <c r="SW18" s="291"/>
      <c r="SX18" s="291"/>
      <c r="SY18" s="291"/>
      <c r="SZ18" s="291"/>
      <c r="TA18" s="291"/>
      <c r="TB18" s="291"/>
      <c r="TC18" s="291"/>
      <c r="TD18" s="291"/>
      <c r="TE18" s="291"/>
      <c r="TF18" s="291"/>
      <c r="TG18" s="291"/>
      <c r="TH18" s="291"/>
      <c r="TI18" s="291"/>
      <c r="TJ18" s="291"/>
      <c r="TK18" s="291"/>
      <c r="TL18" s="291"/>
      <c r="TM18" s="291"/>
      <c r="TN18" s="291"/>
      <c r="TO18" s="291"/>
      <c r="TP18" s="291"/>
      <c r="TQ18" s="291"/>
      <c r="TR18" s="291"/>
      <c r="TS18" s="291"/>
      <c r="TT18" s="291"/>
      <c r="TU18" s="291"/>
      <c r="TV18" s="291"/>
      <c r="TW18" s="291"/>
      <c r="TX18" s="291"/>
      <c r="TY18" s="291"/>
      <c r="TZ18" s="291"/>
      <c r="UA18" s="291"/>
      <c r="UB18" s="291"/>
      <c r="UC18" s="291"/>
      <c r="UD18" s="291"/>
      <c r="UE18" s="291"/>
      <c r="UF18" s="291"/>
      <c r="UG18" s="291"/>
      <c r="UH18" s="291"/>
      <c r="UI18" s="291"/>
      <c r="UJ18" s="291"/>
      <c r="UK18" s="291"/>
      <c r="UL18" s="291"/>
      <c r="UM18" s="291"/>
      <c r="UN18" s="291"/>
      <c r="UO18" s="291"/>
      <c r="UP18" s="291"/>
      <c r="UQ18" s="291"/>
      <c r="UR18" s="291"/>
      <c r="US18" s="291"/>
      <c r="UT18" s="291"/>
      <c r="UU18" s="291"/>
      <c r="UV18" s="291"/>
      <c r="UW18" s="291"/>
      <c r="UX18" s="291"/>
      <c r="UY18" s="291"/>
      <c r="UZ18" s="291"/>
      <c r="VA18" s="291"/>
      <c r="VB18" s="291"/>
      <c r="VC18" s="291"/>
      <c r="VD18" s="291"/>
      <c r="VE18" s="291"/>
      <c r="VF18" s="291"/>
      <c r="VG18" s="291"/>
      <c r="VH18" s="291"/>
      <c r="VI18" s="291"/>
      <c r="VJ18" s="291"/>
      <c r="VK18" s="291"/>
      <c r="VL18" s="291"/>
      <c r="VM18" s="291"/>
      <c r="VN18" s="291"/>
      <c r="VO18" s="291"/>
      <c r="VP18" s="291"/>
      <c r="VQ18" s="291"/>
      <c r="VR18" s="291"/>
      <c r="VS18" s="291"/>
      <c r="VT18" s="291"/>
      <c r="VU18" s="291"/>
      <c r="VV18" s="291"/>
      <c r="VW18" s="291"/>
      <c r="VX18" s="291"/>
      <c r="VY18" s="291"/>
      <c r="VZ18" s="291"/>
      <c r="WA18" s="291"/>
      <c r="WB18" s="291"/>
      <c r="WC18" s="291"/>
      <c r="WD18" s="291"/>
      <c r="WE18" s="291"/>
      <c r="WF18" s="291"/>
      <c r="WG18" s="291"/>
      <c r="WH18" s="291"/>
      <c r="WI18" s="291"/>
      <c r="WJ18" s="291"/>
      <c r="WK18" s="291"/>
      <c r="WL18" s="291"/>
      <c r="WM18" s="291"/>
      <c r="WN18" s="291"/>
      <c r="WO18" s="291"/>
      <c r="WP18" s="291"/>
      <c r="WQ18" s="291"/>
      <c r="WR18" s="291"/>
      <c r="WS18" s="291"/>
      <c r="WT18" s="291"/>
      <c r="WU18" s="291"/>
      <c r="WV18" s="291"/>
      <c r="WW18" s="291"/>
      <c r="WX18" s="291"/>
      <c r="WY18" s="291"/>
      <c r="WZ18" s="291"/>
      <c r="XA18" s="291"/>
      <c r="XB18" s="291"/>
      <c r="XC18" s="291"/>
      <c r="XD18" s="291"/>
      <c r="XE18" s="291"/>
      <c r="XF18" s="291"/>
      <c r="XG18" s="291"/>
      <c r="XH18" s="291"/>
      <c r="XI18" s="291"/>
      <c r="XJ18" s="291"/>
      <c r="XK18" s="291"/>
      <c r="XL18" s="291"/>
      <c r="XM18" s="291"/>
      <c r="XN18" s="291"/>
      <c r="XO18" s="291"/>
      <c r="XP18" s="291"/>
      <c r="XQ18" s="291"/>
      <c r="XR18" s="291"/>
      <c r="XS18" s="291"/>
      <c r="XT18" s="291"/>
      <c r="XU18" s="291"/>
      <c r="XV18" s="291"/>
      <c r="XW18" s="291"/>
      <c r="XX18" s="291"/>
      <c r="XY18" s="291"/>
      <c r="XZ18" s="291"/>
      <c r="YA18" s="291"/>
      <c r="YB18" s="291"/>
      <c r="YC18" s="291"/>
      <c r="YD18" s="291"/>
      <c r="YE18" s="291"/>
      <c r="YF18" s="291"/>
      <c r="YG18" s="291"/>
      <c r="YH18" s="291"/>
      <c r="YI18" s="291"/>
      <c r="YJ18" s="291"/>
      <c r="YK18" s="291"/>
      <c r="YL18" s="291"/>
      <c r="YM18" s="291"/>
      <c r="YN18" s="291"/>
      <c r="YO18" s="291"/>
      <c r="YP18" s="291"/>
      <c r="YQ18" s="291"/>
      <c r="YR18" s="291"/>
      <c r="YS18" s="291"/>
      <c r="YT18" s="291"/>
      <c r="YU18" s="291"/>
      <c r="YV18" s="291"/>
      <c r="YW18" s="291"/>
      <c r="YX18" s="291"/>
      <c r="YY18" s="291"/>
      <c r="YZ18" s="291"/>
      <c r="ZA18" s="291"/>
      <c r="ZB18" s="291"/>
      <c r="ZC18" s="291"/>
      <c r="ZD18" s="291"/>
      <c r="ZE18" s="291"/>
      <c r="ZF18" s="291"/>
      <c r="ZG18" s="291"/>
      <c r="ZH18" s="291"/>
      <c r="ZI18" s="291"/>
      <c r="ZJ18" s="291"/>
      <c r="ZK18" s="291"/>
      <c r="ZL18" s="291"/>
      <c r="ZM18" s="291"/>
      <c r="ZN18" s="291"/>
      <c r="ZO18" s="291"/>
      <c r="ZP18" s="291"/>
      <c r="ZQ18" s="291"/>
      <c r="ZR18" s="291"/>
      <c r="ZS18" s="291"/>
      <c r="ZT18" s="291"/>
      <c r="ZU18" s="291"/>
      <c r="ZV18" s="291"/>
      <c r="ZW18" s="291"/>
      <c r="ZX18" s="291"/>
      <c r="ZY18" s="291"/>
      <c r="ZZ18" s="291"/>
      <c r="AAA18" s="291"/>
      <c r="AAB18" s="291"/>
      <c r="AAC18" s="291"/>
      <c r="AAD18" s="291"/>
      <c r="AAE18" s="291"/>
      <c r="AAF18" s="291"/>
      <c r="AAG18" s="291"/>
      <c r="AAH18" s="291"/>
      <c r="AAI18" s="291"/>
      <c r="AAJ18" s="291"/>
      <c r="AAK18" s="291"/>
      <c r="AAL18" s="291"/>
      <c r="AAM18" s="291"/>
      <c r="AAN18" s="291"/>
      <c r="AAO18" s="291"/>
      <c r="AAP18" s="291"/>
      <c r="AAQ18" s="291"/>
      <c r="AAR18" s="291"/>
      <c r="AAS18" s="291"/>
      <c r="AAT18" s="291"/>
      <c r="AAU18" s="291"/>
      <c r="AAV18" s="291"/>
      <c r="AAW18" s="291"/>
      <c r="AAX18" s="291"/>
      <c r="AAY18" s="291"/>
      <c r="AAZ18" s="291"/>
      <c r="ABA18" s="291"/>
      <c r="ABB18" s="291"/>
      <c r="ABC18" s="291"/>
      <c r="ABD18" s="291"/>
      <c r="ABE18" s="291"/>
      <c r="ABF18" s="291"/>
      <c r="ABG18" s="291"/>
      <c r="ABH18" s="291"/>
      <c r="ABI18" s="291"/>
      <c r="ABJ18" s="291"/>
      <c r="ABK18" s="291"/>
      <c r="ABL18" s="291"/>
      <c r="ABM18" s="291"/>
      <c r="ABN18" s="291"/>
      <c r="ABO18" s="291"/>
      <c r="ABP18" s="291"/>
      <c r="ABQ18" s="291"/>
      <c r="ABR18" s="291"/>
      <c r="ABS18" s="291"/>
      <c r="ABT18" s="291"/>
      <c r="ABU18" s="291"/>
      <c r="ABV18" s="291"/>
      <c r="ABW18" s="291"/>
      <c r="ABX18" s="291"/>
      <c r="ABY18" s="291"/>
      <c r="ABZ18" s="291"/>
      <c r="ACA18" s="291"/>
      <c r="ACB18" s="291"/>
      <c r="ACC18" s="291"/>
      <c r="ACD18" s="291"/>
      <c r="ACE18" s="291"/>
      <c r="ACF18" s="291"/>
      <c r="ACG18" s="291"/>
      <c r="ACH18" s="291"/>
      <c r="ACI18" s="291"/>
      <c r="ACJ18" s="291"/>
      <c r="ACK18" s="291"/>
      <c r="ACL18" s="291"/>
      <c r="ACM18" s="291"/>
      <c r="ACN18" s="291"/>
      <c r="ACO18" s="291"/>
      <c r="ACP18" s="291"/>
      <c r="ACQ18" s="291"/>
      <c r="ACR18" s="291"/>
      <c r="ACS18" s="291"/>
      <c r="ACT18" s="291"/>
      <c r="ACU18" s="291"/>
      <c r="ACV18" s="291"/>
      <c r="ACW18" s="291"/>
      <c r="ACX18" s="291"/>
      <c r="ACY18" s="291"/>
      <c r="ACZ18" s="291"/>
      <c r="ADA18" s="291"/>
      <c r="ADB18" s="291"/>
      <c r="ADC18" s="291"/>
      <c r="ADD18" s="291"/>
      <c r="ADE18" s="291"/>
      <c r="ADF18" s="291"/>
      <c r="ADG18" s="291"/>
      <c r="ADH18" s="291"/>
      <c r="ADI18" s="291"/>
      <c r="ADJ18" s="291"/>
      <c r="ADK18" s="291"/>
      <c r="ADL18" s="291"/>
      <c r="ADM18" s="291"/>
      <c r="ADN18" s="291"/>
      <c r="ADO18" s="291"/>
      <c r="ADP18" s="291"/>
      <c r="ADQ18" s="291"/>
      <c r="ADR18" s="291"/>
      <c r="ADS18" s="291"/>
      <c r="ADT18" s="291"/>
      <c r="ADU18" s="291"/>
      <c r="ADV18" s="291"/>
      <c r="ADW18" s="291"/>
      <c r="ADX18" s="291"/>
      <c r="ADY18" s="291"/>
      <c r="ADZ18" s="291"/>
      <c r="AEA18" s="291"/>
      <c r="AEB18" s="291"/>
      <c r="AEC18" s="291"/>
      <c r="AED18" s="291"/>
      <c r="AEE18" s="291"/>
      <c r="AEF18" s="291"/>
      <c r="AEG18" s="291"/>
      <c r="AEH18" s="291"/>
      <c r="AEI18" s="291"/>
      <c r="AEJ18" s="291"/>
      <c r="AEK18" s="291"/>
      <c r="AEL18" s="291"/>
      <c r="AEM18" s="291"/>
      <c r="AEN18" s="291"/>
      <c r="AEO18" s="291"/>
      <c r="AEP18" s="291"/>
      <c r="AEQ18" s="291"/>
      <c r="AER18" s="291"/>
      <c r="AES18" s="291"/>
      <c r="AET18" s="291"/>
      <c r="AEU18" s="291"/>
      <c r="AEV18" s="291"/>
      <c r="AEW18" s="291"/>
      <c r="AEX18" s="291"/>
      <c r="AEY18" s="291"/>
      <c r="AEZ18" s="291"/>
      <c r="AFA18" s="291"/>
      <c r="AFB18" s="291"/>
      <c r="AFC18" s="291"/>
      <c r="AFD18" s="291"/>
      <c r="AFE18" s="291"/>
      <c r="AFF18" s="291"/>
      <c r="AFG18" s="291"/>
      <c r="AFH18" s="291"/>
      <c r="AFI18" s="291"/>
      <c r="AFJ18" s="291"/>
      <c r="AFK18" s="291"/>
      <c r="AFL18" s="291"/>
      <c r="AFM18" s="291"/>
      <c r="AFN18" s="291"/>
      <c r="AFO18" s="291"/>
      <c r="AFP18" s="291"/>
      <c r="AFQ18" s="291"/>
      <c r="AFR18" s="291"/>
      <c r="AFS18" s="291"/>
      <c r="AFT18" s="291"/>
      <c r="AFU18" s="291"/>
      <c r="AFV18" s="291"/>
      <c r="AFW18" s="291"/>
      <c r="AFX18" s="291"/>
      <c r="AFY18" s="291"/>
      <c r="AFZ18" s="291"/>
      <c r="AGA18" s="291"/>
      <c r="AGB18" s="291"/>
      <c r="AGC18" s="291"/>
      <c r="AGD18" s="291"/>
      <c r="AGE18" s="291"/>
      <c r="AGF18" s="291"/>
      <c r="AGG18" s="291"/>
      <c r="AGH18" s="291"/>
      <c r="AGI18" s="291"/>
      <c r="AGJ18" s="291"/>
      <c r="AGK18" s="291"/>
      <c r="AGL18" s="291"/>
      <c r="AGM18" s="291"/>
      <c r="AGN18" s="291"/>
      <c r="AGO18" s="291"/>
      <c r="AGP18" s="291"/>
      <c r="AGQ18" s="291"/>
      <c r="AGR18" s="291"/>
      <c r="AGS18" s="291"/>
      <c r="AGT18" s="291"/>
      <c r="AGU18" s="291"/>
      <c r="AGV18" s="291"/>
      <c r="AGW18" s="291"/>
      <c r="AGX18" s="291"/>
      <c r="AGY18" s="291"/>
      <c r="AGZ18" s="291"/>
      <c r="AHA18" s="291"/>
      <c r="AHB18" s="291"/>
      <c r="AHC18" s="291"/>
      <c r="AHD18" s="291"/>
      <c r="AHE18" s="291"/>
      <c r="AHF18" s="291"/>
      <c r="AHG18" s="291"/>
      <c r="AHH18" s="291"/>
      <c r="AHI18" s="291"/>
      <c r="AHJ18" s="291"/>
      <c r="AHK18" s="291"/>
      <c r="AHL18" s="291"/>
      <c r="AHM18" s="291"/>
      <c r="AHN18" s="291"/>
      <c r="AHO18" s="291"/>
      <c r="AHP18" s="291"/>
      <c r="AHQ18" s="291"/>
      <c r="AHR18" s="291"/>
      <c r="AHS18" s="291"/>
      <c r="AHT18" s="291"/>
      <c r="AHU18" s="291"/>
      <c r="AHV18" s="291"/>
      <c r="AHW18" s="291"/>
      <c r="AHX18" s="291"/>
      <c r="AHY18" s="291"/>
      <c r="AHZ18" s="291"/>
      <c r="AIA18" s="291"/>
      <c r="AIB18" s="291"/>
      <c r="AIC18" s="291"/>
      <c r="AID18" s="291"/>
      <c r="AIE18" s="291"/>
      <c r="AIF18" s="291"/>
      <c r="AIG18" s="291"/>
      <c r="AIH18" s="291"/>
      <c r="AII18" s="291"/>
      <c r="AIJ18" s="291"/>
      <c r="AIK18" s="291"/>
      <c r="AIL18" s="291"/>
      <c r="AIM18" s="291"/>
      <c r="AIN18" s="291"/>
      <c r="AIO18" s="291"/>
      <c r="AIP18" s="291"/>
      <c r="AIQ18" s="291"/>
      <c r="AIR18" s="291"/>
      <c r="AIS18" s="291"/>
      <c r="AIT18" s="291"/>
      <c r="AIU18" s="291"/>
      <c r="AIV18" s="291"/>
      <c r="AIW18" s="291"/>
      <c r="AIX18" s="291"/>
      <c r="AIY18" s="291"/>
      <c r="AIZ18" s="291"/>
      <c r="AJA18" s="291"/>
      <c r="AJB18" s="291"/>
      <c r="AJC18" s="291"/>
      <c r="AJD18" s="291"/>
      <c r="AJE18" s="291"/>
      <c r="AJF18" s="291"/>
      <c r="AJG18" s="291"/>
      <c r="AJH18" s="291"/>
      <c r="AJI18" s="291"/>
      <c r="AJJ18" s="291"/>
      <c r="AJK18" s="291"/>
      <c r="AJL18" s="291"/>
      <c r="AJM18" s="291"/>
      <c r="AJN18" s="291"/>
      <c r="AJO18" s="291"/>
      <c r="AJP18" s="291"/>
      <c r="AJQ18" s="291"/>
      <c r="AJR18" s="291"/>
      <c r="AJS18" s="291"/>
      <c r="AJT18" s="291"/>
      <c r="AJU18" s="291"/>
      <c r="AJV18" s="291"/>
      <c r="AJW18" s="291"/>
      <c r="AJX18" s="291"/>
      <c r="AJY18" s="291"/>
      <c r="AJZ18" s="291"/>
      <c r="AKA18" s="291"/>
      <c r="AKB18" s="291"/>
      <c r="AKC18" s="291"/>
      <c r="AKD18" s="291"/>
    </row>
    <row r="19" spans="2:990">
      <c r="B19" s="86"/>
      <c r="C19" s="86"/>
      <c r="D19" s="86"/>
      <c r="E19" s="86"/>
      <c r="F19" s="86"/>
      <c r="G19" s="86"/>
      <c r="H19" s="86"/>
      <c r="I19" s="86"/>
      <c r="J19" s="291"/>
      <c r="K19" s="291"/>
      <c r="L19" s="291"/>
      <c r="M19" s="659"/>
      <c r="Y19" s="291"/>
      <c r="Z19" s="291"/>
      <c r="AA19" s="291"/>
      <c r="AB19" s="291"/>
      <c r="AC19" s="291"/>
      <c r="AD19" s="291"/>
      <c r="AE19" s="291"/>
      <c r="AF19" s="291"/>
      <c r="AG19" s="291"/>
      <c r="AH19" s="291"/>
      <c r="AI19" s="291"/>
      <c r="AJ19" s="291"/>
      <c r="AK19" s="291"/>
      <c r="AL19" s="291"/>
      <c r="AM19" s="291"/>
      <c r="AN19" s="291"/>
      <c r="AO19" s="291"/>
      <c r="AP19" s="291"/>
      <c r="AQ19" s="291"/>
      <c r="AR19" s="291"/>
      <c r="AS19" s="291"/>
      <c r="AT19" s="291"/>
      <c r="AU19" s="291"/>
      <c r="AV19" s="291"/>
      <c r="AW19" s="291"/>
      <c r="AX19" s="291"/>
      <c r="AY19" s="291"/>
      <c r="AZ19" s="291"/>
      <c r="BA19" s="291"/>
      <c r="BB19" s="291"/>
      <c r="BC19" s="291"/>
      <c r="BD19" s="291"/>
      <c r="BE19" s="291"/>
      <c r="BF19" s="291"/>
      <c r="BG19" s="291"/>
      <c r="BH19" s="291"/>
      <c r="BI19" s="291"/>
      <c r="BJ19" s="291"/>
      <c r="BK19" s="291"/>
      <c r="BL19" s="291"/>
      <c r="BM19" s="291"/>
      <c r="BN19" s="291"/>
      <c r="BO19" s="291"/>
      <c r="BP19" s="291"/>
      <c r="BQ19" s="291"/>
      <c r="BR19" s="291"/>
      <c r="BS19" s="291"/>
      <c r="BT19" s="291"/>
      <c r="BU19" s="291"/>
      <c r="BV19" s="291"/>
      <c r="BW19" s="291"/>
      <c r="BX19" s="291"/>
      <c r="BY19" s="291"/>
      <c r="BZ19" s="291"/>
      <c r="CA19" s="291"/>
      <c r="CB19" s="291"/>
      <c r="CC19" s="291"/>
      <c r="CD19" s="291"/>
      <c r="CE19" s="291"/>
      <c r="CF19" s="291"/>
      <c r="CG19" s="291"/>
      <c r="CH19" s="291"/>
      <c r="CI19" s="291"/>
      <c r="CJ19" s="291"/>
      <c r="CK19" s="291"/>
      <c r="CL19" s="291"/>
      <c r="CM19" s="291"/>
      <c r="CN19" s="291"/>
      <c r="CO19" s="291"/>
      <c r="CP19" s="291"/>
      <c r="CQ19" s="291"/>
      <c r="CR19" s="291"/>
      <c r="CS19" s="291"/>
      <c r="CT19" s="291"/>
      <c r="CU19" s="291"/>
      <c r="CV19" s="291"/>
      <c r="CW19" s="291"/>
      <c r="CX19" s="291"/>
      <c r="CY19" s="291"/>
      <c r="CZ19" s="291"/>
      <c r="DA19" s="291"/>
      <c r="DB19" s="291"/>
      <c r="DC19" s="291"/>
      <c r="DD19" s="291"/>
      <c r="DE19" s="291"/>
      <c r="DF19" s="291"/>
      <c r="DG19" s="291"/>
      <c r="DH19" s="291"/>
      <c r="DI19" s="291"/>
      <c r="DJ19" s="291"/>
      <c r="DK19" s="291"/>
      <c r="DL19" s="291"/>
      <c r="DM19" s="291"/>
      <c r="DN19" s="291"/>
      <c r="DO19" s="291"/>
      <c r="DP19" s="291"/>
      <c r="DQ19" s="291"/>
      <c r="DR19" s="291"/>
      <c r="DS19" s="291"/>
      <c r="DT19" s="291"/>
      <c r="DU19" s="291"/>
      <c r="DV19" s="291"/>
      <c r="DW19" s="291"/>
      <c r="DX19" s="291"/>
      <c r="DY19" s="291"/>
      <c r="DZ19" s="291"/>
      <c r="EA19" s="291"/>
      <c r="EB19" s="291"/>
      <c r="EC19" s="291"/>
      <c r="ED19" s="291"/>
      <c r="EE19" s="291"/>
      <c r="EF19" s="291"/>
      <c r="EG19" s="291"/>
      <c r="EH19" s="291"/>
      <c r="EI19" s="291"/>
      <c r="EJ19" s="291"/>
      <c r="EK19" s="291"/>
      <c r="EL19" s="291"/>
      <c r="EM19" s="291"/>
      <c r="EN19" s="291"/>
      <c r="EO19" s="291"/>
      <c r="EP19" s="291"/>
      <c r="EQ19" s="291"/>
      <c r="ER19" s="291"/>
      <c r="ES19" s="291"/>
      <c r="ET19" s="291"/>
      <c r="EU19" s="291"/>
      <c r="EV19" s="291"/>
      <c r="EW19" s="291"/>
      <c r="EX19" s="291"/>
      <c r="EY19" s="291"/>
      <c r="EZ19" s="291"/>
      <c r="FA19" s="291"/>
      <c r="FB19" s="291"/>
      <c r="FC19" s="291"/>
      <c r="FD19" s="291"/>
      <c r="FE19" s="291"/>
      <c r="FF19" s="291"/>
      <c r="FG19" s="291"/>
      <c r="FH19" s="291"/>
      <c r="FI19" s="291"/>
      <c r="FJ19" s="291"/>
      <c r="FK19" s="291"/>
      <c r="FL19" s="291"/>
      <c r="FM19" s="291"/>
      <c r="FN19" s="291"/>
      <c r="FO19" s="291"/>
      <c r="FP19" s="291"/>
      <c r="FQ19" s="291"/>
      <c r="FR19" s="291"/>
      <c r="FS19" s="291"/>
      <c r="FT19" s="291"/>
      <c r="FU19" s="291"/>
      <c r="FV19" s="291"/>
      <c r="FW19" s="291"/>
      <c r="FX19" s="291"/>
      <c r="FY19" s="291"/>
      <c r="FZ19" s="291"/>
      <c r="GA19" s="291"/>
      <c r="GB19" s="291"/>
      <c r="GC19" s="291"/>
      <c r="GD19" s="291"/>
      <c r="GE19" s="291"/>
      <c r="GF19" s="291"/>
      <c r="GG19" s="291"/>
      <c r="GH19" s="291"/>
      <c r="GI19" s="291"/>
      <c r="GJ19" s="291"/>
      <c r="GK19" s="291"/>
      <c r="GL19" s="291"/>
      <c r="GM19" s="291"/>
      <c r="GN19" s="291"/>
      <c r="GO19" s="291"/>
      <c r="GP19" s="291"/>
      <c r="GQ19" s="291"/>
      <c r="GR19" s="291"/>
      <c r="GS19" s="291"/>
      <c r="GT19" s="291"/>
      <c r="GU19" s="291"/>
      <c r="GV19" s="291"/>
      <c r="GW19" s="291"/>
      <c r="GX19" s="291"/>
      <c r="GY19" s="291"/>
      <c r="GZ19" s="291"/>
      <c r="HA19" s="291"/>
      <c r="HB19" s="291"/>
      <c r="HC19" s="291"/>
      <c r="HD19" s="291"/>
      <c r="HE19" s="291"/>
      <c r="HF19" s="291"/>
      <c r="HG19" s="291"/>
      <c r="HH19" s="291"/>
      <c r="HI19" s="291"/>
      <c r="HJ19" s="291"/>
      <c r="HK19" s="291"/>
      <c r="HL19" s="291"/>
      <c r="HM19" s="291"/>
      <c r="HN19" s="291"/>
      <c r="HO19" s="291"/>
      <c r="HP19" s="291"/>
      <c r="HQ19" s="291"/>
      <c r="HR19" s="291"/>
      <c r="HS19" s="291"/>
      <c r="HT19" s="291"/>
      <c r="HU19" s="291"/>
      <c r="HV19" s="291"/>
      <c r="HW19" s="291"/>
      <c r="HX19" s="291"/>
      <c r="HY19" s="291"/>
      <c r="HZ19" s="291"/>
      <c r="IA19" s="291"/>
      <c r="IB19" s="291"/>
      <c r="IC19" s="291"/>
      <c r="ID19" s="291"/>
      <c r="IE19" s="291"/>
      <c r="IF19" s="291"/>
      <c r="IG19" s="291"/>
      <c r="IH19" s="291"/>
      <c r="II19" s="291"/>
      <c r="IJ19" s="291"/>
      <c r="IK19" s="291"/>
      <c r="IL19" s="291"/>
      <c r="IM19" s="291"/>
      <c r="IN19" s="291"/>
      <c r="IO19" s="291"/>
      <c r="IP19" s="291"/>
      <c r="IQ19" s="291"/>
      <c r="IR19" s="291"/>
      <c r="IS19" s="291"/>
      <c r="IT19" s="291"/>
      <c r="IU19" s="291"/>
      <c r="IV19" s="291"/>
      <c r="IW19" s="291"/>
      <c r="IX19" s="291"/>
      <c r="IY19" s="291"/>
      <c r="IZ19" s="291"/>
      <c r="JA19" s="291"/>
      <c r="JB19" s="291"/>
      <c r="JC19" s="291"/>
      <c r="JD19" s="291"/>
      <c r="JE19" s="291"/>
      <c r="JF19" s="291"/>
      <c r="JG19" s="291"/>
      <c r="JH19" s="291"/>
      <c r="JI19" s="291"/>
      <c r="JJ19" s="291"/>
      <c r="JK19" s="291"/>
      <c r="JL19" s="291"/>
      <c r="JM19" s="291"/>
      <c r="JN19" s="291"/>
      <c r="JO19" s="291"/>
      <c r="JP19" s="291"/>
      <c r="JQ19" s="291"/>
      <c r="JR19" s="291"/>
      <c r="JS19" s="291"/>
      <c r="JT19" s="291"/>
      <c r="JU19" s="291"/>
      <c r="JV19" s="291"/>
      <c r="JW19" s="291"/>
      <c r="JX19" s="291"/>
      <c r="JY19" s="291"/>
      <c r="JZ19" s="291"/>
      <c r="KA19" s="291"/>
      <c r="KB19" s="291"/>
      <c r="KC19" s="291"/>
      <c r="KD19" s="291"/>
      <c r="KE19" s="291"/>
      <c r="KF19" s="291"/>
      <c r="KG19" s="291"/>
      <c r="KH19" s="291"/>
      <c r="KI19" s="291"/>
      <c r="KJ19" s="291"/>
      <c r="KK19" s="291"/>
      <c r="KL19" s="291"/>
      <c r="KM19" s="291"/>
      <c r="KN19" s="291"/>
      <c r="KO19" s="291"/>
      <c r="KP19" s="291"/>
      <c r="KQ19" s="291"/>
      <c r="KR19" s="291"/>
      <c r="KS19" s="291"/>
      <c r="KT19" s="291"/>
      <c r="KU19" s="291"/>
      <c r="KV19" s="291"/>
      <c r="KW19" s="291"/>
      <c r="KX19" s="291"/>
      <c r="KY19" s="291"/>
      <c r="KZ19" s="291"/>
      <c r="LA19" s="291"/>
      <c r="LB19" s="291"/>
      <c r="LC19" s="291"/>
      <c r="LD19" s="291"/>
      <c r="LE19" s="291"/>
      <c r="LF19" s="291"/>
      <c r="LG19" s="291"/>
      <c r="LH19" s="291"/>
      <c r="LI19" s="291"/>
      <c r="LJ19" s="291"/>
      <c r="LK19" s="291"/>
      <c r="LL19" s="291"/>
      <c r="LM19" s="291"/>
      <c r="LN19" s="291"/>
      <c r="LO19" s="291"/>
      <c r="LP19" s="291"/>
      <c r="LQ19" s="291"/>
      <c r="LR19" s="291"/>
      <c r="LS19" s="291"/>
      <c r="LT19" s="291"/>
      <c r="LU19" s="291"/>
      <c r="LV19" s="291"/>
      <c r="LW19" s="291"/>
      <c r="LX19" s="291"/>
      <c r="LY19" s="291"/>
      <c r="LZ19" s="291"/>
      <c r="MA19" s="291"/>
      <c r="MB19" s="291"/>
      <c r="MC19" s="291"/>
      <c r="MD19" s="291"/>
      <c r="ME19" s="291"/>
      <c r="MF19" s="291"/>
      <c r="MG19" s="291"/>
      <c r="MH19" s="291"/>
      <c r="MI19" s="291"/>
      <c r="MJ19" s="291"/>
      <c r="MK19" s="291"/>
      <c r="ML19" s="291"/>
      <c r="MM19" s="291"/>
      <c r="MN19" s="291"/>
      <c r="MO19" s="291"/>
      <c r="MP19" s="291"/>
      <c r="MQ19" s="291"/>
      <c r="MR19" s="291"/>
      <c r="MS19" s="291"/>
      <c r="MT19" s="291"/>
      <c r="MU19" s="291"/>
      <c r="MV19" s="291"/>
      <c r="MW19" s="291"/>
      <c r="MX19" s="291"/>
      <c r="MY19" s="291"/>
      <c r="MZ19" s="291"/>
      <c r="NA19" s="291"/>
      <c r="NB19" s="291"/>
      <c r="NC19" s="291"/>
      <c r="ND19" s="291"/>
      <c r="NE19" s="291"/>
      <c r="NF19" s="291"/>
      <c r="NG19" s="291"/>
      <c r="NH19" s="291"/>
      <c r="NI19" s="291"/>
      <c r="NJ19" s="291"/>
      <c r="NK19" s="291"/>
      <c r="NL19" s="291"/>
      <c r="NM19" s="291"/>
      <c r="NN19" s="291"/>
      <c r="NO19" s="291"/>
      <c r="NP19" s="291"/>
      <c r="NQ19" s="291"/>
      <c r="NR19" s="291"/>
      <c r="NS19" s="291"/>
      <c r="NT19" s="291"/>
      <c r="NU19" s="291"/>
      <c r="NV19" s="291"/>
      <c r="NW19" s="291"/>
      <c r="NX19" s="291"/>
      <c r="NY19" s="291"/>
      <c r="NZ19" s="291"/>
      <c r="OA19" s="291"/>
      <c r="OB19" s="291"/>
      <c r="OC19" s="291"/>
      <c r="OD19" s="291"/>
      <c r="OE19" s="291"/>
      <c r="OF19" s="291"/>
      <c r="OG19" s="291"/>
      <c r="OH19" s="291"/>
      <c r="OI19" s="291"/>
      <c r="OJ19" s="291"/>
      <c r="OK19" s="291"/>
      <c r="OL19" s="291"/>
      <c r="OM19" s="291"/>
      <c r="ON19" s="291"/>
      <c r="OO19" s="291"/>
      <c r="OP19" s="291"/>
      <c r="OQ19" s="291"/>
      <c r="OR19" s="291"/>
      <c r="OS19" s="291"/>
      <c r="OT19" s="291"/>
      <c r="OU19" s="291"/>
      <c r="OV19" s="291"/>
      <c r="OW19" s="291"/>
      <c r="OX19" s="291"/>
      <c r="OY19" s="291"/>
      <c r="OZ19" s="291"/>
      <c r="PA19" s="291"/>
      <c r="PB19" s="291"/>
      <c r="PC19" s="291"/>
      <c r="PD19" s="291"/>
      <c r="PE19" s="291"/>
      <c r="PF19" s="291"/>
      <c r="PG19" s="291"/>
      <c r="PH19" s="291"/>
      <c r="PI19" s="291"/>
      <c r="PJ19" s="291"/>
      <c r="PK19" s="291"/>
      <c r="PL19" s="291"/>
      <c r="PM19" s="291"/>
      <c r="PN19" s="291"/>
      <c r="PO19" s="291"/>
      <c r="PP19" s="291"/>
      <c r="PQ19" s="291"/>
      <c r="PR19" s="291"/>
      <c r="PS19" s="291"/>
      <c r="PT19" s="291"/>
      <c r="PU19" s="291"/>
      <c r="PV19" s="291"/>
      <c r="PW19" s="291"/>
      <c r="PX19" s="291"/>
      <c r="PY19" s="291"/>
      <c r="PZ19" s="291"/>
      <c r="QA19" s="291"/>
      <c r="QB19" s="291"/>
      <c r="QC19" s="291"/>
      <c r="QD19" s="291"/>
      <c r="QE19" s="291"/>
      <c r="QF19" s="291"/>
      <c r="QG19" s="291"/>
      <c r="QH19" s="291"/>
      <c r="QI19" s="291"/>
      <c r="QJ19" s="291"/>
      <c r="QK19" s="291"/>
      <c r="QL19" s="291"/>
      <c r="QM19" s="291"/>
      <c r="QN19" s="291"/>
      <c r="QO19" s="291"/>
      <c r="QP19" s="291"/>
      <c r="QQ19" s="291"/>
      <c r="QR19" s="291"/>
      <c r="QS19" s="291"/>
      <c r="QT19" s="291"/>
      <c r="QU19" s="291"/>
      <c r="QV19" s="291"/>
      <c r="QW19" s="291"/>
      <c r="QX19" s="291"/>
      <c r="QY19" s="291"/>
      <c r="QZ19" s="291"/>
      <c r="RA19" s="291"/>
      <c r="RB19" s="291"/>
      <c r="RC19" s="291"/>
      <c r="RD19" s="291"/>
      <c r="RE19" s="291"/>
      <c r="RF19" s="291"/>
      <c r="RG19" s="291"/>
      <c r="RH19" s="291"/>
      <c r="RI19" s="291"/>
      <c r="RJ19" s="291"/>
      <c r="RK19" s="291"/>
      <c r="RL19" s="291"/>
      <c r="RM19" s="291"/>
      <c r="RN19" s="291"/>
      <c r="RO19" s="291"/>
      <c r="RP19" s="291"/>
      <c r="RQ19" s="291"/>
      <c r="RR19" s="291"/>
      <c r="RS19" s="291"/>
      <c r="RT19" s="291"/>
      <c r="RU19" s="291"/>
      <c r="RV19" s="291"/>
      <c r="RW19" s="291"/>
      <c r="RX19" s="291"/>
      <c r="RY19" s="291"/>
      <c r="RZ19" s="291"/>
      <c r="SA19" s="291"/>
      <c r="SB19" s="291"/>
      <c r="SC19" s="291"/>
      <c r="SD19" s="291"/>
      <c r="SE19" s="291"/>
      <c r="SF19" s="291"/>
      <c r="SG19" s="291"/>
      <c r="SH19" s="291"/>
      <c r="SI19" s="291"/>
      <c r="SJ19" s="291"/>
      <c r="SK19" s="291"/>
      <c r="SL19" s="291"/>
      <c r="SM19" s="291"/>
      <c r="SN19" s="291"/>
      <c r="SO19" s="291"/>
      <c r="SP19" s="291"/>
      <c r="SQ19" s="291"/>
      <c r="SR19" s="291"/>
      <c r="SS19" s="291"/>
      <c r="ST19" s="291"/>
      <c r="SU19" s="291"/>
      <c r="SV19" s="291"/>
      <c r="SW19" s="291"/>
      <c r="SX19" s="291"/>
      <c r="SY19" s="291"/>
      <c r="SZ19" s="291"/>
      <c r="TA19" s="291"/>
      <c r="TB19" s="291"/>
      <c r="TC19" s="291"/>
      <c r="TD19" s="291"/>
      <c r="TE19" s="291"/>
      <c r="TF19" s="291"/>
      <c r="TG19" s="291"/>
      <c r="TH19" s="291"/>
      <c r="TI19" s="291"/>
      <c r="TJ19" s="291"/>
      <c r="TK19" s="291"/>
      <c r="TL19" s="291"/>
      <c r="TM19" s="291"/>
      <c r="TN19" s="291"/>
      <c r="TO19" s="291"/>
      <c r="TP19" s="291"/>
      <c r="TQ19" s="291"/>
      <c r="TR19" s="291"/>
      <c r="TS19" s="291"/>
      <c r="TT19" s="291"/>
      <c r="TU19" s="291"/>
      <c r="TV19" s="291"/>
      <c r="TW19" s="291"/>
      <c r="TX19" s="291"/>
      <c r="TY19" s="291"/>
      <c r="TZ19" s="291"/>
      <c r="UA19" s="291"/>
      <c r="UB19" s="291"/>
      <c r="UC19" s="291"/>
      <c r="UD19" s="291"/>
      <c r="UE19" s="291"/>
      <c r="UF19" s="291"/>
      <c r="UG19" s="291"/>
      <c r="UH19" s="291"/>
      <c r="UI19" s="291"/>
      <c r="UJ19" s="291"/>
      <c r="UK19" s="291"/>
      <c r="UL19" s="291"/>
      <c r="UM19" s="291"/>
      <c r="UN19" s="291"/>
      <c r="UO19" s="291"/>
      <c r="UP19" s="291"/>
      <c r="UQ19" s="291"/>
      <c r="UR19" s="291"/>
      <c r="US19" s="291"/>
      <c r="UT19" s="291"/>
      <c r="UU19" s="291"/>
      <c r="UV19" s="291"/>
      <c r="UW19" s="291"/>
      <c r="UX19" s="291"/>
      <c r="UY19" s="291"/>
      <c r="UZ19" s="291"/>
      <c r="VA19" s="291"/>
      <c r="VB19" s="291"/>
      <c r="VC19" s="291"/>
      <c r="VD19" s="291"/>
      <c r="VE19" s="291"/>
      <c r="VF19" s="291"/>
      <c r="VG19" s="291"/>
      <c r="VH19" s="291"/>
      <c r="VI19" s="291"/>
      <c r="VJ19" s="291"/>
      <c r="VK19" s="291"/>
      <c r="VL19" s="291"/>
      <c r="VM19" s="291"/>
      <c r="VN19" s="291"/>
      <c r="VO19" s="291"/>
      <c r="VP19" s="291"/>
      <c r="VQ19" s="291"/>
      <c r="VR19" s="291"/>
      <c r="VS19" s="291"/>
      <c r="VT19" s="291"/>
      <c r="VU19" s="291"/>
      <c r="VV19" s="291"/>
      <c r="VW19" s="291"/>
      <c r="VX19" s="291"/>
      <c r="VY19" s="291"/>
      <c r="VZ19" s="291"/>
      <c r="WA19" s="291"/>
      <c r="WB19" s="291"/>
      <c r="WC19" s="291"/>
      <c r="WD19" s="291"/>
      <c r="WE19" s="291"/>
      <c r="WF19" s="291"/>
      <c r="WG19" s="291"/>
      <c r="WH19" s="291"/>
      <c r="WI19" s="291"/>
      <c r="WJ19" s="291"/>
      <c r="WK19" s="291"/>
      <c r="WL19" s="291"/>
      <c r="WM19" s="291"/>
      <c r="WN19" s="291"/>
      <c r="WO19" s="291"/>
      <c r="WP19" s="291"/>
      <c r="WQ19" s="291"/>
      <c r="WR19" s="291"/>
      <c r="WS19" s="291"/>
      <c r="WT19" s="291"/>
      <c r="WU19" s="291"/>
      <c r="WV19" s="291"/>
      <c r="WW19" s="291"/>
      <c r="WX19" s="291"/>
      <c r="WY19" s="291"/>
      <c r="WZ19" s="291"/>
      <c r="XA19" s="291"/>
      <c r="XB19" s="291"/>
      <c r="XC19" s="291"/>
      <c r="XD19" s="291"/>
      <c r="XE19" s="291"/>
      <c r="XF19" s="291"/>
      <c r="XG19" s="291"/>
      <c r="XH19" s="291"/>
      <c r="XI19" s="291"/>
      <c r="XJ19" s="291"/>
      <c r="XK19" s="291"/>
      <c r="XL19" s="291"/>
      <c r="XM19" s="291"/>
      <c r="XN19" s="291"/>
      <c r="XO19" s="291"/>
      <c r="XP19" s="291"/>
      <c r="XQ19" s="291"/>
      <c r="XR19" s="291"/>
      <c r="XS19" s="291"/>
      <c r="XT19" s="291"/>
      <c r="XU19" s="291"/>
      <c r="XV19" s="291"/>
      <c r="XW19" s="291"/>
      <c r="XX19" s="291"/>
      <c r="XY19" s="291"/>
      <c r="XZ19" s="291"/>
      <c r="YA19" s="291"/>
      <c r="YB19" s="291"/>
      <c r="YC19" s="291"/>
      <c r="YD19" s="291"/>
      <c r="YE19" s="291"/>
      <c r="YF19" s="291"/>
      <c r="YG19" s="291"/>
      <c r="YH19" s="291"/>
      <c r="YI19" s="291"/>
      <c r="YJ19" s="291"/>
      <c r="YK19" s="291"/>
      <c r="YL19" s="291"/>
      <c r="YM19" s="291"/>
      <c r="YN19" s="291"/>
      <c r="YO19" s="291"/>
      <c r="YP19" s="291"/>
      <c r="YQ19" s="291"/>
      <c r="YR19" s="291"/>
      <c r="YS19" s="291"/>
      <c r="YT19" s="291"/>
      <c r="YU19" s="291"/>
      <c r="YV19" s="291"/>
      <c r="YW19" s="291"/>
      <c r="YX19" s="291"/>
      <c r="YY19" s="291"/>
      <c r="YZ19" s="291"/>
      <c r="ZA19" s="291"/>
      <c r="ZB19" s="291"/>
      <c r="ZC19" s="291"/>
      <c r="ZD19" s="291"/>
      <c r="ZE19" s="291"/>
      <c r="ZF19" s="291"/>
      <c r="ZG19" s="291"/>
      <c r="ZH19" s="291"/>
      <c r="ZI19" s="291"/>
      <c r="ZJ19" s="291"/>
      <c r="ZK19" s="291"/>
      <c r="ZL19" s="291"/>
      <c r="ZM19" s="291"/>
      <c r="ZN19" s="291"/>
      <c r="ZO19" s="291"/>
      <c r="ZP19" s="291"/>
      <c r="ZQ19" s="291"/>
      <c r="ZR19" s="291"/>
      <c r="ZS19" s="291"/>
      <c r="ZT19" s="291"/>
      <c r="ZU19" s="291"/>
      <c r="ZV19" s="291"/>
      <c r="ZW19" s="291"/>
      <c r="ZX19" s="291"/>
      <c r="ZY19" s="291"/>
      <c r="ZZ19" s="291"/>
      <c r="AAA19" s="291"/>
      <c r="AAB19" s="291"/>
      <c r="AAC19" s="291"/>
      <c r="AAD19" s="291"/>
      <c r="AAE19" s="291"/>
      <c r="AAF19" s="291"/>
      <c r="AAG19" s="291"/>
      <c r="AAH19" s="291"/>
      <c r="AAI19" s="291"/>
      <c r="AAJ19" s="291"/>
      <c r="AAK19" s="291"/>
      <c r="AAL19" s="291"/>
      <c r="AAM19" s="291"/>
      <c r="AAN19" s="291"/>
      <c r="AAO19" s="291"/>
      <c r="AAP19" s="291"/>
      <c r="AAQ19" s="291"/>
      <c r="AAR19" s="291"/>
      <c r="AAS19" s="291"/>
      <c r="AAT19" s="291"/>
      <c r="AAU19" s="291"/>
      <c r="AAV19" s="291"/>
      <c r="AAW19" s="291"/>
      <c r="AAX19" s="291"/>
      <c r="AAY19" s="291"/>
      <c r="AAZ19" s="291"/>
      <c r="ABA19" s="291"/>
      <c r="ABB19" s="291"/>
      <c r="ABC19" s="291"/>
      <c r="ABD19" s="291"/>
      <c r="ABE19" s="291"/>
      <c r="ABF19" s="291"/>
      <c r="ABG19" s="291"/>
      <c r="ABH19" s="291"/>
      <c r="ABI19" s="291"/>
      <c r="ABJ19" s="291"/>
      <c r="ABK19" s="291"/>
      <c r="ABL19" s="291"/>
      <c r="ABM19" s="291"/>
      <c r="ABN19" s="291"/>
      <c r="ABO19" s="291"/>
      <c r="ABP19" s="291"/>
      <c r="ABQ19" s="291"/>
      <c r="ABR19" s="291"/>
      <c r="ABS19" s="291"/>
      <c r="ABT19" s="291"/>
      <c r="ABU19" s="291"/>
      <c r="ABV19" s="291"/>
      <c r="ABW19" s="291"/>
      <c r="ABX19" s="291"/>
      <c r="ABY19" s="291"/>
      <c r="ABZ19" s="291"/>
      <c r="ACA19" s="291"/>
      <c r="ACB19" s="291"/>
      <c r="ACC19" s="291"/>
      <c r="ACD19" s="291"/>
      <c r="ACE19" s="291"/>
      <c r="ACF19" s="291"/>
      <c r="ACG19" s="291"/>
      <c r="ACH19" s="291"/>
      <c r="ACI19" s="291"/>
      <c r="ACJ19" s="291"/>
      <c r="ACK19" s="291"/>
      <c r="ACL19" s="291"/>
      <c r="ACM19" s="291"/>
      <c r="ACN19" s="291"/>
      <c r="ACO19" s="291"/>
      <c r="ACP19" s="291"/>
      <c r="ACQ19" s="291"/>
      <c r="ACR19" s="291"/>
      <c r="ACS19" s="291"/>
      <c r="ACT19" s="291"/>
      <c r="ACU19" s="291"/>
      <c r="ACV19" s="291"/>
      <c r="ACW19" s="291"/>
      <c r="ACX19" s="291"/>
      <c r="ACY19" s="291"/>
      <c r="ACZ19" s="291"/>
      <c r="ADA19" s="291"/>
      <c r="ADB19" s="291"/>
      <c r="ADC19" s="291"/>
      <c r="ADD19" s="291"/>
      <c r="ADE19" s="291"/>
      <c r="ADF19" s="291"/>
      <c r="ADG19" s="291"/>
      <c r="ADH19" s="291"/>
      <c r="ADI19" s="291"/>
      <c r="ADJ19" s="291"/>
      <c r="ADK19" s="291"/>
      <c r="ADL19" s="291"/>
      <c r="ADM19" s="291"/>
      <c r="ADN19" s="291"/>
      <c r="ADO19" s="291"/>
      <c r="ADP19" s="291"/>
      <c r="ADQ19" s="291"/>
      <c r="ADR19" s="291"/>
      <c r="ADS19" s="291"/>
      <c r="ADT19" s="291"/>
      <c r="ADU19" s="291"/>
      <c r="ADV19" s="291"/>
      <c r="ADW19" s="291"/>
      <c r="ADX19" s="291"/>
      <c r="ADY19" s="291"/>
      <c r="ADZ19" s="291"/>
      <c r="AEA19" s="291"/>
      <c r="AEB19" s="291"/>
      <c r="AEC19" s="291"/>
      <c r="AED19" s="291"/>
      <c r="AEE19" s="291"/>
      <c r="AEF19" s="291"/>
      <c r="AEG19" s="291"/>
      <c r="AEH19" s="291"/>
      <c r="AEI19" s="291"/>
      <c r="AEJ19" s="291"/>
      <c r="AEK19" s="291"/>
      <c r="AEL19" s="291"/>
      <c r="AEM19" s="291"/>
      <c r="AEN19" s="291"/>
      <c r="AEO19" s="291"/>
      <c r="AEP19" s="291"/>
      <c r="AEQ19" s="291"/>
      <c r="AER19" s="291"/>
      <c r="AES19" s="291"/>
      <c r="AET19" s="291"/>
      <c r="AEU19" s="291"/>
      <c r="AEV19" s="291"/>
      <c r="AEW19" s="291"/>
      <c r="AEX19" s="291"/>
      <c r="AEY19" s="291"/>
      <c r="AEZ19" s="291"/>
      <c r="AFA19" s="291"/>
      <c r="AFB19" s="291"/>
      <c r="AFC19" s="291"/>
      <c r="AFD19" s="291"/>
      <c r="AFE19" s="291"/>
      <c r="AFF19" s="291"/>
      <c r="AFG19" s="291"/>
      <c r="AFH19" s="291"/>
      <c r="AFI19" s="291"/>
      <c r="AFJ19" s="291"/>
      <c r="AFK19" s="291"/>
      <c r="AFL19" s="291"/>
      <c r="AFM19" s="291"/>
      <c r="AFN19" s="291"/>
      <c r="AFO19" s="291"/>
      <c r="AFP19" s="291"/>
      <c r="AFQ19" s="291"/>
      <c r="AFR19" s="291"/>
      <c r="AFS19" s="291"/>
      <c r="AFT19" s="291"/>
      <c r="AFU19" s="291"/>
      <c r="AFV19" s="291"/>
      <c r="AFW19" s="291"/>
      <c r="AFX19" s="291"/>
      <c r="AFY19" s="291"/>
      <c r="AFZ19" s="291"/>
      <c r="AGA19" s="291"/>
      <c r="AGB19" s="291"/>
      <c r="AGC19" s="291"/>
      <c r="AGD19" s="291"/>
      <c r="AGE19" s="291"/>
      <c r="AGF19" s="291"/>
      <c r="AGG19" s="291"/>
      <c r="AGH19" s="291"/>
      <c r="AGI19" s="291"/>
      <c r="AGJ19" s="291"/>
      <c r="AGK19" s="291"/>
      <c r="AGL19" s="291"/>
      <c r="AGM19" s="291"/>
      <c r="AGN19" s="291"/>
      <c r="AGO19" s="291"/>
      <c r="AGP19" s="291"/>
      <c r="AGQ19" s="291"/>
      <c r="AGR19" s="291"/>
      <c r="AGS19" s="291"/>
      <c r="AGT19" s="291"/>
      <c r="AGU19" s="291"/>
      <c r="AGV19" s="291"/>
      <c r="AGW19" s="291"/>
      <c r="AGX19" s="291"/>
      <c r="AGY19" s="291"/>
      <c r="AGZ19" s="291"/>
      <c r="AHA19" s="291"/>
      <c r="AHB19" s="291"/>
      <c r="AHC19" s="291"/>
      <c r="AHD19" s="291"/>
      <c r="AHE19" s="291"/>
      <c r="AHF19" s="291"/>
      <c r="AHG19" s="291"/>
      <c r="AHH19" s="291"/>
      <c r="AHI19" s="291"/>
      <c r="AHJ19" s="291"/>
      <c r="AHK19" s="291"/>
      <c r="AHL19" s="291"/>
      <c r="AHM19" s="291"/>
      <c r="AHN19" s="291"/>
      <c r="AHO19" s="291"/>
      <c r="AHP19" s="291"/>
      <c r="AHQ19" s="291"/>
      <c r="AHR19" s="291"/>
      <c r="AHS19" s="291"/>
      <c r="AHT19" s="291"/>
      <c r="AHU19" s="291"/>
      <c r="AHV19" s="291"/>
      <c r="AHW19" s="291"/>
      <c r="AHX19" s="291"/>
      <c r="AHY19" s="291"/>
      <c r="AHZ19" s="291"/>
      <c r="AIA19" s="291"/>
      <c r="AIB19" s="291"/>
      <c r="AIC19" s="291"/>
      <c r="AID19" s="291"/>
      <c r="AIE19" s="291"/>
      <c r="AIF19" s="291"/>
      <c r="AIG19" s="291"/>
      <c r="AIH19" s="291"/>
      <c r="AII19" s="291"/>
      <c r="AIJ19" s="291"/>
      <c r="AIK19" s="291"/>
      <c r="AIL19" s="291"/>
      <c r="AIM19" s="291"/>
      <c r="AIN19" s="291"/>
      <c r="AIO19" s="291"/>
      <c r="AIP19" s="291"/>
      <c r="AIQ19" s="291"/>
      <c r="AIR19" s="291"/>
      <c r="AIS19" s="291"/>
      <c r="AIT19" s="291"/>
      <c r="AIU19" s="291"/>
      <c r="AIV19" s="291"/>
      <c r="AIW19" s="291"/>
      <c r="AIX19" s="291"/>
      <c r="AIY19" s="291"/>
      <c r="AIZ19" s="291"/>
      <c r="AJA19" s="291"/>
      <c r="AJB19" s="291"/>
      <c r="AJC19" s="291"/>
      <c r="AJD19" s="291"/>
      <c r="AJE19" s="291"/>
      <c r="AJF19" s="291"/>
      <c r="AJG19" s="291"/>
      <c r="AJH19" s="291"/>
      <c r="AJI19" s="291"/>
      <c r="AJJ19" s="291"/>
      <c r="AJK19" s="291"/>
      <c r="AJL19" s="291"/>
      <c r="AJM19" s="291"/>
      <c r="AJN19" s="291"/>
      <c r="AJO19" s="291"/>
      <c r="AJP19" s="291"/>
      <c r="AJQ19" s="291"/>
      <c r="AJR19" s="291"/>
      <c r="AJS19" s="291"/>
      <c r="AJT19" s="291"/>
      <c r="AJU19" s="291"/>
      <c r="AJV19" s="291"/>
      <c r="AJW19" s="291"/>
      <c r="AJX19" s="291"/>
      <c r="AJY19" s="291"/>
      <c r="AJZ19" s="291"/>
      <c r="AKA19" s="291"/>
      <c r="AKB19" s="291"/>
      <c r="AKC19" s="291"/>
      <c r="AKD19" s="291"/>
    </row>
    <row r="20" spans="2:990">
      <c r="B20" s="291" t="s">
        <v>243</v>
      </c>
      <c r="C20" s="296"/>
      <c r="D20" s="296"/>
      <c r="E20" s="296"/>
      <c r="F20" s="291"/>
      <c r="G20" s="291"/>
      <c r="H20" s="291"/>
      <c r="I20" s="291"/>
      <c r="J20" s="291"/>
      <c r="K20" s="86"/>
      <c r="L20" s="291"/>
      <c r="M20" s="664"/>
      <c r="Y20" s="291"/>
      <c r="Z20" s="291"/>
      <c r="AA20" s="291"/>
      <c r="AB20" s="291"/>
      <c r="AC20" s="291"/>
      <c r="AD20" s="291"/>
      <c r="AE20" s="291"/>
      <c r="AF20" s="291"/>
      <c r="AG20" s="291"/>
      <c r="AH20" s="291"/>
      <c r="AI20" s="291"/>
      <c r="AJ20" s="291"/>
      <c r="AK20" s="291"/>
      <c r="AL20" s="291"/>
      <c r="AM20" s="291"/>
      <c r="AN20" s="291"/>
      <c r="AO20" s="291"/>
      <c r="AP20" s="291"/>
      <c r="AQ20" s="291"/>
      <c r="AR20" s="291"/>
      <c r="AS20" s="291"/>
      <c r="AT20" s="291"/>
      <c r="AU20" s="291"/>
      <c r="AV20" s="291"/>
      <c r="AW20" s="291"/>
      <c r="AX20" s="291"/>
      <c r="AY20" s="291"/>
      <c r="AZ20" s="291"/>
      <c r="BA20" s="291"/>
      <c r="BB20" s="291"/>
      <c r="BC20" s="291"/>
      <c r="BD20" s="291"/>
      <c r="BE20" s="291"/>
      <c r="BF20" s="291"/>
      <c r="BG20" s="291"/>
      <c r="BH20" s="291"/>
      <c r="BI20" s="291"/>
      <c r="BJ20" s="291"/>
      <c r="BK20" s="291"/>
      <c r="BL20" s="291"/>
      <c r="BM20" s="291"/>
      <c r="BN20" s="291"/>
      <c r="BO20" s="291"/>
      <c r="BP20" s="291"/>
      <c r="BQ20" s="291"/>
      <c r="BR20" s="291"/>
      <c r="BS20" s="291"/>
      <c r="BT20" s="291"/>
      <c r="BU20" s="291"/>
      <c r="BV20" s="291"/>
      <c r="BW20" s="291"/>
      <c r="BX20" s="291"/>
      <c r="BY20" s="291"/>
      <c r="BZ20" s="291"/>
      <c r="CA20" s="291"/>
      <c r="CB20" s="291"/>
      <c r="CC20" s="291"/>
      <c r="CD20" s="291"/>
      <c r="CE20" s="291"/>
      <c r="CF20" s="291"/>
      <c r="CG20" s="291"/>
      <c r="CH20" s="291"/>
      <c r="CI20" s="291"/>
      <c r="CJ20" s="291"/>
      <c r="CK20" s="291"/>
      <c r="CL20" s="291"/>
      <c r="CM20" s="291"/>
      <c r="CN20" s="291"/>
      <c r="CO20" s="291"/>
      <c r="CP20" s="291"/>
      <c r="CQ20" s="291"/>
      <c r="CR20" s="291"/>
      <c r="CS20" s="291"/>
      <c r="CT20" s="291"/>
      <c r="CU20" s="291"/>
      <c r="CV20" s="291"/>
      <c r="CW20" s="291"/>
      <c r="CX20" s="291"/>
      <c r="CY20" s="291"/>
      <c r="CZ20" s="291"/>
      <c r="DA20" s="291"/>
      <c r="DB20" s="291"/>
      <c r="DC20" s="291"/>
      <c r="DD20" s="291"/>
      <c r="DE20" s="291"/>
      <c r="DF20" s="291"/>
      <c r="DG20" s="291"/>
      <c r="DH20" s="291"/>
      <c r="DI20" s="291"/>
      <c r="DJ20" s="291"/>
      <c r="DK20" s="291"/>
      <c r="DL20" s="291"/>
      <c r="DM20" s="291"/>
      <c r="DN20" s="291"/>
      <c r="DO20" s="291"/>
      <c r="DP20" s="291"/>
      <c r="DQ20" s="291"/>
      <c r="DR20" s="291"/>
      <c r="DS20" s="291"/>
      <c r="DT20" s="291"/>
      <c r="DU20" s="291"/>
      <c r="DV20" s="291"/>
      <c r="DW20" s="291"/>
      <c r="DX20" s="291"/>
      <c r="DY20" s="291"/>
      <c r="DZ20" s="291"/>
      <c r="EA20" s="291"/>
      <c r="EB20" s="291"/>
      <c r="EC20" s="291"/>
      <c r="ED20" s="291"/>
      <c r="EE20" s="291"/>
      <c r="EF20" s="291"/>
      <c r="EG20" s="291"/>
      <c r="EH20" s="291"/>
      <c r="EI20" s="291"/>
      <c r="EJ20" s="291"/>
      <c r="EK20" s="291"/>
      <c r="EL20" s="291"/>
      <c r="EM20" s="291"/>
      <c r="EN20" s="291"/>
      <c r="EO20" s="291"/>
      <c r="EP20" s="291"/>
      <c r="EQ20" s="291"/>
      <c r="ER20" s="291"/>
      <c r="ES20" s="291"/>
      <c r="ET20" s="291"/>
      <c r="EU20" s="291"/>
      <c r="EV20" s="291"/>
      <c r="EW20" s="291"/>
      <c r="EX20" s="291"/>
      <c r="EY20" s="291"/>
      <c r="EZ20" s="291"/>
      <c r="FA20" s="291"/>
      <c r="FB20" s="291"/>
      <c r="FC20" s="291"/>
      <c r="FD20" s="291"/>
      <c r="FE20" s="291"/>
      <c r="FF20" s="291"/>
      <c r="FG20" s="291"/>
      <c r="FH20" s="291"/>
      <c r="FI20" s="291"/>
      <c r="FJ20" s="291"/>
      <c r="FK20" s="291"/>
      <c r="FL20" s="291"/>
      <c r="FM20" s="291"/>
      <c r="FN20" s="291"/>
      <c r="FO20" s="291"/>
      <c r="FP20" s="291"/>
      <c r="FQ20" s="291"/>
      <c r="FR20" s="291"/>
      <c r="FS20" s="291"/>
      <c r="FT20" s="291"/>
      <c r="FU20" s="291"/>
      <c r="FV20" s="291"/>
      <c r="FW20" s="291"/>
      <c r="FX20" s="291"/>
      <c r="FY20" s="291"/>
      <c r="FZ20" s="291"/>
      <c r="GA20" s="291"/>
      <c r="GB20" s="291"/>
      <c r="GC20" s="291"/>
      <c r="GD20" s="291"/>
      <c r="GE20" s="291"/>
      <c r="GF20" s="291"/>
      <c r="GG20" s="291"/>
      <c r="GH20" s="291"/>
      <c r="GI20" s="291"/>
      <c r="GJ20" s="291"/>
      <c r="GK20" s="291"/>
      <c r="GL20" s="291"/>
      <c r="GM20" s="291"/>
      <c r="GN20" s="291"/>
      <c r="GO20" s="291"/>
      <c r="GP20" s="291"/>
      <c r="GQ20" s="291"/>
      <c r="GR20" s="291"/>
      <c r="GS20" s="291"/>
      <c r="GT20" s="291"/>
      <c r="GU20" s="291"/>
      <c r="GV20" s="291"/>
      <c r="GW20" s="291"/>
      <c r="GX20" s="291"/>
      <c r="GY20" s="291"/>
      <c r="GZ20" s="291"/>
      <c r="HA20" s="291"/>
      <c r="HB20" s="291"/>
      <c r="HC20" s="291"/>
      <c r="HD20" s="291"/>
      <c r="HE20" s="291"/>
      <c r="HF20" s="291"/>
      <c r="HG20" s="291"/>
      <c r="HH20" s="291"/>
      <c r="HI20" s="291"/>
      <c r="HJ20" s="291"/>
      <c r="HK20" s="291"/>
      <c r="HL20" s="291"/>
      <c r="HM20" s="291"/>
      <c r="HN20" s="291"/>
      <c r="HO20" s="291"/>
      <c r="HP20" s="291"/>
      <c r="HQ20" s="291"/>
      <c r="HR20" s="291"/>
      <c r="HS20" s="291"/>
      <c r="HT20" s="291"/>
      <c r="HU20" s="291"/>
      <c r="HV20" s="291"/>
      <c r="HW20" s="291"/>
      <c r="HX20" s="291"/>
      <c r="HY20" s="291"/>
      <c r="HZ20" s="291"/>
      <c r="IA20" s="291"/>
      <c r="IB20" s="291"/>
      <c r="IC20" s="291"/>
      <c r="ID20" s="291"/>
      <c r="IE20" s="291"/>
      <c r="IF20" s="291"/>
      <c r="IG20" s="291"/>
      <c r="IH20" s="291"/>
      <c r="II20" s="291"/>
      <c r="IJ20" s="291"/>
      <c r="IK20" s="291"/>
      <c r="IL20" s="291"/>
      <c r="IM20" s="291"/>
      <c r="IN20" s="291"/>
      <c r="IO20" s="291"/>
      <c r="IP20" s="291"/>
      <c r="IQ20" s="291"/>
      <c r="IR20" s="291"/>
      <c r="IS20" s="291"/>
      <c r="IT20" s="291"/>
      <c r="IU20" s="291"/>
      <c r="IV20" s="291"/>
      <c r="IW20" s="291"/>
      <c r="IX20" s="291"/>
      <c r="IY20" s="291"/>
      <c r="IZ20" s="291"/>
      <c r="JA20" s="291"/>
      <c r="JB20" s="291"/>
      <c r="JC20" s="291"/>
      <c r="JD20" s="291"/>
      <c r="JE20" s="291"/>
      <c r="JF20" s="291"/>
      <c r="JG20" s="291"/>
      <c r="JH20" s="291"/>
      <c r="JI20" s="291"/>
      <c r="JJ20" s="291"/>
      <c r="JK20" s="291"/>
      <c r="JL20" s="291"/>
      <c r="JM20" s="291"/>
      <c r="JN20" s="291"/>
      <c r="JO20" s="291"/>
      <c r="JP20" s="291"/>
      <c r="JQ20" s="291"/>
      <c r="JR20" s="291"/>
      <c r="JS20" s="291"/>
      <c r="JT20" s="291"/>
      <c r="JU20" s="291"/>
      <c r="JV20" s="291"/>
      <c r="JW20" s="291"/>
      <c r="JX20" s="291"/>
      <c r="JY20" s="291"/>
      <c r="JZ20" s="291"/>
      <c r="KA20" s="291"/>
      <c r="KB20" s="291"/>
      <c r="KC20" s="291"/>
      <c r="KD20" s="291"/>
      <c r="KE20" s="291"/>
      <c r="KF20" s="291"/>
      <c r="KG20" s="291"/>
      <c r="KH20" s="291"/>
      <c r="KI20" s="291"/>
      <c r="KJ20" s="291"/>
      <c r="KK20" s="291"/>
      <c r="KL20" s="291"/>
      <c r="KM20" s="291"/>
      <c r="KN20" s="291"/>
      <c r="KO20" s="291"/>
      <c r="KP20" s="291"/>
      <c r="KQ20" s="291"/>
      <c r="KR20" s="291"/>
      <c r="KS20" s="291"/>
      <c r="KT20" s="291"/>
      <c r="KU20" s="291"/>
      <c r="KV20" s="291"/>
      <c r="KW20" s="291"/>
      <c r="KX20" s="291"/>
      <c r="KY20" s="291"/>
      <c r="KZ20" s="291"/>
      <c r="LA20" s="291"/>
      <c r="LB20" s="291"/>
      <c r="LC20" s="291"/>
      <c r="LD20" s="291"/>
      <c r="LE20" s="291"/>
      <c r="LF20" s="291"/>
      <c r="LG20" s="291"/>
      <c r="LH20" s="291"/>
      <c r="LI20" s="291"/>
      <c r="LJ20" s="291"/>
      <c r="LK20" s="291"/>
      <c r="LL20" s="291"/>
      <c r="LM20" s="291"/>
      <c r="LN20" s="291"/>
      <c r="LO20" s="291"/>
      <c r="LP20" s="291"/>
      <c r="LQ20" s="291"/>
      <c r="LR20" s="291"/>
      <c r="LS20" s="291"/>
      <c r="LT20" s="291"/>
      <c r="LU20" s="291"/>
      <c r="LV20" s="291"/>
      <c r="LW20" s="291"/>
      <c r="LX20" s="291"/>
      <c r="LY20" s="291"/>
      <c r="LZ20" s="291"/>
      <c r="MA20" s="291"/>
      <c r="MB20" s="291"/>
      <c r="MC20" s="291"/>
      <c r="MD20" s="291"/>
      <c r="ME20" s="291"/>
      <c r="MF20" s="291"/>
      <c r="MG20" s="291"/>
      <c r="MH20" s="291"/>
      <c r="MI20" s="291"/>
      <c r="MJ20" s="291"/>
      <c r="MK20" s="291"/>
      <c r="ML20" s="291"/>
      <c r="MM20" s="291"/>
      <c r="MN20" s="291"/>
      <c r="MO20" s="291"/>
      <c r="MP20" s="291"/>
      <c r="MQ20" s="291"/>
      <c r="MR20" s="291"/>
      <c r="MS20" s="291"/>
      <c r="MT20" s="291"/>
      <c r="MU20" s="291"/>
      <c r="MV20" s="291"/>
      <c r="MW20" s="291"/>
      <c r="MX20" s="291"/>
      <c r="MY20" s="291"/>
      <c r="MZ20" s="291"/>
      <c r="NA20" s="291"/>
      <c r="NB20" s="291"/>
      <c r="NC20" s="291"/>
      <c r="ND20" s="291"/>
      <c r="NE20" s="291"/>
      <c r="NF20" s="291"/>
      <c r="NG20" s="291"/>
      <c r="NH20" s="291"/>
      <c r="NI20" s="291"/>
      <c r="NJ20" s="291"/>
      <c r="NK20" s="291"/>
      <c r="NL20" s="291"/>
      <c r="NM20" s="291"/>
      <c r="NN20" s="291"/>
      <c r="NO20" s="291"/>
      <c r="NP20" s="291"/>
      <c r="NQ20" s="291"/>
      <c r="NR20" s="291"/>
      <c r="NS20" s="291"/>
      <c r="NT20" s="291"/>
      <c r="NU20" s="291"/>
      <c r="NV20" s="291"/>
      <c r="NW20" s="291"/>
      <c r="NX20" s="291"/>
      <c r="NY20" s="291"/>
      <c r="NZ20" s="291"/>
      <c r="OA20" s="291"/>
      <c r="OB20" s="291"/>
      <c r="OC20" s="291"/>
      <c r="OD20" s="291"/>
      <c r="OE20" s="291"/>
      <c r="OF20" s="291"/>
      <c r="OG20" s="291"/>
      <c r="OH20" s="291"/>
      <c r="OI20" s="291"/>
      <c r="OJ20" s="291"/>
      <c r="OK20" s="291"/>
      <c r="OL20" s="291"/>
      <c r="OM20" s="291"/>
      <c r="ON20" s="291"/>
      <c r="OO20" s="291"/>
      <c r="OP20" s="291"/>
      <c r="OQ20" s="291"/>
      <c r="OR20" s="291"/>
      <c r="OS20" s="291"/>
      <c r="OT20" s="291"/>
      <c r="OU20" s="291"/>
      <c r="OV20" s="291"/>
      <c r="OW20" s="291"/>
      <c r="OX20" s="291"/>
      <c r="OY20" s="291"/>
      <c r="OZ20" s="291"/>
      <c r="PA20" s="291"/>
      <c r="PB20" s="291"/>
      <c r="PC20" s="291"/>
      <c r="PD20" s="291"/>
      <c r="PE20" s="291"/>
      <c r="PF20" s="291"/>
      <c r="PG20" s="291"/>
      <c r="PH20" s="291"/>
      <c r="PI20" s="291"/>
      <c r="PJ20" s="291"/>
      <c r="PK20" s="291"/>
      <c r="PL20" s="291"/>
      <c r="PM20" s="291"/>
      <c r="PN20" s="291"/>
      <c r="PO20" s="291"/>
      <c r="PP20" s="291"/>
      <c r="PQ20" s="291"/>
      <c r="PR20" s="291"/>
      <c r="PS20" s="291"/>
      <c r="PT20" s="291"/>
      <c r="PU20" s="291"/>
      <c r="PV20" s="291"/>
      <c r="PW20" s="291"/>
      <c r="PX20" s="291"/>
      <c r="PY20" s="291"/>
      <c r="PZ20" s="291"/>
      <c r="QA20" s="291"/>
      <c r="QB20" s="291"/>
      <c r="QC20" s="291"/>
      <c r="QD20" s="291"/>
      <c r="QE20" s="291"/>
      <c r="QF20" s="291"/>
      <c r="QG20" s="291"/>
      <c r="QH20" s="291"/>
      <c r="QI20" s="291"/>
      <c r="QJ20" s="291"/>
      <c r="QK20" s="291"/>
      <c r="QL20" s="291"/>
      <c r="QM20" s="291"/>
      <c r="QN20" s="291"/>
      <c r="QO20" s="291"/>
      <c r="QP20" s="291"/>
      <c r="QQ20" s="291"/>
      <c r="QR20" s="291"/>
      <c r="QS20" s="291"/>
      <c r="QT20" s="291"/>
      <c r="QU20" s="291"/>
      <c r="QV20" s="291"/>
      <c r="QW20" s="291"/>
      <c r="QX20" s="291"/>
      <c r="QY20" s="291"/>
      <c r="QZ20" s="291"/>
      <c r="RA20" s="291"/>
      <c r="RB20" s="291"/>
      <c r="RC20" s="291"/>
      <c r="RD20" s="291"/>
      <c r="RE20" s="291"/>
      <c r="RF20" s="291"/>
      <c r="RG20" s="291"/>
      <c r="RH20" s="291"/>
      <c r="RI20" s="291"/>
      <c r="RJ20" s="291"/>
      <c r="RK20" s="291"/>
      <c r="RL20" s="291"/>
      <c r="RM20" s="291"/>
      <c r="RN20" s="291"/>
      <c r="RO20" s="291"/>
      <c r="RP20" s="291"/>
      <c r="RQ20" s="291"/>
      <c r="RR20" s="291"/>
      <c r="RS20" s="291"/>
      <c r="RT20" s="291"/>
      <c r="RU20" s="291"/>
      <c r="RV20" s="291"/>
      <c r="RW20" s="291"/>
      <c r="RX20" s="291"/>
      <c r="RY20" s="291"/>
      <c r="RZ20" s="291"/>
      <c r="SA20" s="291"/>
      <c r="SB20" s="291"/>
      <c r="SC20" s="291"/>
      <c r="SD20" s="291"/>
      <c r="SE20" s="291"/>
      <c r="SF20" s="291"/>
      <c r="SG20" s="291"/>
      <c r="SH20" s="291"/>
      <c r="SI20" s="291"/>
      <c r="SJ20" s="291"/>
      <c r="SK20" s="291"/>
      <c r="SL20" s="291"/>
      <c r="SM20" s="291"/>
      <c r="SN20" s="291"/>
      <c r="SO20" s="291"/>
      <c r="SP20" s="291"/>
      <c r="SQ20" s="291"/>
      <c r="SR20" s="291"/>
      <c r="SS20" s="291"/>
      <c r="ST20" s="291"/>
      <c r="SU20" s="291"/>
      <c r="SV20" s="291"/>
      <c r="SW20" s="291"/>
      <c r="SX20" s="291"/>
      <c r="SY20" s="291"/>
      <c r="SZ20" s="291"/>
      <c r="TA20" s="291"/>
      <c r="TB20" s="291"/>
      <c r="TC20" s="291"/>
      <c r="TD20" s="291"/>
      <c r="TE20" s="291"/>
      <c r="TF20" s="291"/>
      <c r="TG20" s="291"/>
      <c r="TH20" s="291"/>
      <c r="TI20" s="291"/>
      <c r="TJ20" s="291"/>
      <c r="TK20" s="291"/>
      <c r="TL20" s="291"/>
      <c r="TM20" s="291"/>
      <c r="TN20" s="291"/>
      <c r="TO20" s="291"/>
      <c r="TP20" s="291"/>
      <c r="TQ20" s="291"/>
      <c r="TR20" s="291"/>
      <c r="TS20" s="291"/>
      <c r="TT20" s="291"/>
      <c r="TU20" s="291"/>
      <c r="TV20" s="291"/>
      <c r="TW20" s="291"/>
      <c r="TX20" s="291"/>
      <c r="TY20" s="291"/>
      <c r="TZ20" s="291"/>
      <c r="UA20" s="291"/>
      <c r="UB20" s="291"/>
      <c r="UC20" s="291"/>
      <c r="UD20" s="291"/>
      <c r="UE20" s="291"/>
      <c r="UF20" s="291"/>
      <c r="UG20" s="291"/>
      <c r="UH20" s="291"/>
      <c r="UI20" s="291"/>
      <c r="UJ20" s="291"/>
      <c r="UK20" s="291"/>
      <c r="UL20" s="291"/>
      <c r="UM20" s="291"/>
      <c r="UN20" s="291"/>
      <c r="UO20" s="291"/>
      <c r="UP20" s="291"/>
      <c r="UQ20" s="291"/>
      <c r="UR20" s="291"/>
      <c r="US20" s="291"/>
      <c r="UT20" s="291"/>
      <c r="UU20" s="291"/>
      <c r="UV20" s="291"/>
      <c r="UW20" s="291"/>
      <c r="UX20" s="291"/>
      <c r="UY20" s="291"/>
      <c r="UZ20" s="291"/>
      <c r="VA20" s="291"/>
      <c r="VB20" s="291"/>
      <c r="VC20" s="291"/>
      <c r="VD20" s="291"/>
      <c r="VE20" s="291"/>
      <c r="VF20" s="291"/>
      <c r="VG20" s="291"/>
      <c r="VH20" s="291"/>
      <c r="VI20" s="291"/>
      <c r="VJ20" s="291"/>
      <c r="VK20" s="291"/>
      <c r="VL20" s="291"/>
      <c r="VM20" s="291"/>
      <c r="VN20" s="291"/>
      <c r="VO20" s="291"/>
      <c r="VP20" s="291"/>
      <c r="VQ20" s="291"/>
      <c r="VR20" s="291"/>
      <c r="VS20" s="291"/>
      <c r="VT20" s="291"/>
      <c r="VU20" s="291"/>
      <c r="VV20" s="291"/>
      <c r="VW20" s="291"/>
      <c r="VX20" s="291"/>
      <c r="VY20" s="291"/>
      <c r="VZ20" s="291"/>
      <c r="WA20" s="291"/>
      <c r="WB20" s="291"/>
      <c r="WC20" s="291"/>
      <c r="WD20" s="291"/>
      <c r="WE20" s="291"/>
      <c r="WF20" s="291"/>
      <c r="WG20" s="291"/>
      <c r="WH20" s="291"/>
      <c r="WI20" s="291"/>
      <c r="WJ20" s="291"/>
      <c r="WK20" s="291"/>
      <c r="WL20" s="291"/>
      <c r="WM20" s="291"/>
      <c r="WN20" s="291"/>
      <c r="WO20" s="291"/>
      <c r="WP20" s="291"/>
      <c r="WQ20" s="291"/>
      <c r="WR20" s="291"/>
      <c r="WS20" s="291"/>
      <c r="WT20" s="291"/>
      <c r="WU20" s="291"/>
      <c r="WV20" s="291"/>
      <c r="WW20" s="291"/>
      <c r="WX20" s="291"/>
      <c r="WY20" s="291"/>
      <c r="WZ20" s="291"/>
      <c r="XA20" s="291"/>
      <c r="XB20" s="291"/>
      <c r="XC20" s="291"/>
      <c r="XD20" s="291"/>
      <c r="XE20" s="291"/>
      <c r="XF20" s="291"/>
      <c r="XG20" s="291"/>
      <c r="XH20" s="291"/>
      <c r="XI20" s="291"/>
      <c r="XJ20" s="291"/>
      <c r="XK20" s="291"/>
      <c r="XL20" s="291"/>
      <c r="XM20" s="291"/>
      <c r="XN20" s="291"/>
      <c r="XO20" s="291"/>
      <c r="XP20" s="291"/>
      <c r="XQ20" s="291"/>
      <c r="XR20" s="291"/>
      <c r="XS20" s="291"/>
      <c r="XT20" s="291"/>
      <c r="XU20" s="291"/>
      <c r="XV20" s="291"/>
      <c r="XW20" s="291"/>
      <c r="XX20" s="291"/>
      <c r="XY20" s="291"/>
      <c r="XZ20" s="291"/>
      <c r="YA20" s="291"/>
      <c r="YB20" s="291"/>
      <c r="YC20" s="291"/>
      <c r="YD20" s="291"/>
      <c r="YE20" s="291"/>
      <c r="YF20" s="291"/>
      <c r="YG20" s="291"/>
      <c r="YH20" s="291"/>
      <c r="YI20" s="291"/>
      <c r="YJ20" s="291"/>
      <c r="YK20" s="291"/>
      <c r="YL20" s="291"/>
      <c r="YM20" s="291"/>
      <c r="YN20" s="291"/>
      <c r="YO20" s="291"/>
      <c r="YP20" s="291"/>
      <c r="YQ20" s="291"/>
      <c r="YR20" s="291"/>
      <c r="YS20" s="291"/>
      <c r="YT20" s="291"/>
      <c r="YU20" s="291"/>
      <c r="YV20" s="291"/>
      <c r="YW20" s="291"/>
      <c r="YX20" s="291"/>
      <c r="YY20" s="291"/>
      <c r="YZ20" s="291"/>
      <c r="ZA20" s="291"/>
      <c r="ZB20" s="291"/>
      <c r="ZC20" s="291"/>
      <c r="ZD20" s="291"/>
      <c r="ZE20" s="291"/>
      <c r="ZF20" s="291"/>
      <c r="ZG20" s="291"/>
      <c r="ZH20" s="291"/>
      <c r="ZI20" s="291"/>
      <c r="ZJ20" s="291"/>
      <c r="ZK20" s="291"/>
      <c r="ZL20" s="291"/>
      <c r="ZM20" s="291"/>
      <c r="ZN20" s="291"/>
      <c r="ZO20" s="291"/>
      <c r="ZP20" s="291"/>
      <c r="ZQ20" s="291"/>
      <c r="ZR20" s="291"/>
      <c r="ZS20" s="291"/>
      <c r="ZT20" s="291"/>
      <c r="ZU20" s="291"/>
      <c r="ZV20" s="291"/>
      <c r="ZW20" s="291"/>
      <c r="ZX20" s="291"/>
      <c r="ZY20" s="291"/>
      <c r="ZZ20" s="291"/>
      <c r="AAA20" s="291"/>
      <c r="AAB20" s="291"/>
      <c r="AAC20" s="291"/>
      <c r="AAD20" s="291"/>
      <c r="AAE20" s="291"/>
      <c r="AAF20" s="291"/>
      <c r="AAG20" s="291"/>
      <c r="AAH20" s="291"/>
      <c r="AAI20" s="291"/>
      <c r="AAJ20" s="291"/>
      <c r="AAK20" s="291"/>
      <c r="AAL20" s="291"/>
      <c r="AAM20" s="291"/>
      <c r="AAN20" s="291"/>
      <c r="AAO20" s="291"/>
      <c r="AAP20" s="291"/>
      <c r="AAQ20" s="291"/>
      <c r="AAR20" s="291"/>
      <c r="AAS20" s="291"/>
      <c r="AAT20" s="291"/>
      <c r="AAU20" s="291"/>
      <c r="AAV20" s="291"/>
      <c r="AAW20" s="291"/>
      <c r="AAX20" s="291"/>
      <c r="AAY20" s="291"/>
      <c r="AAZ20" s="291"/>
      <c r="ABA20" s="291"/>
      <c r="ABB20" s="291"/>
      <c r="ABC20" s="291"/>
      <c r="ABD20" s="291"/>
      <c r="ABE20" s="291"/>
      <c r="ABF20" s="291"/>
      <c r="ABG20" s="291"/>
      <c r="ABH20" s="291"/>
      <c r="ABI20" s="291"/>
      <c r="ABJ20" s="291"/>
      <c r="ABK20" s="291"/>
      <c r="ABL20" s="291"/>
      <c r="ABM20" s="291"/>
      <c r="ABN20" s="291"/>
      <c r="ABO20" s="291"/>
      <c r="ABP20" s="291"/>
      <c r="ABQ20" s="291"/>
      <c r="ABR20" s="291"/>
      <c r="ABS20" s="291"/>
      <c r="ABT20" s="291"/>
      <c r="ABU20" s="291"/>
      <c r="ABV20" s="291"/>
      <c r="ABW20" s="291"/>
      <c r="ABX20" s="291"/>
      <c r="ABY20" s="291"/>
      <c r="ABZ20" s="291"/>
      <c r="ACA20" s="291"/>
      <c r="ACB20" s="291"/>
      <c r="ACC20" s="291"/>
      <c r="ACD20" s="291"/>
      <c r="ACE20" s="291"/>
      <c r="ACF20" s="291"/>
      <c r="ACG20" s="291"/>
      <c r="ACH20" s="291"/>
      <c r="ACI20" s="291"/>
      <c r="ACJ20" s="291"/>
      <c r="ACK20" s="291"/>
      <c r="ACL20" s="291"/>
      <c r="ACM20" s="291"/>
      <c r="ACN20" s="291"/>
      <c r="ACO20" s="291"/>
      <c r="ACP20" s="291"/>
      <c r="ACQ20" s="291"/>
      <c r="ACR20" s="291"/>
      <c r="ACS20" s="291"/>
      <c r="ACT20" s="291"/>
      <c r="ACU20" s="291"/>
      <c r="ACV20" s="291"/>
      <c r="ACW20" s="291"/>
      <c r="ACX20" s="291"/>
      <c r="ACY20" s="291"/>
      <c r="ACZ20" s="291"/>
      <c r="ADA20" s="291"/>
      <c r="ADB20" s="291"/>
      <c r="ADC20" s="291"/>
      <c r="ADD20" s="291"/>
      <c r="ADE20" s="291"/>
      <c r="ADF20" s="291"/>
      <c r="ADG20" s="291"/>
      <c r="ADH20" s="291"/>
      <c r="ADI20" s="291"/>
      <c r="ADJ20" s="291"/>
      <c r="ADK20" s="291"/>
      <c r="ADL20" s="291"/>
      <c r="ADM20" s="291"/>
      <c r="ADN20" s="291"/>
      <c r="ADO20" s="291"/>
      <c r="ADP20" s="291"/>
      <c r="ADQ20" s="291"/>
      <c r="ADR20" s="291"/>
      <c r="ADS20" s="291"/>
      <c r="ADT20" s="291"/>
      <c r="ADU20" s="291"/>
      <c r="ADV20" s="291"/>
      <c r="ADW20" s="291"/>
      <c r="ADX20" s="291"/>
      <c r="ADY20" s="291"/>
      <c r="ADZ20" s="291"/>
      <c r="AEA20" s="291"/>
      <c r="AEB20" s="291"/>
      <c r="AEC20" s="291"/>
      <c r="AED20" s="291"/>
      <c r="AEE20" s="291"/>
      <c r="AEF20" s="291"/>
      <c r="AEG20" s="291"/>
      <c r="AEH20" s="291"/>
      <c r="AEI20" s="291"/>
      <c r="AEJ20" s="291"/>
      <c r="AEK20" s="291"/>
      <c r="AEL20" s="291"/>
      <c r="AEM20" s="291"/>
      <c r="AEN20" s="291"/>
      <c r="AEO20" s="291"/>
      <c r="AEP20" s="291"/>
      <c r="AEQ20" s="291"/>
      <c r="AER20" s="291"/>
      <c r="AES20" s="291"/>
      <c r="AET20" s="291"/>
      <c r="AEU20" s="291"/>
      <c r="AEV20" s="291"/>
      <c r="AEW20" s="291"/>
      <c r="AEX20" s="291"/>
      <c r="AEY20" s="291"/>
      <c r="AEZ20" s="291"/>
      <c r="AFA20" s="291"/>
      <c r="AFB20" s="291"/>
      <c r="AFC20" s="291"/>
      <c r="AFD20" s="291"/>
      <c r="AFE20" s="291"/>
      <c r="AFF20" s="291"/>
      <c r="AFG20" s="291"/>
      <c r="AFH20" s="291"/>
      <c r="AFI20" s="291"/>
      <c r="AFJ20" s="291"/>
      <c r="AFK20" s="291"/>
      <c r="AFL20" s="291"/>
      <c r="AFM20" s="291"/>
      <c r="AFN20" s="291"/>
      <c r="AFO20" s="291"/>
      <c r="AFP20" s="291"/>
      <c r="AFQ20" s="291"/>
      <c r="AFR20" s="291"/>
      <c r="AFS20" s="291"/>
      <c r="AFT20" s="291"/>
      <c r="AFU20" s="291"/>
      <c r="AFV20" s="291"/>
      <c r="AFW20" s="291"/>
      <c r="AFX20" s="291"/>
      <c r="AFY20" s="291"/>
      <c r="AFZ20" s="291"/>
      <c r="AGA20" s="291"/>
      <c r="AGB20" s="291"/>
      <c r="AGC20" s="291"/>
      <c r="AGD20" s="291"/>
      <c r="AGE20" s="291"/>
      <c r="AGF20" s="291"/>
      <c r="AGG20" s="291"/>
      <c r="AGH20" s="291"/>
      <c r="AGI20" s="291"/>
      <c r="AGJ20" s="291"/>
      <c r="AGK20" s="291"/>
      <c r="AGL20" s="291"/>
      <c r="AGM20" s="291"/>
      <c r="AGN20" s="291"/>
      <c r="AGO20" s="291"/>
      <c r="AGP20" s="291"/>
      <c r="AGQ20" s="291"/>
      <c r="AGR20" s="291"/>
      <c r="AGS20" s="291"/>
      <c r="AGT20" s="291"/>
      <c r="AGU20" s="291"/>
      <c r="AGV20" s="291"/>
      <c r="AGW20" s="291"/>
      <c r="AGX20" s="291"/>
      <c r="AGY20" s="291"/>
      <c r="AGZ20" s="291"/>
      <c r="AHA20" s="291"/>
      <c r="AHB20" s="291"/>
      <c r="AHC20" s="291"/>
      <c r="AHD20" s="291"/>
      <c r="AHE20" s="291"/>
      <c r="AHF20" s="291"/>
      <c r="AHG20" s="291"/>
      <c r="AHH20" s="291"/>
      <c r="AHI20" s="291"/>
      <c r="AHJ20" s="291"/>
      <c r="AHK20" s="291"/>
      <c r="AHL20" s="291"/>
      <c r="AHM20" s="291"/>
      <c r="AHN20" s="291"/>
      <c r="AHO20" s="291"/>
      <c r="AHP20" s="291"/>
      <c r="AHQ20" s="291"/>
      <c r="AHR20" s="291"/>
      <c r="AHS20" s="291"/>
      <c r="AHT20" s="291"/>
      <c r="AHU20" s="291"/>
      <c r="AHV20" s="291"/>
      <c r="AHW20" s="291"/>
      <c r="AHX20" s="291"/>
      <c r="AHY20" s="291"/>
      <c r="AHZ20" s="291"/>
      <c r="AIA20" s="291"/>
      <c r="AIB20" s="291"/>
      <c r="AIC20" s="291"/>
      <c r="AID20" s="291"/>
      <c r="AIE20" s="291"/>
      <c r="AIF20" s="291"/>
      <c r="AIG20" s="291"/>
      <c r="AIH20" s="291"/>
      <c r="AII20" s="291"/>
      <c r="AIJ20" s="291"/>
      <c r="AIK20" s="291"/>
      <c r="AIL20" s="291"/>
      <c r="AIM20" s="291"/>
      <c r="AIN20" s="291"/>
      <c r="AIO20" s="291"/>
      <c r="AIP20" s="291"/>
      <c r="AIQ20" s="291"/>
      <c r="AIR20" s="291"/>
      <c r="AIS20" s="291"/>
      <c r="AIT20" s="291"/>
      <c r="AIU20" s="291"/>
      <c r="AIV20" s="291"/>
      <c r="AIW20" s="291"/>
      <c r="AIX20" s="291"/>
      <c r="AIY20" s="291"/>
      <c r="AIZ20" s="291"/>
      <c r="AJA20" s="291"/>
      <c r="AJB20" s="291"/>
      <c r="AJC20" s="291"/>
      <c r="AJD20" s="291"/>
      <c r="AJE20" s="291"/>
      <c r="AJF20" s="291"/>
      <c r="AJG20" s="291"/>
      <c r="AJH20" s="291"/>
      <c r="AJI20" s="291"/>
      <c r="AJJ20" s="291"/>
      <c r="AJK20" s="291"/>
      <c r="AJL20" s="291"/>
      <c r="AJM20" s="291"/>
      <c r="AJN20" s="291"/>
      <c r="AJO20" s="291"/>
      <c r="AJP20" s="291"/>
      <c r="AJQ20" s="291"/>
      <c r="AJR20" s="291"/>
      <c r="AJS20" s="291"/>
      <c r="AJT20" s="291"/>
      <c r="AJU20" s="291"/>
      <c r="AJV20" s="291"/>
      <c r="AJW20" s="291"/>
      <c r="AJX20" s="291"/>
      <c r="AJY20" s="291"/>
      <c r="AJZ20" s="291"/>
      <c r="AKA20" s="291"/>
      <c r="AKB20" s="291"/>
      <c r="AKC20" s="291"/>
      <c r="AKD20" s="291"/>
    </row>
    <row r="21" spans="2:990">
      <c r="B21" s="298"/>
      <c r="C21" s="656">
        <v>2018</v>
      </c>
      <c r="D21" s="657">
        <v>2019</v>
      </c>
      <c r="E21" s="656">
        <v>2020</v>
      </c>
      <c r="F21" s="656">
        <v>2025</v>
      </c>
      <c r="G21" s="656">
        <v>2030</v>
      </c>
      <c r="H21" s="656">
        <v>2035</v>
      </c>
      <c r="I21" s="656">
        <v>2040</v>
      </c>
      <c r="J21" s="656">
        <v>2045</v>
      </c>
      <c r="K21" s="657">
        <v>2050</v>
      </c>
      <c r="L21" s="291"/>
      <c r="M21" s="664"/>
      <c r="O21" s="294"/>
      <c r="P21" s="294"/>
      <c r="Q21" s="294"/>
      <c r="R21" s="294"/>
      <c r="S21" s="291"/>
      <c r="T21" s="291"/>
      <c r="U21" s="291"/>
      <c r="V21" s="291"/>
      <c r="W21" s="291"/>
      <c r="X21" s="291"/>
      <c r="Y21" s="291"/>
      <c r="Z21" s="291"/>
      <c r="AA21" s="291"/>
      <c r="AB21" s="291"/>
      <c r="AC21" s="291"/>
      <c r="AD21" s="291"/>
      <c r="AE21" s="291"/>
      <c r="AF21" s="291"/>
      <c r="AG21" s="291"/>
      <c r="AH21" s="291"/>
      <c r="AI21" s="291"/>
      <c r="AJ21" s="291"/>
      <c r="AK21" s="291"/>
      <c r="AL21" s="291"/>
      <c r="AM21" s="291"/>
      <c r="AN21" s="291"/>
      <c r="AO21" s="291"/>
      <c r="AP21" s="291"/>
      <c r="AQ21" s="291"/>
      <c r="AR21" s="291"/>
      <c r="AS21" s="291"/>
      <c r="AT21" s="291"/>
      <c r="AU21" s="291"/>
      <c r="AV21" s="291"/>
      <c r="AW21" s="291"/>
      <c r="AX21" s="291"/>
      <c r="AY21" s="291"/>
      <c r="AZ21" s="291"/>
      <c r="BA21" s="291"/>
      <c r="BB21" s="291"/>
      <c r="BC21" s="291"/>
      <c r="BD21" s="291"/>
      <c r="BE21" s="291"/>
      <c r="BF21" s="291"/>
      <c r="BG21" s="291"/>
      <c r="BH21" s="291"/>
      <c r="BI21" s="291"/>
      <c r="BJ21" s="291"/>
      <c r="BK21" s="291"/>
      <c r="BL21" s="291"/>
      <c r="BM21" s="291"/>
      <c r="BN21" s="291"/>
      <c r="BO21" s="291"/>
      <c r="BP21" s="291"/>
      <c r="BQ21" s="291"/>
      <c r="BR21" s="291"/>
      <c r="BS21" s="291"/>
      <c r="BT21" s="291"/>
      <c r="BU21" s="291"/>
      <c r="BV21" s="291"/>
      <c r="BW21" s="291"/>
      <c r="BX21" s="291"/>
      <c r="BY21" s="291"/>
      <c r="BZ21" s="291"/>
      <c r="CA21" s="291"/>
      <c r="CB21" s="291"/>
      <c r="CC21" s="291"/>
      <c r="CD21" s="291"/>
      <c r="CE21" s="291"/>
      <c r="CF21" s="291"/>
      <c r="CG21" s="291"/>
      <c r="CH21" s="291"/>
      <c r="CI21" s="291"/>
      <c r="CJ21" s="291"/>
      <c r="CK21" s="291"/>
      <c r="CL21" s="291"/>
      <c r="CM21" s="291"/>
      <c r="CN21" s="291"/>
      <c r="CO21" s="291"/>
      <c r="CP21" s="291"/>
      <c r="CQ21" s="291"/>
      <c r="CR21" s="291"/>
      <c r="CS21" s="291"/>
      <c r="CT21" s="291"/>
      <c r="CU21" s="291"/>
      <c r="CV21" s="291"/>
      <c r="CW21" s="291"/>
      <c r="CX21" s="291"/>
      <c r="CY21" s="291"/>
      <c r="CZ21" s="291"/>
      <c r="DA21" s="291"/>
      <c r="DB21" s="291"/>
      <c r="DC21" s="291"/>
      <c r="DD21" s="291"/>
      <c r="DE21" s="291"/>
      <c r="DF21" s="291"/>
      <c r="DG21" s="291"/>
      <c r="DH21" s="291"/>
      <c r="DI21" s="291"/>
      <c r="DJ21" s="291"/>
      <c r="DK21" s="291"/>
      <c r="DL21" s="291"/>
      <c r="DM21" s="291"/>
      <c r="DN21" s="291"/>
      <c r="DO21" s="291"/>
      <c r="DP21" s="291"/>
      <c r="DQ21" s="291"/>
      <c r="DR21" s="291"/>
      <c r="DS21" s="291"/>
      <c r="DT21" s="291"/>
      <c r="DU21" s="291"/>
      <c r="DV21" s="291"/>
      <c r="DW21" s="291"/>
      <c r="DX21" s="291"/>
      <c r="DY21" s="291"/>
      <c r="DZ21" s="291"/>
      <c r="EA21" s="291"/>
      <c r="EB21" s="291"/>
      <c r="EC21" s="291"/>
      <c r="ED21" s="291"/>
      <c r="EE21" s="291"/>
      <c r="EF21" s="291"/>
      <c r="EG21" s="291"/>
      <c r="EH21" s="291"/>
      <c r="EI21" s="291"/>
      <c r="EJ21" s="291"/>
      <c r="EK21" s="291"/>
      <c r="EL21" s="291"/>
      <c r="EM21" s="291"/>
      <c r="EN21" s="291"/>
      <c r="EO21" s="291"/>
      <c r="EP21" s="291"/>
      <c r="EQ21" s="291"/>
      <c r="ER21" s="291"/>
      <c r="ES21" s="291"/>
      <c r="ET21" s="291"/>
      <c r="EU21" s="291"/>
      <c r="EV21" s="291"/>
      <c r="EW21" s="291"/>
      <c r="EX21" s="291"/>
      <c r="EY21" s="291"/>
      <c r="EZ21" s="291"/>
      <c r="FA21" s="291"/>
      <c r="FB21" s="291"/>
      <c r="FC21" s="291"/>
      <c r="FD21" s="291"/>
      <c r="FE21" s="291"/>
      <c r="FF21" s="291"/>
      <c r="FG21" s="291"/>
      <c r="FH21" s="291"/>
      <c r="FI21" s="291"/>
      <c r="FJ21" s="291"/>
      <c r="FK21" s="291"/>
      <c r="FL21" s="291"/>
      <c r="FM21" s="291"/>
      <c r="FN21" s="291"/>
      <c r="FO21" s="291"/>
      <c r="FP21" s="291"/>
      <c r="FQ21" s="291"/>
      <c r="FR21" s="291"/>
      <c r="FS21" s="291"/>
      <c r="FT21" s="291"/>
      <c r="FU21" s="291"/>
      <c r="FV21" s="291"/>
      <c r="FW21" s="291"/>
      <c r="FX21" s="291"/>
      <c r="FY21" s="291"/>
      <c r="FZ21" s="291"/>
      <c r="GA21" s="291"/>
      <c r="GB21" s="291"/>
      <c r="GC21" s="291"/>
      <c r="GD21" s="291"/>
      <c r="GE21" s="291"/>
      <c r="GF21" s="291"/>
      <c r="GG21" s="291"/>
      <c r="GH21" s="291"/>
      <c r="GI21" s="291"/>
      <c r="GJ21" s="291"/>
      <c r="GK21" s="291"/>
      <c r="GL21" s="291"/>
      <c r="GM21" s="291"/>
      <c r="GN21" s="291"/>
      <c r="GO21" s="291"/>
      <c r="GP21" s="291"/>
      <c r="GQ21" s="291"/>
      <c r="GR21" s="291"/>
      <c r="GS21" s="291"/>
      <c r="GT21" s="291"/>
      <c r="GU21" s="291"/>
      <c r="GV21" s="291"/>
      <c r="GW21" s="291"/>
      <c r="GX21" s="291"/>
      <c r="GY21" s="291"/>
      <c r="GZ21" s="291"/>
      <c r="HA21" s="291"/>
      <c r="HB21" s="291"/>
      <c r="HC21" s="291"/>
      <c r="HD21" s="291"/>
      <c r="HE21" s="291"/>
      <c r="HF21" s="291"/>
      <c r="HG21" s="291"/>
      <c r="HH21" s="291"/>
      <c r="HI21" s="291"/>
      <c r="HJ21" s="291"/>
      <c r="HK21" s="291"/>
      <c r="HL21" s="291"/>
      <c r="HM21" s="291"/>
      <c r="HN21" s="291"/>
      <c r="HO21" s="291"/>
      <c r="HP21" s="291"/>
      <c r="HQ21" s="291"/>
      <c r="HR21" s="291"/>
      <c r="HS21" s="291"/>
      <c r="HT21" s="291"/>
      <c r="HU21" s="291"/>
      <c r="HV21" s="291"/>
      <c r="HW21" s="291"/>
      <c r="HX21" s="291"/>
      <c r="HY21" s="291"/>
      <c r="HZ21" s="291"/>
      <c r="IA21" s="291"/>
      <c r="IB21" s="291"/>
      <c r="IC21" s="291"/>
      <c r="ID21" s="291"/>
      <c r="IE21" s="291"/>
      <c r="IF21" s="291"/>
      <c r="IG21" s="291"/>
      <c r="IH21" s="291"/>
      <c r="II21" s="291"/>
      <c r="IJ21" s="291"/>
      <c r="IK21" s="291"/>
      <c r="IL21" s="291"/>
      <c r="IM21" s="291"/>
      <c r="IN21" s="291"/>
      <c r="IO21" s="291"/>
      <c r="IP21" s="291"/>
      <c r="IQ21" s="291"/>
      <c r="IR21" s="291"/>
      <c r="IS21" s="291"/>
      <c r="IT21" s="291"/>
      <c r="IU21" s="291"/>
      <c r="IV21" s="291"/>
      <c r="IW21" s="291"/>
      <c r="IX21" s="291"/>
      <c r="IY21" s="291"/>
      <c r="IZ21" s="291"/>
      <c r="JA21" s="291"/>
      <c r="JB21" s="291"/>
      <c r="JC21" s="291"/>
      <c r="JD21" s="291"/>
      <c r="JE21" s="291"/>
      <c r="JF21" s="291"/>
      <c r="JG21" s="291"/>
      <c r="JH21" s="291"/>
      <c r="JI21" s="291"/>
      <c r="JJ21" s="291"/>
      <c r="JK21" s="291"/>
      <c r="JL21" s="291"/>
      <c r="JM21" s="291"/>
      <c r="JN21" s="291"/>
      <c r="JO21" s="291"/>
      <c r="JP21" s="291"/>
      <c r="JQ21" s="291"/>
      <c r="JR21" s="291"/>
      <c r="JS21" s="291"/>
      <c r="JT21" s="291"/>
      <c r="JU21" s="291"/>
      <c r="JV21" s="291"/>
      <c r="JW21" s="291"/>
      <c r="JX21" s="291"/>
      <c r="JY21" s="291"/>
      <c r="JZ21" s="291"/>
      <c r="KA21" s="291"/>
      <c r="KB21" s="291"/>
      <c r="KC21" s="291"/>
      <c r="KD21" s="291"/>
      <c r="KE21" s="291"/>
      <c r="KF21" s="291"/>
      <c r="KG21" s="291"/>
      <c r="KH21" s="291"/>
      <c r="KI21" s="291"/>
      <c r="KJ21" s="291"/>
      <c r="KK21" s="291"/>
      <c r="KL21" s="291"/>
      <c r="KM21" s="291"/>
      <c r="KN21" s="291"/>
      <c r="KO21" s="291"/>
      <c r="KP21" s="291"/>
      <c r="KQ21" s="291"/>
      <c r="KR21" s="291"/>
      <c r="KS21" s="291"/>
      <c r="KT21" s="291"/>
      <c r="KU21" s="291"/>
      <c r="KV21" s="291"/>
      <c r="KW21" s="291"/>
      <c r="KX21" s="291"/>
      <c r="KY21" s="291"/>
      <c r="KZ21" s="291"/>
      <c r="LA21" s="291"/>
      <c r="LB21" s="291"/>
      <c r="LC21" s="291"/>
      <c r="LD21" s="291"/>
      <c r="LE21" s="291"/>
      <c r="LF21" s="291"/>
      <c r="LG21" s="291"/>
      <c r="LH21" s="291"/>
      <c r="LI21" s="291"/>
      <c r="LJ21" s="291"/>
      <c r="LK21" s="291"/>
      <c r="LL21" s="291"/>
      <c r="LM21" s="291"/>
      <c r="LN21" s="291"/>
      <c r="LO21" s="291"/>
      <c r="LP21" s="291"/>
      <c r="LQ21" s="291"/>
      <c r="LR21" s="291"/>
      <c r="LS21" s="291"/>
      <c r="LT21" s="291"/>
      <c r="LU21" s="291"/>
      <c r="LV21" s="291"/>
      <c r="LW21" s="291"/>
      <c r="LX21" s="291"/>
      <c r="LY21" s="291"/>
      <c r="LZ21" s="291"/>
      <c r="MA21" s="291"/>
      <c r="MB21" s="291"/>
      <c r="MC21" s="291"/>
      <c r="MD21" s="291"/>
      <c r="ME21" s="291"/>
      <c r="MF21" s="291"/>
      <c r="MG21" s="291"/>
      <c r="MH21" s="291"/>
      <c r="MI21" s="291"/>
      <c r="MJ21" s="291"/>
      <c r="MK21" s="291"/>
      <c r="ML21" s="291"/>
      <c r="MM21" s="291"/>
      <c r="MN21" s="291"/>
      <c r="MO21" s="291"/>
      <c r="MP21" s="291"/>
      <c r="MQ21" s="291"/>
      <c r="MR21" s="291"/>
      <c r="MS21" s="291"/>
      <c r="MT21" s="291"/>
      <c r="MU21" s="291"/>
      <c r="MV21" s="291"/>
      <c r="MW21" s="291"/>
      <c r="MX21" s="291"/>
      <c r="MY21" s="291"/>
      <c r="MZ21" s="291"/>
      <c r="NA21" s="291"/>
      <c r="NB21" s="291"/>
      <c r="NC21" s="291"/>
      <c r="ND21" s="291"/>
      <c r="NE21" s="291"/>
      <c r="NF21" s="291"/>
      <c r="NG21" s="291"/>
      <c r="NH21" s="291"/>
      <c r="NI21" s="291"/>
      <c r="NJ21" s="291"/>
      <c r="NK21" s="291"/>
      <c r="NL21" s="291"/>
      <c r="NM21" s="291"/>
      <c r="NN21" s="291"/>
      <c r="NO21" s="291"/>
      <c r="NP21" s="291"/>
      <c r="NQ21" s="291"/>
      <c r="NR21" s="291"/>
      <c r="NS21" s="291"/>
      <c r="NT21" s="291"/>
      <c r="NU21" s="291"/>
      <c r="NV21" s="291"/>
      <c r="NW21" s="291"/>
      <c r="NX21" s="291"/>
      <c r="NY21" s="291"/>
      <c r="NZ21" s="291"/>
      <c r="OA21" s="291"/>
      <c r="OB21" s="291"/>
      <c r="OC21" s="291"/>
      <c r="OD21" s="291"/>
      <c r="OE21" s="291"/>
      <c r="OF21" s="291"/>
      <c r="OG21" s="291"/>
      <c r="OH21" s="291"/>
      <c r="OI21" s="291"/>
      <c r="OJ21" s="291"/>
      <c r="OK21" s="291"/>
      <c r="OL21" s="291"/>
      <c r="OM21" s="291"/>
      <c r="ON21" s="291"/>
      <c r="OO21" s="291"/>
      <c r="OP21" s="291"/>
      <c r="OQ21" s="291"/>
      <c r="OR21" s="291"/>
      <c r="OS21" s="291"/>
      <c r="OT21" s="291"/>
      <c r="OU21" s="291"/>
      <c r="OV21" s="291"/>
      <c r="OW21" s="291"/>
      <c r="OX21" s="291"/>
      <c r="OY21" s="291"/>
      <c r="OZ21" s="291"/>
      <c r="PA21" s="291"/>
      <c r="PB21" s="291"/>
      <c r="PC21" s="291"/>
      <c r="PD21" s="291"/>
      <c r="PE21" s="291"/>
      <c r="PF21" s="291"/>
      <c r="PG21" s="291"/>
      <c r="PH21" s="291"/>
      <c r="PI21" s="291"/>
      <c r="PJ21" s="291"/>
      <c r="PK21" s="291"/>
      <c r="PL21" s="291"/>
      <c r="PM21" s="291"/>
      <c r="PN21" s="291"/>
      <c r="PO21" s="291"/>
      <c r="PP21" s="291"/>
      <c r="PQ21" s="291"/>
      <c r="PR21" s="291"/>
      <c r="PS21" s="291"/>
      <c r="PT21" s="291"/>
      <c r="PU21" s="291"/>
      <c r="PV21" s="291"/>
      <c r="PW21" s="291"/>
      <c r="PX21" s="291"/>
      <c r="PY21" s="291"/>
      <c r="PZ21" s="291"/>
      <c r="QA21" s="291"/>
      <c r="QB21" s="291"/>
      <c r="QC21" s="291"/>
      <c r="QD21" s="291"/>
      <c r="QE21" s="291"/>
      <c r="QF21" s="291"/>
      <c r="QG21" s="291"/>
      <c r="QH21" s="291"/>
      <c r="QI21" s="291"/>
      <c r="QJ21" s="291"/>
      <c r="QK21" s="291"/>
      <c r="QL21" s="291"/>
      <c r="QM21" s="291"/>
      <c r="QN21" s="291"/>
      <c r="QO21" s="291"/>
      <c r="QP21" s="291"/>
      <c r="QQ21" s="291"/>
      <c r="QR21" s="291"/>
      <c r="QS21" s="291"/>
      <c r="QT21" s="291"/>
      <c r="QU21" s="291"/>
      <c r="QV21" s="291"/>
      <c r="QW21" s="291"/>
      <c r="QX21" s="291"/>
      <c r="QY21" s="291"/>
      <c r="QZ21" s="291"/>
      <c r="RA21" s="291"/>
      <c r="RB21" s="291"/>
      <c r="RC21" s="291"/>
      <c r="RD21" s="291"/>
      <c r="RE21" s="291"/>
      <c r="RF21" s="291"/>
      <c r="RG21" s="291"/>
      <c r="RH21" s="291"/>
      <c r="RI21" s="291"/>
      <c r="RJ21" s="291"/>
      <c r="RK21" s="291"/>
      <c r="RL21" s="291"/>
      <c r="RM21" s="291"/>
      <c r="RN21" s="291"/>
      <c r="RO21" s="291"/>
      <c r="RP21" s="291"/>
      <c r="RQ21" s="291"/>
      <c r="RR21" s="291"/>
      <c r="RS21" s="291"/>
      <c r="RT21" s="291"/>
      <c r="RU21" s="291"/>
      <c r="RV21" s="291"/>
      <c r="RW21" s="291"/>
      <c r="RX21" s="291"/>
      <c r="RY21" s="291"/>
      <c r="RZ21" s="291"/>
      <c r="SA21" s="291"/>
      <c r="SB21" s="291"/>
      <c r="SC21" s="291"/>
      <c r="SD21" s="291"/>
      <c r="SE21" s="291"/>
      <c r="SF21" s="291"/>
      <c r="SG21" s="291"/>
      <c r="SH21" s="291"/>
      <c r="SI21" s="291"/>
      <c r="SJ21" s="291"/>
      <c r="SK21" s="291"/>
      <c r="SL21" s="291"/>
      <c r="SM21" s="291"/>
      <c r="SN21" s="291"/>
      <c r="SO21" s="291"/>
      <c r="SP21" s="291"/>
      <c r="SQ21" s="291"/>
      <c r="SR21" s="291"/>
      <c r="SS21" s="291"/>
      <c r="ST21" s="291"/>
      <c r="SU21" s="291"/>
      <c r="SV21" s="291"/>
      <c r="SW21" s="291"/>
      <c r="SX21" s="291"/>
      <c r="SY21" s="291"/>
      <c r="SZ21" s="291"/>
      <c r="TA21" s="291"/>
      <c r="TB21" s="291"/>
      <c r="TC21" s="291"/>
      <c r="TD21" s="291"/>
      <c r="TE21" s="291"/>
      <c r="TF21" s="291"/>
      <c r="TG21" s="291"/>
      <c r="TH21" s="291"/>
      <c r="TI21" s="291"/>
      <c r="TJ21" s="291"/>
      <c r="TK21" s="291"/>
      <c r="TL21" s="291"/>
      <c r="TM21" s="291"/>
      <c r="TN21" s="291"/>
      <c r="TO21" s="291"/>
      <c r="TP21" s="291"/>
      <c r="TQ21" s="291"/>
      <c r="TR21" s="291"/>
      <c r="TS21" s="291"/>
      <c r="TT21" s="291"/>
      <c r="TU21" s="291"/>
      <c r="TV21" s="291"/>
      <c r="TW21" s="291"/>
      <c r="TX21" s="291"/>
      <c r="TY21" s="291"/>
      <c r="TZ21" s="291"/>
      <c r="UA21" s="291"/>
      <c r="UB21" s="291"/>
      <c r="UC21" s="291"/>
      <c r="UD21" s="291"/>
      <c r="UE21" s="291"/>
      <c r="UF21" s="291"/>
      <c r="UG21" s="291"/>
      <c r="UH21" s="291"/>
      <c r="UI21" s="291"/>
      <c r="UJ21" s="291"/>
      <c r="UK21" s="291"/>
      <c r="UL21" s="291"/>
      <c r="UM21" s="291"/>
      <c r="UN21" s="291"/>
      <c r="UO21" s="291"/>
      <c r="UP21" s="291"/>
      <c r="UQ21" s="291"/>
      <c r="UR21" s="291"/>
      <c r="US21" s="291"/>
      <c r="UT21" s="291"/>
      <c r="UU21" s="291"/>
      <c r="UV21" s="291"/>
      <c r="UW21" s="291"/>
      <c r="UX21" s="291"/>
      <c r="UY21" s="291"/>
      <c r="UZ21" s="291"/>
      <c r="VA21" s="291"/>
      <c r="VB21" s="291"/>
      <c r="VC21" s="291"/>
      <c r="VD21" s="291"/>
      <c r="VE21" s="291"/>
      <c r="VF21" s="291"/>
      <c r="VG21" s="291"/>
      <c r="VH21" s="291"/>
      <c r="VI21" s="291"/>
      <c r="VJ21" s="291"/>
      <c r="VK21" s="291"/>
      <c r="VL21" s="291"/>
      <c r="VM21" s="291"/>
      <c r="VN21" s="291"/>
      <c r="VO21" s="291"/>
      <c r="VP21" s="291"/>
      <c r="VQ21" s="291"/>
      <c r="VR21" s="291"/>
      <c r="VS21" s="291"/>
      <c r="VT21" s="291"/>
      <c r="VU21" s="291"/>
      <c r="VV21" s="291"/>
      <c r="VW21" s="291"/>
      <c r="VX21" s="291"/>
      <c r="VY21" s="291"/>
      <c r="VZ21" s="291"/>
      <c r="WA21" s="291"/>
      <c r="WB21" s="291"/>
      <c r="WC21" s="291"/>
      <c r="WD21" s="291"/>
      <c r="WE21" s="291"/>
      <c r="WF21" s="291"/>
      <c r="WG21" s="291"/>
      <c r="WH21" s="291"/>
      <c r="WI21" s="291"/>
      <c r="WJ21" s="291"/>
      <c r="WK21" s="291"/>
      <c r="WL21" s="291"/>
      <c r="WM21" s="291"/>
      <c r="WN21" s="291"/>
      <c r="WO21" s="291"/>
      <c r="WP21" s="291"/>
      <c r="WQ21" s="291"/>
      <c r="WR21" s="291"/>
      <c r="WS21" s="291"/>
      <c r="WT21" s="291"/>
      <c r="WU21" s="291"/>
      <c r="WV21" s="291"/>
      <c r="WW21" s="291"/>
      <c r="WX21" s="291"/>
      <c r="WY21" s="291"/>
      <c r="WZ21" s="291"/>
      <c r="XA21" s="291"/>
      <c r="XB21" s="291"/>
      <c r="XC21" s="291"/>
      <c r="XD21" s="291"/>
      <c r="XE21" s="291"/>
      <c r="XF21" s="291"/>
      <c r="XG21" s="291"/>
      <c r="XH21" s="291"/>
      <c r="XI21" s="291"/>
      <c r="XJ21" s="291"/>
      <c r="XK21" s="291"/>
      <c r="XL21" s="291"/>
      <c r="XM21" s="291"/>
      <c r="XN21" s="291"/>
      <c r="XO21" s="291"/>
      <c r="XP21" s="291"/>
      <c r="XQ21" s="291"/>
      <c r="XR21" s="291"/>
      <c r="XS21" s="291"/>
      <c r="XT21" s="291"/>
      <c r="XU21" s="291"/>
      <c r="XV21" s="291"/>
      <c r="XW21" s="291"/>
      <c r="XX21" s="291"/>
      <c r="XY21" s="291"/>
      <c r="XZ21" s="291"/>
      <c r="YA21" s="291"/>
      <c r="YB21" s="291"/>
      <c r="YC21" s="291"/>
      <c r="YD21" s="291"/>
      <c r="YE21" s="291"/>
      <c r="YF21" s="291"/>
      <c r="YG21" s="291"/>
      <c r="YH21" s="291"/>
      <c r="YI21" s="291"/>
      <c r="YJ21" s="291"/>
      <c r="YK21" s="291"/>
      <c r="YL21" s="291"/>
      <c r="YM21" s="291"/>
      <c r="YN21" s="291"/>
      <c r="YO21" s="291"/>
      <c r="YP21" s="291"/>
      <c r="YQ21" s="291"/>
      <c r="YR21" s="291"/>
      <c r="YS21" s="291"/>
      <c r="YT21" s="291"/>
      <c r="YU21" s="291"/>
      <c r="YV21" s="291"/>
      <c r="YW21" s="291"/>
      <c r="YX21" s="291"/>
      <c r="YY21" s="291"/>
      <c r="YZ21" s="291"/>
      <c r="ZA21" s="291"/>
      <c r="ZB21" s="291"/>
      <c r="ZC21" s="291"/>
      <c r="ZD21" s="291"/>
      <c r="ZE21" s="291"/>
      <c r="ZF21" s="291"/>
      <c r="ZG21" s="291"/>
      <c r="ZH21" s="291"/>
      <c r="ZI21" s="291"/>
      <c r="ZJ21" s="291"/>
      <c r="ZK21" s="291"/>
      <c r="ZL21" s="291"/>
      <c r="ZM21" s="291"/>
      <c r="ZN21" s="291"/>
      <c r="ZO21" s="291"/>
      <c r="ZP21" s="291"/>
      <c r="ZQ21" s="291"/>
      <c r="ZR21" s="291"/>
      <c r="ZS21" s="291"/>
      <c r="ZT21" s="291"/>
      <c r="ZU21" s="291"/>
      <c r="ZV21" s="291"/>
      <c r="ZW21" s="291"/>
      <c r="ZX21" s="291"/>
      <c r="ZY21" s="291"/>
      <c r="ZZ21" s="291"/>
      <c r="AAA21" s="291"/>
      <c r="AAB21" s="291"/>
      <c r="AAC21" s="291"/>
      <c r="AAD21" s="291"/>
      <c r="AAE21" s="291"/>
      <c r="AAF21" s="291"/>
      <c r="AAG21" s="291"/>
      <c r="AAH21" s="291"/>
      <c r="AAI21" s="291"/>
      <c r="AAJ21" s="291"/>
      <c r="AAK21" s="291"/>
      <c r="AAL21" s="291"/>
      <c r="AAM21" s="291"/>
      <c r="AAN21" s="291"/>
      <c r="AAO21" s="291"/>
      <c r="AAP21" s="291"/>
      <c r="AAQ21" s="291"/>
      <c r="AAR21" s="291"/>
      <c r="AAS21" s="291"/>
      <c r="AAT21" s="291"/>
      <c r="AAU21" s="291"/>
      <c r="AAV21" s="291"/>
      <c r="AAW21" s="291"/>
      <c r="AAX21" s="291"/>
      <c r="AAY21" s="291"/>
      <c r="AAZ21" s="291"/>
      <c r="ABA21" s="291"/>
      <c r="ABB21" s="291"/>
      <c r="ABC21" s="291"/>
      <c r="ABD21" s="291"/>
      <c r="ABE21" s="291"/>
      <c r="ABF21" s="291"/>
      <c r="ABG21" s="291"/>
      <c r="ABH21" s="291"/>
      <c r="ABI21" s="291"/>
      <c r="ABJ21" s="291"/>
      <c r="ABK21" s="291"/>
      <c r="ABL21" s="291"/>
      <c r="ABM21" s="291"/>
      <c r="ABN21" s="291"/>
      <c r="ABO21" s="291"/>
      <c r="ABP21" s="291"/>
      <c r="ABQ21" s="291"/>
      <c r="ABR21" s="291"/>
      <c r="ABS21" s="291"/>
      <c r="ABT21" s="291"/>
      <c r="ABU21" s="291"/>
      <c r="ABV21" s="291"/>
      <c r="ABW21" s="291"/>
      <c r="ABX21" s="291"/>
      <c r="ABY21" s="291"/>
      <c r="ABZ21" s="291"/>
      <c r="ACA21" s="291"/>
      <c r="ACB21" s="291"/>
      <c r="ACC21" s="291"/>
      <c r="ACD21" s="291"/>
      <c r="ACE21" s="291"/>
      <c r="ACF21" s="291"/>
      <c r="ACG21" s="291"/>
      <c r="ACH21" s="291"/>
      <c r="ACI21" s="291"/>
      <c r="ACJ21" s="291"/>
      <c r="ACK21" s="291"/>
      <c r="ACL21" s="291"/>
      <c r="ACM21" s="291"/>
      <c r="ACN21" s="291"/>
      <c r="ACO21" s="291"/>
      <c r="ACP21" s="291"/>
      <c r="ACQ21" s="291"/>
      <c r="ACR21" s="291"/>
      <c r="ACS21" s="291"/>
      <c r="ACT21" s="291"/>
      <c r="ACU21" s="291"/>
      <c r="ACV21" s="291"/>
      <c r="ACW21" s="291"/>
      <c r="ACX21" s="291"/>
      <c r="ACY21" s="291"/>
      <c r="ACZ21" s="291"/>
      <c r="ADA21" s="291"/>
      <c r="ADB21" s="291"/>
      <c r="ADC21" s="291"/>
      <c r="ADD21" s="291"/>
      <c r="ADE21" s="291"/>
      <c r="ADF21" s="291"/>
      <c r="ADG21" s="291"/>
      <c r="ADH21" s="291"/>
      <c r="ADI21" s="291"/>
      <c r="ADJ21" s="291"/>
      <c r="ADK21" s="291"/>
      <c r="ADL21" s="291"/>
      <c r="ADM21" s="291"/>
      <c r="ADN21" s="291"/>
      <c r="ADO21" s="291"/>
      <c r="ADP21" s="291"/>
      <c r="ADQ21" s="291"/>
      <c r="ADR21" s="291"/>
      <c r="ADS21" s="291"/>
      <c r="ADT21" s="291"/>
      <c r="ADU21" s="291"/>
      <c r="ADV21" s="291"/>
      <c r="ADW21" s="291"/>
      <c r="ADX21" s="291"/>
      <c r="ADY21" s="291"/>
      <c r="ADZ21" s="291"/>
      <c r="AEA21" s="291"/>
      <c r="AEB21" s="291"/>
      <c r="AEC21" s="291"/>
      <c r="AED21" s="291"/>
      <c r="AEE21" s="291"/>
      <c r="AEF21" s="291"/>
      <c r="AEG21" s="291"/>
      <c r="AEH21" s="291"/>
      <c r="AEI21" s="291"/>
      <c r="AEJ21" s="291"/>
      <c r="AEK21" s="291"/>
      <c r="AEL21" s="291"/>
      <c r="AEM21" s="291"/>
      <c r="AEN21" s="291"/>
      <c r="AEO21" s="291"/>
      <c r="AEP21" s="291"/>
      <c r="AEQ21" s="291"/>
      <c r="AER21" s="291"/>
      <c r="AES21" s="291"/>
      <c r="AET21" s="291"/>
      <c r="AEU21" s="291"/>
      <c r="AEV21" s="291"/>
      <c r="AEW21" s="291"/>
      <c r="AEX21" s="291"/>
      <c r="AEY21" s="291"/>
      <c r="AEZ21" s="291"/>
      <c r="AFA21" s="291"/>
      <c r="AFB21" s="291"/>
      <c r="AFC21" s="291"/>
      <c r="AFD21" s="291"/>
      <c r="AFE21" s="291"/>
      <c r="AFF21" s="291"/>
      <c r="AFG21" s="291"/>
      <c r="AFH21" s="291"/>
      <c r="AFI21" s="291"/>
      <c r="AFJ21" s="291"/>
      <c r="AFK21" s="291"/>
      <c r="AFL21" s="291"/>
      <c r="AFM21" s="291"/>
      <c r="AFN21" s="291"/>
      <c r="AFO21" s="291"/>
      <c r="AFP21" s="291"/>
      <c r="AFQ21" s="291"/>
      <c r="AFR21" s="291"/>
      <c r="AFS21" s="291"/>
      <c r="AFT21" s="291"/>
      <c r="AFU21" s="291"/>
      <c r="AFV21" s="291"/>
      <c r="AFW21" s="291"/>
      <c r="AFX21" s="291"/>
      <c r="AFY21" s="291"/>
      <c r="AFZ21" s="291"/>
      <c r="AGA21" s="291"/>
      <c r="AGB21" s="291"/>
      <c r="AGC21" s="291"/>
      <c r="AGD21" s="291"/>
      <c r="AGE21" s="291"/>
      <c r="AGF21" s="291"/>
      <c r="AGG21" s="291"/>
      <c r="AGH21" s="291"/>
      <c r="AGI21" s="291"/>
      <c r="AGJ21" s="291"/>
      <c r="AGK21" s="291"/>
      <c r="AGL21" s="291"/>
      <c r="AGM21" s="291"/>
      <c r="AGN21" s="291"/>
      <c r="AGO21" s="291"/>
      <c r="AGP21" s="291"/>
      <c r="AGQ21" s="291"/>
      <c r="AGR21" s="291"/>
      <c r="AGS21" s="291"/>
      <c r="AGT21" s="291"/>
      <c r="AGU21" s="291"/>
      <c r="AGV21" s="291"/>
      <c r="AGW21" s="291"/>
      <c r="AGX21" s="291"/>
      <c r="AGY21" s="291"/>
      <c r="AGZ21" s="291"/>
      <c r="AHA21" s="291"/>
      <c r="AHB21" s="291"/>
      <c r="AHC21" s="291"/>
      <c r="AHD21" s="291"/>
      <c r="AHE21" s="291"/>
      <c r="AHF21" s="291"/>
      <c r="AHG21" s="291"/>
      <c r="AHH21" s="291"/>
      <c r="AHI21" s="291"/>
      <c r="AHJ21" s="291"/>
      <c r="AHK21" s="291"/>
      <c r="AHL21" s="291"/>
      <c r="AHM21" s="291"/>
      <c r="AHN21" s="291"/>
      <c r="AHO21" s="291"/>
      <c r="AHP21" s="291"/>
      <c r="AHQ21" s="291"/>
      <c r="AHR21" s="291"/>
      <c r="AHS21" s="291"/>
      <c r="AHT21" s="291"/>
      <c r="AHU21" s="291"/>
      <c r="AHV21" s="291"/>
      <c r="AHW21" s="291"/>
      <c r="AHX21" s="291"/>
      <c r="AHY21" s="291"/>
      <c r="AHZ21" s="291"/>
      <c r="AIA21" s="291"/>
      <c r="AIB21" s="291"/>
      <c r="AIC21" s="291"/>
      <c r="AID21" s="291"/>
      <c r="AIE21" s="291"/>
      <c r="AIF21" s="291"/>
      <c r="AIG21" s="291"/>
      <c r="AIH21" s="291"/>
      <c r="AII21" s="291"/>
      <c r="AIJ21" s="291"/>
      <c r="AIK21" s="291"/>
      <c r="AIL21" s="291"/>
      <c r="AIM21" s="291"/>
      <c r="AIN21" s="291"/>
      <c r="AIO21" s="291"/>
      <c r="AIP21" s="291"/>
      <c r="AIQ21" s="291"/>
      <c r="AIR21" s="291"/>
      <c r="AIS21" s="291"/>
      <c r="AIT21" s="291"/>
      <c r="AIU21" s="291"/>
      <c r="AIV21" s="291"/>
      <c r="AIW21" s="291"/>
      <c r="AIX21" s="291"/>
      <c r="AIY21" s="291"/>
      <c r="AIZ21" s="291"/>
      <c r="AJA21" s="291"/>
      <c r="AJB21" s="291"/>
      <c r="AJC21" s="291"/>
      <c r="AJD21" s="291"/>
      <c r="AJE21" s="291"/>
      <c r="AJF21" s="291"/>
      <c r="AJG21" s="291"/>
      <c r="AJH21" s="291"/>
      <c r="AJI21" s="291"/>
      <c r="AJJ21" s="291"/>
      <c r="AJK21" s="291"/>
      <c r="AJL21" s="291"/>
      <c r="AJM21" s="291"/>
      <c r="AJN21" s="291"/>
      <c r="AJO21" s="291"/>
      <c r="AJP21" s="291"/>
      <c r="AJQ21" s="291"/>
      <c r="AJR21" s="291"/>
      <c r="AJS21" s="291"/>
      <c r="AJT21" s="291"/>
      <c r="AJU21" s="291"/>
      <c r="AJV21" s="291"/>
      <c r="AJW21" s="291"/>
      <c r="AJX21" s="291"/>
      <c r="AJY21" s="291"/>
      <c r="AJZ21" s="291"/>
      <c r="AKA21" s="291"/>
      <c r="AKB21" s="291"/>
      <c r="AKC21" s="291"/>
      <c r="AKD21" s="291"/>
    </row>
    <row r="22" spans="2:990">
      <c r="B22" s="655" t="s">
        <v>241</v>
      </c>
      <c r="C22" s="665"/>
      <c r="D22" s="665">
        <f>D13/$D13</f>
        <v>1</v>
      </c>
      <c r="E22" s="665">
        <f t="shared" ref="E22:K22" si="0">E13/$D13</f>
        <v>0.44563782003342767</v>
      </c>
      <c r="F22" s="665">
        <f t="shared" si="0"/>
        <v>0.89929278154711123</v>
      </c>
      <c r="G22" s="665">
        <f t="shared" si="0"/>
        <v>0.95228964589194454</v>
      </c>
      <c r="H22" s="665">
        <f t="shared" si="0"/>
        <v>1.0184344127722063</v>
      </c>
      <c r="I22" s="665">
        <f t="shared" si="0"/>
        <v>1.0921293056145438</v>
      </c>
      <c r="J22" s="665">
        <f t="shared" si="0"/>
        <v>1.1448267715302933</v>
      </c>
      <c r="K22" s="665">
        <f t="shared" si="0"/>
        <v>1.1974695196301206</v>
      </c>
      <c r="L22" s="291"/>
      <c r="M22" s="664"/>
      <c r="O22" s="294"/>
      <c r="P22" s="294"/>
      <c r="Q22" s="294"/>
      <c r="R22" s="294"/>
      <c r="S22" s="291"/>
      <c r="T22" s="291"/>
      <c r="U22" s="291"/>
      <c r="V22" s="291"/>
      <c r="W22" s="291"/>
      <c r="X22" s="291"/>
      <c r="Y22" s="291"/>
      <c r="Z22" s="291"/>
      <c r="AA22" s="291"/>
      <c r="AB22" s="291"/>
      <c r="AC22" s="291"/>
      <c r="AD22" s="291"/>
      <c r="AE22" s="291"/>
      <c r="AF22" s="291"/>
      <c r="AG22" s="291"/>
      <c r="AH22" s="291"/>
      <c r="AI22" s="291"/>
      <c r="AJ22" s="291"/>
      <c r="AK22" s="291"/>
      <c r="AL22" s="291"/>
      <c r="AM22" s="291"/>
      <c r="AN22" s="291"/>
      <c r="AO22" s="291"/>
      <c r="AP22" s="291"/>
      <c r="AQ22" s="291"/>
      <c r="AR22" s="291"/>
      <c r="AS22" s="291"/>
      <c r="AT22" s="291"/>
      <c r="AU22" s="291"/>
      <c r="AV22" s="291"/>
      <c r="AW22" s="291"/>
      <c r="AX22" s="291"/>
      <c r="AY22" s="291"/>
      <c r="AZ22" s="291"/>
      <c r="BA22" s="291"/>
      <c r="BB22" s="291"/>
      <c r="BC22" s="291"/>
      <c r="BD22" s="291"/>
      <c r="BE22" s="291"/>
      <c r="BF22" s="291"/>
      <c r="BG22" s="291"/>
      <c r="BH22" s="291"/>
      <c r="BI22" s="291"/>
      <c r="BJ22" s="291"/>
      <c r="BK22" s="291"/>
      <c r="BL22" s="291"/>
      <c r="BM22" s="291"/>
      <c r="BN22" s="291"/>
      <c r="BO22" s="291"/>
      <c r="BP22" s="291"/>
      <c r="BQ22" s="291"/>
      <c r="BR22" s="291"/>
      <c r="BS22" s="291"/>
      <c r="BT22" s="291"/>
      <c r="BU22" s="291"/>
      <c r="BV22" s="291"/>
      <c r="BW22" s="291"/>
      <c r="BX22" s="291"/>
      <c r="BY22" s="291"/>
      <c r="BZ22" s="291"/>
      <c r="CA22" s="291"/>
      <c r="CB22" s="291"/>
      <c r="CC22" s="291"/>
      <c r="CD22" s="291"/>
      <c r="CE22" s="291"/>
      <c r="CF22" s="291"/>
      <c r="CG22" s="291"/>
      <c r="CH22" s="291"/>
      <c r="CI22" s="291"/>
      <c r="CJ22" s="291"/>
      <c r="CK22" s="291"/>
      <c r="CL22" s="291"/>
      <c r="CM22" s="291"/>
      <c r="CN22" s="291"/>
      <c r="CO22" s="291"/>
      <c r="CP22" s="291"/>
      <c r="CQ22" s="291"/>
      <c r="CR22" s="291"/>
      <c r="CS22" s="291"/>
      <c r="CT22" s="291"/>
      <c r="CU22" s="291"/>
      <c r="CV22" s="291"/>
      <c r="CW22" s="291"/>
      <c r="CX22" s="291"/>
      <c r="CY22" s="291"/>
      <c r="CZ22" s="291"/>
      <c r="DA22" s="291"/>
      <c r="DB22" s="291"/>
      <c r="DC22" s="291"/>
      <c r="DD22" s="291"/>
      <c r="DE22" s="291"/>
      <c r="DF22" s="291"/>
      <c r="DG22" s="291"/>
      <c r="DH22" s="291"/>
      <c r="DI22" s="291"/>
      <c r="DJ22" s="291"/>
      <c r="DK22" s="291"/>
      <c r="DL22" s="291"/>
      <c r="DM22" s="291"/>
      <c r="DN22" s="291"/>
      <c r="DO22" s="291"/>
      <c r="DP22" s="291"/>
      <c r="DQ22" s="291"/>
      <c r="DR22" s="291"/>
      <c r="DS22" s="291"/>
      <c r="DT22" s="291"/>
      <c r="DU22" s="291"/>
      <c r="DV22" s="291"/>
      <c r="DW22" s="291"/>
      <c r="DX22" s="291"/>
      <c r="DY22" s="291"/>
      <c r="DZ22" s="291"/>
      <c r="EA22" s="291"/>
      <c r="EB22" s="291"/>
      <c r="EC22" s="291"/>
      <c r="ED22" s="291"/>
      <c r="EE22" s="291"/>
      <c r="EF22" s="291"/>
      <c r="EG22" s="291"/>
      <c r="EH22" s="291"/>
      <c r="EI22" s="291"/>
      <c r="EJ22" s="291"/>
      <c r="EK22" s="291"/>
      <c r="EL22" s="291"/>
      <c r="EM22" s="291"/>
      <c r="EN22" s="291"/>
      <c r="EO22" s="291"/>
      <c r="EP22" s="291"/>
      <c r="EQ22" s="291"/>
      <c r="ER22" s="291"/>
      <c r="ES22" s="291"/>
      <c r="ET22" s="291"/>
      <c r="EU22" s="291"/>
      <c r="EV22" s="291"/>
      <c r="EW22" s="291"/>
      <c r="EX22" s="291"/>
      <c r="EY22" s="291"/>
      <c r="EZ22" s="291"/>
      <c r="FA22" s="291"/>
      <c r="FB22" s="291"/>
      <c r="FC22" s="291"/>
      <c r="FD22" s="291"/>
      <c r="FE22" s="291"/>
      <c r="FF22" s="291"/>
      <c r="FG22" s="291"/>
      <c r="FH22" s="291"/>
      <c r="FI22" s="291"/>
      <c r="FJ22" s="291"/>
      <c r="FK22" s="291"/>
      <c r="FL22" s="291"/>
      <c r="FM22" s="291"/>
      <c r="FN22" s="291"/>
      <c r="FO22" s="291"/>
      <c r="FP22" s="291"/>
      <c r="FQ22" s="291"/>
      <c r="FR22" s="291"/>
      <c r="FS22" s="291"/>
      <c r="FT22" s="291"/>
      <c r="FU22" s="291"/>
      <c r="FV22" s="291"/>
      <c r="FW22" s="291"/>
      <c r="FX22" s="291"/>
      <c r="FY22" s="291"/>
      <c r="FZ22" s="291"/>
      <c r="GA22" s="291"/>
      <c r="GB22" s="291"/>
      <c r="GC22" s="291"/>
      <c r="GD22" s="291"/>
      <c r="GE22" s="291"/>
      <c r="GF22" s="291"/>
      <c r="GG22" s="291"/>
      <c r="GH22" s="291"/>
      <c r="GI22" s="291"/>
      <c r="GJ22" s="291"/>
      <c r="GK22" s="291"/>
      <c r="GL22" s="291"/>
      <c r="GM22" s="291"/>
      <c r="GN22" s="291"/>
      <c r="GO22" s="291"/>
      <c r="GP22" s="291"/>
      <c r="GQ22" s="291"/>
      <c r="GR22" s="291"/>
      <c r="GS22" s="291"/>
      <c r="GT22" s="291"/>
      <c r="GU22" s="291"/>
      <c r="GV22" s="291"/>
      <c r="GW22" s="291"/>
      <c r="GX22" s="291"/>
      <c r="GY22" s="291"/>
      <c r="GZ22" s="291"/>
      <c r="HA22" s="291"/>
      <c r="HB22" s="291"/>
      <c r="HC22" s="291"/>
      <c r="HD22" s="291"/>
      <c r="HE22" s="291"/>
      <c r="HF22" s="291"/>
      <c r="HG22" s="291"/>
      <c r="HH22" s="291"/>
      <c r="HI22" s="291"/>
      <c r="HJ22" s="291"/>
      <c r="HK22" s="291"/>
      <c r="HL22" s="291"/>
      <c r="HM22" s="291"/>
      <c r="HN22" s="291"/>
      <c r="HO22" s="291"/>
      <c r="HP22" s="291"/>
      <c r="HQ22" s="291"/>
      <c r="HR22" s="291"/>
      <c r="HS22" s="291"/>
      <c r="HT22" s="291"/>
      <c r="HU22" s="291"/>
      <c r="HV22" s="291"/>
      <c r="HW22" s="291"/>
      <c r="HX22" s="291"/>
      <c r="HY22" s="291"/>
      <c r="HZ22" s="291"/>
      <c r="IA22" s="291"/>
      <c r="IB22" s="291"/>
      <c r="IC22" s="291"/>
      <c r="ID22" s="291"/>
      <c r="IE22" s="291"/>
      <c r="IF22" s="291"/>
      <c r="IG22" s="291"/>
      <c r="IH22" s="291"/>
      <c r="II22" s="291"/>
      <c r="IJ22" s="291"/>
      <c r="IK22" s="291"/>
      <c r="IL22" s="291"/>
      <c r="IM22" s="291"/>
      <c r="IN22" s="291"/>
      <c r="IO22" s="291"/>
      <c r="IP22" s="291"/>
      <c r="IQ22" s="291"/>
      <c r="IR22" s="291"/>
      <c r="IS22" s="291"/>
      <c r="IT22" s="291"/>
      <c r="IU22" s="291"/>
      <c r="IV22" s="291"/>
      <c r="IW22" s="291"/>
      <c r="IX22" s="291"/>
      <c r="IY22" s="291"/>
      <c r="IZ22" s="291"/>
      <c r="JA22" s="291"/>
      <c r="JB22" s="291"/>
      <c r="JC22" s="291"/>
      <c r="JD22" s="291"/>
      <c r="JE22" s="291"/>
      <c r="JF22" s="291"/>
      <c r="JG22" s="291"/>
      <c r="JH22" s="291"/>
      <c r="JI22" s="291"/>
      <c r="JJ22" s="291"/>
      <c r="JK22" s="291"/>
      <c r="JL22" s="291"/>
      <c r="JM22" s="291"/>
      <c r="JN22" s="291"/>
      <c r="JO22" s="291"/>
      <c r="JP22" s="291"/>
      <c r="JQ22" s="291"/>
      <c r="JR22" s="291"/>
      <c r="JS22" s="291"/>
      <c r="JT22" s="291"/>
      <c r="JU22" s="291"/>
      <c r="JV22" s="291"/>
      <c r="JW22" s="291"/>
      <c r="JX22" s="291"/>
      <c r="JY22" s="291"/>
      <c r="JZ22" s="291"/>
      <c r="KA22" s="291"/>
      <c r="KB22" s="291"/>
      <c r="KC22" s="291"/>
      <c r="KD22" s="291"/>
      <c r="KE22" s="291"/>
      <c r="KF22" s="291"/>
      <c r="KG22" s="291"/>
      <c r="KH22" s="291"/>
      <c r="KI22" s="291"/>
      <c r="KJ22" s="291"/>
      <c r="KK22" s="291"/>
      <c r="KL22" s="291"/>
      <c r="KM22" s="291"/>
      <c r="KN22" s="291"/>
      <c r="KO22" s="291"/>
      <c r="KP22" s="291"/>
      <c r="KQ22" s="291"/>
      <c r="KR22" s="291"/>
      <c r="KS22" s="291"/>
      <c r="KT22" s="291"/>
      <c r="KU22" s="291"/>
      <c r="KV22" s="291"/>
      <c r="KW22" s="291"/>
      <c r="KX22" s="291"/>
      <c r="KY22" s="291"/>
      <c r="KZ22" s="291"/>
      <c r="LA22" s="291"/>
      <c r="LB22" s="291"/>
      <c r="LC22" s="291"/>
      <c r="LD22" s="291"/>
      <c r="LE22" s="291"/>
      <c r="LF22" s="291"/>
      <c r="LG22" s="291"/>
      <c r="LH22" s="291"/>
      <c r="LI22" s="291"/>
      <c r="LJ22" s="291"/>
      <c r="LK22" s="291"/>
      <c r="LL22" s="291"/>
      <c r="LM22" s="291"/>
      <c r="LN22" s="291"/>
      <c r="LO22" s="291"/>
      <c r="LP22" s="291"/>
      <c r="LQ22" s="291"/>
      <c r="LR22" s="291"/>
      <c r="LS22" s="291"/>
      <c r="LT22" s="291"/>
      <c r="LU22" s="291"/>
      <c r="LV22" s="291"/>
      <c r="LW22" s="291"/>
      <c r="LX22" s="291"/>
      <c r="LY22" s="291"/>
      <c r="LZ22" s="291"/>
      <c r="MA22" s="291"/>
      <c r="MB22" s="291"/>
      <c r="MC22" s="291"/>
      <c r="MD22" s="291"/>
      <c r="ME22" s="291"/>
      <c r="MF22" s="291"/>
      <c r="MG22" s="291"/>
      <c r="MH22" s="291"/>
      <c r="MI22" s="291"/>
      <c r="MJ22" s="291"/>
      <c r="MK22" s="291"/>
      <c r="ML22" s="291"/>
      <c r="MM22" s="291"/>
      <c r="MN22" s="291"/>
      <c r="MO22" s="291"/>
      <c r="MP22" s="291"/>
      <c r="MQ22" s="291"/>
      <c r="MR22" s="291"/>
      <c r="MS22" s="291"/>
      <c r="MT22" s="291"/>
      <c r="MU22" s="291"/>
      <c r="MV22" s="291"/>
      <c r="MW22" s="291"/>
      <c r="MX22" s="291"/>
      <c r="MY22" s="291"/>
      <c r="MZ22" s="291"/>
      <c r="NA22" s="291"/>
      <c r="NB22" s="291"/>
      <c r="NC22" s="291"/>
      <c r="ND22" s="291"/>
      <c r="NE22" s="291"/>
      <c r="NF22" s="291"/>
      <c r="NG22" s="291"/>
      <c r="NH22" s="291"/>
      <c r="NI22" s="291"/>
      <c r="NJ22" s="291"/>
      <c r="NK22" s="291"/>
      <c r="NL22" s="291"/>
      <c r="NM22" s="291"/>
      <c r="NN22" s="291"/>
      <c r="NO22" s="291"/>
      <c r="NP22" s="291"/>
      <c r="NQ22" s="291"/>
      <c r="NR22" s="291"/>
      <c r="NS22" s="291"/>
      <c r="NT22" s="291"/>
      <c r="NU22" s="291"/>
      <c r="NV22" s="291"/>
      <c r="NW22" s="291"/>
      <c r="NX22" s="291"/>
      <c r="NY22" s="291"/>
      <c r="NZ22" s="291"/>
      <c r="OA22" s="291"/>
      <c r="OB22" s="291"/>
      <c r="OC22" s="291"/>
      <c r="OD22" s="291"/>
      <c r="OE22" s="291"/>
      <c r="OF22" s="291"/>
      <c r="OG22" s="291"/>
      <c r="OH22" s="291"/>
      <c r="OI22" s="291"/>
      <c r="OJ22" s="291"/>
      <c r="OK22" s="291"/>
      <c r="OL22" s="291"/>
      <c r="OM22" s="291"/>
      <c r="ON22" s="291"/>
      <c r="OO22" s="291"/>
      <c r="OP22" s="291"/>
      <c r="OQ22" s="291"/>
      <c r="OR22" s="291"/>
      <c r="OS22" s="291"/>
      <c r="OT22" s="291"/>
      <c r="OU22" s="291"/>
      <c r="OV22" s="291"/>
      <c r="OW22" s="291"/>
      <c r="OX22" s="291"/>
      <c r="OY22" s="291"/>
      <c r="OZ22" s="291"/>
      <c r="PA22" s="291"/>
      <c r="PB22" s="291"/>
      <c r="PC22" s="291"/>
      <c r="PD22" s="291"/>
      <c r="PE22" s="291"/>
      <c r="PF22" s="291"/>
      <c r="PG22" s="291"/>
      <c r="PH22" s="291"/>
      <c r="PI22" s="291"/>
      <c r="PJ22" s="291"/>
      <c r="PK22" s="291"/>
      <c r="PL22" s="291"/>
      <c r="PM22" s="291"/>
      <c r="PN22" s="291"/>
      <c r="PO22" s="291"/>
      <c r="PP22" s="291"/>
      <c r="PQ22" s="291"/>
      <c r="PR22" s="291"/>
      <c r="PS22" s="291"/>
      <c r="PT22" s="291"/>
      <c r="PU22" s="291"/>
      <c r="PV22" s="291"/>
      <c r="PW22" s="291"/>
      <c r="PX22" s="291"/>
      <c r="PY22" s="291"/>
      <c r="PZ22" s="291"/>
      <c r="QA22" s="291"/>
      <c r="QB22" s="291"/>
      <c r="QC22" s="291"/>
      <c r="QD22" s="291"/>
      <c r="QE22" s="291"/>
      <c r="QF22" s="291"/>
      <c r="QG22" s="291"/>
      <c r="QH22" s="291"/>
      <c r="QI22" s="291"/>
      <c r="QJ22" s="291"/>
      <c r="QK22" s="291"/>
      <c r="QL22" s="291"/>
      <c r="QM22" s="291"/>
      <c r="QN22" s="291"/>
      <c r="QO22" s="291"/>
      <c r="QP22" s="291"/>
      <c r="QQ22" s="291"/>
      <c r="QR22" s="291"/>
      <c r="QS22" s="291"/>
      <c r="QT22" s="291"/>
      <c r="QU22" s="291"/>
      <c r="QV22" s="291"/>
      <c r="QW22" s="291"/>
      <c r="QX22" s="291"/>
      <c r="QY22" s="291"/>
      <c r="QZ22" s="291"/>
      <c r="RA22" s="291"/>
      <c r="RB22" s="291"/>
      <c r="RC22" s="291"/>
      <c r="RD22" s="291"/>
      <c r="RE22" s="291"/>
      <c r="RF22" s="291"/>
      <c r="RG22" s="291"/>
      <c r="RH22" s="291"/>
      <c r="RI22" s="291"/>
      <c r="RJ22" s="291"/>
      <c r="RK22" s="291"/>
      <c r="RL22" s="291"/>
      <c r="RM22" s="291"/>
      <c r="RN22" s="291"/>
      <c r="RO22" s="291"/>
      <c r="RP22" s="291"/>
      <c r="RQ22" s="291"/>
      <c r="RR22" s="291"/>
      <c r="RS22" s="291"/>
      <c r="RT22" s="291"/>
      <c r="RU22" s="291"/>
      <c r="RV22" s="291"/>
      <c r="RW22" s="291"/>
      <c r="RX22" s="291"/>
      <c r="RY22" s="291"/>
      <c r="RZ22" s="291"/>
      <c r="SA22" s="291"/>
      <c r="SB22" s="291"/>
      <c r="SC22" s="291"/>
      <c r="SD22" s="291"/>
      <c r="SE22" s="291"/>
      <c r="SF22" s="291"/>
      <c r="SG22" s="291"/>
      <c r="SH22" s="291"/>
      <c r="SI22" s="291"/>
      <c r="SJ22" s="291"/>
      <c r="SK22" s="291"/>
      <c r="SL22" s="291"/>
      <c r="SM22" s="291"/>
      <c r="SN22" s="291"/>
      <c r="SO22" s="291"/>
      <c r="SP22" s="291"/>
      <c r="SQ22" s="291"/>
      <c r="SR22" s="291"/>
      <c r="SS22" s="291"/>
      <c r="ST22" s="291"/>
      <c r="SU22" s="291"/>
      <c r="SV22" s="291"/>
      <c r="SW22" s="291"/>
      <c r="SX22" s="291"/>
      <c r="SY22" s="291"/>
      <c r="SZ22" s="291"/>
      <c r="TA22" s="291"/>
      <c r="TB22" s="291"/>
      <c r="TC22" s="291"/>
      <c r="TD22" s="291"/>
      <c r="TE22" s="291"/>
      <c r="TF22" s="291"/>
      <c r="TG22" s="291"/>
      <c r="TH22" s="291"/>
      <c r="TI22" s="291"/>
      <c r="TJ22" s="291"/>
      <c r="TK22" s="291"/>
      <c r="TL22" s="291"/>
      <c r="TM22" s="291"/>
      <c r="TN22" s="291"/>
      <c r="TO22" s="291"/>
      <c r="TP22" s="291"/>
      <c r="TQ22" s="291"/>
      <c r="TR22" s="291"/>
      <c r="TS22" s="291"/>
      <c r="TT22" s="291"/>
      <c r="TU22" s="291"/>
      <c r="TV22" s="291"/>
      <c r="TW22" s="291"/>
      <c r="TX22" s="291"/>
      <c r="TY22" s="291"/>
      <c r="TZ22" s="291"/>
      <c r="UA22" s="291"/>
      <c r="UB22" s="291"/>
      <c r="UC22" s="291"/>
      <c r="UD22" s="291"/>
      <c r="UE22" s="291"/>
      <c r="UF22" s="291"/>
      <c r="UG22" s="291"/>
      <c r="UH22" s="291"/>
      <c r="UI22" s="291"/>
      <c r="UJ22" s="291"/>
      <c r="UK22" s="291"/>
      <c r="UL22" s="291"/>
      <c r="UM22" s="291"/>
      <c r="UN22" s="291"/>
      <c r="UO22" s="291"/>
      <c r="UP22" s="291"/>
      <c r="UQ22" s="291"/>
      <c r="UR22" s="291"/>
      <c r="US22" s="291"/>
      <c r="UT22" s="291"/>
      <c r="UU22" s="291"/>
      <c r="UV22" s="291"/>
      <c r="UW22" s="291"/>
      <c r="UX22" s="291"/>
      <c r="UY22" s="291"/>
      <c r="UZ22" s="291"/>
      <c r="VA22" s="291"/>
      <c r="VB22" s="291"/>
      <c r="VC22" s="291"/>
      <c r="VD22" s="291"/>
      <c r="VE22" s="291"/>
      <c r="VF22" s="291"/>
      <c r="VG22" s="291"/>
      <c r="VH22" s="291"/>
      <c r="VI22" s="291"/>
      <c r="VJ22" s="291"/>
      <c r="VK22" s="291"/>
      <c r="VL22" s="291"/>
      <c r="VM22" s="291"/>
      <c r="VN22" s="291"/>
      <c r="VO22" s="291"/>
      <c r="VP22" s="291"/>
      <c r="VQ22" s="291"/>
      <c r="VR22" s="291"/>
      <c r="VS22" s="291"/>
      <c r="VT22" s="291"/>
      <c r="VU22" s="291"/>
      <c r="VV22" s="291"/>
      <c r="VW22" s="291"/>
      <c r="VX22" s="291"/>
      <c r="VY22" s="291"/>
      <c r="VZ22" s="291"/>
      <c r="WA22" s="291"/>
      <c r="WB22" s="291"/>
      <c r="WC22" s="291"/>
      <c r="WD22" s="291"/>
      <c r="WE22" s="291"/>
      <c r="WF22" s="291"/>
      <c r="WG22" s="291"/>
      <c r="WH22" s="291"/>
      <c r="WI22" s="291"/>
      <c r="WJ22" s="291"/>
      <c r="WK22" s="291"/>
      <c r="WL22" s="291"/>
      <c r="WM22" s="291"/>
      <c r="WN22" s="291"/>
      <c r="WO22" s="291"/>
      <c r="WP22" s="291"/>
      <c r="WQ22" s="291"/>
      <c r="WR22" s="291"/>
      <c r="WS22" s="291"/>
      <c r="WT22" s="291"/>
      <c r="WU22" s="291"/>
      <c r="WV22" s="291"/>
      <c r="WW22" s="291"/>
      <c r="WX22" s="291"/>
      <c r="WY22" s="291"/>
      <c r="WZ22" s="291"/>
      <c r="XA22" s="291"/>
      <c r="XB22" s="291"/>
      <c r="XC22" s="291"/>
      <c r="XD22" s="291"/>
      <c r="XE22" s="291"/>
      <c r="XF22" s="291"/>
      <c r="XG22" s="291"/>
      <c r="XH22" s="291"/>
      <c r="XI22" s="291"/>
      <c r="XJ22" s="291"/>
      <c r="XK22" s="291"/>
      <c r="XL22" s="291"/>
      <c r="XM22" s="291"/>
      <c r="XN22" s="291"/>
      <c r="XO22" s="291"/>
      <c r="XP22" s="291"/>
      <c r="XQ22" s="291"/>
      <c r="XR22" s="291"/>
      <c r="XS22" s="291"/>
      <c r="XT22" s="291"/>
      <c r="XU22" s="291"/>
      <c r="XV22" s="291"/>
      <c r="XW22" s="291"/>
      <c r="XX22" s="291"/>
      <c r="XY22" s="291"/>
      <c r="XZ22" s="291"/>
      <c r="YA22" s="291"/>
      <c r="YB22" s="291"/>
      <c r="YC22" s="291"/>
      <c r="YD22" s="291"/>
      <c r="YE22" s="291"/>
      <c r="YF22" s="291"/>
      <c r="YG22" s="291"/>
      <c r="YH22" s="291"/>
      <c r="YI22" s="291"/>
      <c r="YJ22" s="291"/>
      <c r="YK22" s="291"/>
      <c r="YL22" s="291"/>
      <c r="YM22" s="291"/>
      <c r="YN22" s="291"/>
      <c r="YO22" s="291"/>
      <c r="YP22" s="291"/>
      <c r="YQ22" s="291"/>
      <c r="YR22" s="291"/>
      <c r="YS22" s="291"/>
      <c r="YT22" s="291"/>
      <c r="YU22" s="291"/>
      <c r="YV22" s="291"/>
      <c r="YW22" s="291"/>
      <c r="YX22" s="291"/>
      <c r="YY22" s="291"/>
      <c r="YZ22" s="291"/>
      <c r="ZA22" s="291"/>
      <c r="ZB22" s="291"/>
      <c r="ZC22" s="291"/>
      <c r="ZD22" s="291"/>
      <c r="ZE22" s="291"/>
      <c r="ZF22" s="291"/>
      <c r="ZG22" s="291"/>
      <c r="ZH22" s="291"/>
      <c r="ZI22" s="291"/>
      <c r="ZJ22" s="291"/>
      <c r="ZK22" s="291"/>
      <c r="ZL22" s="291"/>
      <c r="ZM22" s="291"/>
      <c r="ZN22" s="291"/>
      <c r="ZO22" s="291"/>
      <c r="ZP22" s="291"/>
      <c r="ZQ22" s="291"/>
      <c r="ZR22" s="291"/>
      <c r="ZS22" s="291"/>
      <c r="ZT22" s="291"/>
      <c r="ZU22" s="291"/>
      <c r="ZV22" s="291"/>
      <c r="ZW22" s="291"/>
      <c r="ZX22" s="291"/>
      <c r="ZY22" s="291"/>
      <c r="ZZ22" s="291"/>
      <c r="AAA22" s="291"/>
      <c r="AAB22" s="291"/>
      <c r="AAC22" s="291"/>
      <c r="AAD22" s="291"/>
      <c r="AAE22" s="291"/>
      <c r="AAF22" s="291"/>
      <c r="AAG22" s="291"/>
      <c r="AAH22" s="291"/>
      <c r="AAI22" s="291"/>
      <c r="AAJ22" s="291"/>
      <c r="AAK22" s="291"/>
      <c r="AAL22" s="291"/>
      <c r="AAM22" s="291"/>
      <c r="AAN22" s="291"/>
      <c r="AAO22" s="291"/>
      <c r="AAP22" s="291"/>
      <c r="AAQ22" s="291"/>
      <c r="AAR22" s="291"/>
      <c r="AAS22" s="291"/>
      <c r="AAT22" s="291"/>
      <c r="AAU22" s="291"/>
      <c r="AAV22" s="291"/>
      <c r="AAW22" s="291"/>
      <c r="AAX22" s="291"/>
      <c r="AAY22" s="291"/>
      <c r="AAZ22" s="291"/>
      <c r="ABA22" s="291"/>
      <c r="ABB22" s="291"/>
      <c r="ABC22" s="291"/>
      <c r="ABD22" s="291"/>
      <c r="ABE22" s="291"/>
      <c r="ABF22" s="291"/>
      <c r="ABG22" s="291"/>
      <c r="ABH22" s="291"/>
      <c r="ABI22" s="291"/>
      <c r="ABJ22" s="291"/>
      <c r="ABK22" s="291"/>
      <c r="ABL22" s="291"/>
      <c r="ABM22" s="291"/>
      <c r="ABN22" s="291"/>
      <c r="ABO22" s="291"/>
      <c r="ABP22" s="291"/>
      <c r="ABQ22" s="291"/>
      <c r="ABR22" s="291"/>
      <c r="ABS22" s="291"/>
      <c r="ABT22" s="291"/>
      <c r="ABU22" s="291"/>
      <c r="ABV22" s="291"/>
      <c r="ABW22" s="291"/>
      <c r="ABX22" s="291"/>
      <c r="ABY22" s="291"/>
      <c r="ABZ22" s="291"/>
      <c r="ACA22" s="291"/>
      <c r="ACB22" s="291"/>
      <c r="ACC22" s="291"/>
      <c r="ACD22" s="291"/>
      <c r="ACE22" s="291"/>
      <c r="ACF22" s="291"/>
      <c r="ACG22" s="291"/>
      <c r="ACH22" s="291"/>
      <c r="ACI22" s="291"/>
      <c r="ACJ22" s="291"/>
      <c r="ACK22" s="291"/>
      <c r="ACL22" s="291"/>
      <c r="ACM22" s="291"/>
      <c r="ACN22" s="291"/>
      <c r="ACO22" s="291"/>
      <c r="ACP22" s="291"/>
      <c r="ACQ22" s="291"/>
      <c r="ACR22" s="291"/>
      <c r="ACS22" s="291"/>
      <c r="ACT22" s="291"/>
      <c r="ACU22" s="291"/>
      <c r="ACV22" s="291"/>
      <c r="ACW22" s="291"/>
      <c r="ACX22" s="291"/>
      <c r="ACY22" s="291"/>
      <c r="ACZ22" s="291"/>
      <c r="ADA22" s="291"/>
      <c r="ADB22" s="291"/>
      <c r="ADC22" s="291"/>
      <c r="ADD22" s="291"/>
      <c r="ADE22" s="291"/>
      <c r="ADF22" s="291"/>
      <c r="ADG22" s="291"/>
      <c r="ADH22" s="291"/>
      <c r="ADI22" s="291"/>
      <c r="ADJ22" s="291"/>
      <c r="ADK22" s="291"/>
      <c r="ADL22" s="291"/>
      <c r="ADM22" s="291"/>
      <c r="ADN22" s="291"/>
      <c r="ADO22" s="291"/>
      <c r="ADP22" s="291"/>
      <c r="ADQ22" s="291"/>
      <c r="ADR22" s="291"/>
      <c r="ADS22" s="291"/>
      <c r="ADT22" s="291"/>
      <c r="ADU22" s="291"/>
      <c r="ADV22" s="291"/>
      <c r="ADW22" s="291"/>
      <c r="ADX22" s="291"/>
      <c r="ADY22" s="291"/>
      <c r="ADZ22" s="291"/>
      <c r="AEA22" s="291"/>
      <c r="AEB22" s="291"/>
      <c r="AEC22" s="291"/>
      <c r="AED22" s="291"/>
      <c r="AEE22" s="291"/>
      <c r="AEF22" s="291"/>
      <c r="AEG22" s="291"/>
      <c r="AEH22" s="291"/>
      <c r="AEI22" s="291"/>
      <c r="AEJ22" s="291"/>
      <c r="AEK22" s="291"/>
      <c r="AEL22" s="291"/>
      <c r="AEM22" s="291"/>
      <c r="AEN22" s="291"/>
      <c r="AEO22" s="291"/>
      <c r="AEP22" s="291"/>
      <c r="AEQ22" s="291"/>
      <c r="AER22" s="291"/>
      <c r="AES22" s="291"/>
      <c r="AET22" s="291"/>
      <c r="AEU22" s="291"/>
      <c r="AEV22" s="291"/>
      <c r="AEW22" s="291"/>
      <c r="AEX22" s="291"/>
      <c r="AEY22" s="291"/>
      <c r="AEZ22" s="291"/>
      <c r="AFA22" s="291"/>
      <c r="AFB22" s="291"/>
      <c r="AFC22" s="291"/>
      <c r="AFD22" s="291"/>
      <c r="AFE22" s="291"/>
      <c r="AFF22" s="291"/>
      <c r="AFG22" s="291"/>
      <c r="AFH22" s="291"/>
      <c r="AFI22" s="291"/>
      <c r="AFJ22" s="291"/>
      <c r="AFK22" s="291"/>
      <c r="AFL22" s="291"/>
      <c r="AFM22" s="291"/>
      <c r="AFN22" s="291"/>
      <c r="AFO22" s="291"/>
      <c r="AFP22" s="291"/>
      <c r="AFQ22" s="291"/>
      <c r="AFR22" s="291"/>
      <c r="AFS22" s="291"/>
      <c r="AFT22" s="291"/>
      <c r="AFU22" s="291"/>
      <c r="AFV22" s="291"/>
      <c r="AFW22" s="291"/>
      <c r="AFX22" s="291"/>
      <c r="AFY22" s="291"/>
      <c r="AFZ22" s="291"/>
      <c r="AGA22" s="291"/>
      <c r="AGB22" s="291"/>
      <c r="AGC22" s="291"/>
      <c r="AGD22" s="291"/>
      <c r="AGE22" s="291"/>
      <c r="AGF22" s="291"/>
      <c r="AGG22" s="291"/>
      <c r="AGH22" s="291"/>
      <c r="AGI22" s="291"/>
      <c r="AGJ22" s="291"/>
      <c r="AGK22" s="291"/>
      <c r="AGL22" s="291"/>
      <c r="AGM22" s="291"/>
      <c r="AGN22" s="291"/>
      <c r="AGO22" s="291"/>
      <c r="AGP22" s="291"/>
      <c r="AGQ22" s="291"/>
      <c r="AGR22" s="291"/>
      <c r="AGS22" s="291"/>
      <c r="AGT22" s="291"/>
      <c r="AGU22" s="291"/>
      <c r="AGV22" s="291"/>
      <c r="AGW22" s="291"/>
      <c r="AGX22" s="291"/>
      <c r="AGY22" s="291"/>
      <c r="AGZ22" s="291"/>
      <c r="AHA22" s="291"/>
      <c r="AHB22" s="291"/>
      <c r="AHC22" s="291"/>
      <c r="AHD22" s="291"/>
      <c r="AHE22" s="291"/>
      <c r="AHF22" s="291"/>
      <c r="AHG22" s="291"/>
      <c r="AHH22" s="291"/>
      <c r="AHI22" s="291"/>
      <c r="AHJ22" s="291"/>
      <c r="AHK22" s="291"/>
      <c r="AHL22" s="291"/>
      <c r="AHM22" s="291"/>
      <c r="AHN22" s="291"/>
      <c r="AHO22" s="291"/>
      <c r="AHP22" s="291"/>
      <c r="AHQ22" s="291"/>
      <c r="AHR22" s="291"/>
      <c r="AHS22" s="291"/>
      <c r="AHT22" s="291"/>
      <c r="AHU22" s="291"/>
      <c r="AHV22" s="291"/>
      <c r="AHW22" s="291"/>
      <c r="AHX22" s="291"/>
      <c r="AHY22" s="291"/>
      <c r="AHZ22" s="291"/>
      <c r="AIA22" s="291"/>
      <c r="AIB22" s="291"/>
      <c r="AIC22" s="291"/>
      <c r="AID22" s="291"/>
      <c r="AIE22" s="291"/>
      <c r="AIF22" s="291"/>
      <c r="AIG22" s="291"/>
      <c r="AIH22" s="291"/>
      <c r="AII22" s="291"/>
      <c r="AIJ22" s="291"/>
      <c r="AIK22" s="291"/>
      <c r="AIL22" s="291"/>
      <c r="AIM22" s="291"/>
      <c r="AIN22" s="291"/>
      <c r="AIO22" s="291"/>
      <c r="AIP22" s="291"/>
      <c r="AIQ22" s="291"/>
      <c r="AIR22" s="291"/>
      <c r="AIS22" s="291"/>
      <c r="AIT22" s="291"/>
      <c r="AIU22" s="291"/>
      <c r="AIV22" s="291"/>
      <c r="AIW22" s="291"/>
      <c r="AIX22" s="291"/>
      <c r="AIY22" s="291"/>
      <c r="AIZ22" s="291"/>
      <c r="AJA22" s="291"/>
      <c r="AJB22" s="291"/>
      <c r="AJC22" s="291"/>
      <c r="AJD22" s="291"/>
      <c r="AJE22" s="291"/>
      <c r="AJF22" s="291"/>
      <c r="AJG22" s="291"/>
      <c r="AJH22" s="291"/>
      <c r="AJI22" s="291"/>
      <c r="AJJ22" s="291"/>
      <c r="AJK22" s="291"/>
      <c r="AJL22" s="291"/>
      <c r="AJM22" s="291"/>
      <c r="AJN22" s="291"/>
      <c r="AJO22" s="291"/>
      <c r="AJP22" s="291"/>
      <c r="AJQ22" s="291"/>
      <c r="AJR22" s="291"/>
      <c r="AJS22" s="291"/>
      <c r="AJT22" s="291"/>
      <c r="AJU22" s="291"/>
      <c r="AJV22" s="291"/>
      <c r="AJW22" s="291"/>
      <c r="AJX22" s="291"/>
      <c r="AJY22" s="291"/>
      <c r="AJZ22" s="291"/>
      <c r="AKA22" s="291"/>
      <c r="AKB22" s="291"/>
      <c r="AKC22" s="291"/>
      <c r="AKD22" s="291"/>
      <c r="AKE22" s="291"/>
      <c r="AKF22" s="291"/>
      <c r="AKG22" s="291"/>
      <c r="AKH22" s="291"/>
    </row>
    <row r="23" spans="2:990">
      <c r="B23" s="655" t="s">
        <v>439</v>
      </c>
      <c r="C23" s="665"/>
      <c r="D23" s="665">
        <f t="shared" ref="D23:K23" si="1">D14/$D14</f>
        <v>1</v>
      </c>
      <c r="E23" s="665">
        <f t="shared" si="1"/>
        <v>0.61099731208034014</v>
      </c>
      <c r="F23" s="665">
        <f t="shared" si="1"/>
        <v>0.89929278154711123</v>
      </c>
      <c r="G23" s="665">
        <f t="shared" si="1"/>
        <v>0.95228964589194431</v>
      </c>
      <c r="H23" s="665">
        <f t="shared" si="1"/>
        <v>1.018434412772206</v>
      </c>
      <c r="I23" s="665">
        <f t="shared" si="1"/>
        <v>1.0921293056145436</v>
      </c>
      <c r="J23" s="665">
        <f t="shared" si="1"/>
        <v>1.1448267715302933</v>
      </c>
      <c r="K23" s="665">
        <f t="shared" si="1"/>
        <v>1.197469519630121</v>
      </c>
      <c r="L23" s="291"/>
      <c r="M23" s="664"/>
      <c r="O23" s="294"/>
      <c r="P23" s="294"/>
      <c r="Q23" s="294"/>
      <c r="R23" s="294"/>
      <c r="S23" s="294"/>
      <c r="T23" s="294"/>
      <c r="U23" s="291"/>
      <c r="V23" s="291"/>
      <c r="W23" s="291"/>
      <c r="X23" s="291"/>
      <c r="Y23" s="291"/>
      <c r="Z23" s="291"/>
      <c r="AA23" s="291"/>
      <c r="AB23" s="291"/>
      <c r="AC23" s="291"/>
      <c r="AD23" s="291"/>
      <c r="AE23" s="291"/>
      <c r="AF23" s="291"/>
      <c r="AG23" s="291"/>
      <c r="AH23" s="291"/>
      <c r="AI23" s="291"/>
      <c r="AJ23" s="291"/>
      <c r="AK23" s="291"/>
      <c r="AL23" s="291"/>
      <c r="AM23" s="291"/>
      <c r="AN23" s="291"/>
      <c r="AO23" s="291"/>
      <c r="AP23" s="291"/>
      <c r="AQ23" s="291"/>
      <c r="AR23" s="291"/>
      <c r="AS23" s="291"/>
      <c r="AT23" s="291"/>
      <c r="AU23" s="291"/>
      <c r="AV23" s="291"/>
      <c r="AW23" s="291"/>
      <c r="AX23" s="291"/>
      <c r="AY23" s="291"/>
      <c r="AZ23" s="291"/>
      <c r="BA23" s="291"/>
      <c r="BB23" s="291"/>
      <c r="BC23" s="291"/>
      <c r="BD23" s="291"/>
      <c r="BE23" s="291"/>
      <c r="BF23" s="291"/>
      <c r="BG23" s="291"/>
      <c r="BH23" s="291"/>
      <c r="BI23" s="291"/>
      <c r="BJ23" s="291"/>
      <c r="BK23" s="291"/>
      <c r="BL23" s="291"/>
      <c r="BM23" s="291"/>
      <c r="BN23" s="291"/>
      <c r="BO23" s="291"/>
      <c r="BP23" s="291"/>
      <c r="BQ23" s="291"/>
      <c r="BR23" s="291"/>
      <c r="BS23" s="291"/>
      <c r="BT23" s="291"/>
      <c r="BU23" s="291"/>
      <c r="BV23" s="291"/>
      <c r="BW23" s="291"/>
      <c r="BX23" s="291"/>
      <c r="BY23" s="291"/>
      <c r="BZ23" s="291"/>
      <c r="CA23" s="291"/>
      <c r="CB23" s="291"/>
      <c r="CC23" s="291"/>
      <c r="CD23" s="291"/>
      <c r="CE23" s="291"/>
      <c r="CF23" s="291"/>
      <c r="CG23" s="291"/>
      <c r="CH23" s="291"/>
      <c r="CI23" s="291"/>
      <c r="CJ23" s="291"/>
      <c r="CK23" s="291"/>
      <c r="CL23" s="291"/>
      <c r="CM23" s="291"/>
      <c r="CN23" s="291"/>
      <c r="CO23" s="291"/>
      <c r="CP23" s="291"/>
      <c r="CQ23" s="291"/>
      <c r="CR23" s="291"/>
      <c r="CS23" s="291"/>
      <c r="CT23" s="291"/>
      <c r="CU23" s="291"/>
      <c r="CV23" s="291"/>
      <c r="CW23" s="291"/>
      <c r="CX23" s="291"/>
      <c r="CY23" s="291"/>
      <c r="CZ23" s="291"/>
      <c r="DA23" s="291"/>
      <c r="DB23" s="291"/>
      <c r="DC23" s="291"/>
      <c r="DD23" s="291"/>
      <c r="DE23" s="291"/>
      <c r="DF23" s="291"/>
      <c r="DG23" s="291"/>
      <c r="DH23" s="291"/>
      <c r="DI23" s="291"/>
      <c r="DJ23" s="291"/>
      <c r="DK23" s="291"/>
      <c r="DL23" s="291"/>
      <c r="DM23" s="291"/>
      <c r="DN23" s="291"/>
      <c r="DO23" s="291"/>
      <c r="DP23" s="291"/>
      <c r="DQ23" s="291"/>
      <c r="DR23" s="291"/>
      <c r="DS23" s="291"/>
      <c r="DT23" s="291"/>
      <c r="DU23" s="291"/>
      <c r="DV23" s="291"/>
      <c r="DW23" s="291"/>
      <c r="DX23" s="291"/>
      <c r="DY23" s="291"/>
      <c r="DZ23" s="291"/>
      <c r="EA23" s="291"/>
      <c r="EB23" s="291"/>
      <c r="EC23" s="291"/>
      <c r="ED23" s="291"/>
      <c r="EE23" s="291"/>
      <c r="EF23" s="291"/>
      <c r="EG23" s="291"/>
      <c r="EH23" s="291"/>
      <c r="EI23" s="291"/>
      <c r="EJ23" s="291"/>
      <c r="EK23" s="291"/>
      <c r="EL23" s="291"/>
      <c r="EM23" s="291"/>
      <c r="EN23" s="291"/>
      <c r="EO23" s="291"/>
      <c r="EP23" s="291"/>
      <c r="EQ23" s="291"/>
      <c r="ER23" s="291"/>
      <c r="ES23" s="291"/>
      <c r="ET23" s="291"/>
      <c r="EU23" s="291"/>
      <c r="EV23" s="291"/>
      <c r="EW23" s="291"/>
      <c r="EX23" s="291"/>
      <c r="EY23" s="291"/>
      <c r="EZ23" s="291"/>
      <c r="FA23" s="291"/>
      <c r="FB23" s="291"/>
      <c r="FC23" s="291"/>
      <c r="FD23" s="291"/>
      <c r="FE23" s="291"/>
      <c r="FF23" s="291"/>
      <c r="FG23" s="291"/>
      <c r="FH23" s="291"/>
      <c r="FI23" s="291"/>
      <c r="FJ23" s="291"/>
      <c r="FK23" s="291"/>
      <c r="FL23" s="291"/>
      <c r="FM23" s="291"/>
      <c r="FN23" s="291"/>
      <c r="FO23" s="291"/>
      <c r="FP23" s="291"/>
      <c r="FQ23" s="291"/>
      <c r="FR23" s="291"/>
      <c r="FS23" s="291"/>
      <c r="FT23" s="291"/>
      <c r="FU23" s="291"/>
      <c r="FV23" s="291"/>
      <c r="FW23" s="291"/>
      <c r="FX23" s="291"/>
      <c r="FY23" s="291"/>
      <c r="FZ23" s="291"/>
      <c r="GA23" s="291"/>
      <c r="GB23" s="291"/>
      <c r="GC23" s="291"/>
      <c r="GD23" s="291"/>
      <c r="GE23" s="291"/>
      <c r="GF23" s="291"/>
      <c r="GG23" s="291"/>
      <c r="GH23" s="291"/>
      <c r="GI23" s="291"/>
      <c r="GJ23" s="291"/>
      <c r="GK23" s="291"/>
      <c r="GL23" s="291"/>
      <c r="GM23" s="291"/>
      <c r="GN23" s="291"/>
      <c r="GO23" s="291"/>
      <c r="GP23" s="291"/>
      <c r="GQ23" s="291"/>
      <c r="GR23" s="291"/>
      <c r="GS23" s="291"/>
      <c r="GT23" s="291"/>
      <c r="GU23" s="291"/>
      <c r="GV23" s="291"/>
      <c r="GW23" s="291"/>
      <c r="GX23" s="291"/>
      <c r="GY23" s="291"/>
      <c r="GZ23" s="291"/>
      <c r="HA23" s="291"/>
      <c r="HB23" s="291"/>
      <c r="HC23" s="291"/>
      <c r="HD23" s="291"/>
      <c r="HE23" s="291"/>
      <c r="HF23" s="291"/>
      <c r="HG23" s="291"/>
      <c r="HH23" s="291"/>
      <c r="HI23" s="291"/>
      <c r="HJ23" s="291"/>
      <c r="HK23" s="291"/>
      <c r="HL23" s="291"/>
      <c r="HM23" s="291"/>
      <c r="HN23" s="291"/>
      <c r="HO23" s="291"/>
      <c r="HP23" s="291"/>
      <c r="HQ23" s="291"/>
      <c r="HR23" s="291"/>
      <c r="HS23" s="291"/>
      <c r="HT23" s="291"/>
      <c r="HU23" s="291"/>
      <c r="HV23" s="291"/>
      <c r="HW23" s="291"/>
      <c r="HX23" s="291"/>
      <c r="HY23" s="291"/>
      <c r="HZ23" s="291"/>
      <c r="IA23" s="291"/>
      <c r="IB23" s="291"/>
      <c r="IC23" s="291"/>
      <c r="ID23" s="291"/>
      <c r="IE23" s="291"/>
      <c r="IF23" s="291"/>
      <c r="IG23" s="291"/>
      <c r="IH23" s="291"/>
      <c r="II23" s="291"/>
      <c r="IJ23" s="291"/>
      <c r="IK23" s="291"/>
      <c r="IL23" s="291"/>
      <c r="IM23" s="291"/>
      <c r="IN23" s="291"/>
      <c r="IO23" s="291"/>
      <c r="IP23" s="291"/>
      <c r="IQ23" s="291"/>
      <c r="IR23" s="291"/>
      <c r="IS23" s="291"/>
      <c r="IT23" s="291"/>
      <c r="IU23" s="291"/>
      <c r="IV23" s="291"/>
      <c r="IW23" s="291"/>
      <c r="IX23" s="291"/>
      <c r="IY23" s="291"/>
      <c r="IZ23" s="291"/>
      <c r="JA23" s="291"/>
      <c r="JB23" s="291"/>
      <c r="JC23" s="291"/>
      <c r="JD23" s="291"/>
      <c r="JE23" s="291"/>
      <c r="JF23" s="291"/>
      <c r="JG23" s="291"/>
      <c r="JH23" s="291"/>
      <c r="JI23" s="291"/>
      <c r="JJ23" s="291"/>
      <c r="JK23" s="291"/>
      <c r="JL23" s="291"/>
      <c r="JM23" s="291"/>
      <c r="JN23" s="291"/>
      <c r="JO23" s="291"/>
      <c r="JP23" s="291"/>
      <c r="JQ23" s="291"/>
      <c r="JR23" s="291"/>
      <c r="JS23" s="291"/>
      <c r="JT23" s="291"/>
      <c r="JU23" s="291"/>
      <c r="JV23" s="291"/>
      <c r="JW23" s="291"/>
      <c r="JX23" s="291"/>
      <c r="JY23" s="291"/>
      <c r="JZ23" s="291"/>
      <c r="KA23" s="291"/>
      <c r="KB23" s="291"/>
      <c r="KC23" s="291"/>
      <c r="KD23" s="291"/>
      <c r="KE23" s="291"/>
      <c r="KF23" s="291"/>
      <c r="KG23" s="291"/>
      <c r="KH23" s="291"/>
      <c r="KI23" s="291"/>
      <c r="KJ23" s="291"/>
      <c r="KK23" s="291"/>
      <c r="KL23" s="291"/>
      <c r="KM23" s="291"/>
      <c r="KN23" s="291"/>
      <c r="KO23" s="291"/>
      <c r="KP23" s="291"/>
      <c r="KQ23" s="291"/>
      <c r="KR23" s="291"/>
      <c r="KS23" s="291"/>
      <c r="KT23" s="291"/>
      <c r="KU23" s="291"/>
      <c r="KV23" s="291"/>
      <c r="KW23" s="291"/>
      <c r="KX23" s="291"/>
      <c r="KY23" s="291"/>
      <c r="KZ23" s="291"/>
      <c r="LA23" s="291"/>
      <c r="LB23" s="291"/>
      <c r="LC23" s="291"/>
      <c r="LD23" s="291"/>
      <c r="LE23" s="291"/>
      <c r="LF23" s="291"/>
      <c r="LG23" s="291"/>
      <c r="LH23" s="291"/>
      <c r="LI23" s="291"/>
      <c r="LJ23" s="291"/>
      <c r="LK23" s="291"/>
      <c r="LL23" s="291"/>
      <c r="LM23" s="291"/>
      <c r="LN23" s="291"/>
      <c r="LO23" s="291"/>
      <c r="LP23" s="291"/>
      <c r="LQ23" s="291"/>
      <c r="LR23" s="291"/>
      <c r="LS23" s="291"/>
      <c r="LT23" s="291"/>
      <c r="LU23" s="291"/>
      <c r="LV23" s="291"/>
      <c r="LW23" s="291"/>
      <c r="LX23" s="291"/>
      <c r="LY23" s="291"/>
      <c r="LZ23" s="291"/>
      <c r="MA23" s="291"/>
      <c r="MB23" s="291"/>
      <c r="MC23" s="291"/>
      <c r="MD23" s="291"/>
      <c r="ME23" s="291"/>
      <c r="MF23" s="291"/>
      <c r="MG23" s="291"/>
      <c r="MH23" s="291"/>
      <c r="MI23" s="291"/>
      <c r="MJ23" s="291"/>
      <c r="MK23" s="291"/>
      <c r="ML23" s="291"/>
      <c r="MM23" s="291"/>
      <c r="MN23" s="291"/>
      <c r="MO23" s="291"/>
      <c r="MP23" s="291"/>
      <c r="MQ23" s="291"/>
      <c r="MR23" s="291"/>
      <c r="MS23" s="291"/>
      <c r="MT23" s="291"/>
      <c r="MU23" s="291"/>
      <c r="MV23" s="291"/>
      <c r="MW23" s="291"/>
      <c r="MX23" s="291"/>
      <c r="MY23" s="291"/>
      <c r="MZ23" s="291"/>
      <c r="NA23" s="291"/>
      <c r="NB23" s="291"/>
      <c r="NC23" s="291"/>
      <c r="ND23" s="291"/>
      <c r="NE23" s="291"/>
      <c r="NF23" s="291"/>
      <c r="NG23" s="291"/>
      <c r="NH23" s="291"/>
      <c r="NI23" s="291"/>
      <c r="NJ23" s="291"/>
      <c r="NK23" s="291"/>
      <c r="NL23" s="291"/>
      <c r="NM23" s="291"/>
      <c r="NN23" s="291"/>
      <c r="NO23" s="291"/>
      <c r="NP23" s="291"/>
      <c r="NQ23" s="291"/>
      <c r="NR23" s="291"/>
      <c r="NS23" s="291"/>
      <c r="NT23" s="291"/>
      <c r="NU23" s="291"/>
      <c r="NV23" s="291"/>
      <c r="NW23" s="291"/>
      <c r="NX23" s="291"/>
      <c r="NY23" s="291"/>
      <c r="NZ23" s="291"/>
      <c r="OA23" s="291"/>
      <c r="OB23" s="291"/>
      <c r="OC23" s="291"/>
      <c r="OD23" s="291"/>
      <c r="OE23" s="291"/>
      <c r="OF23" s="291"/>
      <c r="OG23" s="291"/>
      <c r="OH23" s="291"/>
      <c r="OI23" s="291"/>
      <c r="OJ23" s="291"/>
      <c r="OK23" s="291"/>
      <c r="OL23" s="291"/>
      <c r="OM23" s="291"/>
      <c r="ON23" s="291"/>
      <c r="OO23" s="291"/>
      <c r="OP23" s="291"/>
      <c r="OQ23" s="291"/>
      <c r="OR23" s="291"/>
      <c r="OS23" s="291"/>
      <c r="OT23" s="291"/>
      <c r="OU23" s="291"/>
      <c r="OV23" s="291"/>
      <c r="OW23" s="291"/>
      <c r="OX23" s="291"/>
      <c r="OY23" s="291"/>
      <c r="OZ23" s="291"/>
      <c r="PA23" s="291"/>
      <c r="PB23" s="291"/>
      <c r="PC23" s="291"/>
      <c r="PD23" s="291"/>
      <c r="PE23" s="291"/>
      <c r="PF23" s="291"/>
      <c r="PG23" s="291"/>
      <c r="PH23" s="291"/>
      <c r="PI23" s="291"/>
      <c r="PJ23" s="291"/>
      <c r="PK23" s="291"/>
      <c r="PL23" s="291"/>
      <c r="PM23" s="291"/>
      <c r="PN23" s="291"/>
      <c r="PO23" s="291"/>
      <c r="PP23" s="291"/>
      <c r="PQ23" s="291"/>
      <c r="PR23" s="291"/>
      <c r="PS23" s="291"/>
      <c r="PT23" s="291"/>
      <c r="PU23" s="291"/>
      <c r="PV23" s="291"/>
      <c r="PW23" s="291"/>
      <c r="PX23" s="291"/>
      <c r="PY23" s="291"/>
      <c r="PZ23" s="291"/>
      <c r="QA23" s="291"/>
      <c r="QB23" s="291"/>
      <c r="QC23" s="291"/>
      <c r="QD23" s="291"/>
      <c r="QE23" s="291"/>
      <c r="QF23" s="291"/>
      <c r="QG23" s="291"/>
      <c r="QH23" s="291"/>
      <c r="QI23" s="291"/>
      <c r="QJ23" s="291"/>
      <c r="QK23" s="291"/>
      <c r="QL23" s="291"/>
      <c r="QM23" s="291"/>
      <c r="QN23" s="291"/>
      <c r="QO23" s="291"/>
      <c r="QP23" s="291"/>
      <c r="QQ23" s="291"/>
      <c r="QR23" s="291"/>
      <c r="QS23" s="291"/>
      <c r="QT23" s="291"/>
      <c r="QU23" s="291"/>
      <c r="QV23" s="291"/>
      <c r="QW23" s="291"/>
      <c r="QX23" s="291"/>
      <c r="QY23" s="291"/>
      <c r="QZ23" s="291"/>
      <c r="RA23" s="291"/>
      <c r="RB23" s="291"/>
      <c r="RC23" s="291"/>
      <c r="RD23" s="291"/>
      <c r="RE23" s="291"/>
      <c r="RF23" s="291"/>
      <c r="RG23" s="291"/>
      <c r="RH23" s="291"/>
      <c r="RI23" s="291"/>
      <c r="RJ23" s="291"/>
      <c r="RK23" s="291"/>
      <c r="RL23" s="291"/>
      <c r="RM23" s="291"/>
      <c r="RN23" s="291"/>
      <c r="RO23" s="291"/>
      <c r="RP23" s="291"/>
      <c r="RQ23" s="291"/>
      <c r="RR23" s="291"/>
      <c r="RS23" s="291"/>
      <c r="RT23" s="291"/>
      <c r="RU23" s="291"/>
      <c r="RV23" s="291"/>
      <c r="RW23" s="291"/>
      <c r="RX23" s="291"/>
      <c r="RY23" s="291"/>
      <c r="RZ23" s="291"/>
      <c r="SA23" s="291"/>
      <c r="SB23" s="291"/>
      <c r="SC23" s="291"/>
      <c r="SD23" s="291"/>
      <c r="SE23" s="291"/>
      <c r="SF23" s="291"/>
      <c r="SG23" s="291"/>
      <c r="SH23" s="291"/>
      <c r="SI23" s="291"/>
      <c r="SJ23" s="291"/>
      <c r="SK23" s="291"/>
      <c r="SL23" s="291"/>
      <c r="SM23" s="291"/>
      <c r="SN23" s="291"/>
      <c r="SO23" s="291"/>
      <c r="SP23" s="291"/>
      <c r="SQ23" s="291"/>
      <c r="SR23" s="291"/>
      <c r="SS23" s="291"/>
      <c r="ST23" s="291"/>
      <c r="SU23" s="291"/>
      <c r="SV23" s="291"/>
      <c r="SW23" s="291"/>
      <c r="SX23" s="291"/>
      <c r="SY23" s="291"/>
      <c r="SZ23" s="291"/>
      <c r="TA23" s="291"/>
      <c r="TB23" s="291"/>
      <c r="TC23" s="291"/>
      <c r="TD23" s="291"/>
      <c r="TE23" s="291"/>
      <c r="TF23" s="291"/>
      <c r="TG23" s="291"/>
      <c r="TH23" s="291"/>
      <c r="TI23" s="291"/>
      <c r="TJ23" s="291"/>
      <c r="TK23" s="291"/>
      <c r="TL23" s="291"/>
      <c r="TM23" s="291"/>
      <c r="TN23" s="291"/>
      <c r="TO23" s="291"/>
      <c r="TP23" s="291"/>
      <c r="TQ23" s="291"/>
      <c r="TR23" s="291"/>
      <c r="TS23" s="291"/>
      <c r="TT23" s="291"/>
      <c r="TU23" s="291"/>
      <c r="TV23" s="291"/>
      <c r="TW23" s="291"/>
      <c r="TX23" s="291"/>
      <c r="TY23" s="291"/>
      <c r="TZ23" s="291"/>
      <c r="UA23" s="291"/>
      <c r="UB23" s="291"/>
      <c r="UC23" s="291"/>
      <c r="UD23" s="291"/>
      <c r="UE23" s="291"/>
      <c r="UF23" s="291"/>
      <c r="UG23" s="291"/>
      <c r="UH23" s="291"/>
      <c r="UI23" s="291"/>
      <c r="UJ23" s="291"/>
      <c r="UK23" s="291"/>
      <c r="UL23" s="291"/>
      <c r="UM23" s="291"/>
      <c r="UN23" s="291"/>
      <c r="UO23" s="291"/>
      <c r="UP23" s="291"/>
      <c r="UQ23" s="291"/>
      <c r="UR23" s="291"/>
      <c r="US23" s="291"/>
      <c r="UT23" s="291"/>
      <c r="UU23" s="291"/>
      <c r="UV23" s="291"/>
      <c r="UW23" s="291"/>
      <c r="UX23" s="291"/>
      <c r="UY23" s="291"/>
      <c r="UZ23" s="291"/>
      <c r="VA23" s="291"/>
      <c r="VB23" s="291"/>
      <c r="VC23" s="291"/>
      <c r="VD23" s="291"/>
      <c r="VE23" s="291"/>
      <c r="VF23" s="291"/>
      <c r="VG23" s="291"/>
      <c r="VH23" s="291"/>
      <c r="VI23" s="291"/>
      <c r="VJ23" s="291"/>
      <c r="VK23" s="291"/>
      <c r="VL23" s="291"/>
      <c r="VM23" s="291"/>
      <c r="VN23" s="291"/>
      <c r="VO23" s="291"/>
      <c r="VP23" s="291"/>
      <c r="VQ23" s="291"/>
      <c r="VR23" s="291"/>
      <c r="VS23" s="291"/>
      <c r="VT23" s="291"/>
      <c r="VU23" s="291"/>
      <c r="VV23" s="291"/>
      <c r="VW23" s="291"/>
      <c r="VX23" s="291"/>
      <c r="VY23" s="291"/>
      <c r="VZ23" s="291"/>
      <c r="WA23" s="291"/>
      <c r="WB23" s="291"/>
      <c r="WC23" s="291"/>
      <c r="WD23" s="291"/>
      <c r="WE23" s="291"/>
      <c r="WF23" s="291"/>
      <c r="WG23" s="291"/>
      <c r="WH23" s="291"/>
      <c r="WI23" s="291"/>
      <c r="WJ23" s="291"/>
      <c r="WK23" s="291"/>
      <c r="WL23" s="291"/>
      <c r="WM23" s="291"/>
      <c r="WN23" s="291"/>
      <c r="WO23" s="291"/>
      <c r="WP23" s="291"/>
      <c r="WQ23" s="291"/>
      <c r="WR23" s="291"/>
      <c r="WS23" s="291"/>
      <c r="WT23" s="291"/>
      <c r="WU23" s="291"/>
      <c r="WV23" s="291"/>
      <c r="WW23" s="291"/>
      <c r="WX23" s="291"/>
      <c r="WY23" s="291"/>
      <c r="WZ23" s="291"/>
      <c r="XA23" s="291"/>
      <c r="XB23" s="291"/>
      <c r="XC23" s="291"/>
      <c r="XD23" s="291"/>
      <c r="XE23" s="291"/>
      <c r="XF23" s="291"/>
      <c r="XG23" s="291"/>
      <c r="XH23" s="291"/>
      <c r="XI23" s="291"/>
      <c r="XJ23" s="291"/>
      <c r="XK23" s="291"/>
      <c r="XL23" s="291"/>
      <c r="XM23" s="291"/>
      <c r="XN23" s="291"/>
      <c r="XO23" s="291"/>
      <c r="XP23" s="291"/>
      <c r="XQ23" s="291"/>
      <c r="XR23" s="291"/>
      <c r="XS23" s="291"/>
      <c r="XT23" s="291"/>
      <c r="XU23" s="291"/>
      <c r="XV23" s="291"/>
      <c r="XW23" s="291"/>
      <c r="XX23" s="291"/>
      <c r="XY23" s="291"/>
      <c r="XZ23" s="291"/>
      <c r="YA23" s="291"/>
      <c r="YB23" s="291"/>
      <c r="YC23" s="291"/>
      <c r="YD23" s="291"/>
      <c r="YE23" s="291"/>
      <c r="YF23" s="291"/>
      <c r="YG23" s="291"/>
      <c r="YH23" s="291"/>
      <c r="YI23" s="291"/>
      <c r="YJ23" s="291"/>
      <c r="YK23" s="291"/>
      <c r="YL23" s="291"/>
      <c r="YM23" s="291"/>
      <c r="YN23" s="291"/>
      <c r="YO23" s="291"/>
      <c r="YP23" s="291"/>
      <c r="YQ23" s="291"/>
      <c r="YR23" s="291"/>
      <c r="YS23" s="291"/>
      <c r="YT23" s="291"/>
      <c r="YU23" s="291"/>
      <c r="YV23" s="291"/>
      <c r="YW23" s="291"/>
      <c r="YX23" s="291"/>
      <c r="YY23" s="291"/>
      <c r="YZ23" s="291"/>
      <c r="ZA23" s="291"/>
      <c r="ZB23" s="291"/>
      <c r="ZC23" s="291"/>
      <c r="ZD23" s="291"/>
      <c r="ZE23" s="291"/>
      <c r="ZF23" s="291"/>
      <c r="ZG23" s="291"/>
      <c r="ZH23" s="291"/>
      <c r="ZI23" s="291"/>
      <c r="ZJ23" s="291"/>
      <c r="ZK23" s="291"/>
      <c r="ZL23" s="291"/>
      <c r="ZM23" s="291"/>
      <c r="ZN23" s="291"/>
      <c r="ZO23" s="291"/>
      <c r="ZP23" s="291"/>
      <c r="ZQ23" s="291"/>
      <c r="ZR23" s="291"/>
      <c r="ZS23" s="291"/>
      <c r="ZT23" s="291"/>
      <c r="ZU23" s="291"/>
      <c r="ZV23" s="291"/>
      <c r="ZW23" s="291"/>
      <c r="ZX23" s="291"/>
      <c r="ZY23" s="291"/>
      <c r="ZZ23" s="291"/>
      <c r="AAA23" s="291"/>
      <c r="AAB23" s="291"/>
      <c r="AAC23" s="291"/>
      <c r="AAD23" s="291"/>
      <c r="AAE23" s="291"/>
      <c r="AAF23" s="291"/>
      <c r="AAG23" s="291"/>
      <c r="AAH23" s="291"/>
      <c r="AAI23" s="291"/>
      <c r="AAJ23" s="291"/>
      <c r="AAK23" s="291"/>
      <c r="AAL23" s="291"/>
      <c r="AAM23" s="291"/>
      <c r="AAN23" s="291"/>
      <c r="AAO23" s="291"/>
      <c r="AAP23" s="291"/>
      <c r="AAQ23" s="291"/>
      <c r="AAR23" s="291"/>
      <c r="AAS23" s="291"/>
      <c r="AAT23" s="291"/>
      <c r="AAU23" s="291"/>
      <c r="AAV23" s="291"/>
      <c r="AAW23" s="291"/>
      <c r="AAX23" s="291"/>
      <c r="AAY23" s="291"/>
      <c r="AAZ23" s="291"/>
      <c r="ABA23" s="291"/>
      <c r="ABB23" s="291"/>
      <c r="ABC23" s="291"/>
      <c r="ABD23" s="291"/>
      <c r="ABE23" s="291"/>
      <c r="ABF23" s="291"/>
      <c r="ABG23" s="291"/>
      <c r="ABH23" s="291"/>
      <c r="ABI23" s="291"/>
      <c r="ABJ23" s="291"/>
      <c r="ABK23" s="291"/>
      <c r="ABL23" s="291"/>
      <c r="ABM23" s="291"/>
      <c r="ABN23" s="291"/>
      <c r="ABO23" s="291"/>
      <c r="ABP23" s="291"/>
      <c r="ABQ23" s="291"/>
      <c r="ABR23" s="291"/>
      <c r="ABS23" s="291"/>
      <c r="ABT23" s="291"/>
      <c r="ABU23" s="291"/>
      <c r="ABV23" s="291"/>
      <c r="ABW23" s="291"/>
      <c r="ABX23" s="291"/>
      <c r="ABY23" s="291"/>
      <c r="ABZ23" s="291"/>
      <c r="ACA23" s="291"/>
      <c r="ACB23" s="291"/>
      <c r="ACC23" s="291"/>
      <c r="ACD23" s="291"/>
      <c r="ACE23" s="291"/>
      <c r="ACF23" s="291"/>
      <c r="ACG23" s="291"/>
      <c r="ACH23" s="291"/>
      <c r="ACI23" s="291"/>
      <c r="ACJ23" s="291"/>
      <c r="ACK23" s="291"/>
      <c r="ACL23" s="291"/>
      <c r="ACM23" s="291"/>
      <c r="ACN23" s="291"/>
      <c r="ACO23" s="291"/>
      <c r="ACP23" s="291"/>
      <c r="ACQ23" s="291"/>
      <c r="ACR23" s="291"/>
      <c r="ACS23" s="291"/>
      <c r="ACT23" s="291"/>
      <c r="ACU23" s="291"/>
      <c r="ACV23" s="291"/>
      <c r="ACW23" s="291"/>
      <c r="ACX23" s="291"/>
      <c r="ACY23" s="291"/>
      <c r="ACZ23" s="291"/>
      <c r="ADA23" s="291"/>
      <c r="ADB23" s="291"/>
      <c r="ADC23" s="291"/>
      <c r="ADD23" s="291"/>
      <c r="ADE23" s="291"/>
      <c r="ADF23" s="291"/>
      <c r="ADG23" s="291"/>
      <c r="ADH23" s="291"/>
      <c r="ADI23" s="291"/>
      <c r="ADJ23" s="291"/>
      <c r="ADK23" s="291"/>
      <c r="ADL23" s="291"/>
      <c r="ADM23" s="291"/>
      <c r="ADN23" s="291"/>
      <c r="ADO23" s="291"/>
      <c r="ADP23" s="291"/>
      <c r="ADQ23" s="291"/>
      <c r="ADR23" s="291"/>
      <c r="ADS23" s="291"/>
      <c r="ADT23" s="291"/>
      <c r="ADU23" s="291"/>
      <c r="ADV23" s="291"/>
      <c r="ADW23" s="291"/>
      <c r="ADX23" s="291"/>
      <c r="ADY23" s="291"/>
      <c r="ADZ23" s="291"/>
      <c r="AEA23" s="291"/>
      <c r="AEB23" s="291"/>
      <c r="AEC23" s="291"/>
      <c r="AED23" s="291"/>
      <c r="AEE23" s="291"/>
      <c r="AEF23" s="291"/>
      <c r="AEG23" s="291"/>
      <c r="AEH23" s="291"/>
      <c r="AEI23" s="291"/>
      <c r="AEJ23" s="291"/>
      <c r="AEK23" s="291"/>
      <c r="AEL23" s="291"/>
      <c r="AEM23" s="291"/>
      <c r="AEN23" s="291"/>
      <c r="AEO23" s="291"/>
      <c r="AEP23" s="291"/>
      <c r="AEQ23" s="291"/>
      <c r="AER23" s="291"/>
      <c r="AES23" s="291"/>
      <c r="AET23" s="291"/>
      <c r="AEU23" s="291"/>
      <c r="AEV23" s="291"/>
      <c r="AEW23" s="291"/>
      <c r="AEX23" s="291"/>
      <c r="AEY23" s="291"/>
      <c r="AEZ23" s="291"/>
      <c r="AFA23" s="291"/>
      <c r="AFB23" s="291"/>
      <c r="AFC23" s="291"/>
      <c r="AFD23" s="291"/>
      <c r="AFE23" s="291"/>
      <c r="AFF23" s="291"/>
      <c r="AFG23" s="291"/>
      <c r="AFH23" s="291"/>
      <c r="AFI23" s="291"/>
      <c r="AFJ23" s="291"/>
      <c r="AFK23" s="291"/>
      <c r="AFL23" s="291"/>
      <c r="AFM23" s="291"/>
      <c r="AFN23" s="291"/>
      <c r="AFO23" s="291"/>
      <c r="AFP23" s="291"/>
      <c r="AFQ23" s="291"/>
      <c r="AFR23" s="291"/>
      <c r="AFS23" s="291"/>
      <c r="AFT23" s="291"/>
      <c r="AFU23" s="291"/>
      <c r="AFV23" s="291"/>
      <c r="AFW23" s="291"/>
      <c r="AFX23" s="291"/>
      <c r="AFY23" s="291"/>
      <c r="AFZ23" s="291"/>
      <c r="AGA23" s="291"/>
      <c r="AGB23" s="291"/>
      <c r="AGC23" s="291"/>
      <c r="AGD23" s="291"/>
      <c r="AGE23" s="291"/>
      <c r="AGF23" s="291"/>
      <c r="AGG23" s="291"/>
      <c r="AGH23" s="291"/>
      <c r="AGI23" s="291"/>
      <c r="AGJ23" s="291"/>
      <c r="AGK23" s="291"/>
      <c r="AGL23" s="291"/>
      <c r="AGM23" s="291"/>
      <c r="AGN23" s="291"/>
      <c r="AGO23" s="291"/>
      <c r="AGP23" s="291"/>
      <c r="AGQ23" s="291"/>
      <c r="AGR23" s="291"/>
      <c r="AGS23" s="291"/>
      <c r="AGT23" s="291"/>
      <c r="AGU23" s="291"/>
      <c r="AGV23" s="291"/>
      <c r="AGW23" s="291"/>
      <c r="AGX23" s="291"/>
      <c r="AGY23" s="291"/>
      <c r="AGZ23" s="291"/>
      <c r="AHA23" s="291"/>
      <c r="AHB23" s="291"/>
      <c r="AHC23" s="291"/>
      <c r="AHD23" s="291"/>
      <c r="AHE23" s="291"/>
      <c r="AHF23" s="291"/>
      <c r="AHG23" s="291"/>
      <c r="AHH23" s="291"/>
      <c r="AHI23" s="291"/>
      <c r="AHJ23" s="291"/>
      <c r="AHK23" s="291"/>
      <c r="AHL23" s="291"/>
      <c r="AHM23" s="291"/>
      <c r="AHN23" s="291"/>
      <c r="AHO23" s="291"/>
      <c r="AHP23" s="291"/>
      <c r="AHQ23" s="291"/>
      <c r="AHR23" s="291"/>
      <c r="AHS23" s="291"/>
      <c r="AHT23" s="291"/>
      <c r="AHU23" s="291"/>
      <c r="AHV23" s="291"/>
      <c r="AHW23" s="291"/>
      <c r="AHX23" s="291"/>
      <c r="AHY23" s="291"/>
      <c r="AHZ23" s="291"/>
      <c r="AIA23" s="291"/>
      <c r="AIB23" s="291"/>
      <c r="AIC23" s="291"/>
      <c r="AID23" s="291"/>
      <c r="AIE23" s="291"/>
      <c r="AIF23" s="291"/>
      <c r="AIG23" s="291"/>
      <c r="AIH23" s="291"/>
      <c r="AII23" s="291"/>
      <c r="AIJ23" s="291"/>
      <c r="AIK23" s="291"/>
      <c r="AIL23" s="291"/>
      <c r="AIM23" s="291"/>
      <c r="AIN23" s="291"/>
      <c r="AIO23" s="291"/>
      <c r="AIP23" s="291"/>
      <c r="AIQ23" s="291"/>
      <c r="AIR23" s="291"/>
      <c r="AIS23" s="291"/>
      <c r="AIT23" s="291"/>
      <c r="AIU23" s="291"/>
      <c r="AIV23" s="291"/>
      <c r="AIW23" s="291"/>
      <c r="AIX23" s="291"/>
      <c r="AIY23" s="291"/>
      <c r="AIZ23" s="291"/>
      <c r="AJA23" s="291"/>
      <c r="AJB23" s="291"/>
      <c r="AJC23" s="291"/>
      <c r="AJD23" s="291"/>
      <c r="AJE23" s="291"/>
      <c r="AJF23" s="291"/>
      <c r="AJG23" s="291"/>
      <c r="AJH23" s="291"/>
      <c r="AJI23" s="291"/>
      <c r="AJJ23" s="291"/>
      <c r="AJK23" s="291"/>
      <c r="AJL23" s="291"/>
      <c r="AJM23" s="291"/>
      <c r="AJN23" s="291"/>
      <c r="AJO23" s="291"/>
      <c r="AJP23" s="291"/>
      <c r="AJQ23" s="291"/>
      <c r="AJR23" s="291"/>
      <c r="AJS23" s="291"/>
      <c r="AJT23" s="291"/>
      <c r="AJU23" s="291"/>
      <c r="AJV23" s="291"/>
      <c r="AJW23" s="291"/>
      <c r="AJX23" s="291"/>
      <c r="AJY23" s="291"/>
      <c r="AJZ23" s="291"/>
      <c r="AKA23" s="291"/>
      <c r="AKB23" s="291"/>
      <c r="AKC23" s="291"/>
      <c r="AKD23" s="291"/>
      <c r="AKE23" s="291"/>
      <c r="AKF23" s="291"/>
      <c r="AKG23" s="291"/>
      <c r="AKH23" s="291"/>
      <c r="AKI23" s="291"/>
      <c r="AKJ23" s="291"/>
      <c r="AKK23" s="291"/>
      <c r="AKL23" s="291"/>
    </row>
    <row r="24" spans="2:990">
      <c r="B24" s="655" t="s">
        <v>440</v>
      </c>
      <c r="C24" s="665"/>
      <c r="D24" s="665">
        <f t="shared" ref="D24:K24" si="2">D15/$D15</f>
        <v>1</v>
      </c>
      <c r="E24" s="665">
        <f t="shared" si="2"/>
        <v>0.53619199286752905</v>
      </c>
      <c r="F24" s="665">
        <f t="shared" si="2"/>
        <v>1.0944866846802335</v>
      </c>
      <c r="G24" s="665">
        <f t="shared" si="2"/>
        <v>1.2646554049180949</v>
      </c>
      <c r="H24" s="665">
        <f t="shared" si="2"/>
        <v>1.4448712034060329</v>
      </c>
      <c r="I24" s="665">
        <f t="shared" si="2"/>
        <v>1.6401992525007494</v>
      </c>
      <c r="J24" s="665">
        <f t="shared" si="2"/>
        <v>1.8526656995598949</v>
      </c>
      <c r="K24" s="665">
        <f t="shared" si="2"/>
        <v>2.0552891716858079</v>
      </c>
      <c r="L24" s="291"/>
      <c r="M24" s="664"/>
      <c r="O24" s="294"/>
      <c r="P24" s="294"/>
      <c r="Q24" s="294"/>
      <c r="R24" s="294"/>
      <c r="S24" s="294"/>
      <c r="T24" s="294"/>
      <c r="U24" s="291"/>
      <c r="V24" s="291"/>
      <c r="W24" s="291"/>
      <c r="X24" s="291"/>
      <c r="Y24" s="291"/>
      <c r="Z24" s="291"/>
      <c r="AA24" s="291"/>
      <c r="AB24" s="291"/>
      <c r="AC24" s="291"/>
      <c r="AD24" s="291"/>
      <c r="AE24" s="291"/>
      <c r="AF24" s="291"/>
      <c r="AG24" s="291"/>
      <c r="AH24" s="291"/>
      <c r="AI24" s="291"/>
      <c r="AJ24" s="291"/>
      <c r="AK24" s="291"/>
      <c r="AL24" s="291"/>
      <c r="AM24" s="291"/>
      <c r="AN24" s="291"/>
      <c r="AO24" s="291"/>
      <c r="AP24" s="291"/>
      <c r="AQ24" s="291"/>
      <c r="AR24" s="291"/>
      <c r="AS24" s="291"/>
      <c r="AT24" s="291"/>
      <c r="AU24" s="291"/>
      <c r="AV24" s="291"/>
      <c r="AW24" s="291"/>
      <c r="AX24" s="291"/>
      <c r="AY24" s="291"/>
      <c r="AZ24" s="291"/>
      <c r="BA24" s="291"/>
      <c r="BB24" s="291"/>
      <c r="BC24" s="291"/>
      <c r="BD24" s="291"/>
      <c r="BE24" s="291"/>
      <c r="BF24" s="291"/>
      <c r="BG24" s="291"/>
      <c r="BH24" s="291"/>
      <c r="BI24" s="291"/>
      <c r="BJ24" s="291"/>
      <c r="BK24" s="291"/>
      <c r="BL24" s="291"/>
      <c r="BM24" s="291"/>
      <c r="BN24" s="291"/>
      <c r="BO24" s="291"/>
      <c r="BP24" s="291"/>
      <c r="BQ24" s="291"/>
      <c r="BR24" s="291"/>
      <c r="BS24" s="291"/>
      <c r="BT24" s="291"/>
      <c r="BU24" s="291"/>
      <c r="BV24" s="291"/>
      <c r="BW24" s="291"/>
      <c r="BX24" s="291"/>
      <c r="BY24" s="291"/>
      <c r="BZ24" s="291"/>
      <c r="CA24" s="291"/>
      <c r="CB24" s="291"/>
      <c r="CC24" s="291"/>
      <c r="CD24" s="291"/>
      <c r="CE24" s="291"/>
      <c r="CF24" s="291"/>
      <c r="CG24" s="291"/>
      <c r="CH24" s="291"/>
      <c r="CI24" s="291"/>
      <c r="CJ24" s="291"/>
      <c r="CK24" s="291"/>
      <c r="CL24" s="291"/>
      <c r="CM24" s="291"/>
      <c r="CN24" s="291"/>
      <c r="CO24" s="291"/>
      <c r="CP24" s="291"/>
      <c r="CQ24" s="291"/>
      <c r="CR24" s="291"/>
      <c r="CS24" s="291"/>
      <c r="CT24" s="291"/>
      <c r="CU24" s="291"/>
      <c r="CV24" s="291"/>
      <c r="CW24" s="291"/>
      <c r="CX24" s="291"/>
      <c r="CY24" s="291"/>
      <c r="CZ24" s="291"/>
      <c r="DA24" s="291"/>
      <c r="DB24" s="291"/>
      <c r="DC24" s="291"/>
      <c r="DD24" s="291"/>
      <c r="DE24" s="291"/>
      <c r="DF24" s="291"/>
      <c r="DG24" s="291"/>
      <c r="DH24" s="291"/>
      <c r="DI24" s="291"/>
      <c r="DJ24" s="291"/>
      <c r="DK24" s="291"/>
      <c r="DL24" s="291"/>
      <c r="DM24" s="291"/>
      <c r="DN24" s="291"/>
      <c r="DO24" s="291"/>
      <c r="DP24" s="291"/>
      <c r="DQ24" s="291"/>
      <c r="DR24" s="291"/>
      <c r="DS24" s="291"/>
      <c r="DT24" s="291"/>
      <c r="DU24" s="291"/>
      <c r="DV24" s="291"/>
      <c r="DW24" s="291"/>
      <c r="DX24" s="291"/>
      <c r="DY24" s="291"/>
      <c r="DZ24" s="291"/>
      <c r="EA24" s="291"/>
      <c r="EB24" s="291"/>
      <c r="EC24" s="291"/>
      <c r="ED24" s="291"/>
      <c r="EE24" s="291"/>
      <c r="EF24" s="291"/>
      <c r="EG24" s="291"/>
      <c r="EH24" s="291"/>
      <c r="EI24" s="291"/>
      <c r="EJ24" s="291"/>
      <c r="EK24" s="291"/>
      <c r="EL24" s="291"/>
      <c r="EM24" s="291"/>
      <c r="EN24" s="291"/>
      <c r="EO24" s="291"/>
      <c r="EP24" s="291"/>
      <c r="EQ24" s="291"/>
      <c r="ER24" s="291"/>
      <c r="ES24" s="291"/>
      <c r="ET24" s="291"/>
      <c r="EU24" s="291"/>
      <c r="EV24" s="291"/>
      <c r="EW24" s="291"/>
      <c r="EX24" s="291"/>
      <c r="EY24" s="291"/>
      <c r="EZ24" s="291"/>
      <c r="FA24" s="291"/>
      <c r="FB24" s="291"/>
      <c r="FC24" s="291"/>
      <c r="FD24" s="291"/>
      <c r="FE24" s="291"/>
      <c r="FF24" s="291"/>
      <c r="FG24" s="291"/>
      <c r="FH24" s="291"/>
      <c r="FI24" s="291"/>
      <c r="FJ24" s="291"/>
      <c r="FK24" s="291"/>
      <c r="FL24" s="291"/>
      <c r="FM24" s="291"/>
      <c r="FN24" s="291"/>
      <c r="FO24" s="291"/>
      <c r="FP24" s="291"/>
      <c r="FQ24" s="291"/>
      <c r="FR24" s="291"/>
      <c r="FS24" s="291"/>
      <c r="FT24" s="291"/>
      <c r="FU24" s="291"/>
      <c r="FV24" s="291"/>
      <c r="FW24" s="291"/>
      <c r="FX24" s="291"/>
      <c r="FY24" s="291"/>
      <c r="FZ24" s="291"/>
      <c r="GA24" s="291"/>
      <c r="GB24" s="291"/>
      <c r="GC24" s="291"/>
      <c r="GD24" s="291"/>
      <c r="GE24" s="291"/>
      <c r="GF24" s="291"/>
      <c r="GG24" s="291"/>
      <c r="GH24" s="291"/>
      <c r="GI24" s="291"/>
      <c r="GJ24" s="291"/>
      <c r="GK24" s="291"/>
      <c r="GL24" s="291"/>
      <c r="GM24" s="291"/>
      <c r="GN24" s="291"/>
      <c r="GO24" s="291"/>
      <c r="GP24" s="291"/>
      <c r="GQ24" s="291"/>
      <c r="GR24" s="291"/>
      <c r="GS24" s="291"/>
      <c r="GT24" s="291"/>
      <c r="GU24" s="291"/>
      <c r="GV24" s="291"/>
      <c r="GW24" s="291"/>
      <c r="GX24" s="291"/>
      <c r="GY24" s="291"/>
      <c r="GZ24" s="291"/>
      <c r="HA24" s="291"/>
      <c r="HB24" s="291"/>
      <c r="HC24" s="291"/>
      <c r="HD24" s="291"/>
      <c r="HE24" s="291"/>
      <c r="HF24" s="291"/>
      <c r="HG24" s="291"/>
      <c r="HH24" s="291"/>
      <c r="HI24" s="291"/>
      <c r="HJ24" s="291"/>
      <c r="HK24" s="291"/>
      <c r="HL24" s="291"/>
      <c r="HM24" s="291"/>
      <c r="HN24" s="291"/>
      <c r="HO24" s="291"/>
      <c r="HP24" s="291"/>
      <c r="HQ24" s="291"/>
      <c r="HR24" s="291"/>
      <c r="HS24" s="291"/>
      <c r="HT24" s="291"/>
      <c r="HU24" s="291"/>
      <c r="HV24" s="291"/>
      <c r="HW24" s="291"/>
      <c r="HX24" s="291"/>
      <c r="HY24" s="291"/>
      <c r="HZ24" s="291"/>
      <c r="IA24" s="291"/>
      <c r="IB24" s="291"/>
      <c r="IC24" s="291"/>
      <c r="ID24" s="291"/>
      <c r="IE24" s="291"/>
      <c r="IF24" s="291"/>
      <c r="IG24" s="291"/>
      <c r="IH24" s="291"/>
      <c r="II24" s="291"/>
      <c r="IJ24" s="291"/>
      <c r="IK24" s="291"/>
      <c r="IL24" s="291"/>
      <c r="IM24" s="291"/>
      <c r="IN24" s="291"/>
      <c r="IO24" s="291"/>
      <c r="IP24" s="291"/>
      <c r="IQ24" s="291"/>
      <c r="IR24" s="291"/>
      <c r="IS24" s="291"/>
      <c r="IT24" s="291"/>
      <c r="IU24" s="291"/>
      <c r="IV24" s="291"/>
      <c r="IW24" s="291"/>
      <c r="IX24" s="291"/>
      <c r="IY24" s="291"/>
      <c r="IZ24" s="291"/>
      <c r="JA24" s="291"/>
      <c r="JB24" s="291"/>
      <c r="JC24" s="291"/>
      <c r="JD24" s="291"/>
      <c r="JE24" s="291"/>
      <c r="JF24" s="291"/>
      <c r="JG24" s="291"/>
      <c r="JH24" s="291"/>
      <c r="JI24" s="291"/>
      <c r="JJ24" s="291"/>
      <c r="JK24" s="291"/>
      <c r="JL24" s="291"/>
      <c r="JM24" s="291"/>
      <c r="JN24" s="291"/>
      <c r="JO24" s="291"/>
      <c r="JP24" s="291"/>
      <c r="JQ24" s="291"/>
      <c r="JR24" s="291"/>
      <c r="JS24" s="291"/>
      <c r="JT24" s="291"/>
      <c r="JU24" s="291"/>
      <c r="JV24" s="291"/>
      <c r="JW24" s="291"/>
      <c r="JX24" s="291"/>
      <c r="JY24" s="291"/>
      <c r="JZ24" s="291"/>
      <c r="KA24" s="291"/>
      <c r="KB24" s="291"/>
      <c r="KC24" s="291"/>
      <c r="KD24" s="291"/>
      <c r="KE24" s="291"/>
      <c r="KF24" s="291"/>
      <c r="KG24" s="291"/>
      <c r="KH24" s="291"/>
      <c r="KI24" s="291"/>
      <c r="KJ24" s="291"/>
      <c r="KK24" s="291"/>
      <c r="KL24" s="291"/>
      <c r="KM24" s="291"/>
      <c r="KN24" s="291"/>
      <c r="KO24" s="291"/>
      <c r="KP24" s="291"/>
      <c r="KQ24" s="291"/>
      <c r="KR24" s="291"/>
      <c r="KS24" s="291"/>
      <c r="KT24" s="291"/>
      <c r="KU24" s="291"/>
      <c r="KV24" s="291"/>
      <c r="KW24" s="291"/>
      <c r="KX24" s="291"/>
      <c r="KY24" s="291"/>
      <c r="KZ24" s="291"/>
      <c r="LA24" s="291"/>
      <c r="LB24" s="291"/>
      <c r="LC24" s="291"/>
      <c r="LD24" s="291"/>
      <c r="LE24" s="291"/>
      <c r="LF24" s="291"/>
      <c r="LG24" s="291"/>
      <c r="LH24" s="291"/>
      <c r="LI24" s="291"/>
      <c r="LJ24" s="291"/>
      <c r="LK24" s="291"/>
      <c r="LL24" s="291"/>
      <c r="LM24" s="291"/>
      <c r="LN24" s="291"/>
      <c r="LO24" s="291"/>
      <c r="LP24" s="291"/>
      <c r="LQ24" s="291"/>
      <c r="LR24" s="291"/>
      <c r="LS24" s="291"/>
      <c r="LT24" s="291"/>
      <c r="LU24" s="291"/>
      <c r="LV24" s="291"/>
      <c r="LW24" s="291"/>
      <c r="LX24" s="291"/>
      <c r="LY24" s="291"/>
      <c r="LZ24" s="291"/>
      <c r="MA24" s="291"/>
      <c r="MB24" s="291"/>
      <c r="MC24" s="291"/>
      <c r="MD24" s="291"/>
      <c r="ME24" s="291"/>
      <c r="MF24" s="291"/>
      <c r="MG24" s="291"/>
      <c r="MH24" s="291"/>
      <c r="MI24" s="291"/>
      <c r="MJ24" s="291"/>
      <c r="MK24" s="291"/>
      <c r="ML24" s="291"/>
      <c r="MM24" s="291"/>
      <c r="MN24" s="291"/>
      <c r="MO24" s="291"/>
      <c r="MP24" s="291"/>
      <c r="MQ24" s="291"/>
      <c r="MR24" s="291"/>
      <c r="MS24" s="291"/>
      <c r="MT24" s="291"/>
      <c r="MU24" s="291"/>
      <c r="MV24" s="291"/>
      <c r="MW24" s="291"/>
      <c r="MX24" s="291"/>
      <c r="MY24" s="291"/>
      <c r="MZ24" s="291"/>
      <c r="NA24" s="291"/>
      <c r="NB24" s="291"/>
      <c r="NC24" s="291"/>
      <c r="ND24" s="291"/>
      <c r="NE24" s="291"/>
      <c r="NF24" s="291"/>
      <c r="NG24" s="291"/>
      <c r="NH24" s="291"/>
      <c r="NI24" s="291"/>
      <c r="NJ24" s="291"/>
      <c r="NK24" s="291"/>
      <c r="NL24" s="291"/>
      <c r="NM24" s="291"/>
      <c r="NN24" s="291"/>
      <c r="NO24" s="291"/>
      <c r="NP24" s="291"/>
      <c r="NQ24" s="291"/>
      <c r="NR24" s="291"/>
      <c r="NS24" s="291"/>
      <c r="NT24" s="291"/>
      <c r="NU24" s="291"/>
      <c r="NV24" s="291"/>
      <c r="NW24" s="291"/>
      <c r="NX24" s="291"/>
      <c r="NY24" s="291"/>
      <c r="NZ24" s="291"/>
      <c r="OA24" s="291"/>
      <c r="OB24" s="291"/>
      <c r="OC24" s="291"/>
      <c r="OD24" s="291"/>
      <c r="OE24" s="291"/>
      <c r="OF24" s="291"/>
      <c r="OG24" s="291"/>
      <c r="OH24" s="291"/>
      <c r="OI24" s="291"/>
      <c r="OJ24" s="291"/>
      <c r="OK24" s="291"/>
      <c r="OL24" s="291"/>
      <c r="OM24" s="291"/>
      <c r="ON24" s="291"/>
      <c r="OO24" s="291"/>
      <c r="OP24" s="291"/>
      <c r="OQ24" s="291"/>
      <c r="OR24" s="291"/>
      <c r="OS24" s="291"/>
      <c r="OT24" s="291"/>
      <c r="OU24" s="291"/>
      <c r="OV24" s="291"/>
      <c r="OW24" s="291"/>
      <c r="OX24" s="291"/>
      <c r="OY24" s="291"/>
      <c r="OZ24" s="291"/>
      <c r="PA24" s="291"/>
      <c r="PB24" s="291"/>
      <c r="PC24" s="291"/>
      <c r="PD24" s="291"/>
      <c r="PE24" s="291"/>
      <c r="PF24" s="291"/>
      <c r="PG24" s="291"/>
      <c r="PH24" s="291"/>
      <c r="PI24" s="291"/>
      <c r="PJ24" s="291"/>
      <c r="PK24" s="291"/>
      <c r="PL24" s="291"/>
      <c r="PM24" s="291"/>
      <c r="PN24" s="291"/>
      <c r="PO24" s="291"/>
      <c r="PP24" s="291"/>
      <c r="PQ24" s="291"/>
      <c r="PR24" s="291"/>
      <c r="PS24" s="291"/>
      <c r="PT24" s="291"/>
      <c r="PU24" s="291"/>
      <c r="PV24" s="291"/>
      <c r="PW24" s="291"/>
      <c r="PX24" s="291"/>
      <c r="PY24" s="291"/>
      <c r="PZ24" s="291"/>
      <c r="QA24" s="291"/>
      <c r="QB24" s="291"/>
      <c r="QC24" s="291"/>
      <c r="QD24" s="291"/>
      <c r="QE24" s="291"/>
      <c r="QF24" s="291"/>
      <c r="QG24" s="291"/>
      <c r="QH24" s="291"/>
      <c r="QI24" s="291"/>
      <c r="QJ24" s="291"/>
      <c r="QK24" s="291"/>
      <c r="QL24" s="291"/>
      <c r="QM24" s="291"/>
      <c r="QN24" s="291"/>
      <c r="QO24" s="291"/>
      <c r="QP24" s="291"/>
      <c r="QQ24" s="291"/>
      <c r="QR24" s="291"/>
      <c r="QS24" s="291"/>
      <c r="QT24" s="291"/>
      <c r="QU24" s="291"/>
      <c r="QV24" s="291"/>
      <c r="QW24" s="291"/>
      <c r="QX24" s="291"/>
      <c r="QY24" s="291"/>
      <c r="QZ24" s="291"/>
      <c r="RA24" s="291"/>
      <c r="RB24" s="291"/>
      <c r="RC24" s="291"/>
      <c r="RD24" s="291"/>
      <c r="RE24" s="291"/>
      <c r="RF24" s="291"/>
      <c r="RG24" s="291"/>
      <c r="RH24" s="291"/>
      <c r="RI24" s="291"/>
      <c r="RJ24" s="291"/>
      <c r="RK24" s="291"/>
      <c r="RL24" s="291"/>
      <c r="RM24" s="291"/>
      <c r="RN24" s="291"/>
      <c r="RO24" s="291"/>
      <c r="RP24" s="291"/>
      <c r="RQ24" s="291"/>
      <c r="RR24" s="291"/>
      <c r="RS24" s="291"/>
      <c r="RT24" s="291"/>
      <c r="RU24" s="291"/>
      <c r="RV24" s="291"/>
      <c r="RW24" s="291"/>
      <c r="RX24" s="291"/>
      <c r="RY24" s="291"/>
      <c r="RZ24" s="291"/>
      <c r="SA24" s="291"/>
      <c r="SB24" s="291"/>
      <c r="SC24" s="291"/>
      <c r="SD24" s="291"/>
      <c r="SE24" s="291"/>
      <c r="SF24" s="291"/>
      <c r="SG24" s="291"/>
      <c r="SH24" s="291"/>
      <c r="SI24" s="291"/>
      <c r="SJ24" s="291"/>
      <c r="SK24" s="291"/>
      <c r="SL24" s="291"/>
      <c r="SM24" s="291"/>
      <c r="SN24" s="291"/>
      <c r="SO24" s="291"/>
      <c r="SP24" s="291"/>
      <c r="SQ24" s="291"/>
      <c r="SR24" s="291"/>
      <c r="SS24" s="291"/>
      <c r="ST24" s="291"/>
      <c r="SU24" s="291"/>
      <c r="SV24" s="291"/>
      <c r="SW24" s="291"/>
      <c r="SX24" s="291"/>
      <c r="SY24" s="291"/>
      <c r="SZ24" s="291"/>
      <c r="TA24" s="291"/>
      <c r="TB24" s="291"/>
      <c r="TC24" s="291"/>
      <c r="TD24" s="291"/>
      <c r="TE24" s="291"/>
      <c r="TF24" s="291"/>
      <c r="TG24" s="291"/>
      <c r="TH24" s="291"/>
      <c r="TI24" s="291"/>
      <c r="TJ24" s="291"/>
      <c r="TK24" s="291"/>
      <c r="TL24" s="291"/>
      <c r="TM24" s="291"/>
      <c r="TN24" s="291"/>
      <c r="TO24" s="291"/>
      <c r="TP24" s="291"/>
      <c r="TQ24" s="291"/>
      <c r="TR24" s="291"/>
      <c r="TS24" s="291"/>
      <c r="TT24" s="291"/>
      <c r="TU24" s="291"/>
      <c r="TV24" s="291"/>
      <c r="TW24" s="291"/>
      <c r="TX24" s="291"/>
      <c r="TY24" s="291"/>
      <c r="TZ24" s="291"/>
      <c r="UA24" s="291"/>
      <c r="UB24" s="291"/>
      <c r="UC24" s="291"/>
      <c r="UD24" s="291"/>
      <c r="UE24" s="291"/>
      <c r="UF24" s="291"/>
      <c r="UG24" s="291"/>
      <c r="UH24" s="291"/>
      <c r="UI24" s="291"/>
      <c r="UJ24" s="291"/>
      <c r="UK24" s="291"/>
      <c r="UL24" s="291"/>
      <c r="UM24" s="291"/>
      <c r="UN24" s="291"/>
      <c r="UO24" s="291"/>
      <c r="UP24" s="291"/>
      <c r="UQ24" s="291"/>
      <c r="UR24" s="291"/>
      <c r="US24" s="291"/>
      <c r="UT24" s="291"/>
      <c r="UU24" s="291"/>
      <c r="UV24" s="291"/>
      <c r="UW24" s="291"/>
      <c r="UX24" s="291"/>
      <c r="UY24" s="291"/>
      <c r="UZ24" s="291"/>
      <c r="VA24" s="291"/>
      <c r="VB24" s="291"/>
      <c r="VC24" s="291"/>
      <c r="VD24" s="291"/>
      <c r="VE24" s="291"/>
      <c r="VF24" s="291"/>
      <c r="VG24" s="291"/>
      <c r="VH24" s="291"/>
      <c r="VI24" s="291"/>
      <c r="VJ24" s="291"/>
      <c r="VK24" s="291"/>
      <c r="VL24" s="291"/>
      <c r="VM24" s="291"/>
      <c r="VN24" s="291"/>
      <c r="VO24" s="291"/>
      <c r="VP24" s="291"/>
      <c r="VQ24" s="291"/>
      <c r="VR24" s="291"/>
      <c r="VS24" s="291"/>
      <c r="VT24" s="291"/>
      <c r="VU24" s="291"/>
      <c r="VV24" s="291"/>
      <c r="VW24" s="291"/>
      <c r="VX24" s="291"/>
      <c r="VY24" s="291"/>
      <c r="VZ24" s="291"/>
      <c r="WA24" s="291"/>
      <c r="WB24" s="291"/>
      <c r="WC24" s="291"/>
      <c r="WD24" s="291"/>
      <c r="WE24" s="291"/>
      <c r="WF24" s="291"/>
      <c r="WG24" s="291"/>
      <c r="WH24" s="291"/>
      <c r="WI24" s="291"/>
      <c r="WJ24" s="291"/>
      <c r="WK24" s="291"/>
      <c r="WL24" s="291"/>
      <c r="WM24" s="291"/>
      <c r="WN24" s="291"/>
      <c r="WO24" s="291"/>
      <c r="WP24" s="291"/>
      <c r="WQ24" s="291"/>
      <c r="WR24" s="291"/>
      <c r="WS24" s="291"/>
      <c r="WT24" s="291"/>
      <c r="WU24" s="291"/>
      <c r="WV24" s="291"/>
      <c r="WW24" s="291"/>
      <c r="WX24" s="291"/>
      <c r="WY24" s="291"/>
      <c r="WZ24" s="291"/>
      <c r="XA24" s="291"/>
      <c r="XB24" s="291"/>
      <c r="XC24" s="291"/>
      <c r="XD24" s="291"/>
      <c r="XE24" s="291"/>
      <c r="XF24" s="291"/>
      <c r="XG24" s="291"/>
      <c r="XH24" s="291"/>
      <c r="XI24" s="291"/>
      <c r="XJ24" s="291"/>
      <c r="XK24" s="291"/>
      <c r="XL24" s="291"/>
      <c r="XM24" s="291"/>
      <c r="XN24" s="291"/>
      <c r="XO24" s="291"/>
      <c r="XP24" s="291"/>
      <c r="XQ24" s="291"/>
      <c r="XR24" s="291"/>
      <c r="XS24" s="291"/>
      <c r="XT24" s="291"/>
      <c r="XU24" s="291"/>
      <c r="XV24" s="291"/>
      <c r="XW24" s="291"/>
      <c r="XX24" s="291"/>
      <c r="XY24" s="291"/>
      <c r="XZ24" s="291"/>
      <c r="YA24" s="291"/>
      <c r="YB24" s="291"/>
      <c r="YC24" s="291"/>
      <c r="YD24" s="291"/>
      <c r="YE24" s="291"/>
      <c r="YF24" s="291"/>
      <c r="YG24" s="291"/>
      <c r="YH24" s="291"/>
      <c r="YI24" s="291"/>
      <c r="YJ24" s="291"/>
      <c r="YK24" s="291"/>
      <c r="YL24" s="291"/>
      <c r="YM24" s="291"/>
      <c r="YN24" s="291"/>
      <c r="YO24" s="291"/>
      <c r="YP24" s="291"/>
      <c r="YQ24" s="291"/>
      <c r="YR24" s="291"/>
      <c r="YS24" s="291"/>
      <c r="YT24" s="291"/>
      <c r="YU24" s="291"/>
      <c r="YV24" s="291"/>
      <c r="YW24" s="291"/>
      <c r="YX24" s="291"/>
      <c r="YY24" s="291"/>
      <c r="YZ24" s="291"/>
      <c r="ZA24" s="291"/>
      <c r="ZB24" s="291"/>
      <c r="ZC24" s="291"/>
      <c r="ZD24" s="291"/>
      <c r="ZE24" s="291"/>
      <c r="ZF24" s="291"/>
      <c r="ZG24" s="291"/>
      <c r="ZH24" s="291"/>
      <c r="ZI24" s="291"/>
      <c r="ZJ24" s="291"/>
      <c r="ZK24" s="291"/>
      <c r="ZL24" s="291"/>
      <c r="ZM24" s="291"/>
      <c r="ZN24" s="291"/>
      <c r="ZO24" s="291"/>
      <c r="ZP24" s="291"/>
      <c r="ZQ24" s="291"/>
      <c r="ZR24" s="291"/>
      <c r="ZS24" s="291"/>
      <c r="ZT24" s="291"/>
      <c r="ZU24" s="291"/>
      <c r="ZV24" s="291"/>
      <c r="ZW24" s="291"/>
      <c r="ZX24" s="291"/>
      <c r="ZY24" s="291"/>
      <c r="ZZ24" s="291"/>
      <c r="AAA24" s="291"/>
      <c r="AAB24" s="291"/>
      <c r="AAC24" s="291"/>
      <c r="AAD24" s="291"/>
      <c r="AAE24" s="291"/>
      <c r="AAF24" s="291"/>
      <c r="AAG24" s="291"/>
      <c r="AAH24" s="291"/>
      <c r="AAI24" s="291"/>
      <c r="AAJ24" s="291"/>
      <c r="AAK24" s="291"/>
      <c r="AAL24" s="291"/>
      <c r="AAM24" s="291"/>
      <c r="AAN24" s="291"/>
      <c r="AAO24" s="291"/>
      <c r="AAP24" s="291"/>
      <c r="AAQ24" s="291"/>
      <c r="AAR24" s="291"/>
      <c r="AAS24" s="291"/>
      <c r="AAT24" s="291"/>
      <c r="AAU24" s="291"/>
      <c r="AAV24" s="291"/>
      <c r="AAW24" s="291"/>
      <c r="AAX24" s="291"/>
      <c r="AAY24" s="291"/>
      <c r="AAZ24" s="291"/>
      <c r="ABA24" s="291"/>
      <c r="ABB24" s="291"/>
      <c r="ABC24" s="291"/>
      <c r="ABD24" s="291"/>
      <c r="ABE24" s="291"/>
      <c r="ABF24" s="291"/>
      <c r="ABG24" s="291"/>
      <c r="ABH24" s="291"/>
      <c r="ABI24" s="291"/>
      <c r="ABJ24" s="291"/>
      <c r="ABK24" s="291"/>
      <c r="ABL24" s="291"/>
      <c r="ABM24" s="291"/>
      <c r="ABN24" s="291"/>
      <c r="ABO24" s="291"/>
      <c r="ABP24" s="291"/>
      <c r="ABQ24" s="291"/>
      <c r="ABR24" s="291"/>
      <c r="ABS24" s="291"/>
      <c r="ABT24" s="291"/>
      <c r="ABU24" s="291"/>
      <c r="ABV24" s="291"/>
      <c r="ABW24" s="291"/>
      <c r="ABX24" s="291"/>
      <c r="ABY24" s="291"/>
      <c r="ABZ24" s="291"/>
      <c r="ACA24" s="291"/>
      <c r="ACB24" s="291"/>
      <c r="ACC24" s="291"/>
      <c r="ACD24" s="291"/>
      <c r="ACE24" s="291"/>
      <c r="ACF24" s="291"/>
      <c r="ACG24" s="291"/>
      <c r="ACH24" s="291"/>
      <c r="ACI24" s="291"/>
      <c r="ACJ24" s="291"/>
      <c r="ACK24" s="291"/>
      <c r="ACL24" s="291"/>
      <c r="ACM24" s="291"/>
      <c r="ACN24" s="291"/>
      <c r="ACO24" s="291"/>
      <c r="ACP24" s="291"/>
      <c r="ACQ24" s="291"/>
      <c r="ACR24" s="291"/>
      <c r="ACS24" s="291"/>
      <c r="ACT24" s="291"/>
      <c r="ACU24" s="291"/>
      <c r="ACV24" s="291"/>
      <c r="ACW24" s="291"/>
      <c r="ACX24" s="291"/>
      <c r="ACY24" s="291"/>
      <c r="ACZ24" s="291"/>
      <c r="ADA24" s="291"/>
      <c r="ADB24" s="291"/>
      <c r="ADC24" s="291"/>
      <c r="ADD24" s="291"/>
      <c r="ADE24" s="291"/>
      <c r="ADF24" s="291"/>
      <c r="ADG24" s="291"/>
      <c r="ADH24" s="291"/>
      <c r="ADI24" s="291"/>
      <c r="ADJ24" s="291"/>
      <c r="ADK24" s="291"/>
      <c r="ADL24" s="291"/>
      <c r="ADM24" s="291"/>
      <c r="ADN24" s="291"/>
      <c r="ADO24" s="291"/>
      <c r="ADP24" s="291"/>
      <c r="ADQ24" s="291"/>
      <c r="ADR24" s="291"/>
      <c r="ADS24" s="291"/>
      <c r="ADT24" s="291"/>
      <c r="ADU24" s="291"/>
      <c r="ADV24" s="291"/>
      <c r="ADW24" s="291"/>
      <c r="ADX24" s="291"/>
      <c r="ADY24" s="291"/>
      <c r="ADZ24" s="291"/>
      <c r="AEA24" s="291"/>
      <c r="AEB24" s="291"/>
      <c r="AEC24" s="291"/>
      <c r="AED24" s="291"/>
      <c r="AEE24" s="291"/>
      <c r="AEF24" s="291"/>
      <c r="AEG24" s="291"/>
      <c r="AEH24" s="291"/>
      <c r="AEI24" s="291"/>
      <c r="AEJ24" s="291"/>
      <c r="AEK24" s="291"/>
      <c r="AEL24" s="291"/>
      <c r="AEM24" s="291"/>
      <c r="AEN24" s="291"/>
      <c r="AEO24" s="291"/>
      <c r="AEP24" s="291"/>
      <c r="AEQ24" s="291"/>
      <c r="AER24" s="291"/>
      <c r="AES24" s="291"/>
      <c r="AET24" s="291"/>
      <c r="AEU24" s="291"/>
      <c r="AEV24" s="291"/>
      <c r="AEW24" s="291"/>
      <c r="AEX24" s="291"/>
      <c r="AEY24" s="291"/>
      <c r="AEZ24" s="291"/>
      <c r="AFA24" s="291"/>
      <c r="AFB24" s="291"/>
      <c r="AFC24" s="291"/>
      <c r="AFD24" s="291"/>
      <c r="AFE24" s="291"/>
      <c r="AFF24" s="291"/>
      <c r="AFG24" s="291"/>
      <c r="AFH24" s="291"/>
      <c r="AFI24" s="291"/>
      <c r="AFJ24" s="291"/>
      <c r="AFK24" s="291"/>
      <c r="AFL24" s="291"/>
      <c r="AFM24" s="291"/>
      <c r="AFN24" s="291"/>
      <c r="AFO24" s="291"/>
      <c r="AFP24" s="291"/>
      <c r="AFQ24" s="291"/>
      <c r="AFR24" s="291"/>
      <c r="AFS24" s="291"/>
      <c r="AFT24" s="291"/>
      <c r="AFU24" s="291"/>
      <c r="AFV24" s="291"/>
      <c r="AFW24" s="291"/>
      <c r="AFX24" s="291"/>
      <c r="AFY24" s="291"/>
      <c r="AFZ24" s="291"/>
      <c r="AGA24" s="291"/>
      <c r="AGB24" s="291"/>
      <c r="AGC24" s="291"/>
      <c r="AGD24" s="291"/>
      <c r="AGE24" s="291"/>
      <c r="AGF24" s="291"/>
      <c r="AGG24" s="291"/>
      <c r="AGH24" s="291"/>
      <c r="AGI24" s="291"/>
      <c r="AGJ24" s="291"/>
      <c r="AGK24" s="291"/>
      <c r="AGL24" s="291"/>
      <c r="AGM24" s="291"/>
      <c r="AGN24" s="291"/>
      <c r="AGO24" s="291"/>
      <c r="AGP24" s="291"/>
      <c r="AGQ24" s="291"/>
      <c r="AGR24" s="291"/>
      <c r="AGS24" s="291"/>
      <c r="AGT24" s="291"/>
      <c r="AGU24" s="291"/>
      <c r="AGV24" s="291"/>
      <c r="AGW24" s="291"/>
      <c r="AGX24" s="291"/>
      <c r="AGY24" s="291"/>
      <c r="AGZ24" s="291"/>
      <c r="AHA24" s="291"/>
      <c r="AHB24" s="291"/>
      <c r="AHC24" s="291"/>
      <c r="AHD24" s="291"/>
      <c r="AHE24" s="291"/>
      <c r="AHF24" s="291"/>
      <c r="AHG24" s="291"/>
      <c r="AHH24" s="291"/>
      <c r="AHI24" s="291"/>
      <c r="AHJ24" s="291"/>
      <c r="AHK24" s="291"/>
      <c r="AHL24" s="291"/>
      <c r="AHM24" s="291"/>
      <c r="AHN24" s="291"/>
      <c r="AHO24" s="291"/>
      <c r="AHP24" s="291"/>
      <c r="AHQ24" s="291"/>
      <c r="AHR24" s="291"/>
      <c r="AHS24" s="291"/>
      <c r="AHT24" s="291"/>
      <c r="AHU24" s="291"/>
      <c r="AHV24" s="291"/>
      <c r="AHW24" s="291"/>
      <c r="AHX24" s="291"/>
      <c r="AHY24" s="291"/>
      <c r="AHZ24" s="291"/>
      <c r="AIA24" s="291"/>
      <c r="AIB24" s="291"/>
      <c r="AIC24" s="291"/>
      <c r="AID24" s="291"/>
      <c r="AIE24" s="291"/>
      <c r="AIF24" s="291"/>
      <c r="AIG24" s="291"/>
      <c r="AIH24" s="291"/>
      <c r="AII24" s="291"/>
      <c r="AIJ24" s="291"/>
      <c r="AIK24" s="291"/>
      <c r="AIL24" s="291"/>
      <c r="AIM24" s="291"/>
      <c r="AIN24" s="291"/>
      <c r="AIO24" s="291"/>
      <c r="AIP24" s="291"/>
      <c r="AIQ24" s="291"/>
      <c r="AIR24" s="291"/>
      <c r="AIS24" s="291"/>
      <c r="AIT24" s="291"/>
      <c r="AIU24" s="291"/>
      <c r="AIV24" s="291"/>
      <c r="AIW24" s="291"/>
      <c r="AIX24" s="291"/>
      <c r="AIY24" s="291"/>
      <c r="AIZ24" s="291"/>
      <c r="AJA24" s="291"/>
      <c r="AJB24" s="291"/>
      <c r="AJC24" s="291"/>
      <c r="AJD24" s="291"/>
      <c r="AJE24" s="291"/>
      <c r="AJF24" s="291"/>
      <c r="AJG24" s="291"/>
      <c r="AJH24" s="291"/>
      <c r="AJI24" s="291"/>
      <c r="AJJ24" s="291"/>
      <c r="AJK24" s="291"/>
      <c r="AJL24" s="291"/>
      <c r="AJM24" s="291"/>
      <c r="AJN24" s="291"/>
      <c r="AJO24" s="291"/>
      <c r="AJP24" s="291"/>
      <c r="AJQ24" s="291"/>
      <c r="AJR24" s="291"/>
      <c r="AJS24" s="291"/>
      <c r="AJT24" s="291"/>
      <c r="AJU24" s="291"/>
      <c r="AJV24" s="291"/>
      <c r="AJW24" s="291"/>
      <c r="AJX24" s="291"/>
      <c r="AJY24" s="291"/>
      <c r="AJZ24" s="291"/>
      <c r="AKA24" s="291"/>
      <c r="AKB24" s="291"/>
      <c r="AKC24" s="291"/>
      <c r="AKD24" s="291"/>
      <c r="AKE24" s="291"/>
      <c r="AKF24" s="291"/>
      <c r="AKG24" s="291"/>
      <c r="AKH24" s="291"/>
      <c r="AKI24" s="291"/>
      <c r="AKJ24" s="291"/>
      <c r="AKK24" s="291"/>
      <c r="AKL24" s="291"/>
      <c r="AKM24" s="291"/>
      <c r="AKN24" s="291"/>
      <c r="AKO24" s="291"/>
      <c r="AKP24" s="291"/>
      <c r="AKQ24" s="291"/>
      <c r="AKR24" s="291"/>
      <c r="AKS24" s="291"/>
      <c r="AKT24" s="291"/>
      <c r="AKU24" s="291"/>
      <c r="AKV24" s="291"/>
      <c r="AKW24" s="291"/>
      <c r="AKX24" s="291"/>
    </row>
    <row r="25" spans="2:990">
      <c r="B25" s="655" t="s">
        <v>443</v>
      </c>
      <c r="C25" s="665"/>
      <c r="D25" s="665">
        <f t="shared" ref="D25:K25" si="3">D16/$D16</f>
        <v>1</v>
      </c>
      <c r="E25" s="665">
        <f t="shared" si="3"/>
        <v>0.25653954252470179</v>
      </c>
      <c r="F25" s="665">
        <f t="shared" si="3"/>
        <v>1.0746529156210398</v>
      </c>
      <c r="G25" s="665">
        <f t="shared" si="3"/>
        <v>1.2273085202813223</v>
      </c>
      <c r="H25" s="665">
        <f t="shared" si="3"/>
        <v>1.3837183194031297</v>
      </c>
      <c r="I25" s="665">
        <f t="shared" si="3"/>
        <v>1.5532718613184646</v>
      </c>
      <c r="J25" s="665">
        <f t="shared" si="3"/>
        <v>1.7329336400247997</v>
      </c>
      <c r="K25" s="665">
        <f t="shared" si="3"/>
        <v>1.9016952966353173</v>
      </c>
      <c r="L25" s="291"/>
      <c r="M25" s="86"/>
      <c r="O25" s="294"/>
      <c r="P25" s="294"/>
      <c r="Q25" s="294"/>
      <c r="R25" s="294"/>
      <c r="S25" s="294"/>
      <c r="T25" s="294"/>
      <c r="U25" s="291"/>
      <c r="V25" s="291"/>
      <c r="W25" s="291"/>
      <c r="X25" s="291"/>
      <c r="Y25" s="291"/>
      <c r="Z25" s="291"/>
      <c r="AA25" s="291"/>
      <c r="AB25" s="291"/>
      <c r="AC25" s="291"/>
      <c r="AD25" s="291"/>
      <c r="AE25" s="291"/>
      <c r="AF25" s="291"/>
      <c r="AG25" s="291"/>
      <c r="AH25" s="291"/>
      <c r="AI25" s="291"/>
      <c r="AJ25" s="291"/>
      <c r="AK25" s="291"/>
      <c r="AL25" s="291"/>
      <c r="AM25" s="291"/>
      <c r="AN25" s="291"/>
      <c r="AO25" s="291"/>
      <c r="AP25" s="291"/>
      <c r="AQ25" s="291"/>
      <c r="AR25" s="291"/>
      <c r="AS25" s="291"/>
      <c r="AT25" s="291"/>
      <c r="AU25" s="291"/>
      <c r="AV25" s="291"/>
      <c r="AW25" s="291"/>
      <c r="AX25" s="291"/>
      <c r="AY25" s="291"/>
      <c r="AZ25" s="291"/>
      <c r="BA25" s="291"/>
      <c r="BB25" s="291"/>
      <c r="BC25" s="291"/>
      <c r="BD25" s="291"/>
      <c r="BE25" s="291"/>
      <c r="BF25" s="291"/>
      <c r="BG25" s="291"/>
      <c r="BH25" s="291"/>
      <c r="BI25" s="291"/>
      <c r="BJ25" s="291"/>
      <c r="BK25" s="291"/>
      <c r="BL25" s="291"/>
      <c r="BM25" s="291"/>
      <c r="BN25" s="291"/>
      <c r="BO25" s="291"/>
      <c r="BP25" s="291"/>
      <c r="BQ25" s="291"/>
      <c r="BR25" s="291"/>
      <c r="BS25" s="291"/>
      <c r="BT25" s="291"/>
      <c r="BU25" s="291"/>
      <c r="BV25" s="291"/>
      <c r="BW25" s="291"/>
      <c r="BX25" s="291"/>
      <c r="BY25" s="291"/>
      <c r="BZ25" s="291"/>
      <c r="CA25" s="291"/>
      <c r="CB25" s="291"/>
      <c r="CC25" s="291"/>
      <c r="CD25" s="291"/>
      <c r="CE25" s="291"/>
      <c r="CF25" s="291"/>
      <c r="CG25" s="291"/>
      <c r="CH25" s="291"/>
      <c r="CI25" s="291"/>
      <c r="CJ25" s="291"/>
      <c r="CK25" s="291"/>
      <c r="CL25" s="291"/>
      <c r="CM25" s="291"/>
      <c r="CN25" s="291"/>
      <c r="CO25" s="291"/>
      <c r="CP25" s="291"/>
      <c r="CQ25" s="291"/>
      <c r="CR25" s="291"/>
      <c r="CS25" s="291"/>
      <c r="CT25" s="291"/>
      <c r="CU25" s="291"/>
      <c r="CV25" s="291"/>
      <c r="CW25" s="291"/>
      <c r="CX25" s="291"/>
      <c r="CY25" s="291"/>
      <c r="CZ25" s="291"/>
      <c r="DA25" s="291"/>
      <c r="DB25" s="291"/>
      <c r="DC25" s="291"/>
      <c r="DD25" s="291"/>
      <c r="DE25" s="291"/>
      <c r="DF25" s="291"/>
      <c r="DG25" s="291"/>
      <c r="DH25" s="291"/>
      <c r="DI25" s="291"/>
      <c r="DJ25" s="291"/>
      <c r="DK25" s="291"/>
      <c r="DL25" s="291"/>
      <c r="DM25" s="291"/>
      <c r="DN25" s="291"/>
      <c r="DO25" s="291"/>
      <c r="DP25" s="291"/>
      <c r="DQ25" s="291"/>
      <c r="DR25" s="291"/>
      <c r="DS25" s="291"/>
      <c r="DT25" s="291"/>
      <c r="DU25" s="291"/>
      <c r="DV25" s="291"/>
      <c r="DW25" s="291"/>
      <c r="DX25" s="291"/>
      <c r="DY25" s="291"/>
      <c r="DZ25" s="291"/>
      <c r="EA25" s="291"/>
      <c r="EB25" s="291"/>
      <c r="EC25" s="291"/>
      <c r="ED25" s="291"/>
      <c r="EE25" s="291"/>
      <c r="EF25" s="291"/>
      <c r="EG25" s="291"/>
      <c r="EH25" s="291"/>
      <c r="EI25" s="291"/>
      <c r="EJ25" s="291"/>
      <c r="EK25" s="291"/>
      <c r="EL25" s="291"/>
      <c r="EM25" s="291"/>
      <c r="EN25" s="291"/>
      <c r="EO25" s="291"/>
      <c r="EP25" s="291"/>
      <c r="EQ25" s="291"/>
      <c r="ER25" s="291"/>
      <c r="ES25" s="291"/>
      <c r="ET25" s="291"/>
      <c r="EU25" s="291"/>
      <c r="EV25" s="291"/>
      <c r="EW25" s="291"/>
      <c r="EX25" s="291"/>
      <c r="EY25" s="291"/>
      <c r="EZ25" s="291"/>
      <c r="FA25" s="291"/>
      <c r="FB25" s="291"/>
      <c r="FC25" s="291"/>
      <c r="FD25" s="291"/>
      <c r="FE25" s="291"/>
      <c r="FF25" s="291"/>
      <c r="FG25" s="291"/>
      <c r="FH25" s="291"/>
      <c r="FI25" s="291"/>
      <c r="FJ25" s="291"/>
      <c r="FK25" s="291"/>
      <c r="FL25" s="291"/>
      <c r="FM25" s="291"/>
      <c r="FN25" s="291"/>
      <c r="FO25" s="291"/>
      <c r="FP25" s="291"/>
      <c r="FQ25" s="291"/>
      <c r="FR25" s="291"/>
      <c r="FS25" s="291"/>
      <c r="FT25" s="291"/>
      <c r="FU25" s="291"/>
      <c r="FV25" s="291"/>
      <c r="FW25" s="291"/>
      <c r="FX25" s="291"/>
      <c r="FY25" s="291"/>
      <c r="FZ25" s="291"/>
      <c r="GA25" s="291"/>
      <c r="GB25" s="291"/>
      <c r="GC25" s="291"/>
      <c r="GD25" s="291"/>
      <c r="GE25" s="291"/>
      <c r="GF25" s="291"/>
      <c r="GG25" s="291"/>
      <c r="GH25" s="291"/>
      <c r="GI25" s="291"/>
      <c r="GJ25" s="291"/>
      <c r="GK25" s="291"/>
      <c r="GL25" s="291"/>
      <c r="GM25" s="291"/>
      <c r="GN25" s="291"/>
      <c r="GO25" s="291"/>
      <c r="GP25" s="291"/>
      <c r="GQ25" s="291"/>
      <c r="GR25" s="291"/>
      <c r="GS25" s="291"/>
      <c r="GT25" s="291"/>
      <c r="GU25" s="291"/>
      <c r="GV25" s="291"/>
      <c r="GW25" s="291"/>
      <c r="GX25" s="291"/>
      <c r="GY25" s="291"/>
      <c r="GZ25" s="291"/>
      <c r="HA25" s="291"/>
      <c r="HB25" s="291"/>
      <c r="HC25" s="291"/>
      <c r="HD25" s="291"/>
      <c r="HE25" s="291"/>
      <c r="HF25" s="291"/>
      <c r="HG25" s="291"/>
      <c r="HH25" s="291"/>
      <c r="HI25" s="291"/>
      <c r="HJ25" s="291"/>
      <c r="HK25" s="291"/>
      <c r="HL25" s="291"/>
      <c r="HM25" s="291"/>
      <c r="HN25" s="291"/>
      <c r="HO25" s="291"/>
      <c r="HP25" s="291"/>
      <c r="HQ25" s="291"/>
      <c r="HR25" s="291"/>
      <c r="HS25" s="291"/>
      <c r="HT25" s="291"/>
      <c r="HU25" s="291"/>
      <c r="HV25" s="291"/>
      <c r="HW25" s="291"/>
      <c r="HX25" s="291"/>
      <c r="HY25" s="291"/>
      <c r="HZ25" s="291"/>
      <c r="IA25" s="291"/>
      <c r="IB25" s="291"/>
      <c r="IC25" s="291"/>
      <c r="ID25" s="291"/>
      <c r="IE25" s="291"/>
      <c r="IF25" s="291"/>
      <c r="IG25" s="291"/>
      <c r="IH25" s="291"/>
      <c r="II25" s="291"/>
      <c r="IJ25" s="291"/>
      <c r="IK25" s="291"/>
      <c r="IL25" s="291"/>
      <c r="IM25" s="291"/>
      <c r="IN25" s="291"/>
      <c r="IO25" s="291"/>
      <c r="IP25" s="291"/>
      <c r="IQ25" s="291"/>
      <c r="IR25" s="291"/>
      <c r="IS25" s="291"/>
      <c r="IT25" s="291"/>
      <c r="IU25" s="291"/>
      <c r="IV25" s="291"/>
      <c r="IW25" s="291"/>
      <c r="IX25" s="291"/>
      <c r="IY25" s="291"/>
      <c r="IZ25" s="291"/>
      <c r="JA25" s="291"/>
      <c r="JB25" s="291"/>
      <c r="JC25" s="291"/>
      <c r="JD25" s="291"/>
      <c r="JE25" s="291"/>
      <c r="JF25" s="291"/>
      <c r="JG25" s="291"/>
      <c r="JH25" s="291"/>
      <c r="JI25" s="291"/>
      <c r="JJ25" s="291"/>
      <c r="JK25" s="291"/>
      <c r="JL25" s="291"/>
      <c r="JM25" s="291"/>
      <c r="JN25" s="291"/>
      <c r="JO25" s="291"/>
      <c r="JP25" s="291"/>
      <c r="JQ25" s="291"/>
      <c r="JR25" s="291"/>
      <c r="JS25" s="291"/>
      <c r="JT25" s="291"/>
      <c r="JU25" s="291"/>
      <c r="JV25" s="291"/>
      <c r="JW25" s="291"/>
      <c r="JX25" s="291"/>
      <c r="JY25" s="291"/>
      <c r="JZ25" s="291"/>
      <c r="KA25" s="291"/>
      <c r="KB25" s="291"/>
      <c r="KC25" s="291"/>
      <c r="KD25" s="291"/>
      <c r="KE25" s="291"/>
      <c r="KF25" s="291"/>
      <c r="KG25" s="291"/>
      <c r="KH25" s="291"/>
      <c r="KI25" s="291"/>
      <c r="KJ25" s="291"/>
      <c r="KK25" s="291"/>
      <c r="KL25" s="291"/>
      <c r="KM25" s="291"/>
      <c r="KN25" s="291"/>
      <c r="KO25" s="291"/>
      <c r="KP25" s="291"/>
      <c r="KQ25" s="291"/>
      <c r="KR25" s="291"/>
      <c r="KS25" s="291"/>
      <c r="KT25" s="291"/>
      <c r="KU25" s="291"/>
      <c r="KV25" s="291"/>
      <c r="KW25" s="291"/>
      <c r="KX25" s="291"/>
      <c r="KY25" s="291"/>
      <c r="KZ25" s="291"/>
      <c r="LA25" s="291"/>
      <c r="LB25" s="291"/>
      <c r="LC25" s="291"/>
      <c r="LD25" s="291"/>
      <c r="LE25" s="291"/>
      <c r="LF25" s="291"/>
      <c r="LG25" s="291"/>
      <c r="LH25" s="291"/>
      <c r="LI25" s="291"/>
      <c r="LJ25" s="291"/>
      <c r="LK25" s="291"/>
      <c r="LL25" s="291"/>
      <c r="LM25" s="291"/>
      <c r="LN25" s="291"/>
      <c r="LO25" s="291"/>
      <c r="LP25" s="291"/>
      <c r="LQ25" s="291"/>
      <c r="LR25" s="291"/>
      <c r="LS25" s="291"/>
      <c r="LT25" s="291"/>
      <c r="LU25" s="291"/>
      <c r="LV25" s="291"/>
      <c r="LW25" s="291"/>
      <c r="LX25" s="291"/>
      <c r="LY25" s="291"/>
      <c r="LZ25" s="291"/>
      <c r="MA25" s="291"/>
      <c r="MB25" s="291"/>
      <c r="MC25" s="291"/>
      <c r="MD25" s="291"/>
      <c r="ME25" s="291"/>
      <c r="MF25" s="291"/>
      <c r="MG25" s="291"/>
      <c r="MH25" s="291"/>
      <c r="MI25" s="291"/>
      <c r="MJ25" s="291"/>
      <c r="MK25" s="291"/>
      <c r="ML25" s="291"/>
      <c r="MM25" s="291"/>
      <c r="MN25" s="291"/>
      <c r="MO25" s="291"/>
      <c r="MP25" s="291"/>
      <c r="MQ25" s="291"/>
      <c r="MR25" s="291"/>
      <c r="MS25" s="291"/>
      <c r="MT25" s="291"/>
      <c r="MU25" s="291"/>
      <c r="MV25" s="291"/>
      <c r="MW25" s="291"/>
      <c r="MX25" s="291"/>
      <c r="MY25" s="291"/>
      <c r="MZ25" s="291"/>
      <c r="NA25" s="291"/>
      <c r="NB25" s="291"/>
      <c r="NC25" s="291"/>
      <c r="ND25" s="291"/>
      <c r="NE25" s="291"/>
      <c r="NF25" s="291"/>
      <c r="NG25" s="291"/>
      <c r="NH25" s="291"/>
      <c r="NI25" s="291"/>
      <c r="NJ25" s="291"/>
      <c r="NK25" s="291"/>
      <c r="NL25" s="291"/>
      <c r="NM25" s="291"/>
      <c r="NN25" s="291"/>
      <c r="NO25" s="291"/>
      <c r="NP25" s="291"/>
      <c r="NQ25" s="291"/>
      <c r="NR25" s="291"/>
      <c r="NS25" s="291"/>
      <c r="NT25" s="291"/>
      <c r="NU25" s="291"/>
      <c r="NV25" s="291"/>
      <c r="NW25" s="291"/>
      <c r="NX25" s="291"/>
      <c r="NY25" s="291"/>
      <c r="NZ25" s="291"/>
      <c r="OA25" s="291"/>
      <c r="OB25" s="291"/>
      <c r="OC25" s="291"/>
      <c r="OD25" s="291"/>
      <c r="OE25" s="291"/>
      <c r="OF25" s="291"/>
      <c r="OG25" s="291"/>
      <c r="OH25" s="291"/>
      <c r="OI25" s="291"/>
      <c r="OJ25" s="291"/>
      <c r="OK25" s="291"/>
      <c r="OL25" s="291"/>
      <c r="OM25" s="291"/>
      <c r="ON25" s="291"/>
      <c r="OO25" s="291"/>
      <c r="OP25" s="291"/>
      <c r="OQ25" s="291"/>
      <c r="OR25" s="291"/>
      <c r="OS25" s="291"/>
      <c r="OT25" s="291"/>
      <c r="OU25" s="291"/>
      <c r="OV25" s="291"/>
      <c r="OW25" s="291"/>
      <c r="OX25" s="291"/>
      <c r="OY25" s="291"/>
      <c r="OZ25" s="291"/>
      <c r="PA25" s="291"/>
      <c r="PB25" s="291"/>
      <c r="PC25" s="291"/>
      <c r="PD25" s="291"/>
      <c r="PE25" s="291"/>
      <c r="PF25" s="291"/>
      <c r="PG25" s="291"/>
      <c r="PH25" s="291"/>
      <c r="PI25" s="291"/>
      <c r="PJ25" s="291"/>
      <c r="PK25" s="291"/>
      <c r="PL25" s="291"/>
      <c r="PM25" s="291"/>
      <c r="PN25" s="291"/>
      <c r="PO25" s="291"/>
      <c r="PP25" s="291"/>
      <c r="PQ25" s="291"/>
      <c r="PR25" s="291"/>
      <c r="PS25" s="291"/>
      <c r="PT25" s="291"/>
      <c r="PU25" s="291"/>
      <c r="PV25" s="291"/>
      <c r="PW25" s="291"/>
      <c r="PX25" s="291"/>
      <c r="PY25" s="291"/>
      <c r="PZ25" s="291"/>
      <c r="QA25" s="291"/>
      <c r="QB25" s="291"/>
      <c r="QC25" s="291"/>
      <c r="QD25" s="291"/>
      <c r="QE25" s="291"/>
      <c r="QF25" s="291"/>
      <c r="QG25" s="291"/>
      <c r="QH25" s="291"/>
      <c r="QI25" s="291"/>
      <c r="QJ25" s="291"/>
      <c r="QK25" s="291"/>
      <c r="QL25" s="291"/>
      <c r="QM25" s="291"/>
      <c r="QN25" s="291"/>
      <c r="QO25" s="291"/>
      <c r="QP25" s="291"/>
      <c r="QQ25" s="291"/>
      <c r="QR25" s="291"/>
      <c r="QS25" s="291"/>
      <c r="QT25" s="291"/>
      <c r="QU25" s="291"/>
      <c r="QV25" s="291"/>
      <c r="QW25" s="291"/>
      <c r="QX25" s="291"/>
      <c r="QY25" s="291"/>
      <c r="QZ25" s="291"/>
      <c r="RA25" s="291"/>
      <c r="RB25" s="291"/>
      <c r="RC25" s="291"/>
      <c r="RD25" s="291"/>
      <c r="RE25" s="291"/>
      <c r="RF25" s="291"/>
      <c r="RG25" s="291"/>
      <c r="RH25" s="291"/>
      <c r="RI25" s="291"/>
      <c r="RJ25" s="291"/>
      <c r="RK25" s="291"/>
      <c r="RL25" s="291"/>
      <c r="RM25" s="291"/>
      <c r="RN25" s="291"/>
      <c r="RO25" s="291"/>
      <c r="RP25" s="291"/>
      <c r="RQ25" s="291"/>
      <c r="RR25" s="291"/>
      <c r="RS25" s="291"/>
      <c r="RT25" s="291"/>
      <c r="RU25" s="291"/>
      <c r="RV25" s="291"/>
      <c r="RW25" s="291"/>
      <c r="RX25" s="291"/>
      <c r="RY25" s="291"/>
      <c r="RZ25" s="291"/>
      <c r="SA25" s="291"/>
      <c r="SB25" s="291"/>
      <c r="SC25" s="291"/>
      <c r="SD25" s="291"/>
      <c r="SE25" s="291"/>
      <c r="SF25" s="291"/>
      <c r="SG25" s="291"/>
      <c r="SH25" s="291"/>
      <c r="SI25" s="291"/>
      <c r="SJ25" s="291"/>
      <c r="SK25" s="291"/>
      <c r="SL25" s="291"/>
      <c r="SM25" s="291"/>
      <c r="SN25" s="291"/>
      <c r="SO25" s="291"/>
      <c r="SP25" s="291"/>
      <c r="SQ25" s="291"/>
      <c r="SR25" s="291"/>
      <c r="SS25" s="291"/>
      <c r="ST25" s="291"/>
      <c r="SU25" s="291"/>
      <c r="SV25" s="291"/>
      <c r="SW25" s="291"/>
      <c r="SX25" s="291"/>
      <c r="SY25" s="291"/>
      <c r="SZ25" s="291"/>
      <c r="TA25" s="291"/>
      <c r="TB25" s="291"/>
      <c r="TC25" s="291"/>
      <c r="TD25" s="291"/>
      <c r="TE25" s="291"/>
      <c r="TF25" s="291"/>
      <c r="TG25" s="291"/>
      <c r="TH25" s="291"/>
      <c r="TI25" s="291"/>
      <c r="TJ25" s="291"/>
      <c r="TK25" s="291"/>
      <c r="TL25" s="291"/>
      <c r="TM25" s="291"/>
      <c r="TN25" s="291"/>
      <c r="TO25" s="291"/>
      <c r="TP25" s="291"/>
      <c r="TQ25" s="291"/>
      <c r="TR25" s="291"/>
      <c r="TS25" s="291"/>
      <c r="TT25" s="291"/>
      <c r="TU25" s="291"/>
      <c r="TV25" s="291"/>
      <c r="TW25" s="291"/>
      <c r="TX25" s="291"/>
      <c r="TY25" s="291"/>
      <c r="TZ25" s="291"/>
      <c r="UA25" s="291"/>
      <c r="UB25" s="291"/>
      <c r="UC25" s="291"/>
      <c r="UD25" s="291"/>
      <c r="UE25" s="291"/>
      <c r="UF25" s="291"/>
      <c r="UG25" s="291"/>
      <c r="UH25" s="291"/>
      <c r="UI25" s="291"/>
      <c r="UJ25" s="291"/>
      <c r="UK25" s="291"/>
      <c r="UL25" s="291"/>
      <c r="UM25" s="291"/>
      <c r="UN25" s="291"/>
      <c r="UO25" s="291"/>
      <c r="UP25" s="291"/>
      <c r="UQ25" s="291"/>
      <c r="UR25" s="291"/>
      <c r="US25" s="291"/>
      <c r="UT25" s="291"/>
      <c r="UU25" s="291"/>
      <c r="UV25" s="291"/>
      <c r="UW25" s="291"/>
      <c r="UX25" s="291"/>
      <c r="UY25" s="291"/>
      <c r="UZ25" s="291"/>
      <c r="VA25" s="291"/>
      <c r="VB25" s="291"/>
      <c r="VC25" s="291"/>
      <c r="VD25" s="291"/>
      <c r="VE25" s="291"/>
      <c r="VF25" s="291"/>
      <c r="VG25" s="291"/>
      <c r="VH25" s="291"/>
      <c r="VI25" s="291"/>
      <c r="VJ25" s="291"/>
      <c r="VK25" s="291"/>
      <c r="VL25" s="291"/>
      <c r="VM25" s="291"/>
      <c r="VN25" s="291"/>
      <c r="VO25" s="291"/>
      <c r="VP25" s="291"/>
      <c r="VQ25" s="291"/>
      <c r="VR25" s="291"/>
      <c r="VS25" s="291"/>
      <c r="VT25" s="291"/>
      <c r="VU25" s="291"/>
      <c r="VV25" s="291"/>
      <c r="VW25" s="291"/>
      <c r="VX25" s="291"/>
      <c r="VY25" s="291"/>
      <c r="VZ25" s="291"/>
      <c r="WA25" s="291"/>
      <c r="WB25" s="291"/>
      <c r="WC25" s="291"/>
      <c r="WD25" s="291"/>
      <c r="WE25" s="291"/>
      <c r="WF25" s="291"/>
      <c r="WG25" s="291"/>
      <c r="WH25" s="291"/>
      <c r="WI25" s="291"/>
      <c r="WJ25" s="291"/>
      <c r="WK25" s="291"/>
      <c r="WL25" s="291"/>
      <c r="WM25" s="291"/>
      <c r="WN25" s="291"/>
      <c r="WO25" s="291"/>
      <c r="WP25" s="291"/>
      <c r="WQ25" s="291"/>
      <c r="WR25" s="291"/>
      <c r="WS25" s="291"/>
      <c r="WT25" s="291"/>
      <c r="WU25" s="291"/>
      <c r="WV25" s="291"/>
      <c r="WW25" s="291"/>
      <c r="WX25" s="291"/>
      <c r="WY25" s="291"/>
      <c r="WZ25" s="291"/>
      <c r="XA25" s="291"/>
      <c r="XB25" s="291"/>
      <c r="XC25" s="291"/>
      <c r="XD25" s="291"/>
      <c r="XE25" s="291"/>
      <c r="XF25" s="291"/>
      <c r="XG25" s="291"/>
      <c r="XH25" s="291"/>
      <c r="XI25" s="291"/>
      <c r="XJ25" s="291"/>
      <c r="XK25" s="291"/>
      <c r="XL25" s="291"/>
      <c r="XM25" s="291"/>
      <c r="XN25" s="291"/>
      <c r="XO25" s="291"/>
      <c r="XP25" s="291"/>
      <c r="XQ25" s="291"/>
      <c r="XR25" s="291"/>
      <c r="XS25" s="291"/>
      <c r="XT25" s="291"/>
      <c r="XU25" s="291"/>
      <c r="XV25" s="291"/>
      <c r="XW25" s="291"/>
      <c r="XX25" s="291"/>
      <c r="XY25" s="291"/>
      <c r="XZ25" s="291"/>
      <c r="YA25" s="291"/>
      <c r="YB25" s="291"/>
      <c r="YC25" s="291"/>
      <c r="YD25" s="291"/>
      <c r="YE25" s="291"/>
      <c r="YF25" s="291"/>
      <c r="YG25" s="291"/>
      <c r="YH25" s="291"/>
      <c r="YI25" s="291"/>
      <c r="YJ25" s="291"/>
      <c r="YK25" s="291"/>
      <c r="YL25" s="291"/>
      <c r="YM25" s="291"/>
      <c r="YN25" s="291"/>
      <c r="YO25" s="291"/>
      <c r="YP25" s="291"/>
      <c r="YQ25" s="291"/>
      <c r="YR25" s="291"/>
      <c r="YS25" s="291"/>
      <c r="YT25" s="291"/>
      <c r="YU25" s="291"/>
      <c r="YV25" s="291"/>
      <c r="YW25" s="291"/>
      <c r="YX25" s="291"/>
      <c r="YY25" s="291"/>
      <c r="YZ25" s="291"/>
      <c r="ZA25" s="291"/>
      <c r="ZB25" s="291"/>
      <c r="ZC25" s="291"/>
      <c r="ZD25" s="291"/>
      <c r="ZE25" s="291"/>
      <c r="ZF25" s="291"/>
      <c r="ZG25" s="291"/>
      <c r="ZH25" s="291"/>
      <c r="ZI25" s="291"/>
      <c r="ZJ25" s="291"/>
      <c r="ZK25" s="291"/>
      <c r="ZL25" s="291"/>
      <c r="ZM25" s="291"/>
      <c r="ZN25" s="291"/>
      <c r="ZO25" s="291"/>
      <c r="ZP25" s="291"/>
      <c r="ZQ25" s="291"/>
      <c r="ZR25" s="291"/>
      <c r="ZS25" s="291"/>
      <c r="ZT25" s="291"/>
      <c r="ZU25" s="291"/>
      <c r="ZV25" s="291"/>
      <c r="ZW25" s="291"/>
      <c r="ZX25" s="291"/>
      <c r="ZY25" s="291"/>
      <c r="ZZ25" s="291"/>
      <c r="AAA25" s="291"/>
      <c r="AAB25" s="291"/>
      <c r="AAC25" s="291"/>
      <c r="AAD25" s="291"/>
      <c r="AAE25" s="291"/>
      <c r="AAF25" s="291"/>
      <c r="AAG25" s="291"/>
      <c r="AAH25" s="291"/>
      <c r="AAI25" s="291"/>
      <c r="AAJ25" s="291"/>
      <c r="AAK25" s="291"/>
      <c r="AAL25" s="291"/>
      <c r="AAM25" s="291"/>
      <c r="AAN25" s="291"/>
      <c r="AAO25" s="291"/>
      <c r="AAP25" s="291"/>
      <c r="AAQ25" s="291"/>
      <c r="AAR25" s="291"/>
      <c r="AAS25" s="291"/>
      <c r="AAT25" s="291"/>
      <c r="AAU25" s="291"/>
      <c r="AAV25" s="291"/>
      <c r="AAW25" s="291"/>
      <c r="AAX25" s="291"/>
      <c r="AAY25" s="291"/>
      <c r="AAZ25" s="291"/>
      <c r="ABA25" s="291"/>
      <c r="ABB25" s="291"/>
      <c r="ABC25" s="291"/>
      <c r="ABD25" s="291"/>
      <c r="ABE25" s="291"/>
      <c r="ABF25" s="291"/>
      <c r="ABG25" s="291"/>
      <c r="ABH25" s="291"/>
      <c r="ABI25" s="291"/>
      <c r="ABJ25" s="291"/>
      <c r="ABK25" s="291"/>
      <c r="ABL25" s="291"/>
      <c r="ABM25" s="291"/>
      <c r="ABN25" s="291"/>
      <c r="ABO25" s="291"/>
      <c r="ABP25" s="291"/>
      <c r="ABQ25" s="291"/>
      <c r="ABR25" s="291"/>
      <c r="ABS25" s="291"/>
      <c r="ABT25" s="291"/>
      <c r="ABU25" s="291"/>
      <c r="ABV25" s="291"/>
      <c r="ABW25" s="291"/>
      <c r="ABX25" s="291"/>
      <c r="ABY25" s="291"/>
      <c r="ABZ25" s="291"/>
      <c r="ACA25" s="291"/>
      <c r="ACB25" s="291"/>
      <c r="ACC25" s="291"/>
      <c r="ACD25" s="291"/>
      <c r="ACE25" s="291"/>
      <c r="ACF25" s="291"/>
      <c r="ACG25" s="291"/>
      <c r="ACH25" s="291"/>
      <c r="ACI25" s="291"/>
      <c r="ACJ25" s="291"/>
      <c r="ACK25" s="291"/>
      <c r="ACL25" s="291"/>
      <c r="ACM25" s="291"/>
      <c r="ACN25" s="291"/>
      <c r="ACO25" s="291"/>
      <c r="ACP25" s="291"/>
      <c r="ACQ25" s="291"/>
      <c r="ACR25" s="291"/>
      <c r="ACS25" s="291"/>
      <c r="ACT25" s="291"/>
      <c r="ACU25" s="291"/>
      <c r="ACV25" s="291"/>
      <c r="ACW25" s="291"/>
      <c r="ACX25" s="291"/>
      <c r="ACY25" s="291"/>
      <c r="ACZ25" s="291"/>
      <c r="ADA25" s="291"/>
      <c r="ADB25" s="291"/>
      <c r="ADC25" s="291"/>
      <c r="ADD25" s="291"/>
      <c r="ADE25" s="291"/>
      <c r="ADF25" s="291"/>
      <c r="ADG25" s="291"/>
      <c r="ADH25" s="291"/>
      <c r="ADI25" s="291"/>
      <c r="ADJ25" s="291"/>
      <c r="ADK25" s="291"/>
      <c r="ADL25" s="291"/>
      <c r="ADM25" s="291"/>
      <c r="ADN25" s="291"/>
      <c r="ADO25" s="291"/>
      <c r="ADP25" s="291"/>
      <c r="ADQ25" s="291"/>
      <c r="ADR25" s="291"/>
      <c r="ADS25" s="291"/>
      <c r="ADT25" s="291"/>
      <c r="ADU25" s="291"/>
      <c r="ADV25" s="291"/>
      <c r="ADW25" s="291"/>
      <c r="ADX25" s="291"/>
      <c r="ADY25" s="291"/>
      <c r="ADZ25" s="291"/>
      <c r="AEA25" s="291"/>
      <c r="AEB25" s="291"/>
      <c r="AEC25" s="291"/>
      <c r="AED25" s="291"/>
      <c r="AEE25" s="291"/>
      <c r="AEF25" s="291"/>
      <c r="AEG25" s="291"/>
      <c r="AEH25" s="291"/>
      <c r="AEI25" s="291"/>
      <c r="AEJ25" s="291"/>
      <c r="AEK25" s="291"/>
      <c r="AEL25" s="291"/>
      <c r="AEM25" s="291"/>
      <c r="AEN25" s="291"/>
      <c r="AEO25" s="291"/>
      <c r="AEP25" s="291"/>
      <c r="AEQ25" s="291"/>
      <c r="AER25" s="291"/>
      <c r="AES25" s="291"/>
      <c r="AET25" s="291"/>
      <c r="AEU25" s="291"/>
      <c r="AEV25" s="291"/>
      <c r="AEW25" s="291"/>
      <c r="AEX25" s="291"/>
      <c r="AEY25" s="291"/>
      <c r="AEZ25" s="291"/>
      <c r="AFA25" s="291"/>
      <c r="AFB25" s="291"/>
      <c r="AFC25" s="291"/>
      <c r="AFD25" s="291"/>
      <c r="AFE25" s="291"/>
      <c r="AFF25" s="291"/>
      <c r="AFG25" s="291"/>
      <c r="AFH25" s="291"/>
      <c r="AFI25" s="291"/>
      <c r="AFJ25" s="291"/>
      <c r="AFK25" s="291"/>
      <c r="AFL25" s="291"/>
      <c r="AFM25" s="291"/>
      <c r="AFN25" s="291"/>
      <c r="AFO25" s="291"/>
      <c r="AFP25" s="291"/>
      <c r="AFQ25" s="291"/>
      <c r="AFR25" s="291"/>
      <c r="AFS25" s="291"/>
      <c r="AFT25" s="291"/>
      <c r="AFU25" s="291"/>
      <c r="AFV25" s="291"/>
      <c r="AFW25" s="291"/>
      <c r="AFX25" s="291"/>
      <c r="AFY25" s="291"/>
      <c r="AFZ25" s="291"/>
      <c r="AGA25" s="291"/>
      <c r="AGB25" s="291"/>
      <c r="AGC25" s="291"/>
      <c r="AGD25" s="291"/>
      <c r="AGE25" s="291"/>
      <c r="AGF25" s="291"/>
      <c r="AGG25" s="291"/>
      <c r="AGH25" s="291"/>
      <c r="AGI25" s="291"/>
      <c r="AGJ25" s="291"/>
      <c r="AGK25" s="291"/>
      <c r="AGL25" s="291"/>
      <c r="AGM25" s="291"/>
      <c r="AGN25" s="291"/>
      <c r="AGO25" s="291"/>
      <c r="AGP25" s="291"/>
      <c r="AGQ25" s="291"/>
      <c r="AGR25" s="291"/>
      <c r="AGS25" s="291"/>
      <c r="AGT25" s="291"/>
      <c r="AGU25" s="291"/>
      <c r="AGV25" s="291"/>
      <c r="AGW25" s="291"/>
      <c r="AGX25" s="291"/>
      <c r="AGY25" s="291"/>
      <c r="AGZ25" s="291"/>
      <c r="AHA25" s="291"/>
      <c r="AHB25" s="291"/>
      <c r="AHC25" s="291"/>
      <c r="AHD25" s="291"/>
      <c r="AHE25" s="291"/>
      <c r="AHF25" s="291"/>
      <c r="AHG25" s="291"/>
      <c r="AHH25" s="291"/>
      <c r="AHI25" s="291"/>
      <c r="AHJ25" s="291"/>
      <c r="AHK25" s="291"/>
      <c r="AHL25" s="291"/>
      <c r="AHM25" s="291"/>
      <c r="AHN25" s="291"/>
      <c r="AHO25" s="291"/>
      <c r="AHP25" s="291"/>
      <c r="AHQ25" s="291"/>
      <c r="AHR25" s="291"/>
      <c r="AHS25" s="291"/>
      <c r="AHT25" s="291"/>
      <c r="AHU25" s="291"/>
      <c r="AHV25" s="291"/>
      <c r="AHW25" s="291"/>
      <c r="AHX25" s="291"/>
      <c r="AHY25" s="291"/>
      <c r="AHZ25" s="291"/>
      <c r="AIA25" s="291"/>
      <c r="AIB25" s="291"/>
      <c r="AIC25" s="291"/>
      <c r="AID25" s="291"/>
      <c r="AIE25" s="291"/>
      <c r="AIF25" s="291"/>
      <c r="AIG25" s="291"/>
      <c r="AIH25" s="291"/>
      <c r="AII25" s="291"/>
      <c r="AIJ25" s="291"/>
      <c r="AIK25" s="291"/>
      <c r="AIL25" s="291"/>
      <c r="AIM25" s="291"/>
      <c r="AIN25" s="291"/>
      <c r="AIO25" s="291"/>
      <c r="AIP25" s="291"/>
      <c r="AIQ25" s="291"/>
      <c r="AIR25" s="291"/>
      <c r="AIS25" s="291"/>
      <c r="AIT25" s="291"/>
      <c r="AIU25" s="291"/>
      <c r="AIV25" s="291"/>
      <c r="AIW25" s="291"/>
      <c r="AIX25" s="291"/>
      <c r="AIY25" s="291"/>
      <c r="AIZ25" s="291"/>
      <c r="AJA25" s="291"/>
      <c r="AJB25" s="291"/>
      <c r="AJC25" s="291"/>
      <c r="AJD25" s="291"/>
      <c r="AJE25" s="291"/>
      <c r="AJF25" s="291"/>
      <c r="AJG25" s="291"/>
      <c r="AJH25" s="291"/>
      <c r="AJI25" s="291"/>
      <c r="AJJ25" s="291"/>
      <c r="AJK25" s="291"/>
      <c r="AJL25" s="291"/>
      <c r="AJM25" s="291"/>
      <c r="AJN25" s="291"/>
      <c r="AJO25" s="291"/>
      <c r="AJP25" s="291"/>
      <c r="AJQ25" s="291"/>
      <c r="AJR25" s="291"/>
      <c r="AJS25" s="291"/>
      <c r="AJT25" s="291"/>
      <c r="AJU25" s="291"/>
      <c r="AJV25" s="291"/>
      <c r="AJW25" s="291"/>
      <c r="AJX25" s="291"/>
      <c r="AJY25" s="291"/>
      <c r="AJZ25" s="291"/>
      <c r="AKA25" s="291"/>
      <c r="AKB25" s="291"/>
      <c r="AKC25" s="291"/>
      <c r="AKD25" s="291"/>
      <c r="AKE25" s="291"/>
      <c r="AKF25" s="291"/>
      <c r="AKG25" s="291"/>
      <c r="AKH25" s="291"/>
      <c r="AKI25" s="291"/>
      <c r="AKJ25" s="291"/>
      <c r="AKK25" s="291"/>
      <c r="AKL25" s="291"/>
      <c r="AKM25" s="291"/>
      <c r="AKN25" s="291"/>
      <c r="AKO25" s="291"/>
      <c r="AKP25" s="291"/>
      <c r="AKQ25" s="291"/>
      <c r="AKR25" s="291"/>
      <c r="AKS25" s="291"/>
      <c r="AKT25" s="291"/>
      <c r="AKU25" s="291"/>
      <c r="AKV25" s="291"/>
      <c r="AKW25" s="291"/>
      <c r="AKX25" s="291"/>
      <c r="AKY25" s="291"/>
      <c r="AKZ25" s="291"/>
      <c r="ALA25" s="291"/>
      <c r="ALB25" s="291"/>
    </row>
    <row r="26" spans="2:990">
      <c r="C26" s="666"/>
      <c r="D26" s="666"/>
      <c r="E26" s="666"/>
      <c r="F26" s="666"/>
      <c r="G26" s="666"/>
      <c r="H26" s="666"/>
      <c r="I26" s="666"/>
      <c r="J26" s="666"/>
      <c r="K26" s="666"/>
      <c r="L26" s="291"/>
      <c r="M26" s="86"/>
      <c r="O26" s="294"/>
      <c r="P26" s="294"/>
      <c r="Q26" s="294"/>
      <c r="R26" s="294"/>
      <c r="S26" s="294"/>
      <c r="T26" s="294"/>
      <c r="U26" s="291"/>
      <c r="V26" s="291"/>
      <c r="W26" s="291"/>
      <c r="X26" s="291"/>
      <c r="Y26" s="291"/>
      <c r="Z26" s="291"/>
      <c r="AA26" s="291"/>
      <c r="AB26" s="291"/>
      <c r="AC26" s="291"/>
      <c r="AD26" s="291"/>
      <c r="AE26" s="291"/>
      <c r="AF26" s="291"/>
      <c r="AG26" s="291"/>
      <c r="AH26" s="291"/>
      <c r="AI26" s="291"/>
      <c r="AJ26" s="291"/>
      <c r="AK26" s="291"/>
      <c r="AL26" s="291"/>
      <c r="AM26" s="291"/>
      <c r="AN26" s="291"/>
      <c r="AO26" s="291"/>
      <c r="AP26" s="291"/>
      <c r="AQ26" s="291"/>
      <c r="AR26" s="291"/>
      <c r="AS26" s="291"/>
      <c r="AT26" s="291"/>
      <c r="AU26" s="291"/>
      <c r="AV26" s="291"/>
      <c r="AW26" s="291"/>
      <c r="AX26" s="291"/>
      <c r="AY26" s="291"/>
      <c r="AZ26" s="291"/>
      <c r="BA26" s="291"/>
      <c r="BB26" s="291"/>
      <c r="BC26" s="291"/>
      <c r="BD26" s="291"/>
      <c r="BE26" s="291"/>
      <c r="BF26" s="291"/>
      <c r="BG26" s="291"/>
      <c r="BH26" s="291"/>
      <c r="BI26" s="291"/>
      <c r="BJ26" s="291"/>
      <c r="BK26" s="291"/>
      <c r="BL26" s="291"/>
      <c r="BM26" s="291"/>
      <c r="BN26" s="291"/>
      <c r="BO26" s="291"/>
      <c r="BP26" s="291"/>
      <c r="BQ26" s="291"/>
      <c r="BR26" s="291"/>
      <c r="BS26" s="291"/>
      <c r="BT26" s="291"/>
      <c r="BU26" s="291"/>
      <c r="BV26" s="291"/>
      <c r="BW26" s="291"/>
      <c r="BX26" s="291"/>
      <c r="BY26" s="291"/>
      <c r="BZ26" s="291"/>
      <c r="CA26" s="291"/>
      <c r="CB26" s="291"/>
      <c r="CC26" s="291"/>
      <c r="CD26" s="291"/>
      <c r="CE26" s="291"/>
      <c r="CF26" s="291"/>
      <c r="CG26" s="291"/>
      <c r="CH26" s="291"/>
      <c r="CI26" s="291"/>
      <c r="CJ26" s="291"/>
      <c r="CK26" s="291"/>
      <c r="CL26" s="291"/>
      <c r="CM26" s="291"/>
      <c r="CN26" s="291"/>
      <c r="CO26" s="291"/>
      <c r="CP26" s="291"/>
      <c r="CQ26" s="291"/>
      <c r="CR26" s="291"/>
      <c r="CS26" s="291"/>
      <c r="CT26" s="291"/>
      <c r="CU26" s="291"/>
      <c r="CV26" s="291"/>
      <c r="CW26" s="291"/>
      <c r="CX26" s="291"/>
      <c r="CY26" s="291"/>
      <c r="CZ26" s="291"/>
      <c r="DA26" s="291"/>
      <c r="DB26" s="291"/>
      <c r="DC26" s="291"/>
      <c r="DD26" s="291"/>
      <c r="DE26" s="291"/>
      <c r="DF26" s="291"/>
      <c r="DG26" s="291"/>
      <c r="DH26" s="291"/>
      <c r="DI26" s="291"/>
      <c r="DJ26" s="291"/>
      <c r="DK26" s="291"/>
      <c r="DL26" s="291"/>
      <c r="DM26" s="291"/>
      <c r="DN26" s="291"/>
      <c r="DO26" s="291"/>
      <c r="DP26" s="291"/>
      <c r="DQ26" s="291"/>
      <c r="DR26" s="291"/>
      <c r="DS26" s="291"/>
      <c r="DT26" s="291"/>
      <c r="DU26" s="291"/>
      <c r="DV26" s="291"/>
      <c r="DW26" s="291"/>
      <c r="DX26" s="291"/>
      <c r="DY26" s="291"/>
      <c r="DZ26" s="291"/>
      <c r="EA26" s="291"/>
      <c r="EB26" s="291"/>
      <c r="EC26" s="291"/>
      <c r="ED26" s="291"/>
      <c r="EE26" s="291"/>
      <c r="EF26" s="291"/>
      <c r="EG26" s="291"/>
      <c r="EH26" s="291"/>
      <c r="EI26" s="291"/>
      <c r="EJ26" s="291"/>
      <c r="EK26" s="291"/>
      <c r="EL26" s="291"/>
      <c r="EM26" s="291"/>
      <c r="EN26" s="291"/>
      <c r="EO26" s="291"/>
      <c r="EP26" s="291"/>
      <c r="EQ26" s="291"/>
      <c r="ER26" s="291"/>
      <c r="ES26" s="291"/>
      <c r="ET26" s="291"/>
      <c r="EU26" s="291"/>
      <c r="EV26" s="291"/>
      <c r="EW26" s="291"/>
      <c r="EX26" s="291"/>
      <c r="EY26" s="291"/>
      <c r="EZ26" s="291"/>
      <c r="FA26" s="291"/>
      <c r="FB26" s="291"/>
      <c r="FC26" s="291"/>
      <c r="FD26" s="291"/>
      <c r="FE26" s="291"/>
      <c r="FF26" s="291"/>
      <c r="FG26" s="291"/>
      <c r="FH26" s="291"/>
      <c r="FI26" s="291"/>
      <c r="FJ26" s="291"/>
      <c r="FK26" s="291"/>
      <c r="FL26" s="291"/>
      <c r="FM26" s="291"/>
      <c r="FN26" s="291"/>
      <c r="FO26" s="291"/>
      <c r="FP26" s="291"/>
      <c r="FQ26" s="291"/>
      <c r="FR26" s="291"/>
      <c r="FS26" s="291"/>
      <c r="FT26" s="291"/>
      <c r="FU26" s="291"/>
      <c r="FV26" s="291"/>
      <c r="FW26" s="291"/>
      <c r="FX26" s="291"/>
      <c r="FY26" s="291"/>
      <c r="FZ26" s="291"/>
      <c r="GA26" s="291"/>
      <c r="GB26" s="291"/>
      <c r="GC26" s="291"/>
      <c r="GD26" s="291"/>
      <c r="GE26" s="291"/>
      <c r="GF26" s="291"/>
      <c r="GG26" s="291"/>
      <c r="GH26" s="291"/>
      <c r="GI26" s="291"/>
      <c r="GJ26" s="291"/>
      <c r="GK26" s="291"/>
      <c r="GL26" s="291"/>
      <c r="GM26" s="291"/>
      <c r="GN26" s="291"/>
      <c r="GO26" s="291"/>
      <c r="GP26" s="291"/>
      <c r="GQ26" s="291"/>
      <c r="GR26" s="291"/>
      <c r="GS26" s="291"/>
      <c r="GT26" s="291"/>
      <c r="GU26" s="291"/>
      <c r="GV26" s="291"/>
      <c r="GW26" s="291"/>
      <c r="GX26" s="291"/>
      <c r="GY26" s="291"/>
      <c r="GZ26" s="291"/>
      <c r="HA26" s="291"/>
      <c r="HB26" s="291"/>
      <c r="HC26" s="291"/>
      <c r="HD26" s="291"/>
      <c r="HE26" s="291"/>
      <c r="HF26" s="291"/>
      <c r="HG26" s="291"/>
      <c r="HH26" s="291"/>
      <c r="HI26" s="291"/>
      <c r="HJ26" s="291"/>
      <c r="HK26" s="291"/>
      <c r="HL26" s="291"/>
      <c r="HM26" s="291"/>
      <c r="HN26" s="291"/>
      <c r="HO26" s="291"/>
      <c r="HP26" s="291"/>
      <c r="HQ26" s="291"/>
      <c r="HR26" s="291"/>
      <c r="HS26" s="291"/>
      <c r="HT26" s="291"/>
      <c r="HU26" s="291"/>
      <c r="HV26" s="291"/>
      <c r="HW26" s="291"/>
      <c r="HX26" s="291"/>
      <c r="HY26" s="291"/>
      <c r="HZ26" s="291"/>
      <c r="IA26" s="291"/>
      <c r="IB26" s="291"/>
      <c r="IC26" s="291"/>
      <c r="ID26" s="291"/>
      <c r="IE26" s="291"/>
      <c r="IF26" s="291"/>
      <c r="IG26" s="291"/>
      <c r="IH26" s="291"/>
      <c r="II26" s="291"/>
      <c r="IJ26" s="291"/>
      <c r="IK26" s="291"/>
      <c r="IL26" s="291"/>
      <c r="IM26" s="291"/>
      <c r="IN26" s="291"/>
      <c r="IO26" s="291"/>
      <c r="IP26" s="291"/>
      <c r="IQ26" s="291"/>
      <c r="IR26" s="291"/>
      <c r="IS26" s="291"/>
      <c r="IT26" s="291"/>
      <c r="IU26" s="291"/>
      <c r="IV26" s="291"/>
      <c r="IW26" s="291"/>
      <c r="IX26" s="291"/>
      <c r="IY26" s="291"/>
      <c r="IZ26" s="291"/>
      <c r="JA26" s="291"/>
      <c r="JB26" s="291"/>
      <c r="JC26" s="291"/>
      <c r="JD26" s="291"/>
      <c r="JE26" s="291"/>
      <c r="JF26" s="291"/>
      <c r="JG26" s="291"/>
      <c r="JH26" s="291"/>
      <c r="JI26" s="291"/>
      <c r="JJ26" s="291"/>
      <c r="JK26" s="291"/>
      <c r="JL26" s="291"/>
      <c r="JM26" s="291"/>
      <c r="JN26" s="291"/>
      <c r="JO26" s="291"/>
      <c r="JP26" s="291"/>
      <c r="JQ26" s="291"/>
      <c r="JR26" s="291"/>
      <c r="JS26" s="291"/>
      <c r="JT26" s="291"/>
      <c r="JU26" s="291"/>
      <c r="JV26" s="291"/>
      <c r="JW26" s="291"/>
      <c r="JX26" s="291"/>
      <c r="JY26" s="291"/>
      <c r="JZ26" s="291"/>
      <c r="KA26" s="291"/>
      <c r="KB26" s="291"/>
      <c r="KC26" s="291"/>
      <c r="KD26" s="291"/>
      <c r="KE26" s="291"/>
      <c r="KF26" s="291"/>
      <c r="KG26" s="291"/>
      <c r="KH26" s="291"/>
      <c r="KI26" s="291"/>
      <c r="KJ26" s="291"/>
      <c r="KK26" s="291"/>
      <c r="KL26" s="291"/>
      <c r="KM26" s="291"/>
      <c r="KN26" s="291"/>
      <c r="KO26" s="291"/>
      <c r="KP26" s="291"/>
      <c r="KQ26" s="291"/>
      <c r="KR26" s="291"/>
      <c r="KS26" s="291"/>
      <c r="KT26" s="291"/>
      <c r="KU26" s="291"/>
      <c r="KV26" s="291"/>
      <c r="KW26" s="291"/>
      <c r="KX26" s="291"/>
      <c r="KY26" s="291"/>
      <c r="KZ26" s="291"/>
      <c r="LA26" s="291"/>
      <c r="LB26" s="291"/>
      <c r="LC26" s="291"/>
      <c r="LD26" s="291"/>
      <c r="LE26" s="291"/>
      <c r="LF26" s="291"/>
      <c r="LG26" s="291"/>
      <c r="LH26" s="291"/>
      <c r="LI26" s="291"/>
      <c r="LJ26" s="291"/>
      <c r="LK26" s="291"/>
      <c r="LL26" s="291"/>
      <c r="LM26" s="291"/>
      <c r="LN26" s="291"/>
      <c r="LO26" s="291"/>
      <c r="LP26" s="291"/>
      <c r="LQ26" s="291"/>
      <c r="LR26" s="291"/>
      <c r="LS26" s="291"/>
      <c r="LT26" s="291"/>
      <c r="LU26" s="291"/>
      <c r="LV26" s="291"/>
      <c r="LW26" s="291"/>
      <c r="LX26" s="291"/>
      <c r="LY26" s="291"/>
      <c r="LZ26" s="291"/>
      <c r="MA26" s="291"/>
      <c r="MB26" s="291"/>
      <c r="MC26" s="291"/>
      <c r="MD26" s="291"/>
      <c r="ME26" s="291"/>
      <c r="MF26" s="291"/>
      <c r="MG26" s="291"/>
      <c r="MH26" s="291"/>
      <c r="MI26" s="291"/>
      <c r="MJ26" s="291"/>
      <c r="MK26" s="291"/>
      <c r="ML26" s="291"/>
      <c r="MM26" s="291"/>
      <c r="MN26" s="291"/>
      <c r="MO26" s="291"/>
      <c r="MP26" s="291"/>
      <c r="MQ26" s="291"/>
      <c r="MR26" s="291"/>
      <c r="MS26" s="291"/>
      <c r="MT26" s="291"/>
      <c r="MU26" s="291"/>
      <c r="MV26" s="291"/>
      <c r="MW26" s="291"/>
      <c r="MX26" s="291"/>
      <c r="MY26" s="291"/>
      <c r="MZ26" s="291"/>
      <c r="NA26" s="291"/>
      <c r="NB26" s="291"/>
      <c r="NC26" s="291"/>
      <c r="ND26" s="291"/>
      <c r="NE26" s="291"/>
      <c r="NF26" s="291"/>
      <c r="NG26" s="291"/>
      <c r="NH26" s="291"/>
      <c r="NI26" s="291"/>
      <c r="NJ26" s="291"/>
      <c r="NK26" s="291"/>
      <c r="NL26" s="291"/>
      <c r="NM26" s="291"/>
      <c r="NN26" s="291"/>
      <c r="NO26" s="291"/>
      <c r="NP26" s="291"/>
      <c r="NQ26" s="291"/>
      <c r="NR26" s="291"/>
      <c r="NS26" s="291"/>
      <c r="NT26" s="291"/>
      <c r="NU26" s="291"/>
      <c r="NV26" s="291"/>
      <c r="NW26" s="291"/>
      <c r="NX26" s="291"/>
      <c r="NY26" s="291"/>
      <c r="NZ26" s="291"/>
      <c r="OA26" s="291"/>
      <c r="OB26" s="291"/>
      <c r="OC26" s="291"/>
      <c r="OD26" s="291"/>
      <c r="OE26" s="291"/>
      <c r="OF26" s="291"/>
      <c r="OG26" s="291"/>
      <c r="OH26" s="291"/>
      <c r="OI26" s="291"/>
      <c r="OJ26" s="291"/>
      <c r="OK26" s="291"/>
      <c r="OL26" s="291"/>
      <c r="OM26" s="291"/>
      <c r="ON26" s="291"/>
      <c r="OO26" s="291"/>
      <c r="OP26" s="291"/>
      <c r="OQ26" s="291"/>
      <c r="OR26" s="291"/>
      <c r="OS26" s="291"/>
      <c r="OT26" s="291"/>
      <c r="OU26" s="291"/>
      <c r="OV26" s="291"/>
      <c r="OW26" s="291"/>
      <c r="OX26" s="291"/>
      <c r="OY26" s="291"/>
      <c r="OZ26" s="291"/>
      <c r="PA26" s="291"/>
      <c r="PB26" s="291"/>
      <c r="PC26" s="291"/>
      <c r="PD26" s="291"/>
      <c r="PE26" s="291"/>
      <c r="PF26" s="291"/>
      <c r="PG26" s="291"/>
      <c r="PH26" s="291"/>
      <c r="PI26" s="291"/>
      <c r="PJ26" s="291"/>
      <c r="PK26" s="291"/>
      <c r="PL26" s="291"/>
      <c r="PM26" s="291"/>
      <c r="PN26" s="291"/>
      <c r="PO26" s="291"/>
      <c r="PP26" s="291"/>
      <c r="PQ26" s="291"/>
      <c r="PR26" s="291"/>
      <c r="PS26" s="291"/>
      <c r="PT26" s="291"/>
      <c r="PU26" s="291"/>
      <c r="PV26" s="291"/>
      <c r="PW26" s="291"/>
      <c r="PX26" s="291"/>
      <c r="PY26" s="291"/>
      <c r="PZ26" s="291"/>
      <c r="QA26" s="291"/>
      <c r="QB26" s="291"/>
      <c r="QC26" s="291"/>
      <c r="QD26" s="291"/>
      <c r="QE26" s="291"/>
      <c r="QF26" s="291"/>
      <c r="QG26" s="291"/>
      <c r="QH26" s="291"/>
      <c r="QI26" s="291"/>
      <c r="QJ26" s="291"/>
      <c r="QK26" s="291"/>
      <c r="QL26" s="291"/>
      <c r="QM26" s="291"/>
      <c r="QN26" s="291"/>
      <c r="QO26" s="291"/>
      <c r="QP26" s="291"/>
      <c r="QQ26" s="291"/>
      <c r="QR26" s="291"/>
      <c r="QS26" s="291"/>
      <c r="QT26" s="291"/>
      <c r="QU26" s="291"/>
      <c r="QV26" s="291"/>
      <c r="QW26" s="291"/>
      <c r="QX26" s="291"/>
      <c r="QY26" s="291"/>
      <c r="QZ26" s="291"/>
      <c r="RA26" s="291"/>
      <c r="RB26" s="291"/>
      <c r="RC26" s="291"/>
      <c r="RD26" s="291"/>
      <c r="RE26" s="291"/>
      <c r="RF26" s="291"/>
      <c r="RG26" s="291"/>
      <c r="RH26" s="291"/>
      <c r="RI26" s="291"/>
      <c r="RJ26" s="291"/>
      <c r="RK26" s="291"/>
      <c r="RL26" s="291"/>
      <c r="RM26" s="291"/>
      <c r="RN26" s="291"/>
      <c r="RO26" s="291"/>
      <c r="RP26" s="291"/>
      <c r="RQ26" s="291"/>
      <c r="RR26" s="291"/>
      <c r="RS26" s="291"/>
      <c r="RT26" s="291"/>
      <c r="RU26" s="291"/>
      <c r="RV26" s="291"/>
      <c r="RW26" s="291"/>
      <c r="RX26" s="291"/>
      <c r="RY26" s="291"/>
      <c r="RZ26" s="291"/>
      <c r="SA26" s="291"/>
      <c r="SB26" s="291"/>
      <c r="SC26" s="291"/>
      <c r="SD26" s="291"/>
      <c r="SE26" s="291"/>
      <c r="SF26" s="291"/>
      <c r="SG26" s="291"/>
      <c r="SH26" s="291"/>
      <c r="SI26" s="291"/>
      <c r="SJ26" s="291"/>
      <c r="SK26" s="291"/>
      <c r="SL26" s="291"/>
      <c r="SM26" s="291"/>
      <c r="SN26" s="291"/>
      <c r="SO26" s="291"/>
      <c r="SP26" s="291"/>
      <c r="SQ26" s="291"/>
      <c r="SR26" s="291"/>
      <c r="SS26" s="291"/>
      <c r="ST26" s="291"/>
      <c r="SU26" s="291"/>
      <c r="SV26" s="291"/>
      <c r="SW26" s="291"/>
      <c r="SX26" s="291"/>
      <c r="SY26" s="291"/>
      <c r="SZ26" s="291"/>
      <c r="TA26" s="291"/>
      <c r="TB26" s="291"/>
      <c r="TC26" s="291"/>
      <c r="TD26" s="291"/>
      <c r="TE26" s="291"/>
      <c r="TF26" s="291"/>
      <c r="TG26" s="291"/>
      <c r="TH26" s="291"/>
      <c r="TI26" s="291"/>
      <c r="TJ26" s="291"/>
      <c r="TK26" s="291"/>
      <c r="TL26" s="291"/>
      <c r="TM26" s="291"/>
      <c r="TN26" s="291"/>
      <c r="TO26" s="291"/>
      <c r="TP26" s="291"/>
      <c r="TQ26" s="291"/>
      <c r="TR26" s="291"/>
      <c r="TS26" s="291"/>
      <c r="TT26" s="291"/>
      <c r="TU26" s="291"/>
      <c r="TV26" s="291"/>
      <c r="TW26" s="291"/>
      <c r="TX26" s="291"/>
      <c r="TY26" s="291"/>
      <c r="TZ26" s="291"/>
      <c r="UA26" s="291"/>
      <c r="UB26" s="291"/>
      <c r="UC26" s="291"/>
      <c r="UD26" s="291"/>
      <c r="UE26" s="291"/>
      <c r="UF26" s="291"/>
      <c r="UG26" s="291"/>
      <c r="UH26" s="291"/>
      <c r="UI26" s="291"/>
      <c r="UJ26" s="291"/>
      <c r="UK26" s="291"/>
      <c r="UL26" s="291"/>
      <c r="UM26" s="291"/>
      <c r="UN26" s="291"/>
      <c r="UO26" s="291"/>
      <c r="UP26" s="291"/>
      <c r="UQ26" s="291"/>
      <c r="UR26" s="291"/>
      <c r="US26" s="291"/>
      <c r="UT26" s="291"/>
      <c r="UU26" s="291"/>
      <c r="UV26" s="291"/>
      <c r="UW26" s="291"/>
      <c r="UX26" s="291"/>
      <c r="UY26" s="291"/>
      <c r="UZ26" s="291"/>
      <c r="VA26" s="291"/>
      <c r="VB26" s="291"/>
      <c r="VC26" s="291"/>
      <c r="VD26" s="291"/>
      <c r="VE26" s="291"/>
      <c r="VF26" s="291"/>
      <c r="VG26" s="291"/>
      <c r="VH26" s="291"/>
      <c r="VI26" s="291"/>
      <c r="VJ26" s="291"/>
      <c r="VK26" s="291"/>
      <c r="VL26" s="291"/>
      <c r="VM26" s="291"/>
      <c r="VN26" s="291"/>
      <c r="VO26" s="291"/>
      <c r="VP26" s="291"/>
      <c r="VQ26" s="291"/>
      <c r="VR26" s="291"/>
      <c r="VS26" s="291"/>
      <c r="VT26" s="291"/>
      <c r="VU26" s="291"/>
      <c r="VV26" s="291"/>
      <c r="VW26" s="291"/>
      <c r="VX26" s="291"/>
      <c r="VY26" s="291"/>
      <c r="VZ26" s="291"/>
      <c r="WA26" s="291"/>
      <c r="WB26" s="291"/>
      <c r="WC26" s="291"/>
      <c r="WD26" s="291"/>
      <c r="WE26" s="291"/>
      <c r="WF26" s="291"/>
      <c r="WG26" s="291"/>
      <c r="WH26" s="291"/>
      <c r="WI26" s="291"/>
      <c r="WJ26" s="291"/>
      <c r="WK26" s="291"/>
      <c r="WL26" s="291"/>
      <c r="WM26" s="291"/>
      <c r="WN26" s="291"/>
      <c r="WO26" s="291"/>
      <c r="WP26" s="291"/>
      <c r="WQ26" s="291"/>
      <c r="WR26" s="291"/>
      <c r="WS26" s="291"/>
      <c r="WT26" s="291"/>
      <c r="WU26" s="291"/>
      <c r="WV26" s="291"/>
      <c r="WW26" s="291"/>
      <c r="WX26" s="291"/>
      <c r="WY26" s="291"/>
      <c r="WZ26" s="291"/>
      <c r="XA26" s="291"/>
      <c r="XB26" s="291"/>
      <c r="XC26" s="291"/>
      <c r="XD26" s="291"/>
      <c r="XE26" s="291"/>
      <c r="XF26" s="291"/>
      <c r="XG26" s="291"/>
      <c r="XH26" s="291"/>
      <c r="XI26" s="291"/>
      <c r="XJ26" s="291"/>
      <c r="XK26" s="291"/>
      <c r="XL26" s="291"/>
      <c r="XM26" s="291"/>
      <c r="XN26" s="291"/>
      <c r="XO26" s="291"/>
      <c r="XP26" s="291"/>
      <c r="XQ26" s="291"/>
      <c r="XR26" s="291"/>
      <c r="XS26" s="291"/>
      <c r="XT26" s="291"/>
      <c r="XU26" s="291"/>
      <c r="XV26" s="291"/>
      <c r="XW26" s="291"/>
      <c r="XX26" s="291"/>
      <c r="XY26" s="291"/>
      <c r="XZ26" s="291"/>
      <c r="YA26" s="291"/>
      <c r="YB26" s="291"/>
      <c r="YC26" s="291"/>
      <c r="YD26" s="291"/>
      <c r="YE26" s="291"/>
      <c r="YF26" s="291"/>
      <c r="YG26" s="291"/>
      <c r="YH26" s="291"/>
      <c r="YI26" s="291"/>
      <c r="YJ26" s="291"/>
      <c r="YK26" s="291"/>
      <c r="YL26" s="291"/>
      <c r="YM26" s="291"/>
      <c r="YN26" s="291"/>
      <c r="YO26" s="291"/>
      <c r="YP26" s="291"/>
      <c r="YQ26" s="291"/>
      <c r="YR26" s="291"/>
      <c r="YS26" s="291"/>
      <c r="YT26" s="291"/>
      <c r="YU26" s="291"/>
      <c r="YV26" s="291"/>
      <c r="YW26" s="291"/>
      <c r="YX26" s="291"/>
      <c r="YY26" s="291"/>
      <c r="YZ26" s="291"/>
      <c r="ZA26" s="291"/>
      <c r="ZB26" s="291"/>
      <c r="ZC26" s="291"/>
      <c r="ZD26" s="291"/>
      <c r="ZE26" s="291"/>
      <c r="ZF26" s="291"/>
      <c r="ZG26" s="291"/>
      <c r="ZH26" s="291"/>
      <c r="ZI26" s="291"/>
      <c r="ZJ26" s="291"/>
      <c r="ZK26" s="291"/>
      <c r="ZL26" s="291"/>
      <c r="ZM26" s="291"/>
      <c r="ZN26" s="291"/>
      <c r="ZO26" s="291"/>
      <c r="ZP26" s="291"/>
      <c r="ZQ26" s="291"/>
      <c r="ZR26" s="291"/>
      <c r="ZS26" s="291"/>
      <c r="ZT26" s="291"/>
      <c r="ZU26" s="291"/>
      <c r="ZV26" s="291"/>
      <c r="ZW26" s="291"/>
      <c r="ZX26" s="291"/>
      <c r="ZY26" s="291"/>
      <c r="ZZ26" s="291"/>
      <c r="AAA26" s="291"/>
      <c r="AAB26" s="291"/>
      <c r="AAC26" s="291"/>
      <c r="AAD26" s="291"/>
      <c r="AAE26" s="291"/>
      <c r="AAF26" s="291"/>
      <c r="AAG26" s="291"/>
      <c r="AAH26" s="291"/>
      <c r="AAI26" s="291"/>
      <c r="AAJ26" s="291"/>
      <c r="AAK26" s="291"/>
      <c r="AAL26" s="291"/>
      <c r="AAM26" s="291"/>
      <c r="AAN26" s="291"/>
      <c r="AAO26" s="291"/>
      <c r="AAP26" s="291"/>
      <c r="AAQ26" s="291"/>
      <c r="AAR26" s="291"/>
      <c r="AAS26" s="291"/>
      <c r="AAT26" s="291"/>
      <c r="AAU26" s="291"/>
      <c r="AAV26" s="291"/>
      <c r="AAW26" s="291"/>
      <c r="AAX26" s="291"/>
      <c r="AAY26" s="291"/>
      <c r="AAZ26" s="291"/>
      <c r="ABA26" s="291"/>
      <c r="ABB26" s="291"/>
      <c r="ABC26" s="291"/>
      <c r="ABD26" s="291"/>
      <c r="ABE26" s="291"/>
      <c r="ABF26" s="291"/>
      <c r="ABG26" s="291"/>
      <c r="ABH26" s="291"/>
      <c r="ABI26" s="291"/>
      <c r="ABJ26" s="291"/>
      <c r="ABK26" s="291"/>
      <c r="ABL26" s="291"/>
      <c r="ABM26" s="291"/>
      <c r="ABN26" s="291"/>
      <c r="ABO26" s="291"/>
      <c r="ABP26" s="291"/>
      <c r="ABQ26" s="291"/>
      <c r="ABR26" s="291"/>
      <c r="ABS26" s="291"/>
      <c r="ABT26" s="291"/>
      <c r="ABU26" s="291"/>
      <c r="ABV26" s="291"/>
      <c r="ABW26" s="291"/>
      <c r="ABX26" s="291"/>
      <c r="ABY26" s="291"/>
      <c r="ABZ26" s="291"/>
      <c r="ACA26" s="291"/>
      <c r="ACB26" s="291"/>
      <c r="ACC26" s="291"/>
      <c r="ACD26" s="291"/>
      <c r="ACE26" s="291"/>
      <c r="ACF26" s="291"/>
      <c r="ACG26" s="291"/>
      <c r="ACH26" s="291"/>
      <c r="ACI26" s="291"/>
      <c r="ACJ26" s="291"/>
      <c r="ACK26" s="291"/>
      <c r="ACL26" s="291"/>
      <c r="ACM26" s="291"/>
      <c r="ACN26" s="291"/>
      <c r="ACO26" s="291"/>
      <c r="ACP26" s="291"/>
      <c r="ACQ26" s="291"/>
      <c r="ACR26" s="291"/>
      <c r="ACS26" s="291"/>
      <c r="ACT26" s="291"/>
      <c r="ACU26" s="291"/>
      <c r="ACV26" s="291"/>
      <c r="ACW26" s="291"/>
      <c r="ACX26" s="291"/>
      <c r="ACY26" s="291"/>
      <c r="ACZ26" s="291"/>
      <c r="ADA26" s="291"/>
      <c r="ADB26" s="291"/>
      <c r="ADC26" s="291"/>
      <c r="ADD26" s="291"/>
      <c r="ADE26" s="291"/>
      <c r="ADF26" s="291"/>
      <c r="ADG26" s="291"/>
      <c r="ADH26" s="291"/>
      <c r="ADI26" s="291"/>
      <c r="ADJ26" s="291"/>
      <c r="ADK26" s="291"/>
      <c r="ADL26" s="291"/>
      <c r="ADM26" s="291"/>
      <c r="ADN26" s="291"/>
      <c r="ADO26" s="291"/>
      <c r="ADP26" s="291"/>
      <c r="ADQ26" s="291"/>
      <c r="ADR26" s="291"/>
      <c r="ADS26" s="291"/>
      <c r="ADT26" s="291"/>
      <c r="ADU26" s="291"/>
      <c r="ADV26" s="291"/>
      <c r="ADW26" s="291"/>
      <c r="ADX26" s="291"/>
      <c r="ADY26" s="291"/>
      <c r="ADZ26" s="291"/>
      <c r="AEA26" s="291"/>
      <c r="AEB26" s="291"/>
      <c r="AEC26" s="291"/>
      <c r="AED26" s="291"/>
      <c r="AEE26" s="291"/>
      <c r="AEF26" s="291"/>
      <c r="AEG26" s="291"/>
      <c r="AEH26" s="291"/>
      <c r="AEI26" s="291"/>
      <c r="AEJ26" s="291"/>
      <c r="AEK26" s="291"/>
      <c r="AEL26" s="291"/>
      <c r="AEM26" s="291"/>
      <c r="AEN26" s="291"/>
      <c r="AEO26" s="291"/>
      <c r="AEP26" s="291"/>
      <c r="AEQ26" s="291"/>
      <c r="AER26" s="291"/>
      <c r="AES26" s="291"/>
      <c r="AET26" s="291"/>
      <c r="AEU26" s="291"/>
      <c r="AEV26" s="291"/>
      <c r="AEW26" s="291"/>
      <c r="AEX26" s="291"/>
      <c r="AEY26" s="291"/>
      <c r="AEZ26" s="291"/>
      <c r="AFA26" s="291"/>
      <c r="AFB26" s="291"/>
      <c r="AFC26" s="291"/>
      <c r="AFD26" s="291"/>
      <c r="AFE26" s="291"/>
      <c r="AFF26" s="291"/>
      <c r="AFG26" s="291"/>
      <c r="AFH26" s="291"/>
      <c r="AFI26" s="291"/>
      <c r="AFJ26" s="291"/>
      <c r="AFK26" s="291"/>
      <c r="AFL26" s="291"/>
      <c r="AFM26" s="291"/>
      <c r="AFN26" s="291"/>
      <c r="AFO26" s="291"/>
      <c r="AFP26" s="291"/>
      <c r="AFQ26" s="291"/>
      <c r="AFR26" s="291"/>
      <c r="AFS26" s="291"/>
      <c r="AFT26" s="291"/>
      <c r="AFU26" s="291"/>
      <c r="AFV26" s="291"/>
      <c r="AFW26" s="291"/>
      <c r="AFX26" s="291"/>
      <c r="AFY26" s="291"/>
      <c r="AFZ26" s="291"/>
      <c r="AGA26" s="291"/>
      <c r="AGB26" s="291"/>
      <c r="AGC26" s="291"/>
      <c r="AGD26" s="291"/>
      <c r="AGE26" s="291"/>
      <c r="AGF26" s="291"/>
      <c r="AGG26" s="291"/>
      <c r="AGH26" s="291"/>
      <c r="AGI26" s="291"/>
      <c r="AGJ26" s="291"/>
      <c r="AGK26" s="291"/>
      <c r="AGL26" s="291"/>
      <c r="AGM26" s="291"/>
      <c r="AGN26" s="291"/>
      <c r="AGO26" s="291"/>
      <c r="AGP26" s="291"/>
      <c r="AGQ26" s="291"/>
      <c r="AGR26" s="291"/>
      <c r="AGS26" s="291"/>
      <c r="AGT26" s="291"/>
      <c r="AGU26" s="291"/>
      <c r="AGV26" s="291"/>
      <c r="AGW26" s="291"/>
      <c r="AGX26" s="291"/>
      <c r="AGY26" s="291"/>
      <c r="AGZ26" s="291"/>
      <c r="AHA26" s="291"/>
      <c r="AHB26" s="291"/>
      <c r="AHC26" s="291"/>
      <c r="AHD26" s="291"/>
      <c r="AHE26" s="291"/>
      <c r="AHF26" s="291"/>
      <c r="AHG26" s="291"/>
      <c r="AHH26" s="291"/>
      <c r="AHI26" s="291"/>
      <c r="AHJ26" s="291"/>
      <c r="AHK26" s="291"/>
      <c r="AHL26" s="291"/>
      <c r="AHM26" s="291"/>
      <c r="AHN26" s="291"/>
      <c r="AHO26" s="291"/>
      <c r="AHP26" s="291"/>
      <c r="AHQ26" s="291"/>
      <c r="AHR26" s="291"/>
      <c r="AHS26" s="291"/>
      <c r="AHT26" s="291"/>
      <c r="AHU26" s="291"/>
      <c r="AHV26" s="291"/>
      <c r="AHW26" s="291"/>
      <c r="AHX26" s="291"/>
      <c r="AHY26" s="291"/>
      <c r="AHZ26" s="291"/>
      <c r="AIA26" s="291"/>
      <c r="AIB26" s="291"/>
      <c r="AIC26" s="291"/>
      <c r="AID26" s="291"/>
      <c r="AIE26" s="291"/>
      <c r="AIF26" s="291"/>
      <c r="AIG26" s="291"/>
      <c r="AIH26" s="291"/>
      <c r="AII26" s="291"/>
      <c r="AIJ26" s="291"/>
      <c r="AIK26" s="291"/>
      <c r="AIL26" s="291"/>
      <c r="AIM26" s="291"/>
      <c r="AIN26" s="291"/>
      <c r="AIO26" s="291"/>
      <c r="AIP26" s="291"/>
      <c r="AIQ26" s="291"/>
      <c r="AIR26" s="291"/>
      <c r="AIS26" s="291"/>
      <c r="AIT26" s="291"/>
      <c r="AIU26" s="291"/>
      <c r="AIV26" s="291"/>
      <c r="AIW26" s="291"/>
      <c r="AIX26" s="291"/>
      <c r="AIY26" s="291"/>
      <c r="AIZ26" s="291"/>
      <c r="AJA26" s="291"/>
      <c r="AJB26" s="291"/>
      <c r="AJC26" s="291"/>
      <c r="AJD26" s="291"/>
      <c r="AJE26" s="291"/>
      <c r="AJF26" s="291"/>
      <c r="AJG26" s="291"/>
      <c r="AJH26" s="291"/>
      <c r="AJI26" s="291"/>
      <c r="AJJ26" s="291"/>
      <c r="AJK26" s="291"/>
      <c r="AJL26" s="291"/>
      <c r="AJM26" s="291"/>
      <c r="AJN26" s="291"/>
      <c r="AJO26" s="291"/>
      <c r="AJP26" s="291"/>
      <c r="AJQ26" s="291"/>
      <c r="AJR26" s="291"/>
      <c r="AJS26" s="291"/>
      <c r="AJT26" s="291"/>
      <c r="AJU26" s="291"/>
      <c r="AJV26" s="291"/>
      <c r="AJW26" s="291"/>
      <c r="AJX26" s="291"/>
      <c r="AJY26" s="291"/>
      <c r="AJZ26" s="291"/>
      <c r="AKA26" s="291"/>
      <c r="AKB26" s="291"/>
      <c r="AKC26" s="291"/>
      <c r="AKD26" s="291"/>
      <c r="AKE26" s="291"/>
      <c r="AKF26" s="291"/>
      <c r="AKG26" s="291"/>
      <c r="AKH26" s="291"/>
      <c r="AKI26" s="291"/>
      <c r="AKJ26" s="291"/>
      <c r="AKK26" s="291"/>
      <c r="AKL26" s="291"/>
      <c r="AKM26" s="291"/>
      <c r="AKN26" s="291"/>
      <c r="AKO26" s="291"/>
      <c r="AKP26" s="291"/>
      <c r="AKQ26" s="291"/>
      <c r="AKR26" s="291"/>
      <c r="AKS26" s="291"/>
      <c r="AKT26" s="291"/>
      <c r="AKU26" s="291"/>
      <c r="AKV26" s="291"/>
      <c r="AKW26" s="291"/>
      <c r="AKX26" s="291"/>
      <c r="AKY26" s="291"/>
      <c r="AKZ26" s="291"/>
      <c r="ALA26" s="291"/>
      <c r="ALB26" s="291"/>
    </row>
    <row r="27" spans="2:990">
      <c r="B27" s="291" t="s">
        <v>137</v>
      </c>
      <c r="C27" s="291"/>
      <c r="D27" s="291"/>
      <c r="E27" s="291"/>
      <c r="F27" s="291"/>
      <c r="G27" s="291"/>
      <c r="H27" s="291"/>
      <c r="I27" s="291"/>
      <c r="J27" s="291"/>
      <c r="K27" s="291"/>
      <c r="L27" s="291"/>
      <c r="M27" s="291"/>
      <c r="O27" s="294"/>
      <c r="P27" s="294"/>
      <c r="Q27" s="294"/>
      <c r="R27" s="294"/>
      <c r="S27" s="294"/>
      <c r="T27" s="294"/>
      <c r="U27" s="291"/>
      <c r="V27" s="291"/>
      <c r="W27" s="291"/>
      <c r="X27" s="291"/>
      <c r="Y27" s="291"/>
      <c r="Z27" s="291"/>
      <c r="AA27" s="291"/>
      <c r="AB27" s="291"/>
      <c r="AC27" s="291"/>
      <c r="AD27" s="291"/>
      <c r="AE27" s="291"/>
      <c r="AF27" s="291"/>
      <c r="AG27" s="291"/>
      <c r="AH27" s="291"/>
      <c r="AI27" s="291"/>
      <c r="AJ27" s="291"/>
      <c r="AK27" s="291"/>
      <c r="AL27" s="291"/>
      <c r="AM27" s="291"/>
      <c r="AN27" s="291"/>
      <c r="AO27" s="291"/>
      <c r="AP27" s="291"/>
      <c r="AQ27" s="291"/>
      <c r="AR27" s="291"/>
      <c r="AS27" s="291"/>
      <c r="AT27" s="291"/>
      <c r="AU27" s="291"/>
      <c r="AV27" s="291"/>
      <c r="AW27" s="291"/>
      <c r="AX27" s="291"/>
      <c r="AY27" s="291"/>
      <c r="AZ27" s="291"/>
      <c r="BA27" s="291"/>
      <c r="BB27" s="291"/>
      <c r="BC27" s="291"/>
      <c r="BD27" s="291"/>
      <c r="BE27" s="291"/>
      <c r="BF27" s="291"/>
      <c r="BG27" s="291"/>
      <c r="BH27" s="291"/>
      <c r="BI27" s="291"/>
      <c r="BJ27" s="291"/>
      <c r="BK27" s="291"/>
      <c r="BL27" s="291"/>
      <c r="BM27" s="291"/>
      <c r="BN27" s="291"/>
      <c r="BO27" s="291"/>
      <c r="BP27" s="291"/>
      <c r="BQ27" s="291"/>
      <c r="BR27" s="291"/>
      <c r="BS27" s="291"/>
      <c r="BT27" s="291"/>
      <c r="BU27" s="291"/>
      <c r="BV27" s="291"/>
      <c r="BW27" s="291"/>
      <c r="BX27" s="291"/>
      <c r="BY27" s="291"/>
      <c r="BZ27" s="291"/>
      <c r="CA27" s="291"/>
      <c r="CB27" s="291"/>
      <c r="CC27" s="291"/>
      <c r="CD27" s="291"/>
      <c r="CE27" s="291"/>
      <c r="CF27" s="291"/>
      <c r="CG27" s="291"/>
      <c r="CH27" s="291"/>
      <c r="CI27" s="291"/>
      <c r="CJ27" s="291"/>
      <c r="CK27" s="291"/>
      <c r="CL27" s="291"/>
      <c r="CM27" s="291"/>
      <c r="CN27" s="291"/>
      <c r="CO27" s="291"/>
      <c r="CP27" s="291"/>
      <c r="CQ27" s="291"/>
      <c r="CR27" s="291"/>
      <c r="CS27" s="291"/>
      <c r="CT27" s="291"/>
      <c r="CU27" s="291"/>
      <c r="CV27" s="291"/>
      <c r="CW27" s="291"/>
      <c r="CX27" s="291"/>
      <c r="CY27" s="291"/>
      <c r="CZ27" s="291"/>
      <c r="DA27" s="291"/>
      <c r="DB27" s="291"/>
      <c r="DC27" s="291"/>
      <c r="DD27" s="291"/>
      <c r="DE27" s="291"/>
      <c r="DF27" s="291"/>
      <c r="DG27" s="291"/>
      <c r="DH27" s="291"/>
      <c r="DI27" s="291"/>
      <c r="DJ27" s="291"/>
      <c r="DK27" s="291"/>
      <c r="DL27" s="291"/>
      <c r="DM27" s="291"/>
      <c r="DN27" s="291"/>
      <c r="DO27" s="291"/>
      <c r="DP27" s="291"/>
      <c r="DQ27" s="291"/>
      <c r="DR27" s="291"/>
      <c r="DS27" s="291"/>
      <c r="DT27" s="291"/>
      <c r="DU27" s="291"/>
      <c r="DV27" s="291"/>
      <c r="DW27" s="291"/>
      <c r="DX27" s="291"/>
      <c r="DY27" s="291"/>
      <c r="DZ27" s="291"/>
      <c r="EA27" s="291"/>
      <c r="EB27" s="291"/>
      <c r="EC27" s="291"/>
      <c r="ED27" s="291"/>
      <c r="EE27" s="291"/>
      <c r="EF27" s="291"/>
      <c r="EG27" s="291"/>
      <c r="EH27" s="291"/>
      <c r="EI27" s="291"/>
      <c r="EJ27" s="291"/>
      <c r="EK27" s="291"/>
      <c r="EL27" s="291"/>
      <c r="EM27" s="291"/>
      <c r="EN27" s="291"/>
      <c r="EO27" s="291"/>
      <c r="EP27" s="291"/>
      <c r="EQ27" s="291"/>
      <c r="ER27" s="291"/>
      <c r="ES27" s="291"/>
      <c r="ET27" s="291"/>
      <c r="EU27" s="291"/>
      <c r="EV27" s="291"/>
      <c r="EW27" s="291"/>
      <c r="EX27" s="291"/>
      <c r="EY27" s="291"/>
      <c r="EZ27" s="291"/>
      <c r="FA27" s="291"/>
      <c r="FB27" s="291"/>
      <c r="FC27" s="291"/>
      <c r="FD27" s="291"/>
      <c r="FE27" s="291"/>
      <c r="FF27" s="291"/>
      <c r="FG27" s="291"/>
      <c r="FH27" s="291"/>
      <c r="FI27" s="291"/>
      <c r="FJ27" s="291"/>
      <c r="FK27" s="291"/>
      <c r="FL27" s="291"/>
      <c r="FM27" s="291"/>
      <c r="FN27" s="291"/>
      <c r="FO27" s="291"/>
      <c r="FP27" s="291"/>
      <c r="FQ27" s="291"/>
      <c r="FR27" s="291"/>
      <c r="FS27" s="291"/>
      <c r="FT27" s="291"/>
      <c r="FU27" s="291"/>
      <c r="FV27" s="291"/>
      <c r="FW27" s="291"/>
      <c r="FX27" s="291"/>
      <c r="FY27" s="291"/>
      <c r="FZ27" s="291"/>
      <c r="GA27" s="291"/>
      <c r="GB27" s="291"/>
      <c r="GC27" s="291"/>
      <c r="GD27" s="291"/>
      <c r="GE27" s="291"/>
      <c r="GF27" s="291"/>
      <c r="GG27" s="291"/>
      <c r="GH27" s="291"/>
      <c r="GI27" s="291"/>
      <c r="GJ27" s="291"/>
      <c r="GK27" s="291"/>
      <c r="GL27" s="291"/>
      <c r="GM27" s="291"/>
      <c r="GN27" s="291"/>
      <c r="GO27" s="291"/>
      <c r="GP27" s="291"/>
      <c r="GQ27" s="291"/>
      <c r="GR27" s="291"/>
      <c r="GS27" s="291"/>
      <c r="GT27" s="291"/>
      <c r="GU27" s="291"/>
      <c r="GV27" s="291"/>
      <c r="GW27" s="291"/>
      <c r="GX27" s="291"/>
      <c r="GY27" s="291"/>
      <c r="GZ27" s="291"/>
      <c r="HA27" s="291"/>
      <c r="HB27" s="291"/>
      <c r="HC27" s="291"/>
      <c r="HD27" s="291"/>
      <c r="HE27" s="291"/>
      <c r="HF27" s="291"/>
      <c r="HG27" s="291"/>
      <c r="HH27" s="291"/>
      <c r="HI27" s="291"/>
      <c r="HJ27" s="291"/>
      <c r="HK27" s="291"/>
      <c r="HL27" s="291"/>
      <c r="HM27" s="291"/>
      <c r="HN27" s="291"/>
      <c r="HO27" s="291"/>
      <c r="HP27" s="291"/>
      <c r="HQ27" s="291"/>
      <c r="HR27" s="291"/>
      <c r="HS27" s="291"/>
      <c r="HT27" s="291"/>
      <c r="HU27" s="291"/>
      <c r="HV27" s="291"/>
      <c r="HW27" s="291"/>
      <c r="HX27" s="291"/>
      <c r="HY27" s="291"/>
      <c r="HZ27" s="291"/>
      <c r="IA27" s="291"/>
      <c r="IB27" s="291"/>
      <c r="IC27" s="291"/>
      <c r="ID27" s="291"/>
      <c r="IE27" s="291"/>
      <c r="IF27" s="291"/>
      <c r="IG27" s="291"/>
      <c r="IH27" s="291"/>
      <c r="II27" s="291"/>
      <c r="IJ27" s="291"/>
      <c r="IK27" s="291"/>
      <c r="IL27" s="291"/>
      <c r="IM27" s="291"/>
      <c r="IN27" s="291"/>
      <c r="IO27" s="291"/>
      <c r="IP27" s="291"/>
      <c r="IQ27" s="291"/>
      <c r="IR27" s="291"/>
      <c r="IS27" s="291"/>
      <c r="IT27" s="291"/>
      <c r="IU27" s="291"/>
      <c r="IV27" s="291"/>
      <c r="IW27" s="291"/>
      <c r="IX27" s="291"/>
      <c r="IY27" s="291"/>
      <c r="IZ27" s="291"/>
      <c r="JA27" s="291"/>
      <c r="JB27" s="291"/>
      <c r="JC27" s="291"/>
      <c r="JD27" s="291"/>
      <c r="JE27" s="291"/>
      <c r="JF27" s="291"/>
      <c r="JG27" s="291"/>
      <c r="JH27" s="291"/>
      <c r="JI27" s="291"/>
      <c r="JJ27" s="291"/>
      <c r="JK27" s="291"/>
      <c r="JL27" s="291"/>
      <c r="JM27" s="291"/>
      <c r="JN27" s="291"/>
      <c r="JO27" s="291"/>
      <c r="JP27" s="291"/>
      <c r="JQ27" s="291"/>
      <c r="JR27" s="291"/>
      <c r="JS27" s="291"/>
      <c r="JT27" s="291"/>
      <c r="JU27" s="291"/>
      <c r="JV27" s="291"/>
      <c r="JW27" s="291"/>
      <c r="JX27" s="291"/>
      <c r="JY27" s="291"/>
      <c r="JZ27" s="291"/>
      <c r="KA27" s="291"/>
      <c r="KB27" s="291"/>
      <c r="KC27" s="291"/>
      <c r="KD27" s="291"/>
      <c r="KE27" s="291"/>
      <c r="KF27" s="291"/>
      <c r="KG27" s="291"/>
      <c r="KH27" s="291"/>
      <c r="KI27" s="291"/>
      <c r="KJ27" s="291"/>
      <c r="KK27" s="291"/>
      <c r="KL27" s="291"/>
      <c r="KM27" s="291"/>
      <c r="KN27" s="291"/>
      <c r="KO27" s="291"/>
      <c r="KP27" s="291"/>
      <c r="KQ27" s="291"/>
      <c r="KR27" s="291"/>
      <c r="KS27" s="291"/>
      <c r="KT27" s="291"/>
      <c r="KU27" s="291"/>
      <c r="KV27" s="291"/>
      <c r="KW27" s="291"/>
      <c r="KX27" s="291"/>
      <c r="KY27" s="291"/>
      <c r="KZ27" s="291"/>
      <c r="LA27" s="291"/>
      <c r="LB27" s="291"/>
      <c r="LC27" s="291"/>
      <c r="LD27" s="291"/>
      <c r="LE27" s="291"/>
      <c r="LF27" s="291"/>
      <c r="LG27" s="291"/>
      <c r="LH27" s="291"/>
      <c r="LI27" s="291"/>
      <c r="LJ27" s="291"/>
      <c r="LK27" s="291"/>
      <c r="LL27" s="291"/>
      <c r="LM27" s="291"/>
      <c r="LN27" s="291"/>
      <c r="LO27" s="291"/>
      <c r="LP27" s="291"/>
      <c r="LQ27" s="291"/>
      <c r="LR27" s="291"/>
      <c r="LS27" s="291"/>
      <c r="LT27" s="291"/>
      <c r="LU27" s="291"/>
      <c r="LV27" s="291"/>
      <c r="LW27" s="291"/>
      <c r="LX27" s="291"/>
      <c r="LY27" s="291"/>
      <c r="LZ27" s="291"/>
      <c r="MA27" s="291"/>
      <c r="MB27" s="291"/>
      <c r="MC27" s="291"/>
      <c r="MD27" s="291"/>
      <c r="ME27" s="291"/>
      <c r="MF27" s="291"/>
      <c r="MG27" s="291"/>
      <c r="MH27" s="291"/>
      <c r="MI27" s="291"/>
      <c r="MJ27" s="291"/>
      <c r="MK27" s="291"/>
      <c r="ML27" s="291"/>
      <c r="MM27" s="291"/>
      <c r="MN27" s="291"/>
      <c r="MO27" s="291"/>
      <c r="MP27" s="291"/>
      <c r="MQ27" s="291"/>
      <c r="MR27" s="291"/>
      <c r="MS27" s="291"/>
      <c r="MT27" s="291"/>
      <c r="MU27" s="291"/>
      <c r="MV27" s="291"/>
      <c r="MW27" s="291"/>
      <c r="MX27" s="291"/>
      <c r="MY27" s="291"/>
      <c r="MZ27" s="291"/>
      <c r="NA27" s="291"/>
      <c r="NB27" s="291"/>
      <c r="NC27" s="291"/>
      <c r="ND27" s="291"/>
      <c r="NE27" s="291"/>
      <c r="NF27" s="291"/>
      <c r="NG27" s="291"/>
      <c r="NH27" s="291"/>
      <c r="NI27" s="291"/>
      <c r="NJ27" s="291"/>
      <c r="NK27" s="291"/>
      <c r="NL27" s="291"/>
      <c r="NM27" s="291"/>
      <c r="NN27" s="291"/>
      <c r="NO27" s="291"/>
      <c r="NP27" s="291"/>
      <c r="NQ27" s="291"/>
      <c r="NR27" s="291"/>
      <c r="NS27" s="291"/>
      <c r="NT27" s="291"/>
      <c r="NU27" s="291"/>
      <c r="NV27" s="291"/>
      <c r="NW27" s="291"/>
      <c r="NX27" s="291"/>
      <c r="NY27" s="291"/>
      <c r="NZ27" s="291"/>
      <c r="OA27" s="291"/>
      <c r="OB27" s="291"/>
      <c r="OC27" s="291"/>
      <c r="OD27" s="291"/>
      <c r="OE27" s="291"/>
      <c r="OF27" s="291"/>
      <c r="OG27" s="291"/>
      <c r="OH27" s="291"/>
      <c r="OI27" s="291"/>
      <c r="OJ27" s="291"/>
      <c r="OK27" s="291"/>
      <c r="OL27" s="291"/>
      <c r="OM27" s="291"/>
      <c r="ON27" s="291"/>
      <c r="OO27" s="291"/>
      <c r="OP27" s="291"/>
      <c r="OQ27" s="291"/>
      <c r="OR27" s="291"/>
      <c r="OS27" s="291"/>
      <c r="OT27" s="291"/>
      <c r="OU27" s="291"/>
      <c r="OV27" s="291"/>
      <c r="OW27" s="291"/>
      <c r="OX27" s="291"/>
      <c r="OY27" s="291"/>
      <c r="OZ27" s="291"/>
      <c r="PA27" s="291"/>
      <c r="PB27" s="291"/>
      <c r="PC27" s="291"/>
      <c r="PD27" s="291"/>
      <c r="PE27" s="291"/>
      <c r="PF27" s="291"/>
      <c r="PG27" s="291"/>
      <c r="PH27" s="291"/>
      <c r="PI27" s="291"/>
      <c r="PJ27" s="291"/>
      <c r="PK27" s="291"/>
      <c r="PL27" s="291"/>
      <c r="PM27" s="291"/>
      <c r="PN27" s="291"/>
      <c r="PO27" s="291"/>
      <c r="PP27" s="291"/>
      <c r="PQ27" s="291"/>
      <c r="PR27" s="291"/>
      <c r="PS27" s="291"/>
      <c r="PT27" s="291"/>
      <c r="PU27" s="291"/>
      <c r="PV27" s="291"/>
      <c r="PW27" s="291"/>
      <c r="PX27" s="291"/>
      <c r="PY27" s="291"/>
      <c r="PZ27" s="291"/>
      <c r="QA27" s="291"/>
      <c r="QB27" s="291"/>
      <c r="QC27" s="291"/>
      <c r="QD27" s="291"/>
      <c r="QE27" s="291"/>
      <c r="QF27" s="291"/>
      <c r="QG27" s="291"/>
      <c r="QH27" s="291"/>
      <c r="QI27" s="291"/>
      <c r="QJ27" s="291"/>
      <c r="QK27" s="291"/>
      <c r="QL27" s="291"/>
      <c r="QM27" s="291"/>
      <c r="QN27" s="291"/>
      <c r="QO27" s="291"/>
      <c r="QP27" s="291"/>
      <c r="QQ27" s="291"/>
      <c r="QR27" s="291"/>
      <c r="QS27" s="291"/>
      <c r="QT27" s="291"/>
      <c r="QU27" s="291"/>
      <c r="QV27" s="291"/>
      <c r="QW27" s="291"/>
      <c r="QX27" s="291"/>
      <c r="QY27" s="291"/>
      <c r="QZ27" s="291"/>
      <c r="RA27" s="291"/>
      <c r="RB27" s="291"/>
      <c r="RC27" s="291"/>
      <c r="RD27" s="291"/>
      <c r="RE27" s="291"/>
      <c r="RF27" s="291"/>
      <c r="RG27" s="291"/>
      <c r="RH27" s="291"/>
      <c r="RI27" s="291"/>
      <c r="RJ27" s="291"/>
      <c r="RK27" s="291"/>
      <c r="RL27" s="291"/>
      <c r="RM27" s="291"/>
      <c r="RN27" s="291"/>
      <c r="RO27" s="291"/>
      <c r="RP27" s="291"/>
      <c r="RQ27" s="291"/>
      <c r="RR27" s="291"/>
      <c r="RS27" s="291"/>
      <c r="RT27" s="291"/>
      <c r="RU27" s="291"/>
      <c r="RV27" s="291"/>
      <c r="RW27" s="291"/>
      <c r="RX27" s="291"/>
      <c r="RY27" s="291"/>
      <c r="RZ27" s="291"/>
      <c r="SA27" s="291"/>
      <c r="SB27" s="291"/>
      <c r="SC27" s="291"/>
      <c r="SD27" s="291"/>
      <c r="SE27" s="291"/>
      <c r="SF27" s="291"/>
      <c r="SG27" s="291"/>
      <c r="SH27" s="291"/>
      <c r="SI27" s="291"/>
      <c r="SJ27" s="291"/>
      <c r="SK27" s="291"/>
      <c r="SL27" s="291"/>
      <c r="SM27" s="291"/>
      <c r="SN27" s="291"/>
      <c r="SO27" s="291"/>
      <c r="SP27" s="291"/>
      <c r="SQ27" s="291"/>
      <c r="SR27" s="291"/>
      <c r="SS27" s="291"/>
      <c r="ST27" s="291"/>
      <c r="SU27" s="291"/>
      <c r="SV27" s="291"/>
      <c r="SW27" s="291"/>
      <c r="SX27" s="291"/>
      <c r="SY27" s="291"/>
      <c r="SZ27" s="291"/>
      <c r="TA27" s="291"/>
      <c r="TB27" s="291"/>
      <c r="TC27" s="291"/>
      <c r="TD27" s="291"/>
      <c r="TE27" s="291"/>
      <c r="TF27" s="291"/>
      <c r="TG27" s="291"/>
      <c r="TH27" s="291"/>
      <c r="TI27" s="291"/>
      <c r="TJ27" s="291"/>
      <c r="TK27" s="291"/>
      <c r="TL27" s="291"/>
      <c r="TM27" s="291"/>
      <c r="TN27" s="291"/>
      <c r="TO27" s="291"/>
      <c r="TP27" s="291"/>
      <c r="TQ27" s="291"/>
      <c r="TR27" s="291"/>
      <c r="TS27" s="291"/>
      <c r="TT27" s="291"/>
      <c r="TU27" s="291"/>
      <c r="TV27" s="291"/>
      <c r="TW27" s="291"/>
      <c r="TX27" s="291"/>
      <c r="TY27" s="291"/>
      <c r="TZ27" s="291"/>
      <c r="UA27" s="291"/>
      <c r="UB27" s="291"/>
      <c r="UC27" s="291"/>
      <c r="UD27" s="291"/>
      <c r="UE27" s="291"/>
      <c r="UF27" s="291"/>
      <c r="UG27" s="291"/>
      <c r="UH27" s="291"/>
      <c r="UI27" s="291"/>
      <c r="UJ27" s="291"/>
      <c r="UK27" s="291"/>
      <c r="UL27" s="291"/>
      <c r="UM27" s="291"/>
      <c r="UN27" s="291"/>
      <c r="UO27" s="291"/>
      <c r="UP27" s="291"/>
      <c r="UQ27" s="291"/>
      <c r="UR27" s="291"/>
      <c r="US27" s="291"/>
      <c r="UT27" s="291"/>
      <c r="UU27" s="291"/>
      <c r="UV27" s="291"/>
      <c r="UW27" s="291"/>
      <c r="UX27" s="291"/>
      <c r="UY27" s="291"/>
      <c r="UZ27" s="291"/>
      <c r="VA27" s="291"/>
      <c r="VB27" s="291"/>
      <c r="VC27" s="291"/>
      <c r="VD27" s="291"/>
      <c r="VE27" s="291"/>
      <c r="VF27" s="291"/>
      <c r="VG27" s="291"/>
      <c r="VH27" s="291"/>
      <c r="VI27" s="291"/>
      <c r="VJ27" s="291"/>
      <c r="VK27" s="291"/>
      <c r="VL27" s="291"/>
      <c r="VM27" s="291"/>
      <c r="VN27" s="291"/>
      <c r="VO27" s="291"/>
      <c r="VP27" s="291"/>
      <c r="VQ27" s="291"/>
      <c r="VR27" s="291"/>
      <c r="VS27" s="291"/>
      <c r="VT27" s="291"/>
      <c r="VU27" s="291"/>
      <c r="VV27" s="291"/>
      <c r="VW27" s="291"/>
      <c r="VX27" s="291"/>
      <c r="VY27" s="291"/>
      <c r="VZ27" s="291"/>
      <c r="WA27" s="291"/>
      <c r="WB27" s="291"/>
      <c r="WC27" s="291"/>
      <c r="WD27" s="291"/>
      <c r="WE27" s="291"/>
      <c r="WF27" s="291"/>
      <c r="WG27" s="291"/>
      <c r="WH27" s="291"/>
      <c r="WI27" s="291"/>
      <c r="WJ27" s="291"/>
      <c r="WK27" s="291"/>
      <c r="WL27" s="291"/>
      <c r="WM27" s="291"/>
      <c r="WN27" s="291"/>
      <c r="WO27" s="291"/>
      <c r="WP27" s="291"/>
      <c r="WQ27" s="291"/>
      <c r="WR27" s="291"/>
      <c r="WS27" s="291"/>
      <c r="WT27" s="291"/>
      <c r="WU27" s="291"/>
      <c r="WV27" s="291"/>
      <c r="WW27" s="291"/>
      <c r="WX27" s="291"/>
      <c r="WY27" s="291"/>
      <c r="WZ27" s="291"/>
      <c r="XA27" s="291"/>
      <c r="XB27" s="291"/>
      <c r="XC27" s="291"/>
      <c r="XD27" s="291"/>
      <c r="XE27" s="291"/>
      <c r="XF27" s="291"/>
      <c r="XG27" s="291"/>
      <c r="XH27" s="291"/>
      <c r="XI27" s="291"/>
      <c r="XJ27" s="291"/>
      <c r="XK27" s="291"/>
      <c r="XL27" s="291"/>
      <c r="XM27" s="291"/>
      <c r="XN27" s="291"/>
      <c r="XO27" s="291"/>
      <c r="XP27" s="291"/>
      <c r="XQ27" s="291"/>
      <c r="XR27" s="291"/>
      <c r="XS27" s="291"/>
      <c r="XT27" s="291"/>
      <c r="XU27" s="291"/>
      <c r="XV27" s="291"/>
      <c r="XW27" s="291"/>
      <c r="XX27" s="291"/>
      <c r="XY27" s="291"/>
      <c r="XZ27" s="291"/>
      <c r="YA27" s="291"/>
      <c r="YB27" s="291"/>
      <c r="YC27" s="291"/>
      <c r="YD27" s="291"/>
      <c r="YE27" s="291"/>
      <c r="YF27" s="291"/>
      <c r="YG27" s="291"/>
      <c r="YH27" s="291"/>
      <c r="YI27" s="291"/>
      <c r="YJ27" s="291"/>
      <c r="YK27" s="291"/>
      <c r="YL27" s="291"/>
      <c r="YM27" s="291"/>
      <c r="YN27" s="291"/>
      <c r="YO27" s="291"/>
      <c r="YP27" s="291"/>
      <c r="YQ27" s="291"/>
      <c r="YR27" s="291"/>
      <c r="YS27" s="291"/>
      <c r="YT27" s="291"/>
      <c r="YU27" s="291"/>
      <c r="YV27" s="291"/>
      <c r="YW27" s="291"/>
      <c r="YX27" s="291"/>
      <c r="YY27" s="291"/>
      <c r="YZ27" s="291"/>
      <c r="ZA27" s="291"/>
      <c r="ZB27" s="291"/>
      <c r="ZC27" s="291"/>
      <c r="ZD27" s="291"/>
      <c r="ZE27" s="291"/>
      <c r="ZF27" s="291"/>
      <c r="ZG27" s="291"/>
      <c r="ZH27" s="291"/>
      <c r="ZI27" s="291"/>
      <c r="ZJ27" s="291"/>
      <c r="ZK27" s="291"/>
      <c r="ZL27" s="291"/>
      <c r="ZM27" s="291"/>
      <c r="ZN27" s="291"/>
      <c r="ZO27" s="291"/>
      <c r="ZP27" s="291"/>
      <c r="ZQ27" s="291"/>
      <c r="ZR27" s="291"/>
      <c r="ZS27" s="291"/>
      <c r="ZT27" s="291"/>
      <c r="ZU27" s="291"/>
      <c r="ZV27" s="291"/>
      <c r="ZW27" s="291"/>
      <c r="ZX27" s="291"/>
      <c r="ZY27" s="291"/>
      <c r="ZZ27" s="291"/>
      <c r="AAA27" s="291"/>
      <c r="AAB27" s="291"/>
      <c r="AAC27" s="291"/>
      <c r="AAD27" s="291"/>
      <c r="AAE27" s="291"/>
      <c r="AAF27" s="291"/>
      <c r="AAG27" s="291"/>
      <c r="AAH27" s="291"/>
      <c r="AAI27" s="291"/>
      <c r="AAJ27" s="291"/>
      <c r="AAK27" s="291"/>
      <c r="AAL27" s="291"/>
      <c r="AAM27" s="291"/>
      <c r="AAN27" s="291"/>
      <c r="AAO27" s="291"/>
      <c r="AAP27" s="291"/>
      <c r="AAQ27" s="291"/>
      <c r="AAR27" s="291"/>
      <c r="AAS27" s="291"/>
      <c r="AAT27" s="291"/>
      <c r="AAU27" s="291"/>
      <c r="AAV27" s="291"/>
      <c r="AAW27" s="291"/>
      <c r="AAX27" s="291"/>
      <c r="AAY27" s="291"/>
      <c r="AAZ27" s="291"/>
      <c r="ABA27" s="291"/>
      <c r="ABB27" s="291"/>
      <c r="ABC27" s="291"/>
      <c r="ABD27" s="291"/>
      <c r="ABE27" s="291"/>
      <c r="ABF27" s="291"/>
      <c r="ABG27" s="291"/>
      <c r="ABH27" s="291"/>
      <c r="ABI27" s="291"/>
      <c r="ABJ27" s="291"/>
      <c r="ABK27" s="291"/>
      <c r="ABL27" s="291"/>
      <c r="ABM27" s="291"/>
      <c r="ABN27" s="291"/>
      <c r="ABO27" s="291"/>
      <c r="ABP27" s="291"/>
      <c r="ABQ27" s="291"/>
      <c r="ABR27" s="291"/>
      <c r="ABS27" s="291"/>
      <c r="ABT27" s="291"/>
      <c r="ABU27" s="291"/>
      <c r="ABV27" s="291"/>
      <c r="ABW27" s="291"/>
      <c r="ABX27" s="291"/>
      <c r="ABY27" s="291"/>
      <c r="ABZ27" s="291"/>
      <c r="ACA27" s="291"/>
      <c r="ACB27" s="291"/>
      <c r="ACC27" s="291"/>
      <c r="ACD27" s="291"/>
      <c r="ACE27" s="291"/>
      <c r="ACF27" s="291"/>
      <c r="ACG27" s="291"/>
      <c r="ACH27" s="291"/>
      <c r="ACI27" s="291"/>
      <c r="ACJ27" s="291"/>
      <c r="ACK27" s="291"/>
      <c r="ACL27" s="291"/>
      <c r="ACM27" s="291"/>
      <c r="ACN27" s="291"/>
      <c r="ACO27" s="291"/>
      <c r="ACP27" s="291"/>
      <c r="ACQ27" s="291"/>
      <c r="ACR27" s="291"/>
      <c r="ACS27" s="291"/>
      <c r="ACT27" s="291"/>
      <c r="ACU27" s="291"/>
      <c r="ACV27" s="291"/>
      <c r="ACW27" s="291"/>
      <c r="ACX27" s="291"/>
      <c r="ACY27" s="291"/>
      <c r="ACZ27" s="291"/>
      <c r="ADA27" s="291"/>
      <c r="ADB27" s="291"/>
      <c r="ADC27" s="291"/>
      <c r="ADD27" s="291"/>
      <c r="ADE27" s="291"/>
      <c r="ADF27" s="291"/>
      <c r="ADG27" s="291"/>
      <c r="ADH27" s="291"/>
      <c r="ADI27" s="291"/>
      <c r="ADJ27" s="291"/>
      <c r="ADK27" s="291"/>
      <c r="ADL27" s="291"/>
      <c r="ADM27" s="291"/>
      <c r="ADN27" s="291"/>
      <c r="ADO27" s="291"/>
      <c r="ADP27" s="291"/>
      <c r="ADQ27" s="291"/>
      <c r="ADR27" s="291"/>
      <c r="ADS27" s="291"/>
      <c r="ADT27" s="291"/>
      <c r="ADU27" s="291"/>
      <c r="ADV27" s="291"/>
      <c r="ADW27" s="291"/>
      <c r="ADX27" s="291"/>
      <c r="ADY27" s="291"/>
      <c r="ADZ27" s="291"/>
      <c r="AEA27" s="291"/>
      <c r="AEB27" s="291"/>
      <c r="AEC27" s="291"/>
      <c r="AED27" s="291"/>
      <c r="AEE27" s="291"/>
      <c r="AEF27" s="291"/>
      <c r="AEG27" s="291"/>
      <c r="AEH27" s="291"/>
      <c r="AEI27" s="291"/>
      <c r="AEJ27" s="291"/>
      <c r="AEK27" s="291"/>
      <c r="AEL27" s="291"/>
      <c r="AEM27" s="291"/>
      <c r="AEN27" s="291"/>
      <c r="AEO27" s="291"/>
      <c r="AEP27" s="291"/>
      <c r="AEQ27" s="291"/>
      <c r="AER27" s="291"/>
      <c r="AES27" s="291"/>
      <c r="AET27" s="291"/>
      <c r="AEU27" s="291"/>
      <c r="AEV27" s="291"/>
      <c r="AEW27" s="291"/>
      <c r="AEX27" s="291"/>
      <c r="AEY27" s="291"/>
      <c r="AEZ27" s="291"/>
      <c r="AFA27" s="291"/>
      <c r="AFB27" s="291"/>
      <c r="AFC27" s="291"/>
      <c r="AFD27" s="291"/>
      <c r="AFE27" s="291"/>
      <c r="AFF27" s="291"/>
      <c r="AFG27" s="291"/>
      <c r="AFH27" s="291"/>
      <c r="AFI27" s="291"/>
      <c r="AFJ27" s="291"/>
      <c r="AFK27" s="291"/>
      <c r="AFL27" s="291"/>
      <c r="AFM27" s="291"/>
      <c r="AFN27" s="291"/>
      <c r="AFO27" s="291"/>
      <c r="AFP27" s="291"/>
      <c r="AFQ27" s="291"/>
      <c r="AFR27" s="291"/>
      <c r="AFS27" s="291"/>
      <c r="AFT27" s="291"/>
      <c r="AFU27" s="291"/>
      <c r="AFV27" s="291"/>
      <c r="AFW27" s="291"/>
      <c r="AFX27" s="291"/>
      <c r="AFY27" s="291"/>
      <c r="AFZ27" s="291"/>
      <c r="AGA27" s="291"/>
      <c r="AGB27" s="291"/>
      <c r="AGC27" s="291"/>
      <c r="AGD27" s="291"/>
      <c r="AGE27" s="291"/>
      <c r="AGF27" s="291"/>
      <c r="AGG27" s="291"/>
      <c r="AGH27" s="291"/>
      <c r="AGI27" s="291"/>
      <c r="AGJ27" s="291"/>
      <c r="AGK27" s="291"/>
      <c r="AGL27" s="291"/>
      <c r="AGM27" s="291"/>
      <c r="AGN27" s="291"/>
      <c r="AGO27" s="291"/>
      <c r="AGP27" s="291"/>
      <c r="AGQ27" s="291"/>
      <c r="AGR27" s="291"/>
      <c r="AGS27" s="291"/>
      <c r="AGT27" s="291"/>
      <c r="AGU27" s="291"/>
      <c r="AGV27" s="291"/>
      <c r="AGW27" s="291"/>
      <c r="AGX27" s="291"/>
      <c r="AGY27" s="291"/>
      <c r="AGZ27" s="291"/>
      <c r="AHA27" s="291"/>
      <c r="AHB27" s="291"/>
      <c r="AHC27" s="291"/>
      <c r="AHD27" s="291"/>
      <c r="AHE27" s="291"/>
      <c r="AHF27" s="291"/>
      <c r="AHG27" s="291"/>
      <c r="AHH27" s="291"/>
      <c r="AHI27" s="291"/>
      <c r="AHJ27" s="291"/>
      <c r="AHK27" s="291"/>
      <c r="AHL27" s="291"/>
      <c r="AHM27" s="291"/>
      <c r="AHN27" s="291"/>
      <c r="AHO27" s="291"/>
      <c r="AHP27" s="291"/>
      <c r="AHQ27" s="291"/>
      <c r="AHR27" s="291"/>
      <c r="AHS27" s="291"/>
      <c r="AHT27" s="291"/>
      <c r="AHU27" s="291"/>
      <c r="AHV27" s="291"/>
      <c r="AHW27" s="291"/>
      <c r="AHX27" s="291"/>
      <c r="AHY27" s="291"/>
      <c r="AHZ27" s="291"/>
      <c r="AIA27" s="291"/>
      <c r="AIB27" s="291"/>
      <c r="AIC27" s="291"/>
      <c r="AID27" s="291"/>
      <c r="AIE27" s="291"/>
      <c r="AIF27" s="291"/>
      <c r="AIG27" s="291"/>
      <c r="AIH27" s="291"/>
      <c r="AII27" s="291"/>
      <c r="AIJ27" s="291"/>
      <c r="AIK27" s="291"/>
      <c r="AIL27" s="291"/>
      <c r="AIM27" s="291"/>
      <c r="AIN27" s="291"/>
      <c r="AIO27" s="291"/>
      <c r="AIP27" s="291"/>
      <c r="AIQ27" s="291"/>
      <c r="AIR27" s="291"/>
      <c r="AIS27" s="291"/>
      <c r="AIT27" s="291"/>
      <c r="AIU27" s="291"/>
      <c r="AIV27" s="291"/>
      <c r="AIW27" s="291"/>
      <c r="AIX27" s="291"/>
      <c r="AIY27" s="291"/>
      <c r="AIZ27" s="291"/>
      <c r="AJA27" s="291"/>
      <c r="AJB27" s="291"/>
      <c r="AJC27" s="291"/>
      <c r="AJD27" s="291"/>
      <c r="AJE27" s="291"/>
      <c r="AJF27" s="291"/>
      <c r="AJG27" s="291"/>
      <c r="AJH27" s="291"/>
      <c r="AJI27" s="291"/>
      <c r="AJJ27" s="291"/>
      <c r="AJK27" s="291"/>
      <c r="AJL27" s="291"/>
      <c r="AJM27" s="291"/>
      <c r="AJN27" s="291"/>
      <c r="AJO27" s="291"/>
      <c r="AJP27" s="291"/>
      <c r="AJQ27" s="291"/>
      <c r="AJR27" s="291"/>
      <c r="AJS27" s="291"/>
      <c r="AJT27" s="291"/>
      <c r="AJU27" s="291"/>
      <c r="AJV27" s="291"/>
      <c r="AJW27" s="291"/>
      <c r="AJX27" s="291"/>
      <c r="AJY27" s="291"/>
      <c r="AJZ27" s="291"/>
      <c r="AKA27" s="291"/>
      <c r="AKB27" s="291"/>
      <c r="AKC27" s="291"/>
      <c r="AKD27" s="291"/>
      <c r="AKE27" s="291"/>
      <c r="AKF27" s="291"/>
      <c r="AKG27" s="291"/>
      <c r="AKH27" s="291"/>
      <c r="AKI27" s="291"/>
      <c r="AKJ27" s="291"/>
      <c r="AKK27" s="291"/>
      <c r="AKL27" s="291"/>
      <c r="AKM27" s="291"/>
      <c r="AKN27" s="291"/>
      <c r="AKO27" s="291"/>
      <c r="AKP27" s="291"/>
      <c r="AKQ27" s="291"/>
      <c r="AKR27" s="291"/>
      <c r="AKS27" s="291"/>
      <c r="AKT27" s="291"/>
      <c r="AKU27" s="291"/>
      <c r="AKV27" s="291"/>
      <c r="AKW27" s="291"/>
      <c r="AKX27" s="291"/>
      <c r="AKY27" s="291"/>
      <c r="AKZ27" s="291"/>
      <c r="ALA27" s="291"/>
      <c r="ALB27" s="291"/>
    </row>
    <row r="28" spans="2:990" ht="13.5" customHeight="1">
      <c r="B28" s="298"/>
      <c r="C28" s="299" t="s">
        <v>242</v>
      </c>
      <c r="D28" s="291"/>
      <c r="E28" s="291"/>
      <c r="F28" s="291"/>
      <c r="G28" s="291"/>
      <c r="H28" s="291"/>
      <c r="I28" s="291"/>
      <c r="J28" s="291"/>
      <c r="K28" s="291"/>
      <c r="L28" s="291"/>
      <c r="N28" s="291"/>
      <c r="O28" s="294"/>
      <c r="P28" s="294"/>
      <c r="Q28" s="294"/>
      <c r="R28" s="294"/>
      <c r="S28" s="294"/>
      <c r="T28" s="294"/>
      <c r="U28" s="291"/>
      <c r="V28" s="291"/>
      <c r="W28" s="291"/>
      <c r="X28" s="291"/>
      <c r="Y28" s="291"/>
      <c r="Z28" s="291"/>
      <c r="AA28" s="291"/>
      <c r="AB28" s="291"/>
      <c r="AC28" s="291"/>
      <c r="AD28" s="291"/>
      <c r="AE28" s="291"/>
      <c r="AF28" s="291"/>
      <c r="AG28" s="291"/>
      <c r="AH28" s="291"/>
      <c r="AI28" s="291"/>
      <c r="AJ28" s="291"/>
      <c r="AK28" s="291"/>
      <c r="AL28" s="291"/>
      <c r="AM28" s="291"/>
      <c r="AN28" s="291"/>
      <c r="AO28" s="291"/>
      <c r="AP28" s="291"/>
      <c r="AQ28" s="291"/>
      <c r="AR28" s="291"/>
      <c r="AS28" s="291"/>
      <c r="AT28" s="291"/>
      <c r="AU28" s="291"/>
      <c r="AV28" s="291"/>
      <c r="AW28" s="291"/>
      <c r="AX28" s="291"/>
      <c r="AY28" s="291"/>
      <c r="AZ28" s="291"/>
      <c r="BA28" s="291"/>
      <c r="BB28" s="291"/>
      <c r="BC28" s="291"/>
      <c r="BD28" s="291"/>
      <c r="BE28" s="291"/>
      <c r="BF28" s="291"/>
      <c r="BG28" s="291"/>
      <c r="BH28" s="291"/>
      <c r="BI28" s="291"/>
      <c r="BJ28" s="291"/>
      <c r="BK28" s="291"/>
      <c r="BL28" s="291"/>
      <c r="BM28" s="291"/>
      <c r="BN28" s="291"/>
      <c r="BO28" s="291"/>
      <c r="BP28" s="291"/>
      <c r="BQ28" s="291"/>
      <c r="BR28" s="291"/>
      <c r="BS28" s="291"/>
      <c r="BT28" s="291"/>
      <c r="BU28" s="291"/>
      <c r="BV28" s="291"/>
      <c r="BW28" s="291"/>
      <c r="BX28" s="291"/>
      <c r="BY28" s="291"/>
      <c r="BZ28" s="291"/>
      <c r="CA28" s="291"/>
      <c r="CB28" s="291"/>
      <c r="CC28" s="291"/>
      <c r="CD28" s="291"/>
      <c r="CE28" s="291"/>
      <c r="CF28" s="291"/>
      <c r="CG28" s="291"/>
      <c r="CH28" s="291"/>
      <c r="CI28" s="291"/>
      <c r="CJ28" s="291"/>
      <c r="CK28" s="291"/>
      <c r="CL28" s="291"/>
      <c r="CM28" s="291"/>
      <c r="CN28" s="291"/>
      <c r="CO28" s="291"/>
      <c r="CP28" s="291"/>
      <c r="CQ28" s="291"/>
      <c r="CR28" s="291"/>
      <c r="CS28" s="291"/>
      <c r="CT28" s="291"/>
      <c r="CU28" s="291"/>
      <c r="CV28" s="291"/>
      <c r="CW28" s="291"/>
      <c r="CX28" s="291"/>
      <c r="CY28" s="291"/>
      <c r="CZ28" s="291"/>
      <c r="DA28" s="291"/>
      <c r="DB28" s="291"/>
      <c r="DC28" s="291"/>
      <c r="DD28" s="291"/>
      <c r="DE28" s="291"/>
      <c r="DF28" s="291"/>
      <c r="DG28" s="291"/>
      <c r="DH28" s="291"/>
      <c r="DI28" s="291"/>
      <c r="DJ28" s="291"/>
      <c r="DK28" s="291"/>
      <c r="DL28" s="291"/>
      <c r="DM28" s="291"/>
      <c r="DN28" s="291"/>
      <c r="DO28" s="291"/>
      <c r="DP28" s="291"/>
      <c r="DQ28" s="291"/>
      <c r="DR28" s="291"/>
      <c r="DS28" s="291"/>
      <c r="DT28" s="291"/>
      <c r="DU28" s="291"/>
      <c r="DV28" s="291"/>
      <c r="DW28" s="291"/>
      <c r="DX28" s="291"/>
      <c r="DY28" s="291"/>
      <c r="DZ28" s="291"/>
      <c r="EA28" s="291"/>
      <c r="EB28" s="291"/>
      <c r="EC28" s="291"/>
      <c r="ED28" s="291"/>
      <c r="EE28" s="291"/>
      <c r="EF28" s="291"/>
      <c r="EG28" s="291"/>
      <c r="EH28" s="291"/>
      <c r="EI28" s="291"/>
      <c r="EJ28" s="291"/>
      <c r="EK28" s="291"/>
      <c r="EL28" s="291"/>
      <c r="EM28" s="291"/>
      <c r="EN28" s="291"/>
      <c r="EO28" s="291"/>
      <c r="EP28" s="291"/>
      <c r="EQ28" s="291"/>
      <c r="ER28" s="291"/>
      <c r="ES28" s="291"/>
      <c r="ET28" s="291"/>
      <c r="EU28" s="291"/>
      <c r="EV28" s="291"/>
      <c r="EW28" s="291"/>
      <c r="EX28" s="291"/>
      <c r="EY28" s="291"/>
      <c r="EZ28" s="291"/>
      <c r="FA28" s="291"/>
      <c r="FB28" s="291"/>
      <c r="FC28" s="291"/>
      <c r="FD28" s="291"/>
      <c r="FE28" s="291"/>
      <c r="FF28" s="291"/>
      <c r="FG28" s="291"/>
      <c r="FH28" s="291"/>
      <c r="FI28" s="291"/>
      <c r="FJ28" s="291"/>
      <c r="FK28" s="291"/>
      <c r="FL28" s="291"/>
      <c r="FM28" s="291"/>
      <c r="FN28" s="291"/>
      <c r="FO28" s="291"/>
      <c r="FP28" s="291"/>
      <c r="FQ28" s="291"/>
      <c r="FR28" s="291"/>
      <c r="FS28" s="291"/>
      <c r="FT28" s="291"/>
      <c r="FU28" s="291"/>
      <c r="FV28" s="291"/>
      <c r="FW28" s="291"/>
      <c r="FX28" s="291"/>
      <c r="FY28" s="291"/>
      <c r="FZ28" s="291"/>
      <c r="GA28" s="291"/>
      <c r="GB28" s="291"/>
      <c r="GC28" s="291"/>
      <c r="GD28" s="291"/>
      <c r="GE28" s="291"/>
      <c r="GF28" s="291"/>
      <c r="GG28" s="291"/>
      <c r="GH28" s="291"/>
      <c r="GI28" s="291"/>
      <c r="GJ28" s="291"/>
      <c r="GK28" s="291"/>
      <c r="GL28" s="291"/>
      <c r="GM28" s="291"/>
      <c r="GN28" s="291"/>
      <c r="GO28" s="291"/>
      <c r="GP28" s="291"/>
      <c r="GQ28" s="291"/>
      <c r="GR28" s="291"/>
      <c r="GS28" s="291"/>
      <c r="GT28" s="291"/>
      <c r="GU28" s="291"/>
      <c r="GV28" s="291"/>
      <c r="GW28" s="291"/>
      <c r="GX28" s="291"/>
      <c r="GY28" s="291"/>
      <c r="GZ28" s="291"/>
      <c r="HA28" s="291"/>
      <c r="HB28" s="291"/>
      <c r="HC28" s="291"/>
      <c r="HD28" s="291"/>
      <c r="HE28" s="291"/>
      <c r="HF28" s="291"/>
      <c r="HG28" s="291"/>
      <c r="HH28" s="291"/>
      <c r="HI28" s="291"/>
      <c r="HJ28" s="291"/>
      <c r="HK28" s="291"/>
      <c r="HL28" s="291"/>
      <c r="HM28" s="291"/>
      <c r="HN28" s="291"/>
      <c r="HO28" s="291"/>
      <c r="HP28" s="291"/>
      <c r="HQ28" s="291"/>
      <c r="HR28" s="291"/>
      <c r="HS28" s="291"/>
      <c r="HT28" s="291"/>
      <c r="HU28" s="291"/>
      <c r="HV28" s="291"/>
      <c r="HW28" s="291"/>
      <c r="HX28" s="291"/>
      <c r="HY28" s="291"/>
      <c r="HZ28" s="291"/>
      <c r="IA28" s="291"/>
      <c r="IB28" s="291"/>
      <c r="IC28" s="291"/>
      <c r="ID28" s="291"/>
      <c r="IE28" s="291"/>
      <c r="IF28" s="291"/>
      <c r="IG28" s="291"/>
      <c r="IH28" s="291"/>
      <c r="II28" s="291"/>
      <c r="IJ28" s="291"/>
      <c r="IK28" s="291"/>
      <c r="IL28" s="291"/>
      <c r="IM28" s="291"/>
      <c r="IN28" s="291"/>
      <c r="IO28" s="291"/>
      <c r="IP28" s="291"/>
      <c r="IQ28" s="291"/>
      <c r="IR28" s="291"/>
      <c r="IS28" s="291"/>
      <c r="IT28" s="291"/>
      <c r="IU28" s="291"/>
      <c r="IV28" s="291"/>
      <c r="IW28" s="291"/>
      <c r="IX28" s="291"/>
      <c r="IY28" s="291"/>
      <c r="IZ28" s="291"/>
      <c r="JA28" s="291"/>
      <c r="JB28" s="291"/>
      <c r="JC28" s="291"/>
      <c r="JD28" s="291"/>
      <c r="JE28" s="291"/>
      <c r="JF28" s="291"/>
      <c r="JG28" s="291"/>
      <c r="JH28" s="291"/>
      <c r="JI28" s="291"/>
      <c r="JJ28" s="291"/>
      <c r="JK28" s="291"/>
      <c r="JL28" s="291"/>
      <c r="JM28" s="291"/>
      <c r="JN28" s="291"/>
      <c r="JO28" s="291"/>
      <c r="JP28" s="291"/>
      <c r="JQ28" s="291"/>
      <c r="JR28" s="291"/>
      <c r="JS28" s="291"/>
      <c r="JT28" s="291"/>
      <c r="JU28" s="291"/>
      <c r="JV28" s="291"/>
      <c r="JW28" s="291"/>
      <c r="JX28" s="291"/>
      <c r="JY28" s="291"/>
      <c r="JZ28" s="291"/>
      <c r="KA28" s="291"/>
      <c r="KB28" s="291"/>
      <c r="KC28" s="291"/>
      <c r="KD28" s="291"/>
      <c r="KE28" s="291"/>
      <c r="KF28" s="291"/>
      <c r="KG28" s="291"/>
      <c r="KH28" s="291"/>
      <c r="KI28" s="291"/>
      <c r="KJ28" s="291"/>
      <c r="KK28" s="291"/>
      <c r="KL28" s="291"/>
      <c r="KM28" s="291"/>
      <c r="KN28" s="291"/>
      <c r="KO28" s="291"/>
      <c r="KP28" s="291"/>
      <c r="KQ28" s="291"/>
      <c r="KR28" s="291"/>
      <c r="KS28" s="291"/>
      <c r="KT28" s="291"/>
      <c r="KU28" s="291"/>
      <c r="KV28" s="291"/>
      <c r="KW28" s="291"/>
      <c r="KX28" s="291"/>
      <c r="KY28" s="291"/>
      <c r="KZ28" s="291"/>
      <c r="LA28" s="291"/>
      <c r="LB28" s="291"/>
      <c r="LC28" s="291"/>
      <c r="LD28" s="291"/>
      <c r="LE28" s="291"/>
      <c r="LF28" s="291"/>
      <c r="LG28" s="291"/>
      <c r="LH28" s="291"/>
      <c r="LI28" s="291"/>
      <c r="LJ28" s="291"/>
      <c r="LK28" s="291"/>
      <c r="LL28" s="291"/>
      <c r="LM28" s="291"/>
      <c r="LN28" s="291"/>
      <c r="LO28" s="291"/>
      <c r="LP28" s="291"/>
      <c r="LQ28" s="291"/>
      <c r="LR28" s="291"/>
      <c r="LS28" s="291"/>
      <c r="LT28" s="291"/>
      <c r="LU28" s="291"/>
      <c r="LV28" s="291"/>
      <c r="LW28" s="291"/>
      <c r="LX28" s="291"/>
      <c r="LY28" s="291"/>
      <c r="LZ28" s="291"/>
      <c r="MA28" s="291"/>
      <c r="MB28" s="291"/>
      <c r="MC28" s="291"/>
      <c r="MD28" s="291"/>
      <c r="ME28" s="291"/>
      <c r="MF28" s="291"/>
      <c r="MG28" s="291"/>
      <c r="MH28" s="291"/>
      <c r="MI28" s="291"/>
      <c r="MJ28" s="291"/>
      <c r="MK28" s="291"/>
      <c r="ML28" s="291"/>
      <c r="MM28" s="291"/>
      <c r="MN28" s="291"/>
      <c r="MO28" s="291"/>
      <c r="MP28" s="291"/>
      <c r="MQ28" s="291"/>
      <c r="MR28" s="291"/>
      <c r="MS28" s="291"/>
      <c r="MT28" s="291"/>
      <c r="MU28" s="291"/>
      <c r="MV28" s="291"/>
      <c r="MW28" s="291"/>
      <c r="MX28" s="291"/>
      <c r="MY28" s="291"/>
      <c r="MZ28" s="291"/>
      <c r="NA28" s="291"/>
      <c r="NB28" s="291"/>
      <c r="NC28" s="291"/>
      <c r="ND28" s="291"/>
      <c r="NE28" s="291"/>
      <c r="NF28" s="291"/>
      <c r="NG28" s="291"/>
      <c r="NH28" s="291"/>
      <c r="NI28" s="291"/>
      <c r="NJ28" s="291"/>
      <c r="NK28" s="291"/>
      <c r="NL28" s="291"/>
      <c r="NM28" s="291"/>
      <c r="NN28" s="291"/>
      <c r="NO28" s="291"/>
      <c r="NP28" s="291"/>
      <c r="NQ28" s="291"/>
      <c r="NR28" s="291"/>
      <c r="NS28" s="291"/>
      <c r="NT28" s="291"/>
      <c r="NU28" s="291"/>
      <c r="NV28" s="291"/>
      <c r="NW28" s="291"/>
      <c r="NX28" s="291"/>
      <c r="NY28" s="291"/>
      <c r="NZ28" s="291"/>
      <c r="OA28" s="291"/>
      <c r="OB28" s="291"/>
      <c r="OC28" s="291"/>
      <c r="OD28" s="291"/>
      <c r="OE28" s="291"/>
      <c r="OF28" s="291"/>
      <c r="OG28" s="291"/>
      <c r="OH28" s="291"/>
      <c r="OI28" s="291"/>
      <c r="OJ28" s="291"/>
      <c r="OK28" s="291"/>
      <c r="OL28" s="291"/>
      <c r="OM28" s="291"/>
      <c r="ON28" s="291"/>
      <c r="OO28" s="291"/>
      <c r="OP28" s="291"/>
      <c r="OQ28" s="291"/>
      <c r="OR28" s="291"/>
      <c r="OS28" s="291"/>
      <c r="OT28" s="291"/>
      <c r="OU28" s="291"/>
      <c r="OV28" s="291"/>
      <c r="OW28" s="291"/>
      <c r="OX28" s="291"/>
      <c r="OY28" s="291"/>
      <c r="OZ28" s="291"/>
      <c r="PA28" s="291"/>
      <c r="PB28" s="291"/>
      <c r="PC28" s="291"/>
      <c r="PD28" s="291"/>
      <c r="PE28" s="291"/>
      <c r="PF28" s="291"/>
      <c r="PG28" s="291"/>
      <c r="PH28" s="291"/>
      <c r="PI28" s="291"/>
      <c r="PJ28" s="291"/>
      <c r="PK28" s="291"/>
      <c r="PL28" s="291"/>
      <c r="PM28" s="291"/>
      <c r="PN28" s="291"/>
      <c r="PO28" s="291"/>
      <c r="PP28" s="291"/>
      <c r="PQ28" s="291"/>
      <c r="PR28" s="291"/>
      <c r="PS28" s="291"/>
      <c r="PT28" s="291"/>
      <c r="PU28" s="291"/>
      <c r="PV28" s="291"/>
      <c r="PW28" s="291"/>
      <c r="PX28" s="291"/>
      <c r="PY28" s="291"/>
      <c r="PZ28" s="291"/>
      <c r="QA28" s="291"/>
      <c r="QB28" s="291"/>
      <c r="QC28" s="291"/>
      <c r="QD28" s="291"/>
      <c r="QE28" s="291"/>
      <c r="QF28" s="291"/>
      <c r="QG28" s="291"/>
      <c r="QH28" s="291"/>
      <c r="QI28" s="291"/>
      <c r="QJ28" s="291"/>
      <c r="QK28" s="291"/>
      <c r="QL28" s="291"/>
      <c r="QM28" s="291"/>
      <c r="QN28" s="291"/>
      <c r="QO28" s="291"/>
      <c r="QP28" s="291"/>
      <c r="QQ28" s="291"/>
      <c r="QR28" s="291"/>
      <c r="QS28" s="291"/>
      <c r="QT28" s="291"/>
      <c r="QU28" s="291"/>
      <c r="QV28" s="291"/>
      <c r="QW28" s="291"/>
      <c r="QX28" s="291"/>
      <c r="QY28" s="291"/>
      <c r="QZ28" s="291"/>
      <c r="RA28" s="291"/>
      <c r="RB28" s="291"/>
      <c r="RC28" s="291"/>
      <c r="RD28" s="291"/>
      <c r="RE28" s="291"/>
      <c r="RF28" s="291"/>
      <c r="RG28" s="291"/>
      <c r="RH28" s="291"/>
      <c r="RI28" s="291"/>
      <c r="RJ28" s="291"/>
      <c r="RK28" s="291"/>
      <c r="RL28" s="291"/>
      <c r="RM28" s="291"/>
      <c r="RN28" s="291"/>
      <c r="RO28" s="291"/>
      <c r="RP28" s="291"/>
      <c r="RQ28" s="291"/>
      <c r="RR28" s="291"/>
      <c r="RS28" s="291"/>
      <c r="RT28" s="291"/>
      <c r="RU28" s="291"/>
      <c r="RV28" s="291"/>
      <c r="RW28" s="291"/>
      <c r="RX28" s="291"/>
      <c r="RY28" s="291"/>
      <c r="RZ28" s="291"/>
      <c r="SA28" s="291"/>
      <c r="SB28" s="291"/>
      <c r="SC28" s="291"/>
      <c r="SD28" s="291"/>
      <c r="SE28" s="291"/>
      <c r="SF28" s="291"/>
      <c r="SG28" s="291"/>
      <c r="SH28" s="291"/>
      <c r="SI28" s="291"/>
      <c r="SJ28" s="291"/>
      <c r="SK28" s="291"/>
      <c r="SL28" s="291"/>
      <c r="SM28" s="291"/>
      <c r="SN28" s="291"/>
      <c r="SO28" s="291"/>
      <c r="SP28" s="291"/>
      <c r="SQ28" s="291"/>
      <c r="SR28" s="291"/>
      <c r="SS28" s="291"/>
      <c r="ST28" s="291"/>
      <c r="SU28" s="291"/>
      <c r="SV28" s="291"/>
      <c r="SW28" s="291"/>
      <c r="SX28" s="291"/>
      <c r="SY28" s="291"/>
      <c r="SZ28" s="291"/>
      <c r="TA28" s="291"/>
      <c r="TB28" s="291"/>
      <c r="TC28" s="291"/>
      <c r="TD28" s="291"/>
      <c r="TE28" s="291"/>
      <c r="TF28" s="291"/>
      <c r="TG28" s="291"/>
      <c r="TH28" s="291"/>
      <c r="TI28" s="291"/>
      <c r="TJ28" s="291"/>
      <c r="TK28" s="291"/>
      <c r="TL28" s="291"/>
      <c r="TM28" s="291"/>
      <c r="TN28" s="291"/>
      <c r="TO28" s="291"/>
      <c r="TP28" s="291"/>
      <c r="TQ28" s="291"/>
      <c r="TR28" s="291"/>
      <c r="TS28" s="291"/>
      <c r="TT28" s="291"/>
      <c r="TU28" s="291"/>
      <c r="TV28" s="291"/>
      <c r="TW28" s="291"/>
      <c r="TX28" s="291"/>
      <c r="TY28" s="291"/>
      <c r="TZ28" s="291"/>
      <c r="UA28" s="291"/>
      <c r="UB28" s="291"/>
      <c r="UC28" s="291"/>
      <c r="UD28" s="291"/>
      <c r="UE28" s="291"/>
      <c r="UF28" s="291"/>
      <c r="UG28" s="291"/>
      <c r="UH28" s="291"/>
      <c r="UI28" s="291"/>
      <c r="UJ28" s="291"/>
      <c r="UK28" s="291"/>
      <c r="UL28" s="291"/>
      <c r="UM28" s="291"/>
      <c r="UN28" s="291"/>
      <c r="UO28" s="291"/>
      <c r="UP28" s="291"/>
      <c r="UQ28" s="291"/>
      <c r="UR28" s="291"/>
      <c r="US28" s="291"/>
      <c r="UT28" s="291"/>
      <c r="UU28" s="291"/>
      <c r="UV28" s="291"/>
      <c r="UW28" s="291"/>
      <c r="UX28" s="291"/>
      <c r="UY28" s="291"/>
      <c r="UZ28" s="291"/>
      <c r="VA28" s="291"/>
      <c r="VB28" s="291"/>
      <c r="VC28" s="291"/>
      <c r="VD28" s="291"/>
      <c r="VE28" s="291"/>
      <c r="VF28" s="291"/>
      <c r="VG28" s="291"/>
      <c r="VH28" s="291"/>
      <c r="VI28" s="291"/>
      <c r="VJ28" s="291"/>
      <c r="VK28" s="291"/>
      <c r="VL28" s="291"/>
      <c r="VM28" s="291"/>
      <c r="VN28" s="291"/>
      <c r="VO28" s="291"/>
      <c r="VP28" s="291"/>
      <c r="VQ28" s="291"/>
      <c r="VR28" s="291"/>
      <c r="VS28" s="291"/>
      <c r="VT28" s="291"/>
      <c r="VU28" s="291"/>
      <c r="VV28" s="291"/>
      <c r="VW28" s="291"/>
      <c r="VX28" s="291"/>
      <c r="VY28" s="291"/>
      <c r="VZ28" s="291"/>
      <c r="WA28" s="291"/>
      <c r="WB28" s="291"/>
      <c r="WC28" s="291"/>
      <c r="WD28" s="291"/>
      <c r="WE28" s="291"/>
      <c r="WF28" s="291"/>
      <c r="WG28" s="291"/>
      <c r="WH28" s="291"/>
      <c r="WI28" s="291"/>
      <c r="WJ28" s="291"/>
      <c r="WK28" s="291"/>
      <c r="WL28" s="291"/>
      <c r="WM28" s="291"/>
      <c r="WN28" s="291"/>
      <c r="WO28" s="291"/>
      <c r="WP28" s="291"/>
      <c r="WQ28" s="291"/>
      <c r="WR28" s="291"/>
      <c r="WS28" s="291"/>
      <c r="WT28" s="291"/>
      <c r="WU28" s="291"/>
      <c r="WV28" s="291"/>
      <c r="WW28" s="291"/>
      <c r="WX28" s="291"/>
      <c r="WY28" s="291"/>
      <c r="WZ28" s="291"/>
      <c r="XA28" s="291"/>
      <c r="XB28" s="291"/>
      <c r="XC28" s="291"/>
      <c r="XD28" s="291"/>
      <c r="XE28" s="291"/>
      <c r="XF28" s="291"/>
      <c r="XG28" s="291"/>
      <c r="XH28" s="291"/>
      <c r="XI28" s="291"/>
      <c r="XJ28" s="291"/>
      <c r="XK28" s="291"/>
      <c r="XL28" s="291"/>
      <c r="XM28" s="291"/>
      <c r="XN28" s="291"/>
      <c r="XO28" s="291"/>
      <c r="XP28" s="291"/>
      <c r="XQ28" s="291"/>
      <c r="XR28" s="291"/>
      <c r="XS28" s="291"/>
      <c r="XT28" s="291"/>
      <c r="XU28" s="291"/>
      <c r="XV28" s="291"/>
      <c r="XW28" s="291"/>
      <c r="XX28" s="291"/>
      <c r="XY28" s="291"/>
      <c r="XZ28" s="291"/>
      <c r="YA28" s="291"/>
      <c r="YB28" s="291"/>
      <c r="YC28" s="291"/>
      <c r="YD28" s="291"/>
      <c r="YE28" s="291"/>
      <c r="YF28" s="291"/>
      <c r="YG28" s="291"/>
      <c r="YH28" s="291"/>
      <c r="YI28" s="291"/>
      <c r="YJ28" s="291"/>
      <c r="YK28" s="291"/>
      <c r="YL28" s="291"/>
      <c r="YM28" s="291"/>
      <c r="YN28" s="291"/>
      <c r="YO28" s="291"/>
      <c r="YP28" s="291"/>
      <c r="YQ28" s="291"/>
      <c r="YR28" s="291"/>
      <c r="YS28" s="291"/>
      <c r="YT28" s="291"/>
      <c r="YU28" s="291"/>
      <c r="YV28" s="291"/>
      <c r="YW28" s="291"/>
      <c r="YX28" s="291"/>
      <c r="YY28" s="291"/>
      <c r="YZ28" s="291"/>
      <c r="ZA28" s="291"/>
      <c r="ZB28" s="291"/>
      <c r="ZC28" s="291"/>
      <c r="ZD28" s="291"/>
      <c r="ZE28" s="291"/>
      <c r="ZF28" s="291"/>
      <c r="ZG28" s="291"/>
      <c r="ZH28" s="291"/>
      <c r="ZI28" s="291"/>
      <c r="ZJ28" s="291"/>
      <c r="ZK28" s="291"/>
      <c r="ZL28" s="291"/>
      <c r="ZM28" s="291"/>
      <c r="ZN28" s="291"/>
      <c r="ZO28" s="291"/>
      <c r="ZP28" s="291"/>
      <c r="ZQ28" s="291"/>
      <c r="ZR28" s="291"/>
      <c r="ZS28" s="291"/>
      <c r="ZT28" s="291"/>
      <c r="ZU28" s="291"/>
      <c r="ZV28" s="291"/>
      <c r="ZW28" s="291"/>
      <c r="ZX28" s="291"/>
      <c r="ZY28" s="291"/>
      <c r="ZZ28" s="291"/>
      <c r="AAA28" s="291"/>
      <c r="AAB28" s="291"/>
      <c r="AAC28" s="291"/>
      <c r="AAD28" s="291"/>
      <c r="AAE28" s="291"/>
      <c r="AAF28" s="291"/>
      <c r="AAG28" s="291"/>
      <c r="AAH28" s="291"/>
      <c r="AAI28" s="291"/>
      <c r="AAJ28" s="291"/>
      <c r="AAK28" s="291"/>
      <c r="AAL28" s="291"/>
      <c r="AAM28" s="291"/>
      <c r="AAN28" s="291"/>
      <c r="AAO28" s="291"/>
      <c r="AAP28" s="291"/>
      <c r="AAQ28" s="291"/>
      <c r="AAR28" s="291"/>
      <c r="AAS28" s="291"/>
      <c r="AAT28" s="291"/>
      <c r="AAU28" s="291"/>
      <c r="AAV28" s="291"/>
      <c r="AAW28" s="291"/>
      <c r="AAX28" s="291"/>
      <c r="AAY28" s="291"/>
      <c r="AAZ28" s="291"/>
      <c r="ABA28" s="291"/>
      <c r="ABB28" s="291"/>
      <c r="ABC28" s="291"/>
      <c r="ABD28" s="291"/>
      <c r="ABE28" s="291"/>
      <c r="ABF28" s="291"/>
      <c r="ABG28" s="291"/>
      <c r="ABH28" s="291"/>
      <c r="ABI28" s="291"/>
      <c r="ABJ28" s="291"/>
      <c r="ABK28" s="291"/>
      <c r="ABL28" s="291"/>
      <c r="ABM28" s="291"/>
      <c r="ABN28" s="291"/>
      <c r="ABO28" s="291"/>
      <c r="ABP28" s="291"/>
      <c r="ABQ28" s="291"/>
      <c r="ABR28" s="291"/>
      <c r="ABS28" s="291"/>
      <c r="ABT28" s="291"/>
      <c r="ABU28" s="291"/>
      <c r="ABV28" s="291"/>
      <c r="ABW28" s="291"/>
      <c r="ABX28" s="291"/>
      <c r="ABY28" s="291"/>
      <c r="ABZ28" s="291"/>
      <c r="ACA28" s="291"/>
      <c r="ACB28" s="291"/>
      <c r="ACC28" s="291"/>
      <c r="ACD28" s="291"/>
      <c r="ACE28" s="291"/>
      <c r="ACF28" s="291"/>
      <c r="ACG28" s="291"/>
      <c r="ACH28" s="291"/>
      <c r="ACI28" s="291"/>
      <c r="ACJ28" s="291"/>
      <c r="ACK28" s="291"/>
      <c r="ACL28" s="291"/>
      <c r="ACM28" s="291"/>
      <c r="ACN28" s="291"/>
      <c r="ACO28" s="291"/>
      <c r="ACP28" s="291"/>
      <c r="ACQ28" s="291"/>
      <c r="ACR28" s="291"/>
      <c r="ACS28" s="291"/>
      <c r="ACT28" s="291"/>
      <c r="ACU28" s="291"/>
      <c r="ACV28" s="291"/>
      <c r="ACW28" s="291"/>
      <c r="ACX28" s="291"/>
      <c r="ACY28" s="291"/>
      <c r="ACZ28" s="291"/>
      <c r="ADA28" s="291"/>
      <c r="ADB28" s="291"/>
      <c r="ADC28" s="291"/>
      <c r="ADD28" s="291"/>
      <c r="ADE28" s="291"/>
      <c r="ADF28" s="291"/>
      <c r="ADG28" s="291"/>
      <c r="ADH28" s="291"/>
      <c r="ADI28" s="291"/>
      <c r="ADJ28" s="291"/>
      <c r="ADK28" s="291"/>
      <c r="ADL28" s="291"/>
      <c r="ADM28" s="291"/>
      <c r="ADN28" s="291"/>
      <c r="ADO28" s="291"/>
      <c r="ADP28" s="291"/>
      <c r="ADQ28" s="291"/>
      <c r="ADR28" s="291"/>
      <c r="ADS28" s="291"/>
      <c r="ADT28" s="291"/>
      <c r="ADU28" s="291"/>
      <c r="ADV28" s="291"/>
      <c r="ADW28" s="291"/>
      <c r="ADX28" s="291"/>
      <c r="ADY28" s="291"/>
      <c r="ADZ28" s="291"/>
      <c r="AEA28" s="291"/>
      <c r="AEB28" s="291"/>
      <c r="AEC28" s="291"/>
      <c r="AED28" s="291"/>
      <c r="AEE28" s="291"/>
      <c r="AEF28" s="291"/>
      <c r="AEG28" s="291"/>
      <c r="AEH28" s="291"/>
      <c r="AEI28" s="291"/>
      <c r="AEJ28" s="291"/>
      <c r="AEK28" s="291"/>
      <c r="AEL28" s="291"/>
      <c r="AEM28" s="291"/>
      <c r="AEN28" s="291"/>
      <c r="AEO28" s="291"/>
      <c r="AEP28" s="291"/>
      <c r="AEQ28" s="291"/>
      <c r="AER28" s="291"/>
      <c r="AES28" s="291"/>
      <c r="AET28" s="291"/>
      <c r="AEU28" s="291"/>
      <c r="AEV28" s="291"/>
      <c r="AEW28" s="291"/>
      <c r="AEX28" s="291"/>
      <c r="AEY28" s="291"/>
      <c r="AEZ28" s="291"/>
      <c r="AFA28" s="291"/>
      <c r="AFB28" s="291"/>
      <c r="AFC28" s="291"/>
      <c r="AFD28" s="291"/>
      <c r="AFE28" s="291"/>
      <c r="AFF28" s="291"/>
      <c r="AFG28" s="291"/>
      <c r="AFH28" s="291"/>
      <c r="AFI28" s="291"/>
      <c r="AFJ28" s="291"/>
      <c r="AFK28" s="291"/>
      <c r="AFL28" s="291"/>
      <c r="AFM28" s="291"/>
      <c r="AFN28" s="291"/>
      <c r="AFO28" s="291"/>
      <c r="AFP28" s="291"/>
      <c r="AFQ28" s="291"/>
      <c r="AFR28" s="291"/>
      <c r="AFS28" s="291"/>
      <c r="AFT28" s="291"/>
      <c r="AFU28" s="291"/>
      <c r="AFV28" s="291"/>
      <c r="AFW28" s="291"/>
      <c r="AFX28" s="291"/>
      <c r="AFY28" s="291"/>
      <c r="AFZ28" s="291"/>
      <c r="AGA28" s="291"/>
      <c r="AGB28" s="291"/>
      <c r="AGC28" s="291"/>
      <c r="AGD28" s="291"/>
      <c r="AGE28" s="291"/>
      <c r="AGF28" s="291"/>
      <c r="AGG28" s="291"/>
      <c r="AGH28" s="291"/>
      <c r="AGI28" s="291"/>
      <c r="AGJ28" s="291"/>
      <c r="AGK28" s="291"/>
      <c r="AGL28" s="291"/>
      <c r="AGM28" s="291"/>
      <c r="AGN28" s="291"/>
      <c r="AGO28" s="291"/>
      <c r="AGP28" s="291"/>
      <c r="AGQ28" s="291"/>
      <c r="AGR28" s="291"/>
      <c r="AGS28" s="291"/>
      <c r="AGT28" s="291"/>
      <c r="AGU28" s="291"/>
      <c r="AGV28" s="291"/>
      <c r="AGW28" s="291"/>
      <c r="AGX28" s="291"/>
      <c r="AGY28" s="291"/>
      <c r="AGZ28" s="291"/>
      <c r="AHA28" s="291"/>
      <c r="AHB28" s="291"/>
      <c r="AHC28" s="291"/>
      <c r="AHD28" s="291"/>
      <c r="AHE28" s="291"/>
      <c r="AHF28" s="291"/>
      <c r="AHG28" s="291"/>
      <c r="AHH28" s="291"/>
      <c r="AHI28" s="291"/>
      <c r="AHJ28" s="291"/>
      <c r="AHK28" s="291"/>
      <c r="AHL28" s="291"/>
      <c r="AHM28" s="291"/>
      <c r="AHN28" s="291"/>
      <c r="AHO28" s="291"/>
      <c r="AHP28" s="291"/>
      <c r="AHQ28" s="291"/>
      <c r="AHR28" s="291"/>
      <c r="AHS28" s="291"/>
      <c r="AHT28" s="291"/>
      <c r="AHU28" s="291"/>
      <c r="AHV28" s="291"/>
      <c r="AHW28" s="291"/>
      <c r="AHX28" s="291"/>
      <c r="AHY28" s="291"/>
      <c r="AHZ28" s="291"/>
      <c r="AIA28" s="291"/>
      <c r="AIB28" s="291"/>
      <c r="AIC28" s="291"/>
      <c r="AID28" s="291"/>
      <c r="AIE28" s="291"/>
      <c r="AIF28" s="291"/>
      <c r="AIG28" s="291"/>
      <c r="AIH28" s="291"/>
      <c r="AII28" s="291"/>
      <c r="AIJ28" s="291"/>
      <c r="AIK28" s="291"/>
      <c r="AIL28" s="291"/>
      <c r="AIM28" s="291"/>
      <c r="AIN28" s="291"/>
      <c r="AIO28" s="291"/>
      <c r="AIP28" s="291"/>
      <c r="AIQ28" s="291"/>
      <c r="AIR28" s="291"/>
      <c r="AIS28" s="291"/>
      <c r="AIT28" s="291"/>
      <c r="AIU28" s="291"/>
      <c r="AIV28" s="291"/>
      <c r="AIW28" s="291"/>
      <c r="AIX28" s="291"/>
      <c r="AIY28" s="291"/>
      <c r="AIZ28" s="291"/>
      <c r="AJA28" s="291"/>
      <c r="AJB28" s="291"/>
      <c r="AJC28" s="291"/>
      <c r="AJD28" s="291"/>
      <c r="AJE28" s="291"/>
      <c r="AJF28" s="291"/>
      <c r="AJG28" s="291"/>
      <c r="AJH28" s="291"/>
      <c r="AJI28" s="291"/>
      <c r="AJJ28" s="291"/>
      <c r="AJK28" s="291"/>
      <c r="AJL28" s="291"/>
      <c r="AJM28" s="291"/>
      <c r="AJN28" s="291"/>
      <c r="AJO28" s="291"/>
      <c r="AJP28" s="291"/>
      <c r="AJQ28" s="291"/>
      <c r="AJR28" s="291"/>
      <c r="AJS28" s="291"/>
      <c r="AJT28" s="291"/>
      <c r="AJU28" s="291"/>
      <c r="AJV28" s="291"/>
      <c r="AJW28" s="291"/>
      <c r="AJX28" s="291"/>
      <c r="AJY28" s="291"/>
      <c r="AJZ28" s="291"/>
      <c r="AKA28" s="291"/>
      <c r="AKB28" s="291"/>
      <c r="AKC28" s="291"/>
      <c r="AKD28" s="291"/>
      <c r="AKE28" s="291"/>
      <c r="AKF28" s="291"/>
      <c r="AKG28" s="291"/>
      <c r="AKH28" s="291"/>
      <c r="AKI28" s="291"/>
      <c r="AKJ28" s="291"/>
      <c r="AKK28" s="291"/>
      <c r="AKL28" s="291"/>
      <c r="AKM28" s="291"/>
      <c r="AKN28" s="291"/>
      <c r="AKO28" s="291"/>
      <c r="AKP28" s="291"/>
      <c r="AKQ28" s="291"/>
      <c r="AKR28" s="291"/>
      <c r="AKS28" s="291"/>
      <c r="AKT28" s="291"/>
      <c r="AKU28" s="291"/>
      <c r="AKV28" s="291"/>
      <c r="AKW28" s="291"/>
      <c r="AKX28" s="291"/>
      <c r="AKY28" s="291"/>
      <c r="AKZ28" s="291"/>
      <c r="ALA28" s="291"/>
    </row>
    <row r="29" spans="2:990">
      <c r="B29" s="300" t="s">
        <v>138</v>
      </c>
      <c r="C29" s="301">
        <v>-1.4999999999999999E-2</v>
      </c>
      <c r="D29" s="291"/>
      <c r="E29" s="291"/>
      <c r="F29" s="291"/>
      <c r="G29" s="291"/>
      <c r="H29" s="291"/>
      <c r="I29" s="291"/>
      <c r="J29" s="291"/>
      <c r="K29" s="291"/>
      <c r="L29" s="291"/>
      <c r="M29" s="291"/>
      <c r="O29" s="294"/>
      <c r="P29" s="294"/>
      <c r="Q29" s="294"/>
      <c r="R29" s="294"/>
      <c r="S29" s="294"/>
      <c r="T29" s="294"/>
      <c r="U29" s="291"/>
      <c r="V29" s="291"/>
      <c r="W29" s="291"/>
      <c r="X29" s="291"/>
      <c r="Y29" s="291"/>
      <c r="Z29" s="291"/>
      <c r="AA29" s="291"/>
      <c r="AB29" s="291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91"/>
      <c r="AO29" s="291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91"/>
      <c r="BB29" s="291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91"/>
      <c r="BO29" s="291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91"/>
      <c r="CB29" s="291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91"/>
      <c r="CO29" s="291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91"/>
      <c r="DB29" s="291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91"/>
      <c r="DO29" s="291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91"/>
      <c r="EB29" s="291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91"/>
      <c r="EO29" s="291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91"/>
      <c r="FB29" s="291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91"/>
      <c r="FO29" s="291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91"/>
      <c r="GB29" s="291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91"/>
      <c r="GO29" s="291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91"/>
      <c r="HB29" s="291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91"/>
      <c r="HO29" s="291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91"/>
      <c r="IB29" s="291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91"/>
      <c r="IO29" s="291"/>
      <c r="IP29" s="291"/>
      <c r="IQ29" s="291"/>
      <c r="IR29" s="291"/>
      <c r="IS29" s="291"/>
      <c r="IT29" s="291"/>
      <c r="IU29" s="291"/>
      <c r="IV29" s="291"/>
      <c r="IW29" s="291"/>
      <c r="IX29" s="291"/>
      <c r="IY29" s="291"/>
      <c r="IZ29" s="291"/>
      <c r="JA29" s="291"/>
      <c r="JB29" s="291"/>
      <c r="JC29" s="291"/>
      <c r="JD29" s="291"/>
      <c r="JE29" s="291"/>
      <c r="JF29" s="291"/>
      <c r="JG29" s="291"/>
      <c r="JH29" s="291"/>
      <c r="JI29" s="291"/>
      <c r="JJ29" s="291"/>
      <c r="JK29" s="291"/>
      <c r="JL29" s="291"/>
      <c r="JM29" s="291"/>
      <c r="JN29" s="291"/>
      <c r="JO29" s="291"/>
      <c r="JP29" s="291"/>
      <c r="JQ29" s="291"/>
      <c r="JR29" s="291"/>
      <c r="JS29" s="291"/>
      <c r="JT29" s="291"/>
      <c r="JU29" s="291"/>
      <c r="JV29" s="291"/>
      <c r="JW29" s="291"/>
      <c r="JX29" s="291"/>
      <c r="JY29" s="291"/>
      <c r="JZ29" s="291"/>
      <c r="KA29" s="291"/>
      <c r="KB29" s="291"/>
      <c r="KC29" s="291"/>
      <c r="KD29" s="291"/>
      <c r="KE29" s="291"/>
      <c r="KF29" s="291"/>
      <c r="KG29" s="291"/>
      <c r="KH29" s="291"/>
      <c r="KI29" s="291"/>
      <c r="KJ29" s="291"/>
      <c r="KK29" s="291"/>
      <c r="KL29" s="291"/>
      <c r="KM29" s="291"/>
      <c r="KN29" s="291"/>
      <c r="KO29" s="291"/>
      <c r="KP29" s="291"/>
      <c r="KQ29" s="291"/>
      <c r="KR29" s="291"/>
      <c r="KS29" s="291"/>
      <c r="KT29" s="291"/>
      <c r="KU29" s="291"/>
      <c r="KV29" s="291"/>
      <c r="KW29" s="291"/>
      <c r="KX29" s="291"/>
      <c r="KY29" s="291"/>
      <c r="KZ29" s="291"/>
      <c r="LA29" s="291"/>
      <c r="LB29" s="291"/>
      <c r="LC29" s="291"/>
      <c r="LD29" s="291"/>
      <c r="LE29" s="291"/>
      <c r="LF29" s="291"/>
      <c r="LG29" s="291"/>
      <c r="LH29" s="291"/>
      <c r="LI29" s="291"/>
      <c r="LJ29" s="291"/>
      <c r="LK29" s="291"/>
      <c r="LL29" s="291"/>
      <c r="LM29" s="291"/>
      <c r="LN29" s="291"/>
      <c r="LO29" s="291"/>
      <c r="LP29" s="291"/>
      <c r="LQ29" s="291"/>
      <c r="LR29" s="291"/>
      <c r="LS29" s="291"/>
      <c r="LT29" s="291"/>
      <c r="LU29" s="291"/>
      <c r="LV29" s="291"/>
      <c r="LW29" s="291"/>
      <c r="LX29" s="291"/>
      <c r="LY29" s="291"/>
      <c r="LZ29" s="291"/>
      <c r="MA29" s="291"/>
      <c r="MB29" s="291"/>
      <c r="MC29" s="291"/>
      <c r="MD29" s="291"/>
      <c r="ME29" s="291"/>
      <c r="MF29" s="291"/>
      <c r="MG29" s="291"/>
      <c r="MH29" s="291"/>
      <c r="MI29" s="291"/>
      <c r="MJ29" s="291"/>
      <c r="MK29" s="291"/>
      <c r="ML29" s="291"/>
      <c r="MM29" s="291"/>
      <c r="MN29" s="291"/>
      <c r="MO29" s="291"/>
      <c r="MP29" s="291"/>
      <c r="MQ29" s="291"/>
      <c r="MR29" s="291"/>
      <c r="MS29" s="291"/>
      <c r="MT29" s="291"/>
      <c r="MU29" s="291"/>
      <c r="MV29" s="291"/>
      <c r="MW29" s="291"/>
      <c r="MX29" s="291"/>
      <c r="MY29" s="291"/>
      <c r="MZ29" s="291"/>
      <c r="NA29" s="291"/>
      <c r="NB29" s="291"/>
      <c r="NC29" s="291"/>
      <c r="ND29" s="291"/>
      <c r="NE29" s="291"/>
      <c r="NF29" s="291"/>
      <c r="NG29" s="291"/>
      <c r="NH29" s="291"/>
      <c r="NI29" s="291"/>
      <c r="NJ29" s="291"/>
      <c r="NK29" s="291"/>
      <c r="NL29" s="291"/>
      <c r="NM29" s="291"/>
      <c r="NN29" s="291"/>
      <c r="NO29" s="291"/>
      <c r="NP29" s="291"/>
      <c r="NQ29" s="291"/>
      <c r="NR29" s="291"/>
      <c r="NS29" s="291"/>
      <c r="NT29" s="291"/>
      <c r="NU29" s="291"/>
      <c r="NV29" s="291"/>
      <c r="NW29" s="291"/>
      <c r="NX29" s="291"/>
      <c r="NY29" s="291"/>
      <c r="NZ29" s="291"/>
      <c r="OA29" s="291"/>
      <c r="OB29" s="291"/>
      <c r="OC29" s="291"/>
      <c r="OD29" s="291"/>
      <c r="OE29" s="291"/>
      <c r="OF29" s="291"/>
      <c r="OG29" s="291"/>
      <c r="OH29" s="291"/>
      <c r="OI29" s="291"/>
      <c r="OJ29" s="291"/>
      <c r="OK29" s="291"/>
      <c r="OL29" s="291"/>
      <c r="OM29" s="291"/>
      <c r="ON29" s="291"/>
      <c r="OO29" s="291"/>
      <c r="OP29" s="291"/>
      <c r="OQ29" s="291"/>
      <c r="OR29" s="291"/>
      <c r="OS29" s="291"/>
      <c r="OT29" s="291"/>
      <c r="OU29" s="291"/>
      <c r="OV29" s="291"/>
      <c r="OW29" s="291"/>
      <c r="OX29" s="291"/>
      <c r="OY29" s="291"/>
      <c r="OZ29" s="291"/>
      <c r="PA29" s="291"/>
      <c r="PB29" s="291"/>
      <c r="PC29" s="291"/>
      <c r="PD29" s="291"/>
      <c r="PE29" s="291"/>
      <c r="PF29" s="291"/>
      <c r="PG29" s="291"/>
      <c r="PH29" s="291"/>
      <c r="PI29" s="291"/>
      <c r="PJ29" s="291"/>
      <c r="PK29" s="291"/>
      <c r="PL29" s="291"/>
      <c r="PM29" s="291"/>
      <c r="PN29" s="291"/>
      <c r="PO29" s="291"/>
      <c r="PP29" s="291"/>
      <c r="PQ29" s="291"/>
      <c r="PR29" s="291"/>
      <c r="PS29" s="291"/>
      <c r="PT29" s="291"/>
      <c r="PU29" s="291"/>
      <c r="PV29" s="291"/>
      <c r="PW29" s="291"/>
      <c r="PX29" s="291"/>
      <c r="PY29" s="291"/>
      <c r="PZ29" s="291"/>
      <c r="QA29" s="291"/>
      <c r="QB29" s="291"/>
      <c r="QC29" s="291"/>
      <c r="QD29" s="291"/>
      <c r="QE29" s="291"/>
      <c r="QF29" s="291"/>
      <c r="QG29" s="291"/>
      <c r="QH29" s="291"/>
      <c r="QI29" s="291"/>
      <c r="QJ29" s="291"/>
      <c r="QK29" s="291"/>
      <c r="QL29" s="291"/>
      <c r="QM29" s="291"/>
      <c r="QN29" s="291"/>
      <c r="QO29" s="291"/>
      <c r="QP29" s="291"/>
      <c r="QQ29" s="291"/>
      <c r="QR29" s="291"/>
      <c r="QS29" s="291"/>
      <c r="QT29" s="291"/>
      <c r="QU29" s="291"/>
      <c r="QV29" s="291"/>
      <c r="QW29" s="291"/>
      <c r="QX29" s="291"/>
      <c r="QY29" s="291"/>
      <c r="QZ29" s="291"/>
      <c r="RA29" s="291"/>
      <c r="RB29" s="291"/>
      <c r="RC29" s="291"/>
      <c r="RD29" s="291"/>
      <c r="RE29" s="291"/>
      <c r="RF29" s="291"/>
      <c r="RG29" s="291"/>
      <c r="RH29" s="291"/>
      <c r="RI29" s="291"/>
      <c r="RJ29" s="291"/>
      <c r="RK29" s="291"/>
      <c r="RL29" s="291"/>
      <c r="RM29" s="291"/>
      <c r="RN29" s="291"/>
      <c r="RO29" s="291"/>
      <c r="RP29" s="291"/>
      <c r="RQ29" s="291"/>
      <c r="RR29" s="291"/>
      <c r="RS29" s="291"/>
      <c r="RT29" s="291"/>
      <c r="RU29" s="291"/>
      <c r="RV29" s="291"/>
      <c r="RW29" s="291"/>
      <c r="RX29" s="291"/>
      <c r="RY29" s="291"/>
      <c r="RZ29" s="291"/>
      <c r="SA29" s="291"/>
      <c r="SB29" s="291"/>
      <c r="SC29" s="291"/>
      <c r="SD29" s="291"/>
      <c r="SE29" s="291"/>
      <c r="SF29" s="291"/>
      <c r="SG29" s="291"/>
      <c r="SH29" s="291"/>
      <c r="SI29" s="291"/>
      <c r="SJ29" s="291"/>
      <c r="SK29" s="291"/>
      <c r="SL29" s="291"/>
      <c r="SM29" s="291"/>
      <c r="SN29" s="291"/>
      <c r="SO29" s="291"/>
      <c r="SP29" s="291"/>
      <c r="SQ29" s="291"/>
      <c r="SR29" s="291"/>
      <c r="SS29" s="291"/>
      <c r="ST29" s="291"/>
      <c r="SU29" s="291"/>
      <c r="SV29" s="291"/>
      <c r="SW29" s="291"/>
      <c r="SX29" s="291"/>
      <c r="SY29" s="291"/>
      <c r="SZ29" s="291"/>
      <c r="TA29" s="291"/>
      <c r="TB29" s="291"/>
      <c r="TC29" s="291"/>
      <c r="TD29" s="291"/>
      <c r="TE29" s="291"/>
      <c r="TF29" s="291"/>
      <c r="TG29" s="291"/>
      <c r="TH29" s="291"/>
      <c r="TI29" s="291"/>
      <c r="TJ29" s="291"/>
      <c r="TK29" s="291"/>
      <c r="TL29" s="291"/>
      <c r="TM29" s="291"/>
      <c r="TN29" s="291"/>
      <c r="TO29" s="291"/>
      <c r="TP29" s="291"/>
      <c r="TQ29" s="291"/>
      <c r="TR29" s="291"/>
      <c r="TS29" s="291"/>
      <c r="TT29" s="291"/>
      <c r="TU29" s="291"/>
      <c r="TV29" s="291"/>
      <c r="TW29" s="291"/>
      <c r="TX29" s="291"/>
      <c r="TY29" s="291"/>
      <c r="TZ29" s="291"/>
      <c r="UA29" s="291"/>
      <c r="UB29" s="291"/>
      <c r="UC29" s="291"/>
      <c r="UD29" s="291"/>
      <c r="UE29" s="291"/>
      <c r="UF29" s="291"/>
      <c r="UG29" s="291"/>
      <c r="UH29" s="291"/>
      <c r="UI29" s="291"/>
      <c r="UJ29" s="291"/>
      <c r="UK29" s="291"/>
      <c r="UL29" s="291"/>
      <c r="UM29" s="291"/>
      <c r="UN29" s="291"/>
      <c r="UO29" s="291"/>
      <c r="UP29" s="291"/>
      <c r="UQ29" s="291"/>
      <c r="UR29" s="291"/>
      <c r="US29" s="291"/>
      <c r="UT29" s="291"/>
      <c r="UU29" s="291"/>
      <c r="UV29" s="291"/>
      <c r="UW29" s="291"/>
      <c r="UX29" s="291"/>
      <c r="UY29" s="291"/>
      <c r="UZ29" s="291"/>
      <c r="VA29" s="291"/>
      <c r="VB29" s="291"/>
      <c r="VC29" s="291"/>
      <c r="VD29" s="291"/>
      <c r="VE29" s="291"/>
      <c r="VF29" s="291"/>
      <c r="VG29" s="291"/>
      <c r="VH29" s="291"/>
      <c r="VI29" s="291"/>
      <c r="VJ29" s="291"/>
      <c r="VK29" s="291"/>
      <c r="VL29" s="291"/>
      <c r="VM29" s="291"/>
      <c r="VN29" s="291"/>
      <c r="VO29" s="291"/>
      <c r="VP29" s="291"/>
      <c r="VQ29" s="291"/>
      <c r="VR29" s="291"/>
      <c r="VS29" s="291"/>
      <c r="VT29" s="291"/>
      <c r="VU29" s="291"/>
      <c r="VV29" s="291"/>
      <c r="VW29" s="291"/>
      <c r="VX29" s="291"/>
      <c r="VY29" s="291"/>
      <c r="VZ29" s="291"/>
      <c r="WA29" s="291"/>
      <c r="WB29" s="291"/>
      <c r="WC29" s="291"/>
      <c r="WD29" s="291"/>
      <c r="WE29" s="291"/>
      <c r="WF29" s="291"/>
      <c r="WG29" s="291"/>
      <c r="WH29" s="291"/>
      <c r="WI29" s="291"/>
      <c r="WJ29" s="291"/>
      <c r="WK29" s="291"/>
      <c r="WL29" s="291"/>
      <c r="WM29" s="291"/>
      <c r="WN29" s="291"/>
      <c r="WO29" s="291"/>
      <c r="WP29" s="291"/>
      <c r="WQ29" s="291"/>
      <c r="WR29" s="291"/>
      <c r="WS29" s="291"/>
      <c r="WT29" s="291"/>
      <c r="WU29" s="291"/>
      <c r="WV29" s="291"/>
      <c r="WW29" s="291"/>
      <c r="WX29" s="291"/>
      <c r="WY29" s="291"/>
      <c r="WZ29" s="291"/>
      <c r="XA29" s="291"/>
      <c r="XB29" s="291"/>
      <c r="XC29" s="291"/>
      <c r="XD29" s="291"/>
      <c r="XE29" s="291"/>
      <c r="XF29" s="291"/>
      <c r="XG29" s="291"/>
      <c r="XH29" s="291"/>
      <c r="XI29" s="291"/>
      <c r="XJ29" s="291"/>
      <c r="XK29" s="291"/>
      <c r="XL29" s="291"/>
      <c r="XM29" s="291"/>
      <c r="XN29" s="291"/>
      <c r="XO29" s="291"/>
      <c r="XP29" s="291"/>
      <c r="XQ29" s="291"/>
      <c r="XR29" s="291"/>
      <c r="XS29" s="291"/>
      <c r="XT29" s="291"/>
      <c r="XU29" s="291"/>
      <c r="XV29" s="291"/>
      <c r="XW29" s="291"/>
      <c r="XX29" s="291"/>
      <c r="XY29" s="291"/>
      <c r="XZ29" s="291"/>
      <c r="YA29" s="291"/>
      <c r="YB29" s="291"/>
      <c r="YC29" s="291"/>
      <c r="YD29" s="291"/>
      <c r="YE29" s="291"/>
      <c r="YF29" s="291"/>
      <c r="YG29" s="291"/>
      <c r="YH29" s="291"/>
      <c r="YI29" s="291"/>
      <c r="YJ29" s="291"/>
      <c r="YK29" s="291"/>
      <c r="YL29" s="291"/>
      <c r="YM29" s="291"/>
      <c r="YN29" s="291"/>
      <c r="YO29" s="291"/>
      <c r="YP29" s="291"/>
      <c r="YQ29" s="291"/>
      <c r="YR29" s="291"/>
      <c r="YS29" s="291"/>
      <c r="YT29" s="291"/>
      <c r="YU29" s="291"/>
      <c r="YV29" s="291"/>
      <c r="YW29" s="291"/>
      <c r="YX29" s="291"/>
      <c r="YY29" s="291"/>
      <c r="YZ29" s="291"/>
      <c r="ZA29" s="291"/>
      <c r="ZB29" s="291"/>
      <c r="ZC29" s="291"/>
      <c r="ZD29" s="291"/>
      <c r="ZE29" s="291"/>
      <c r="ZF29" s="291"/>
      <c r="ZG29" s="291"/>
      <c r="ZH29" s="291"/>
      <c r="ZI29" s="291"/>
      <c r="ZJ29" s="291"/>
      <c r="ZK29" s="291"/>
      <c r="ZL29" s="291"/>
      <c r="ZM29" s="291"/>
      <c r="ZN29" s="291"/>
      <c r="ZO29" s="291"/>
      <c r="ZP29" s="291"/>
      <c r="ZQ29" s="291"/>
      <c r="ZR29" s="291"/>
      <c r="ZS29" s="291"/>
      <c r="ZT29" s="291"/>
      <c r="ZU29" s="291"/>
      <c r="ZV29" s="291"/>
      <c r="ZW29" s="291"/>
      <c r="ZX29" s="291"/>
      <c r="ZY29" s="291"/>
      <c r="ZZ29" s="291"/>
      <c r="AAA29" s="291"/>
      <c r="AAB29" s="291"/>
      <c r="AAC29" s="291"/>
      <c r="AAD29" s="291"/>
      <c r="AAE29" s="291"/>
      <c r="AAF29" s="291"/>
      <c r="AAG29" s="291"/>
      <c r="AAH29" s="291"/>
      <c r="AAI29" s="291"/>
      <c r="AAJ29" s="291"/>
      <c r="AAK29" s="291"/>
      <c r="AAL29" s="291"/>
      <c r="AAM29" s="291"/>
      <c r="AAN29" s="291"/>
      <c r="AAO29" s="291"/>
      <c r="AAP29" s="291"/>
      <c r="AAQ29" s="291"/>
      <c r="AAR29" s="291"/>
      <c r="AAS29" s="291"/>
      <c r="AAT29" s="291"/>
      <c r="AAU29" s="291"/>
      <c r="AAV29" s="291"/>
      <c r="AAW29" s="291"/>
      <c r="AAX29" s="291"/>
      <c r="AAY29" s="291"/>
      <c r="AAZ29" s="291"/>
      <c r="ABA29" s="291"/>
      <c r="ABB29" s="291"/>
      <c r="ABC29" s="291"/>
      <c r="ABD29" s="291"/>
      <c r="ABE29" s="291"/>
      <c r="ABF29" s="291"/>
      <c r="ABG29" s="291"/>
      <c r="ABH29" s="291"/>
      <c r="ABI29" s="291"/>
      <c r="ABJ29" s="291"/>
      <c r="ABK29" s="291"/>
      <c r="ABL29" s="291"/>
      <c r="ABM29" s="291"/>
      <c r="ABN29" s="291"/>
      <c r="ABO29" s="291"/>
      <c r="ABP29" s="291"/>
      <c r="ABQ29" s="291"/>
      <c r="ABR29" s="291"/>
      <c r="ABS29" s="291"/>
      <c r="ABT29" s="291"/>
      <c r="ABU29" s="291"/>
      <c r="ABV29" s="291"/>
      <c r="ABW29" s="291"/>
      <c r="ABX29" s="291"/>
      <c r="ABY29" s="291"/>
      <c r="ABZ29" s="291"/>
      <c r="ACA29" s="291"/>
      <c r="ACB29" s="291"/>
      <c r="ACC29" s="291"/>
      <c r="ACD29" s="291"/>
      <c r="ACE29" s="291"/>
      <c r="ACF29" s="291"/>
      <c r="ACG29" s="291"/>
      <c r="ACH29" s="291"/>
      <c r="ACI29" s="291"/>
      <c r="ACJ29" s="291"/>
      <c r="ACK29" s="291"/>
      <c r="ACL29" s="291"/>
      <c r="ACM29" s="291"/>
      <c r="ACN29" s="291"/>
      <c r="ACO29" s="291"/>
      <c r="ACP29" s="291"/>
      <c r="ACQ29" s="291"/>
      <c r="ACR29" s="291"/>
      <c r="ACS29" s="291"/>
      <c r="ACT29" s="291"/>
      <c r="ACU29" s="291"/>
      <c r="ACV29" s="291"/>
      <c r="ACW29" s="291"/>
      <c r="ACX29" s="291"/>
      <c r="ACY29" s="291"/>
      <c r="ACZ29" s="291"/>
      <c r="ADA29" s="291"/>
      <c r="ADB29" s="291"/>
      <c r="ADC29" s="291"/>
      <c r="ADD29" s="291"/>
      <c r="ADE29" s="291"/>
      <c r="ADF29" s="291"/>
      <c r="ADG29" s="291"/>
      <c r="ADH29" s="291"/>
      <c r="ADI29" s="291"/>
      <c r="ADJ29" s="291"/>
      <c r="ADK29" s="291"/>
      <c r="ADL29" s="291"/>
      <c r="ADM29" s="291"/>
      <c r="ADN29" s="291"/>
      <c r="ADO29" s="291"/>
      <c r="ADP29" s="291"/>
      <c r="ADQ29" s="291"/>
      <c r="ADR29" s="291"/>
      <c r="ADS29" s="291"/>
      <c r="ADT29" s="291"/>
      <c r="ADU29" s="291"/>
      <c r="ADV29" s="291"/>
      <c r="ADW29" s="291"/>
      <c r="ADX29" s="291"/>
      <c r="ADY29" s="291"/>
      <c r="ADZ29" s="291"/>
      <c r="AEA29" s="291"/>
      <c r="AEB29" s="291"/>
      <c r="AEC29" s="291"/>
      <c r="AED29" s="291"/>
      <c r="AEE29" s="291"/>
      <c r="AEF29" s="291"/>
      <c r="AEG29" s="291"/>
      <c r="AEH29" s="291"/>
      <c r="AEI29" s="291"/>
      <c r="AEJ29" s="291"/>
      <c r="AEK29" s="291"/>
      <c r="AEL29" s="291"/>
      <c r="AEM29" s="291"/>
      <c r="AEN29" s="291"/>
      <c r="AEO29" s="291"/>
      <c r="AEP29" s="291"/>
      <c r="AEQ29" s="291"/>
      <c r="AER29" s="291"/>
      <c r="AES29" s="291"/>
      <c r="AET29" s="291"/>
      <c r="AEU29" s="291"/>
      <c r="AEV29" s="291"/>
      <c r="AEW29" s="291"/>
      <c r="AEX29" s="291"/>
      <c r="AEY29" s="291"/>
      <c r="AEZ29" s="291"/>
      <c r="AFA29" s="291"/>
      <c r="AFB29" s="291"/>
      <c r="AFC29" s="291"/>
      <c r="AFD29" s="291"/>
      <c r="AFE29" s="291"/>
      <c r="AFF29" s="291"/>
      <c r="AFG29" s="291"/>
      <c r="AFH29" s="291"/>
      <c r="AFI29" s="291"/>
      <c r="AFJ29" s="291"/>
      <c r="AFK29" s="291"/>
      <c r="AFL29" s="291"/>
      <c r="AFM29" s="291"/>
      <c r="AFN29" s="291"/>
      <c r="AFO29" s="291"/>
      <c r="AFP29" s="291"/>
      <c r="AFQ29" s="291"/>
      <c r="AFR29" s="291"/>
      <c r="AFS29" s="291"/>
      <c r="AFT29" s="291"/>
      <c r="AFU29" s="291"/>
      <c r="AFV29" s="291"/>
      <c r="AFW29" s="291"/>
      <c r="AFX29" s="291"/>
      <c r="AFY29" s="291"/>
      <c r="AFZ29" s="291"/>
      <c r="AGA29" s="291"/>
      <c r="AGB29" s="291"/>
      <c r="AGC29" s="291"/>
      <c r="AGD29" s="291"/>
      <c r="AGE29" s="291"/>
      <c r="AGF29" s="291"/>
      <c r="AGG29" s="291"/>
      <c r="AGH29" s="291"/>
      <c r="AGI29" s="291"/>
      <c r="AGJ29" s="291"/>
      <c r="AGK29" s="291"/>
      <c r="AGL29" s="291"/>
      <c r="AGM29" s="291"/>
      <c r="AGN29" s="291"/>
      <c r="AGO29" s="291"/>
      <c r="AGP29" s="291"/>
      <c r="AGQ29" s="291"/>
      <c r="AGR29" s="291"/>
      <c r="AGS29" s="291"/>
      <c r="AGT29" s="291"/>
      <c r="AGU29" s="291"/>
      <c r="AGV29" s="291"/>
      <c r="AGW29" s="291"/>
      <c r="AGX29" s="291"/>
      <c r="AGY29" s="291"/>
      <c r="AGZ29" s="291"/>
      <c r="AHA29" s="291"/>
      <c r="AHB29" s="291"/>
      <c r="AHC29" s="291"/>
      <c r="AHD29" s="291"/>
      <c r="AHE29" s="291"/>
      <c r="AHF29" s="291"/>
      <c r="AHG29" s="291"/>
      <c r="AHH29" s="291"/>
      <c r="AHI29" s="291"/>
      <c r="AHJ29" s="291"/>
      <c r="AHK29" s="291"/>
      <c r="AHL29" s="291"/>
      <c r="AHM29" s="291"/>
      <c r="AHN29" s="291"/>
      <c r="AHO29" s="291"/>
      <c r="AHP29" s="291"/>
      <c r="AHQ29" s="291"/>
      <c r="AHR29" s="291"/>
      <c r="AHS29" s="291"/>
      <c r="AHT29" s="291"/>
      <c r="AHU29" s="291"/>
      <c r="AHV29" s="291"/>
      <c r="AHW29" s="291"/>
      <c r="AHX29" s="291"/>
      <c r="AHY29" s="291"/>
      <c r="AHZ29" s="291"/>
      <c r="AIA29" s="291"/>
      <c r="AIB29" s="291"/>
      <c r="AIC29" s="291"/>
      <c r="AID29" s="291"/>
      <c r="AIE29" s="291"/>
      <c r="AIF29" s="291"/>
      <c r="AIG29" s="291"/>
      <c r="AIH29" s="291"/>
      <c r="AII29" s="291"/>
      <c r="AIJ29" s="291"/>
      <c r="AIK29" s="291"/>
      <c r="AIL29" s="291"/>
      <c r="AIM29" s="291"/>
      <c r="AIN29" s="291"/>
      <c r="AIO29" s="291"/>
      <c r="AIP29" s="291"/>
      <c r="AIQ29" s="291"/>
      <c r="AIR29" s="291"/>
      <c r="AIS29" s="291"/>
      <c r="AIT29" s="291"/>
      <c r="AIU29" s="291"/>
      <c r="AIV29" s="291"/>
      <c r="AIW29" s="291"/>
      <c r="AIX29" s="291"/>
      <c r="AIY29" s="291"/>
      <c r="AIZ29" s="291"/>
      <c r="AJA29" s="291"/>
      <c r="AJB29" s="291"/>
      <c r="AJC29" s="291"/>
      <c r="AJD29" s="291"/>
      <c r="AJE29" s="291"/>
      <c r="AJF29" s="291"/>
      <c r="AJG29" s="291"/>
      <c r="AJH29" s="291"/>
      <c r="AJI29" s="291"/>
      <c r="AJJ29" s="291"/>
      <c r="AJK29" s="291"/>
      <c r="AJL29" s="291"/>
      <c r="AJM29" s="291"/>
      <c r="AJN29" s="291"/>
      <c r="AJO29" s="291"/>
      <c r="AJP29" s="291"/>
      <c r="AJQ29" s="291"/>
      <c r="AJR29" s="291"/>
      <c r="AJS29" s="291"/>
      <c r="AJT29" s="291"/>
      <c r="AJU29" s="291"/>
      <c r="AJV29" s="291"/>
      <c r="AJW29" s="291"/>
      <c r="AJX29" s="291"/>
      <c r="AJY29" s="291"/>
      <c r="AJZ29" s="291"/>
      <c r="AKA29" s="291"/>
      <c r="AKB29" s="291"/>
      <c r="AKC29" s="291"/>
      <c r="AKD29" s="291"/>
      <c r="AKE29" s="291"/>
      <c r="AKF29" s="291"/>
      <c r="AKG29" s="291"/>
      <c r="AKH29" s="291"/>
      <c r="AKI29" s="291"/>
      <c r="AKJ29" s="291"/>
      <c r="AKK29" s="291"/>
      <c r="AKL29" s="291"/>
      <c r="AKM29" s="291"/>
      <c r="AKN29" s="291"/>
      <c r="AKO29" s="291"/>
      <c r="AKP29" s="291"/>
      <c r="AKQ29" s="291"/>
      <c r="AKR29" s="291"/>
      <c r="AKS29" s="291"/>
      <c r="AKT29" s="291"/>
      <c r="AKU29" s="291"/>
      <c r="AKV29" s="291"/>
      <c r="AKW29" s="291"/>
      <c r="AKX29" s="291"/>
      <c r="AKY29" s="291"/>
      <c r="AKZ29" s="291"/>
      <c r="ALA29" s="291"/>
      <c r="ALB29" s="291"/>
    </row>
    <row r="30" spans="2:990">
      <c r="B30" s="291"/>
      <c r="C30" s="291"/>
      <c r="D30" s="291"/>
      <c r="E30" s="291"/>
      <c r="F30" s="291"/>
      <c r="G30" s="291"/>
      <c r="H30" s="291"/>
      <c r="I30" s="291"/>
      <c r="J30" s="291"/>
      <c r="K30" s="291"/>
      <c r="L30" s="291"/>
      <c r="O30" s="294"/>
      <c r="P30" s="294"/>
      <c r="Q30" s="294"/>
      <c r="R30" s="294"/>
      <c r="S30" s="294"/>
      <c r="T30" s="294"/>
      <c r="U30" s="291"/>
      <c r="V30" s="291"/>
      <c r="W30" s="291"/>
      <c r="X30" s="291"/>
      <c r="Y30" s="291"/>
      <c r="Z30" s="291"/>
      <c r="AA30" s="291"/>
      <c r="AB30" s="291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91"/>
      <c r="AO30" s="291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91"/>
      <c r="BB30" s="291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91"/>
      <c r="BO30" s="291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91"/>
      <c r="CB30" s="291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91"/>
      <c r="CO30" s="291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91"/>
      <c r="DB30" s="291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91"/>
      <c r="DO30" s="291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91"/>
      <c r="EB30" s="291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91"/>
      <c r="EO30" s="291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91"/>
      <c r="FB30" s="291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91"/>
      <c r="FO30" s="291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91"/>
      <c r="GB30" s="291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91"/>
      <c r="GO30" s="291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91"/>
      <c r="HB30" s="291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91"/>
      <c r="HO30" s="291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91"/>
      <c r="IB30" s="291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91"/>
      <c r="IO30" s="291"/>
      <c r="IP30" s="291"/>
      <c r="IQ30" s="291"/>
      <c r="IR30" s="291"/>
      <c r="IS30" s="291"/>
      <c r="IT30" s="291"/>
      <c r="IU30" s="291"/>
      <c r="IV30" s="291"/>
      <c r="IW30" s="291"/>
      <c r="IX30" s="291"/>
      <c r="IY30" s="291"/>
      <c r="IZ30" s="291"/>
      <c r="JA30" s="291"/>
      <c r="JB30" s="291"/>
      <c r="JC30" s="291"/>
      <c r="JD30" s="291"/>
      <c r="JE30" s="291"/>
      <c r="JF30" s="291"/>
      <c r="JG30" s="291"/>
      <c r="JH30" s="291"/>
      <c r="JI30" s="291"/>
      <c r="JJ30" s="291"/>
      <c r="JK30" s="291"/>
      <c r="JL30" s="291"/>
      <c r="JM30" s="291"/>
      <c r="JN30" s="291"/>
      <c r="JO30" s="291"/>
      <c r="JP30" s="291"/>
      <c r="JQ30" s="291"/>
      <c r="JR30" s="291"/>
      <c r="JS30" s="291"/>
      <c r="JT30" s="291"/>
      <c r="JU30" s="291"/>
      <c r="JV30" s="291"/>
      <c r="JW30" s="291"/>
      <c r="JX30" s="291"/>
      <c r="JY30" s="291"/>
      <c r="JZ30" s="291"/>
      <c r="KA30" s="291"/>
      <c r="KB30" s="291"/>
      <c r="KC30" s="291"/>
      <c r="KD30" s="291"/>
      <c r="KE30" s="291"/>
      <c r="KF30" s="291"/>
      <c r="KG30" s="291"/>
      <c r="KH30" s="291"/>
      <c r="KI30" s="291"/>
      <c r="KJ30" s="291"/>
      <c r="KK30" s="291"/>
      <c r="KL30" s="291"/>
      <c r="KM30" s="291"/>
      <c r="KN30" s="291"/>
      <c r="KO30" s="291"/>
      <c r="KP30" s="291"/>
      <c r="KQ30" s="291"/>
      <c r="KR30" s="291"/>
      <c r="KS30" s="291"/>
      <c r="KT30" s="291"/>
      <c r="KU30" s="291"/>
      <c r="KV30" s="291"/>
      <c r="KW30" s="291"/>
      <c r="KX30" s="291"/>
      <c r="KY30" s="291"/>
      <c r="KZ30" s="291"/>
      <c r="LA30" s="291"/>
      <c r="LB30" s="291"/>
      <c r="LC30" s="291"/>
      <c r="LD30" s="291"/>
      <c r="LE30" s="291"/>
      <c r="LF30" s="291"/>
      <c r="LG30" s="291"/>
      <c r="LH30" s="291"/>
      <c r="LI30" s="291"/>
      <c r="LJ30" s="291"/>
      <c r="LK30" s="291"/>
      <c r="LL30" s="291"/>
      <c r="LM30" s="291"/>
      <c r="LN30" s="291"/>
      <c r="LO30" s="291"/>
      <c r="LP30" s="291"/>
      <c r="LQ30" s="291"/>
      <c r="LR30" s="291"/>
      <c r="LS30" s="291"/>
      <c r="LT30" s="291"/>
      <c r="LU30" s="291"/>
      <c r="LV30" s="291"/>
      <c r="LW30" s="291"/>
      <c r="LX30" s="291"/>
      <c r="LY30" s="291"/>
      <c r="LZ30" s="291"/>
      <c r="MA30" s="291"/>
      <c r="MB30" s="291"/>
      <c r="MC30" s="291"/>
      <c r="MD30" s="291"/>
      <c r="ME30" s="291"/>
      <c r="MF30" s="291"/>
      <c r="MG30" s="291"/>
      <c r="MH30" s="291"/>
      <c r="MI30" s="291"/>
      <c r="MJ30" s="291"/>
      <c r="MK30" s="291"/>
      <c r="ML30" s="291"/>
      <c r="MM30" s="291"/>
      <c r="MN30" s="291"/>
      <c r="MO30" s="291"/>
      <c r="MP30" s="291"/>
      <c r="MQ30" s="291"/>
      <c r="MR30" s="291"/>
      <c r="MS30" s="291"/>
      <c r="MT30" s="291"/>
      <c r="MU30" s="291"/>
      <c r="MV30" s="291"/>
      <c r="MW30" s="291"/>
      <c r="MX30" s="291"/>
      <c r="MY30" s="291"/>
      <c r="MZ30" s="291"/>
      <c r="NA30" s="291"/>
      <c r="NB30" s="291"/>
      <c r="NC30" s="291"/>
      <c r="ND30" s="291"/>
      <c r="NE30" s="291"/>
      <c r="NF30" s="291"/>
      <c r="NG30" s="291"/>
      <c r="NH30" s="291"/>
      <c r="NI30" s="291"/>
      <c r="NJ30" s="291"/>
      <c r="NK30" s="291"/>
      <c r="NL30" s="291"/>
      <c r="NM30" s="291"/>
      <c r="NN30" s="291"/>
      <c r="NO30" s="291"/>
      <c r="NP30" s="291"/>
      <c r="NQ30" s="291"/>
      <c r="NR30" s="291"/>
      <c r="NS30" s="291"/>
      <c r="NT30" s="291"/>
      <c r="NU30" s="291"/>
      <c r="NV30" s="291"/>
      <c r="NW30" s="291"/>
      <c r="NX30" s="291"/>
      <c r="NY30" s="291"/>
      <c r="NZ30" s="291"/>
      <c r="OA30" s="291"/>
      <c r="OB30" s="291"/>
      <c r="OC30" s="291"/>
      <c r="OD30" s="291"/>
      <c r="OE30" s="291"/>
      <c r="OF30" s="291"/>
      <c r="OG30" s="291"/>
      <c r="OH30" s="291"/>
      <c r="OI30" s="291"/>
      <c r="OJ30" s="291"/>
      <c r="OK30" s="291"/>
      <c r="OL30" s="291"/>
      <c r="OM30" s="291"/>
      <c r="ON30" s="291"/>
      <c r="OO30" s="291"/>
      <c r="OP30" s="291"/>
      <c r="OQ30" s="291"/>
      <c r="OR30" s="291"/>
      <c r="OS30" s="291"/>
      <c r="OT30" s="291"/>
      <c r="OU30" s="291"/>
      <c r="OV30" s="291"/>
      <c r="OW30" s="291"/>
      <c r="OX30" s="291"/>
      <c r="OY30" s="291"/>
      <c r="OZ30" s="291"/>
      <c r="PA30" s="291"/>
      <c r="PB30" s="291"/>
      <c r="PC30" s="291"/>
      <c r="PD30" s="291"/>
      <c r="PE30" s="291"/>
      <c r="PF30" s="291"/>
      <c r="PG30" s="291"/>
      <c r="PH30" s="291"/>
      <c r="PI30" s="291"/>
      <c r="PJ30" s="291"/>
      <c r="PK30" s="291"/>
      <c r="PL30" s="291"/>
      <c r="PM30" s="291"/>
      <c r="PN30" s="291"/>
      <c r="PO30" s="291"/>
      <c r="PP30" s="291"/>
      <c r="PQ30" s="291"/>
      <c r="PR30" s="291"/>
      <c r="PS30" s="291"/>
      <c r="PT30" s="291"/>
      <c r="PU30" s="291"/>
      <c r="PV30" s="291"/>
      <c r="PW30" s="291"/>
      <c r="PX30" s="291"/>
      <c r="PY30" s="291"/>
      <c r="PZ30" s="291"/>
      <c r="QA30" s="291"/>
      <c r="QB30" s="291"/>
      <c r="QC30" s="291"/>
      <c r="QD30" s="291"/>
      <c r="QE30" s="291"/>
      <c r="QF30" s="291"/>
      <c r="QG30" s="291"/>
      <c r="QH30" s="291"/>
      <c r="QI30" s="291"/>
      <c r="QJ30" s="291"/>
      <c r="QK30" s="291"/>
      <c r="QL30" s="291"/>
      <c r="QM30" s="291"/>
      <c r="QN30" s="291"/>
      <c r="QO30" s="291"/>
      <c r="QP30" s="291"/>
      <c r="QQ30" s="291"/>
      <c r="QR30" s="291"/>
      <c r="QS30" s="291"/>
      <c r="QT30" s="291"/>
      <c r="QU30" s="291"/>
      <c r="QV30" s="291"/>
      <c r="QW30" s="291"/>
      <c r="QX30" s="291"/>
      <c r="QY30" s="291"/>
      <c r="QZ30" s="291"/>
      <c r="RA30" s="291"/>
      <c r="RB30" s="291"/>
      <c r="RC30" s="291"/>
      <c r="RD30" s="291"/>
      <c r="RE30" s="291"/>
      <c r="RF30" s="291"/>
      <c r="RG30" s="291"/>
      <c r="RH30" s="291"/>
      <c r="RI30" s="291"/>
      <c r="RJ30" s="291"/>
      <c r="RK30" s="291"/>
      <c r="RL30" s="291"/>
      <c r="RM30" s="291"/>
      <c r="RN30" s="291"/>
      <c r="RO30" s="291"/>
      <c r="RP30" s="291"/>
      <c r="RQ30" s="291"/>
      <c r="RR30" s="291"/>
      <c r="RS30" s="291"/>
      <c r="RT30" s="291"/>
      <c r="RU30" s="291"/>
      <c r="RV30" s="291"/>
      <c r="RW30" s="291"/>
      <c r="RX30" s="291"/>
      <c r="RY30" s="291"/>
      <c r="RZ30" s="291"/>
      <c r="SA30" s="291"/>
      <c r="SB30" s="291"/>
      <c r="SC30" s="291"/>
      <c r="SD30" s="291"/>
      <c r="SE30" s="291"/>
      <c r="SF30" s="291"/>
      <c r="SG30" s="291"/>
      <c r="SH30" s="291"/>
      <c r="SI30" s="291"/>
      <c r="SJ30" s="291"/>
      <c r="SK30" s="291"/>
      <c r="SL30" s="291"/>
      <c r="SM30" s="291"/>
      <c r="SN30" s="291"/>
      <c r="SO30" s="291"/>
      <c r="SP30" s="291"/>
      <c r="SQ30" s="291"/>
      <c r="SR30" s="291"/>
      <c r="SS30" s="291"/>
      <c r="ST30" s="291"/>
      <c r="SU30" s="291"/>
      <c r="SV30" s="291"/>
      <c r="SW30" s="291"/>
      <c r="SX30" s="291"/>
      <c r="SY30" s="291"/>
      <c r="SZ30" s="291"/>
      <c r="TA30" s="291"/>
      <c r="TB30" s="291"/>
      <c r="TC30" s="291"/>
      <c r="TD30" s="291"/>
      <c r="TE30" s="291"/>
      <c r="TF30" s="291"/>
      <c r="TG30" s="291"/>
      <c r="TH30" s="291"/>
      <c r="TI30" s="291"/>
      <c r="TJ30" s="291"/>
      <c r="TK30" s="291"/>
      <c r="TL30" s="291"/>
      <c r="TM30" s="291"/>
      <c r="TN30" s="291"/>
      <c r="TO30" s="291"/>
      <c r="TP30" s="291"/>
      <c r="TQ30" s="291"/>
      <c r="TR30" s="291"/>
      <c r="TS30" s="291"/>
      <c r="TT30" s="291"/>
      <c r="TU30" s="291"/>
      <c r="TV30" s="291"/>
      <c r="TW30" s="291"/>
      <c r="TX30" s="291"/>
      <c r="TY30" s="291"/>
      <c r="TZ30" s="291"/>
      <c r="UA30" s="291"/>
      <c r="UB30" s="291"/>
      <c r="UC30" s="291"/>
      <c r="UD30" s="291"/>
      <c r="UE30" s="291"/>
      <c r="UF30" s="291"/>
      <c r="UG30" s="291"/>
      <c r="UH30" s="291"/>
      <c r="UI30" s="291"/>
      <c r="UJ30" s="291"/>
      <c r="UK30" s="291"/>
      <c r="UL30" s="291"/>
      <c r="UM30" s="291"/>
      <c r="UN30" s="291"/>
      <c r="UO30" s="291"/>
      <c r="UP30" s="291"/>
      <c r="UQ30" s="291"/>
      <c r="UR30" s="291"/>
      <c r="US30" s="291"/>
      <c r="UT30" s="291"/>
      <c r="UU30" s="291"/>
      <c r="UV30" s="291"/>
      <c r="UW30" s="291"/>
      <c r="UX30" s="291"/>
      <c r="UY30" s="291"/>
      <c r="UZ30" s="291"/>
      <c r="VA30" s="291"/>
      <c r="VB30" s="291"/>
      <c r="VC30" s="291"/>
      <c r="VD30" s="291"/>
      <c r="VE30" s="291"/>
      <c r="VF30" s="291"/>
      <c r="VG30" s="291"/>
      <c r="VH30" s="291"/>
      <c r="VI30" s="291"/>
      <c r="VJ30" s="291"/>
      <c r="VK30" s="291"/>
      <c r="VL30" s="291"/>
      <c r="VM30" s="291"/>
      <c r="VN30" s="291"/>
      <c r="VO30" s="291"/>
      <c r="VP30" s="291"/>
      <c r="VQ30" s="291"/>
      <c r="VR30" s="291"/>
      <c r="VS30" s="291"/>
      <c r="VT30" s="291"/>
      <c r="VU30" s="291"/>
      <c r="VV30" s="291"/>
      <c r="VW30" s="291"/>
      <c r="VX30" s="291"/>
      <c r="VY30" s="291"/>
      <c r="VZ30" s="291"/>
      <c r="WA30" s="291"/>
      <c r="WB30" s="291"/>
      <c r="WC30" s="291"/>
      <c r="WD30" s="291"/>
      <c r="WE30" s="291"/>
      <c r="WF30" s="291"/>
      <c r="WG30" s="291"/>
      <c r="WH30" s="291"/>
      <c r="WI30" s="291"/>
      <c r="WJ30" s="291"/>
      <c r="WK30" s="291"/>
      <c r="WL30" s="291"/>
      <c r="WM30" s="291"/>
      <c r="WN30" s="291"/>
      <c r="WO30" s="291"/>
      <c r="WP30" s="291"/>
      <c r="WQ30" s="291"/>
      <c r="WR30" s="291"/>
      <c r="WS30" s="291"/>
      <c r="WT30" s="291"/>
      <c r="WU30" s="291"/>
      <c r="WV30" s="291"/>
      <c r="WW30" s="291"/>
      <c r="WX30" s="291"/>
      <c r="WY30" s="291"/>
      <c r="WZ30" s="291"/>
      <c r="XA30" s="291"/>
      <c r="XB30" s="291"/>
      <c r="XC30" s="291"/>
      <c r="XD30" s="291"/>
      <c r="XE30" s="291"/>
      <c r="XF30" s="291"/>
      <c r="XG30" s="291"/>
      <c r="XH30" s="291"/>
      <c r="XI30" s="291"/>
      <c r="XJ30" s="291"/>
      <c r="XK30" s="291"/>
      <c r="XL30" s="291"/>
      <c r="XM30" s="291"/>
      <c r="XN30" s="291"/>
      <c r="XO30" s="291"/>
      <c r="XP30" s="291"/>
      <c r="XQ30" s="291"/>
      <c r="XR30" s="291"/>
      <c r="XS30" s="291"/>
      <c r="XT30" s="291"/>
      <c r="XU30" s="291"/>
      <c r="XV30" s="291"/>
      <c r="XW30" s="291"/>
      <c r="XX30" s="291"/>
      <c r="XY30" s="291"/>
      <c r="XZ30" s="291"/>
      <c r="YA30" s="291"/>
      <c r="YB30" s="291"/>
      <c r="YC30" s="291"/>
      <c r="YD30" s="291"/>
      <c r="YE30" s="291"/>
      <c r="YF30" s="291"/>
      <c r="YG30" s="291"/>
      <c r="YH30" s="291"/>
      <c r="YI30" s="291"/>
      <c r="YJ30" s="291"/>
      <c r="YK30" s="291"/>
      <c r="YL30" s="291"/>
      <c r="YM30" s="291"/>
      <c r="YN30" s="291"/>
      <c r="YO30" s="291"/>
      <c r="YP30" s="291"/>
      <c r="YQ30" s="291"/>
      <c r="YR30" s="291"/>
      <c r="YS30" s="291"/>
      <c r="YT30" s="291"/>
      <c r="YU30" s="291"/>
      <c r="YV30" s="291"/>
      <c r="YW30" s="291"/>
      <c r="YX30" s="291"/>
      <c r="YY30" s="291"/>
      <c r="YZ30" s="291"/>
      <c r="ZA30" s="291"/>
      <c r="ZB30" s="291"/>
      <c r="ZC30" s="291"/>
      <c r="ZD30" s="291"/>
      <c r="ZE30" s="291"/>
      <c r="ZF30" s="291"/>
      <c r="ZG30" s="291"/>
      <c r="ZH30" s="291"/>
      <c r="ZI30" s="291"/>
      <c r="ZJ30" s="291"/>
      <c r="ZK30" s="291"/>
      <c r="ZL30" s="291"/>
      <c r="ZM30" s="291"/>
      <c r="ZN30" s="291"/>
      <c r="ZO30" s="291"/>
      <c r="ZP30" s="291"/>
      <c r="ZQ30" s="291"/>
      <c r="ZR30" s="291"/>
      <c r="ZS30" s="291"/>
      <c r="ZT30" s="291"/>
      <c r="ZU30" s="291"/>
      <c r="ZV30" s="291"/>
      <c r="ZW30" s="291"/>
      <c r="ZX30" s="291"/>
      <c r="ZY30" s="291"/>
      <c r="ZZ30" s="291"/>
      <c r="AAA30" s="291"/>
      <c r="AAB30" s="291"/>
      <c r="AAC30" s="291"/>
      <c r="AAD30" s="291"/>
      <c r="AAE30" s="291"/>
      <c r="AAF30" s="291"/>
      <c r="AAG30" s="291"/>
      <c r="AAH30" s="291"/>
      <c r="AAI30" s="291"/>
      <c r="AAJ30" s="291"/>
      <c r="AAK30" s="291"/>
      <c r="AAL30" s="291"/>
      <c r="AAM30" s="291"/>
      <c r="AAN30" s="291"/>
      <c r="AAO30" s="291"/>
      <c r="AAP30" s="291"/>
      <c r="AAQ30" s="291"/>
      <c r="AAR30" s="291"/>
      <c r="AAS30" s="291"/>
      <c r="AAT30" s="291"/>
      <c r="AAU30" s="291"/>
      <c r="AAV30" s="291"/>
      <c r="AAW30" s="291"/>
      <c r="AAX30" s="291"/>
      <c r="AAY30" s="291"/>
      <c r="AAZ30" s="291"/>
      <c r="ABA30" s="291"/>
      <c r="ABB30" s="291"/>
      <c r="ABC30" s="291"/>
      <c r="ABD30" s="291"/>
      <c r="ABE30" s="291"/>
      <c r="ABF30" s="291"/>
      <c r="ABG30" s="291"/>
      <c r="ABH30" s="291"/>
      <c r="ABI30" s="291"/>
      <c r="ABJ30" s="291"/>
      <c r="ABK30" s="291"/>
      <c r="ABL30" s="291"/>
      <c r="ABM30" s="291"/>
      <c r="ABN30" s="291"/>
      <c r="ABO30" s="291"/>
      <c r="ABP30" s="291"/>
      <c r="ABQ30" s="291"/>
      <c r="ABR30" s="291"/>
      <c r="ABS30" s="291"/>
      <c r="ABT30" s="291"/>
      <c r="ABU30" s="291"/>
      <c r="ABV30" s="291"/>
      <c r="ABW30" s="291"/>
      <c r="ABX30" s="291"/>
      <c r="ABY30" s="291"/>
      <c r="ABZ30" s="291"/>
      <c r="ACA30" s="291"/>
      <c r="ACB30" s="291"/>
      <c r="ACC30" s="291"/>
      <c r="ACD30" s="291"/>
      <c r="ACE30" s="291"/>
      <c r="ACF30" s="291"/>
      <c r="ACG30" s="291"/>
      <c r="ACH30" s="291"/>
      <c r="ACI30" s="291"/>
      <c r="ACJ30" s="291"/>
      <c r="ACK30" s="291"/>
      <c r="ACL30" s="291"/>
      <c r="ACM30" s="291"/>
      <c r="ACN30" s="291"/>
      <c r="ACO30" s="291"/>
      <c r="ACP30" s="291"/>
      <c r="ACQ30" s="291"/>
      <c r="ACR30" s="291"/>
      <c r="ACS30" s="291"/>
      <c r="ACT30" s="291"/>
      <c r="ACU30" s="291"/>
      <c r="ACV30" s="291"/>
      <c r="ACW30" s="291"/>
      <c r="ACX30" s="291"/>
      <c r="ACY30" s="291"/>
      <c r="ACZ30" s="291"/>
      <c r="ADA30" s="291"/>
      <c r="ADB30" s="291"/>
      <c r="ADC30" s="291"/>
      <c r="ADD30" s="291"/>
      <c r="ADE30" s="291"/>
      <c r="ADF30" s="291"/>
      <c r="ADG30" s="291"/>
      <c r="ADH30" s="291"/>
      <c r="ADI30" s="291"/>
      <c r="ADJ30" s="291"/>
      <c r="ADK30" s="291"/>
      <c r="ADL30" s="291"/>
      <c r="ADM30" s="291"/>
      <c r="ADN30" s="291"/>
      <c r="ADO30" s="291"/>
      <c r="ADP30" s="291"/>
      <c r="ADQ30" s="291"/>
      <c r="ADR30" s="291"/>
      <c r="ADS30" s="291"/>
      <c r="ADT30" s="291"/>
      <c r="ADU30" s="291"/>
      <c r="ADV30" s="291"/>
      <c r="ADW30" s="291"/>
      <c r="ADX30" s="291"/>
      <c r="ADY30" s="291"/>
      <c r="ADZ30" s="291"/>
      <c r="AEA30" s="291"/>
      <c r="AEB30" s="291"/>
      <c r="AEC30" s="291"/>
      <c r="AED30" s="291"/>
      <c r="AEE30" s="291"/>
      <c r="AEF30" s="291"/>
      <c r="AEG30" s="291"/>
      <c r="AEH30" s="291"/>
      <c r="AEI30" s="291"/>
      <c r="AEJ30" s="291"/>
      <c r="AEK30" s="291"/>
      <c r="AEL30" s="291"/>
      <c r="AEM30" s="291"/>
      <c r="AEN30" s="291"/>
      <c r="AEO30" s="291"/>
      <c r="AEP30" s="291"/>
      <c r="AEQ30" s="291"/>
      <c r="AER30" s="291"/>
      <c r="AES30" s="291"/>
      <c r="AET30" s="291"/>
      <c r="AEU30" s="291"/>
      <c r="AEV30" s="291"/>
      <c r="AEW30" s="291"/>
      <c r="AEX30" s="291"/>
      <c r="AEY30" s="291"/>
      <c r="AEZ30" s="291"/>
      <c r="AFA30" s="291"/>
      <c r="AFB30" s="291"/>
      <c r="AFC30" s="291"/>
      <c r="AFD30" s="291"/>
      <c r="AFE30" s="291"/>
      <c r="AFF30" s="291"/>
      <c r="AFG30" s="291"/>
      <c r="AFH30" s="291"/>
      <c r="AFI30" s="291"/>
      <c r="AFJ30" s="291"/>
      <c r="AFK30" s="291"/>
      <c r="AFL30" s="291"/>
      <c r="AFM30" s="291"/>
      <c r="AFN30" s="291"/>
      <c r="AFO30" s="291"/>
      <c r="AFP30" s="291"/>
      <c r="AFQ30" s="291"/>
      <c r="AFR30" s="291"/>
      <c r="AFS30" s="291"/>
      <c r="AFT30" s="291"/>
      <c r="AFU30" s="291"/>
      <c r="AFV30" s="291"/>
      <c r="AFW30" s="291"/>
      <c r="AFX30" s="291"/>
      <c r="AFY30" s="291"/>
      <c r="AFZ30" s="291"/>
      <c r="AGA30" s="291"/>
      <c r="AGB30" s="291"/>
      <c r="AGC30" s="291"/>
      <c r="AGD30" s="291"/>
      <c r="AGE30" s="291"/>
      <c r="AGF30" s="291"/>
      <c r="AGG30" s="291"/>
      <c r="AGH30" s="291"/>
      <c r="AGI30" s="291"/>
      <c r="AGJ30" s="291"/>
      <c r="AGK30" s="291"/>
      <c r="AGL30" s="291"/>
      <c r="AGM30" s="291"/>
      <c r="AGN30" s="291"/>
      <c r="AGO30" s="291"/>
      <c r="AGP30" s="291"/>
      <c r="AGQ30" s="291"/>
      <c r="AGR30" s="291"/>
      <c r="AGS30" s="291"/>
      <c r="AGT30" s="291"/>
      <c r="AGU30" s="291"/>
      <c r="AGV30" s="291"/>
      <c r="AGW30" s="291"/>
      <c r="AGX30" s="291"/>
      <c r="AGY30" s="291"/>
      <c r="AGZ30" s="291"/>
      <c r="AHA30" s="291"/>
      <c r="AHB30" s="291"/>
      <c r="AHC30" s="291"/>
      <c r="AHD30" s="291"/>
      <c r="AHE30" s="291"/>
      <c r="AHF30" s="291"/>
      <c r="AHG30" s="291"/>
      <c r="AHH30" s="291"/>
      <c r="AHI30" s="291"/>
      <c r="AHJ30" s="291"/>
      <c r="AHK30" s="291"/>
      <c r="AHL30" s="291"/>
      <c r="AHM30" s="291"/>
      <c r="AHN30" s="291"/>
      <c r="AHO30" s="291"/>
      <c r="AHP30" s="291"/>
      <c r="AHQ30" s="291"/>
      <c r="AHR30" s="291"/>
      <c r="AHS30" s="291"/>
      <c r="AHT30" s="291"/>
      <c r="AHU30" s="291"/>
      <c r="AHV30" s="291"/>
      <c r="AHW30" s="291"/>
      <c r="AHX30" s="291"/>
      <c r="AHY30" s="291"/>
      <c r="AHZ30" s="291"/>
      <c r="AIA30" s="291"/>
      <c r="AIB30" s="291"/>
      <c r="AIC30" s="291"/>
      <c r="AID30" s="291"/>
      <c r="AIE30" s="291"/>
      <c r="AIF30" s="291"/>
      <c r="AIG30" s="291"/>
      <c r="AIH30" s="291"/>
      <c r="AII30" s="291"/>
      <c r="AIJ30" s="291"/>
      <c r="AIK30" s="291"/>
      <c r="AIL30" s="291"/>
      <c r="AIM30" s="291"/>
      <c r="AIN30" s="291"/>
      <c r="AIO30" s="291"/>
      <c r="AIP30" s="291"/>
      <c r="AIQ30" s="291"/>
      <c r="AIR30" s="291"/>
      <c r="AIS30" s="291"/>
      <c r="AIT30" s="291"/>
      <c r="AIU30" s="291"/>
      <c r="AIV30" s="291"/>
      <c r="AIW30" s="291"/>
      <c r="AIX30" s="291"/>
      <c r="AIY30" s="291"/>
      <c r="AIZ30" s="291"/>
      <c r="AJA30" s="291"/>
      <c r="AJB30" s="291"/>
      <c r="AJC30" s="291"/>
      <c r="AJD30" s="291"/>
      <c r="AJE30" s="291"/>
      <c r="AJF30" s="291"/>
      <c r="AJG30" s="291"/>
      <c r="AJH30" s="291"/>
      <c r="AJI30" s="291"/>
      <c r="AJJ30" s="291"/>
      <c r="AJK30" s="291"/>
      <c r="AJL30" s="291"/>
      <c r="AJM30" s="291"/>
      <c r="AJN30" s="291"/>
      <c r="AJO30" s="291"/>
      <c r="AJP30" s="291"/>
      <c r="AJQ30" s="291"/>
      <c r="AJR30" s="291"/>
      <c r="AJS30" s="291"/>
      <c r="AJT30" s="291"/>
      <c r="AJU30" s="291"/>
      <c r="AJV30" s="291"/>
      <c r="AJW30" s="291"/>
      <c r="AJX30" s="291"/>
      <c r="AJY30" s="291"/>
      <c r="AJZ30" s="291"/>
      <c r="AKA30" s="291"/>
      <c r="AKB30" s="291"/>
      <c r="AKC30" s="291"/>
      <c r="AKD30" s="291"/>
      <c r="AKE30" s="291"/>
      <c r="AKF30" s="291"/>
      <c r="AKG30" s="291"/>
      <c r="AKH30" s="291"/>
      <c r="AKI30" s="291"/>
      <c r="AKJ30" s="291"/>
      <c r="AKK30" s="291"/>
      <c r="AKL30" s="291"/>
      <c r="AKM30" s="291"/>
      <c r="AKN30" s="291"/>
      <c r="AKO30" s="291"/>
      <c r="AKP30" s="291"/>
      <c r="AKQ30" s="291"/>
      <c r="AKR30" s="291"/>
      <c r="AKS30" s="291"/>
      <c r="AKT30" s="291"/>
      <c r="AKU30" s="291"/>
      <c r="AKV30" s="291"/>
      <c r="AKW30" s="291"/>
      <c r="AKX30" s="291"/>
      <c r="AKY30" s="291"/>
      <c r="AKZ30" s="291"/>
      <c r="ALA30" s="291"/>
      <c r="ALB30" s="291"/>
    </row>
    <row r="31" spans="2:990">
      <c r="B31" s="291" t="s">
        <v>139</v>
      </c>
      <c r="C31" s="296"/>
      <c r="D31" s="296"/>
      <c r="E31" s="296"/>
      <c r="F31" s="296"/>
      <c r="G31" s="296"/>
      <c r="H31" s="296"/>
      <c r="I31" s="291"/>
      <c r="J31" s="291"/>
      <c r="K31" s="291"/>
      <c r="L31" s="291"/>
      <c r="M31" s="291"/>
      <c r="O31" s="294"/>
      <c r="P31" s="294"/>
      <c r="Q31" s="294"/>
      <c r="R31" s="294"/>
      <c r="S31" s="294"/>
      <c r="T31" s="294"/>
      <c r="U31" s="291"/>
      <c r="V31" s="291"/>
      <c r="W31" s="291"/>
      <c r="X31" s="291"/>
      <c r="Y31" s="291"/>
      <c r="Z31" s="291"/>
      <c r="AA31" s="291"/>
      <c r="AB31" s="291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91"/>
      <c r="AO31" s="291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91"/>
      <c r="BB31" s="291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91"/>
      <c r="BO31" s="291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91"/>
      <c r="CB31" s="291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91"/>
      <c r="CO31" s="291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91"/>
      <c r="DB31" s="291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91"/>
      <c r="DO31" s="291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91"/>
      <c r="EB31" s="291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91"/>
      <c r="EO31" s="291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91"/>
      <c r="FB31" s="291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91"/>
      <c r="FO31" s="291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91"/>
      <c r="GB31" s="291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91"/>
      <c r="GO31" s="291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91"/>
      <c r="HB31" s="291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91"/>
      <c r="HO31" s="291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91"/>
      <c r="IB31" s="291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91"/>
      <c r="IO31" s="291"/>
      <c r="IP31" s="291"/>
      <c r="IQ31" s="291"/>
      <c r="IR31" s="291"/>
      <c r="IS31" s="291"/>
      <c r="IT31" s="291"/>
      <c r="IU31" s="291"/>
      <c r="IV31" s="291"/>
      <c r="IW31" s="291"/>
      <c r="IX31" s="291"/>
      <c r="IY31" s="291"/>
      <c r="IZ31" s="291"/>
      <c r="JA31" s="291"/>
      <c r="JB31" s="291"/>
      <c r="JC31" s="291"/>
      <c r="JD31" s="291"/>
      <c r="JE31" s="291"/>
      <c r="JF31" s="291"/>
      <c r="JG31" s="291"/>
      <c r="JH31" s="291"/>
      <c r="JI31" s="291"/>
      <c r="JJ31" s="291"/>
      <c r="JK31" s="291"/>
      <c r="JL31" s="291"/>
      <c r="JM31" s="291"/>
      <c r="JN31" s="291"/>
      <c r="JO31" s="291"/>
      <c r="JP31" s="291"/>
      <c r="JQ31" s="291"/>
      <c r="JR31" s="291"/>
      <c r="JS31" s="291"/>
      <c r="JT31" s="291"/>
      <c r="JU31" s="291"/>
      <c r="JV31" s="291"/>
      <c r="JW31" s="291"/>
      <c r="JX31" s="291"/>
      <c r="JY31" s="291"/>
      <c r="JZ31" s="291"/>
      <c r="KA31" s="291"/>
      <c r="KB31" s="291"/>
      <c r="KC31" s="291"/>
      <c r="KD31" s="291"/>
      <c r="KE31" s="291"/>
      <c r="KF31" s="291"/>
      <c r="KG31" s="291"/>
      <c r="KH31" s="291"/>
      <c r="KI31" s="291"/>
      <c r="KJ31" s="291"/>
      <c r="KK31" s="291"/>
      <c r="KL31" s="291"/>
      <c r="KM31" s="291"/>
      <c r="KN31" s="291"/>
      <c r="KO31" s="291"/>
      <c r="KP31" s="291"/>
      <c r="KQ31" s="291"/>
      <c r="KR31" s="291"/>
      <c r="KS31" s="291"/>
      <c r="KT31" s="291"/>
      <c r="KU31" s="291"/>
      <c r="KV31" s="291"/>
      <c r="KW31" s="291"/>
      <c r="KX31" s="291"/>
      <c r="KY31" s="291"/>
      <c r="KZ31" s="291"/>
      <c r="LA31" s="291"/>
      <c r="LB31" s="291"/>
      <c r="LC31" s="291"/>
      <c r="LD31" s="291"/>
      <c r="LE31" s="291"/>
      <c r="LF31" s="291"/>
      <c r="LG31" s="291"/>
      <c r="LH31" s="291"/>
      <c r="LI31" s="291"/>
      <c r="LJ31" s="291"/>
      <c r="LK31" s="291"/>
      <c r="LL31" s="291"/>
      <c r="LM31" s="291"/>
      <c r="LN31" s="291"/>
      <c r="LO31" s="291"/>
      <c r="LP31" s="291"/>
      <c r="LQ31" s="291"/>
      <c r="LR31" s="291"/>
      <c r="LS31" s="291"/>
      <c r="LT31" s="291"/>
      <c r="LU31" s="291"/>
      <c r="LV31" s="291"/>
      <c r="LW31" s="291"/>
      <c r="LX31" s="291"/>
      <c r="LY31" s="291"/>
      <c r="LZ31" s="291"/>
      <c r="MA31" s="291"/>
      <c r="MB31" s="291"/>
      <c r="MC31" s="291"/>
      <c r="MD31" s="291"/>
      <c r="ME31" s="291"/>
      <c r="MF31" s="291"/>
      <c r="MG31" s="291"/>
      <c r="MH31" s="291"/>
      <c r="MI31" s="291"/>
      <c r="MJ31" s="291"/>
      <c r="MK31" s="291"/>
      <c r="ML31" s="291"/>
      <c r="MM31" s="291"/>
      <c r="MN31" s="291"/>
      <c r="MO31" s="291"/>
      <c r="MP31" s="291"/>
      <c r="MQ31" s="291"/>
      <c r="MR31" s="291"/>
      <c r="MS31" s="291"/>
      <c r="MT31" s="291"/>
      <c r="MU31" s="291"/>
      <c r="MV31" s="291"/>
      <c r="MW31" s="291"/>
      <c r="MX31" s="291"/>
      <c r="MY31" s="291"/>
      <c r="MZ31" s="291"/>
      <c r="NA31" s="291"/>
      <c r="NB31" s="291"/>
      <c r="NC31" s="291"/>
      <c r="ND31" s="291"/>
      <c r="NE31" s="291"/>
      <c r="NF31" s="291"/>
      <c r="NG31" s="291"/>
      <c r="NH31" s="291"/>
      <c r="NI31" s="291"/>
      <c r="NJ31" s="291"/>
      <c r="NK31" s="291"/>
      <c r="NL31" s="291"/>
      <c r="NM31" s="291"/>
      <c r="NN31" s="291"/>
      <c r="NO31" s="291"/>
      <c r="NP31" s="291"/>
      <c r="NQ31" s="291"/>
      <c r="NR31" s="291"/>
      <c r="NS31" s="291"/>
      <c r="NT31" s="291"/>
      <c r="NU31" s="291"/>
      <c r="NV31" s="291"/>
      <c r="NW31" s="291"/>
      <c r="NX31" s="291"/>
      <c r="NY31" s="291"/>
      <c r="NZ31" s="291"/>
      <c r="OA31" s="291"/>
      <c r="OB31" s="291"/>
      <c r="OC31" s="291"/>
      <c r="OD31" s="291"/>
      <c r="OE31" s="291"/>
      <c r="OF31" s="291"/>
      <c r="OG31" s="291"/>
      <c r="OH31" s="291"/>
      <c r="OI31" s="291"/>
      <c r="OJ31" s="291"/>
      <c r="OK31" s="291"/>
      <c r="OL31" s="291"/>
      <c r="OM31" s="291"/>
      <c r="ON31" s="291"/>
      <c r="OO31" s="291"/>
      <c r="OP31" s="291"/>
      <c r="OQ31" s="291"/>
      <c r="OR31" s="291"/>
      <c r="OS31" s="291"/>
      <c r="OT31" s="291"/>
      <c r="OU31" s="291"/>
      <c r="OV31" s="291"/>
      <c r="OW31" s="291"/>
      <c r="OX31" s="291"/>
      <c r="OY31" s="291"/>
      <c r="OZ31" s="291"/>
      <c r="PA31" s="291"/>
      <c r="PB31" s="291"/>
      <c r="PC31" s="291"/>
      <c r="PD31" s="291"/>
      <c r="PE31" s="291"/>
      <c r="PF31" s="291"/>
      <c r="PG31" s="291"/>
      <c r="PH31" s="291"/>
      <c r="PI31" s="291"/>
      <c r="PJ31" s="291"/>
      <c r="PK31" s="291"/>
      <c r="PL31" s="291"/>
      <c r="PM31" s="291"/>
      <c r="PN31" s="291"/>
      <c r="PO31" s="291"/>
      <c r="PP31" s="291"/>
      <c r="PQ31" s="291"/>
      <c r="PR31" s="291"/>
      <c r="PS31" s="291"/>
      <c r="PT31" s="291"/>
      <c r="PU31" s="291"/>
      <c r="PV31" s="291"/>
      <c r="PW31" s="291"/>
      <c r="PX31" s="291"/>
      <c r="PY31" s="291"/>
      <c r="PZ31" s="291"/>
      <c r="QA31" s="291"/>
      <c r="QB31" s="291"/>
      <c r="QC31" s="291"/>
      <c r="QD31" s="291"/>
      <c r="QE31" s="291"/>
      <c r="QF31" s="291"/>
      <c r="QG31" s="291"/>
      <c r="QH31" s="291"/>
      <c r="QI31" s="291"/>
      <c r="QJ31" s="291"/>
      <c r="QK31" s="291"/>
      <c r="QL31" s="291"/>
      <c r="QM31" s="291"/>
      <c r="QN31" s="291"/>
      <c r="QO31" s="291"/>
      <c r="QP31" s="291"/>
      <c r="QQ31" s="291"/>
      <c r="QR31" s="291"/>
      <c r="QS31" s="291"/>
      <c r="QT31" s="291"/>
      <c r="QU31" s="291"/>
      <c r="QV31" s="291"/>
      <c r="QW31" s="291"/>
      <c r="QX31" s="291"/>
      <c r="QY31" s="291"/>
      <c r="QZ31" s="291"/>
      <c r="RA31" s="291"/>
      <c r="RB31" s="291"/>
      <c r="RC31" s="291"/>
      <c r="RD31" s="291"/>
      <c r="RE31" s="291"/>
      <c r="RF31" s="291"/>
      <c r="RG31" s="291"/>
      <c r="RH31" s="291"/>
      <c r="RI31" s="291"/>
      <c r="RJ31" s="291"/>
      <c r="RK31" s="291"/>
      <c r="RL31" s="291"/>
      <c r="RM31" s="291"/>
      <c r="RN31" s="291"/>
      <c r="RO31" s="291"/>
      <c r="RP31" s="291"/>
      <c r="RQ31" s="291"/>
      <c r="RR31" s="291"/>
      <c r="RS31" s="291"/>
      <c r="RT31" s="291"/>
      <c r="RU31" s="291"/>
      <c r="RV31" s="291"/>
      <c r="RW31" s="291"/>
      <c r="RX31" s="291"/>
      <c r="RY31" s="291"/>
      <c r="RZ31" s="291"/>
      <c r="SA31" s="291"/>
      <c r="SB31" s="291"/>
      <c r="SC31" s="291"/>
      <c r="SD31" s="291"/>
      <c r="SE31" s="291"/>
      <c r="SF31" s="291"/>
      <c r="SG31" s="291"/>
      <c r="SH31" s="291"/>
      <c r="SI31" s="291"/>
      <c r="SJ31" s="291"/>
      <c r="SK31" s="291"/>
      <c r="SL31" s="291"/>
      <c r="SM31" s="291"/>
      <c r="SN31" s="291"/>
      <c r="SO31" s="291"/>
      <c r="SP31" s="291"/>
      <c r="SQ31" s="291"/>
      <c r="SR31" s="291"/>
      <c r="SS31" s="291"/>
      <c r="ST31" s="291"/>
      <c r="SU31" s="291"/>
      <c r="SV31" s="291"/>
      <c r="SW31" s="291"/>
      <c r="SX31" s="291"/>
      <c r="SY31" s="291"/>
      <c r="SZ31" s="291"/>
      <c r="TA31" s="291"/>
      <c r="TB31" s="291"/>
      <c r="TC31" s="291"/>
      <c r="TD31" s="291"/>
      <c r="TE31" s="291"/>
      <c r="TF31" s="291"/>
      <c r="TG31" s="291"/>
      <c r="TH31" s="291"/>
      <c r="TI31" s="291"/>
      <c r="TJ31" s="291"/>
      <c r="TK31" s="291"/>
      <c r="TL31" s="291"/>
      <c r="TM31" s="291"/>
      <c r="TN31" s="291"/>
      <c r="TO31" s="291"/>
      <c r="TP31" s="291"/>
      <c r="TQ31" s="291"/>
      <c r="TR31" s="291"/>
      <c r="TS31" s="291"/>
      <c r="TT31" s="291"/>
      <c r="TU31" s="291"/>
      <c r="TV31" s="291"/>
      <c r="TW31" s="291"/>
      <c r="TX31" s="291"/>
      <c r="TY31" s="291"/>
      <c r="TZ31" s="291"/>
      <c r="UA31" s="291"/>
      <c r="UB31" s="291"/>
      <c r="UC31" s="291"/>
      <c r="UD31" s="291"/>
      <c r="UE31" s="291"/>
      <c r="UF31" s="291"/>
      <c r="UG31" s="291"/>
      <c r="UH31" s="291"/>
      <c r="UI31" s="291"/>
      <c r="UJ31" s="291"/>
      <c r="UK31" s="291"/>
      <c r="UL31" s="291"/>
      <c r="UM31" s="291"/>
      <c r="UN31" s="291"/>
      <c r="UO31" s="291"/>
      <c r="UP31" s="291"/>
      <c r="UQ31" s="291"/>
      <c r="UR31" s="291"/>
      <c r="US31" s="291"/>
      <c r="UT31" s="291"/>
      <c r="UU31" s="291"/>
      <c r="UV31" s="291"/>
      <c r="UW31" s="291"/>
      <c r="UX31" s="291"/>
      <c r="UY31" s="291"/>
      <c r="UZ31" s="291"/>
      <c r="VA31" s="291"/>
      <c r="VB31" s="291"/>
      <c r="VC31" s="291"/>
      <c r="VD31" s="291"/>
      <c r="VE31" s="291"/>
      <c r="VF31" s="291"/>
      <c r="VG31" s="291"/>
      <c r="VH31" s="291"/>
      <c r="VI31" s="291"/>
      <c r="VJ31" s="291"/>
      <c r="VK31" s="291"/>
      <c r="VL31" s="291"/>
      <c r="VM31" s="291"/>
      <c r="VN31" s="291"/>
      <c r="VO31" s="291"/>
      <c r="VP31" s="291"/>
      <c r="VQ31" s="291"/>
      <c r="VR31" s="291"/>
      <c r="VS31" s="291"/>
      <c r="VT31" s="291"/>
      <c r="VU31" s="291"/>
      <c r="VV31" s="291"/>
      <c r="VW31" s="291"/>
      <c r="VX31" s="291"/>
      <c r="VY31" s="291"/>
      <c r="VZ31" s="291"/>
      <c r="WA31" s="291"/>
      <c r="WB31" s="291"/>
      <c r="WC31" s="291"/>
      <c r="WD31" s="291"/>
      <c r="WE31" s="291"/>
      <c r="WF31" s="291"/>
      <c r="WG31" s="291"/>
      <c r="WH31" s="291"/>
      <c r="WI31" s="291"/>
      <c r="WJ31" s="291"/>
      <c r="WK31" s="291"/>
      <c r="WL31" s="291"/>
      <c r="WM31" s="291"/>
      <c r="WN31" s="291"/>
      <c r="WO31" s="291"/>
      <c r="WP31" s="291"/>
      <c r="WQ31" s="291"/>
      <c r="WR31" s="291"/>
      <c r="WS31" s="291"/>
      <c r="WT31" s="291"/>
      <c r="WU31" s="291"/>
      <c r="WV31" s="291"/>
      <c r="WW31" s="291"/>
      <c r="WX31" s="291"/>
      <c r="WY31" s="291"/>
      <c r="WZ31" s="291"/>
      <c r="XA31" s="291"/>
      <c r="XB31" s="291"/>
      <c r="XC31" s="291"/>
      <c r="XD31" s="291"/>
      <c r="XE31" s="291"/>
      <c r="XF31" s="291"/>
      <c r="XG31" s="291"/>
      <c r="XH31" s="291"/>
      <c r="XI31" s="291"/>
      <c r="XJ31" s="291"/>
      <c r="XK31" s="291"/>
      <c r="XL31" s="291"/>
      <c r="XM31" s="291"/>
      <c r="XN31" s="291"/>
      <c r="XO31" s="291"/>
      <c r="XP31" s="291"/>
      <c r="XQ31" s="291"/>
      <c r="XR31" s="291"/>
      <c r="XS31" s="291"/>
      <c r="XT31" s="291"/>
      <c r="XU31" s="291"/>
      <c r="XV31" s="291"/>
      <c r="XW31" s="291"/>
      <c r="XX31" s="291"/>
      <c r="XY31" s="291"/>
      <c r="XZ31" s="291"/>
      <c r="YA31" s="291"/>
      <c r="YB31" s="291"/>
      <c r="YC31" s="291"/>
      <c r="YD31" s="291"/>
      <c r="YE31" s="291"/>
      <c r="YF31" s="291"/>
      <c r="YG31" s="291"/>
      <c r="YH31" s="291"/>
      <c r="YI31" s="291"/>
      <c r="YJ31" s="291"/>
      <c r="YK31" s="291"/>
      <c r="YL31" s="291"/>
      <c r="YM31" s="291"/>
      <c r="YN31" s="291"/>
      <c r="YO31" s="291"/>
      <c r="YP31" s="291"/>
      <c r="YQ31" s="291"/>
      <c r="YR31" s="291"/>
      <c r="YS31" s="291"/>
      <c r="YT31" s="291"/>
      <c r="YU31" s="291"/>
      <c r="YV31" s="291"/>
      <c r="YW31" s="291"/>
      <c r="YX31" s="291"/>
      <c r="YY31" s="291"/>
      <c r="YZ31" s="291"/>
      <c r="ZA31" s="291"/>
      <c r="ZB31" s="291"/>
      <c r="ZC31" s="291"/>
      <c r="ZD31" s="291"/>
      <c r="ZE31" s="291"/>
      <c r="ZF31" s="291"/>
      <c r="ZG31" s="291"/>
      <c r="ZH31" s="291"/>
      <c r="ZI31" s="291"/>
      <c r="ZJ31" s="291"/>
      <c r="ZK31" s="291"/>
      <c r="ZL31" s="291"/>
      <c r="ZM31" s="291"/>
      <c r="ZN31" s="291"/>
      <c r="ZO31" s="291"/>
      <c r="ZP31" s="291"/>
      <c r="ZQ31" s="291"/>
      <c r="ZR31" s="291"/>
      <c r="ZS31" s="291"/>
      <c r="ZT31" s="291"/>
      <c r="ZU31" s="291"/>
      <c r="ZV31" s="291"/>
      <c r="ZW31" s="291"/>
      <c r="ZX31" s="291"/>
      <c r="ZY31" s="291"/>
      <c r="ZZ31" s="291"/>
      <c r="AAA31" s="291"/>
      <c r="AAB31" s="291"/>
      <c r="AAC31" s="291"/>
      <c r="AAD31" s="291"/>
      <c r="AAE31" s="291"/>
      <c r="AAF31" s="291"/>
      <c r="AAG31" s="291"/>
      <c r="AAH31" s="291"/>
      <c r="AAI31" s="291"/>
      <c r="AAJ31" s="291"/>
      <c r="AAK31" s="291"/>
      <c r="AAL31" s="291"/>
      <c r="AAM31" s="291"/>
      <c r="AAN31" s="291"/>
      <c r="AAO31" s="291"/>
      <c r="AAP31" s="291"/>
      <c r="AAQ31" s="291"/>
      <c r="AAR31" s="291"/>
      <c r="AAS31" s="291"/>
      <c r="AAT31" s="291"/>
      <c r="AAU31" s="291"/>
      <c r="AAV31" s="291"/>
      <c r="AAW31" s="291"/>
      <c r="AAX31" s="291"/>
      <c r="AAY31" s="291"/>
      <c r="AAZ31" s="291"/>
      <c r="ABA31" s="291"/>
      <c r="ABB31" s="291"/>
      <c r="ABC31" s="291"/>
      <c r="ABD31" s="291"/>
      <c r="ABE31" s="291"/>
      <c r="ABF31" s="291"/>
      <c r="ABG31" s="291"/>
      <c r="ABH31" s="291"/>
      <c r="ABI31" s="291"/>
      <c r="ABJ31" s="291"/>
      <c r="ABK31" s="291"/>
      <c r="ABL31" s="291"/>
      <c r="ABM31" s="291"/>
      <c r="ABN31" s="291"/>
      <c r="ABO31" s="291"/>
      <c r="ABP31" s="291"/>
      <c r="ABQ31" s="291"/>
      <c r="ABR31" s="291"/>
      <c r="ABS31" s="291"/>
      <c r="ABT31" s="291"/>
      <c r="ABU31" s="291"/>
      <c r="ABV31" s="291"/>
      <c r="ABW31" s="291"/>
      <c r="ABX31" s="291"/>
      <c r="ABY31" s="291"/>
      <c r="ABZ31" s="291"/>
      <c r="ACA31" s="291"/>
      <c r="ACB31" s="291"/>
      <c r="ACC31" s="291"/>
      <c r="ACD31" s="291"/>
      <c r="ACE31" s="291"/>
      <c r="ACF31" s="291"/>
      <c r="ACG31" s="291"/>
      <c r="ACH31" s="291"/>
      <c r="ACI31" s="291"/>
      <c r="ACJ31" s="291"/>
      <c r="ACK31" s="291"/>
      <c r="ACL31" s="291"/>
      <c r="ACM31" s="291"/>
      <c r="ACN31" s="291"/>
      <c r="ACO31" s="291"/>
      <c r="ACP31" s="291"/>
      <c r="ACQ31" s="291"/>
      <c r="ACR31" s="291"/>
      <c r="ACS31" s="291"/>
      <c r="ACT31" s="291"/>
      <c r="ACU31" s="291"/>
      <c r="ACV31" s="291"/>
      <c r="ACW31" s="291"/>
      <c r="ACX31" s="291"/>
      <c r="ACY31" s="291"/>
      <c r="ACZ31" s="291"/>
      <c r="ADA31" s="291"/>
      <c r="ADB31" s="291"/>
      <c r="ADC31" s="291"/>
      <c r="ADD31" s="291"/>
      <c r="ADE31" s="291"/>
      <c r="ADF31" s="291"/>
      <c r="ADG31" s="291"/>
      <c r="ADH31" s="291"/>
      <c r="ADI31" s="291"/>
      <c r="ADJ31" s="291"/>
      <c r="ADK31" s="291"/>
      <c r="ADL31" s="291"/>
      <c r="ADM31" s="291"/>
      <c r="ADN31" s="291"/>
      <c r="ADO31" s="291"/>
      <c r="ADP31" s="291"/>
      <c r="ADQ31" s="291"/>
      <c r="ADR31" s="291"/>
      <c r="ADS31" s="291"/>
      <c r="ADT31" s="291"/>
      <c r="ADU31" s="291"/>
      <c r="ADV31" s="291"/>
      <c r="ADW31" s="291"/>
      <c r="ADX31" s="291"/>
      <c r="ADY31" s="291"/>
      <c r="ADZ31" s="291"/>
      <c r="AEA31" s="291"/>
      <c r="AEB31" s="291"/>
      <c r="AEC31" s="291"/>
      <c r="AED31" s="291"/>
      <c r="AEE31" s="291"/>
      <c r="AEF31" s="291"/>
      <c r="AEG31" s="291"/>
      <c r="AEH31" s="291"/>
      <c r="AEI31" s="291"/>
      <c r="AEJ31" s="291"/>
      <c r="AEK31" s="291"/>
      <c r="AEL31" s="291"/>
      <c r="AEM31" s="291"/>
      <c r="AEN31" s="291"/>
      <c r="AEO31" s="291"/>
      <c r="AEP31" s="291"/>
      <c r="AEQ31" s="291"/>
      <c r="AER31" s="291"/>
      <c r="AES31" s="291"/>
      <c r="AET31" s="291"/>
      <c r="AEU31" s="291"/>
      <c r="AEV31" s="291"/>
      <c r="AEW31" s="291"/>
      <c r="AEX31" s="291"/>
      <c r="AEY31" s="291"/>
      <c r="AEZ31" s="291"/>
      <c r="AFA31" s="291"/>
      <c r="AFB31" s="291"/>
      <c r="AFC31" s="291"/>
      <c r="AFD31" s="291"/>
      <c r="AFE31" s="291"/>
      <c r="AFF31" s="291"/>
      <c r="AFG31" s="291"/>
      <c r="AFH31" s="291"/>
      <c r="AFI31" s="291"/>
      <c r="AFJ31" s="291"/>
      <c r="AFK31" s="291"/>
      <c r="AFL31" s="291"/>
      <c r="AFM31" s="291"/>
      <c r="AFN31" s="291"/>
      <c r="AFO31" s="291"/>
      <c r="AFP31" s="291"/>
      <c r="AFQ31" s="291"/>
      <c r="AFR31" s="291"/>
      <c r="AFS31" s="291"/>
      <c r="AFT31" s="291"/>
      <c r="AFU31" s="291"/>
      <c r="AFV31" s="291"/>
      <c r="AFW31" s="291"/>
      <c r="AFX31" s="291"/>
      <c r="AFY31" s="291"/>
      <c r="AFZ31" s="291"/>
      <c r="AGA31" s="291"/>
      <c r="AGB31" s="291"/>
      <c r="AGC31" s="291"/>
      <c r="AGD31" s="291"/>
      <c r="AGE31" s="291"/>
      <c r="AGF31" s="291"/>
      <c r="AGG31" s="291"/>
      <c r="AGH31" s="291"/>
      <c r="AGI31" s="291"/>
      <c r="AGJ31" s="291"/>
      <c r="AGK31" s="291"/>
      <c r="AGL31" s="291"/>
      <c r="AGM31" s="291"/>
      <c r="AGN31" s="291"/>
      <c r="AGO31" s="291"/>
      <c r="AGP31" s="291"/>
      <c r="AGQ31" s="291"/>
      <c r="AGR31" s="291"/>
      <c r="AGS31" s="291"/>
      <c r="AGT31" s="291"/>
      <c r="AGU31" s="291"/>
      <c r="AGV31" s="291"/>
      <c r="AGW31" s="291"/>
      <c r="AGX31" s="291"/>
      <c r="AGY31" s="291"/>
      <c r="AGZ31" s="291"/>
      <c r="AHA31" s="291"/>
      <c r="AHB31" s="291"/>
      <c r="AHC31" s="291"/>
      <c r="AHD31" s="291"/>
      <c r="AHE31" s="291"/>
      <c r="AHF31" s="291"/>
      <c r="AHG31" s="291"/>
      <c r="AHH31" s="291"/>
      <c r="AHI31" s="291"/>
      <c r="AHJ31" s="291"/>
      <c r="AHK31" s="291"/>
      <c r="AHL31" s="291"/>
      <c r="AHM31" s="291"/>
      <c r="AHN31" s="291"/>
      <c r="AHO31" s="291"/>
      <c r="AHP31" s="291"/>
      <c r="AHQ31" s="291"/>
      <c r="AHR31" s="291"/>
      <c r="AHS31" s="291"/>
      <c r="AHT31" s="291"/>
      <c r="AHU31" s="291"/>
      <c r="AHV31" s="291"/>
      <c r="AHW31" s="291"/>
      <c r="AHX31" s="291"/>
      <c r="AHY31" s="291"/>
      <c r="AHZ31" s="291"/>
      <c r="AIA31" s="291"/>
      <c r="AIB31" s="291"/>
      <c r="AIC31" s="291"/>
      <c r="AID31" s="291"/>
      <c r="AIE31" s="291"/>
      <c r="AIF31" s="291"/>
      <c r="AIG31" s="291"/>
      <c r="AIH31" s="291"/>
      <c r="AII31" s="291"/>
      <c r="AIJ31" s="291"/>
      <c r="AIK31" s="291"/>
      <c r="AIL31" s="291"/>
      <c r="AIM31" s="291"/>
      <c r="AIN31" s="291"/>
      <c r="AIO31" s="291"/>
      <c r="AIP31" s="291"/>
      <c r="AIQ31" s="291"/>
      <c r="AIR31" s="291"/>
      <c r="AIS31" s="291"/>
      <c r="AIT31" s="291"/>
      <c r="AIU31" s="291"/>
      <c r="AIV31" s="291"/>
      <c r="AIW31" s="291"/>
      <c r="AIX31" s="291"/>
      <c r="AIY31" s="291"/>
      <c r="AIZ31" s="291"/>
      <c r="AJA31" s="291"/>
      <c r="AJB31" s="291"/>
      <c r="AJC31" s="291"/>
      <c r="AJD31" s="291"/>
      <c r="AJE31" s="291"/>
      <c r="AJF31" s="291"/>
      <c r="AJG31" s="291"/>
      <c r="AJH31" s="291"/>
      <c r="AJI31" s="291"/>
      <c r="AJJ31" s="291"/>
      <c r="AJK31" s="291"/>
      <c r="AJL31" s="291"/>
      <c r="AJM31" s="291"/>
      <c r="AJN31" s="291"/>
      <c r="AJO31" s="291"/>
      <c r="AJP31" s="291"/>
      <c r="AJQ31" s="291"/>
      <c r="AJR31" s="291"/>
      <c r="AJS31" s="291"/>
      <c r="AJT31" s="291"/>
      <c r="AJU31" s="291"/>
      <c r="AJV31" s="291"/>
      <c r="AJW31" s="291"/>
      <c r="AJX31" s="291"/>
      <c r="AJY31" s="291"/>
      <c r="AJZ31" s="291"/>
      <c r="AKA31" s="291"/>
      <c r="AKB31" s="291"/>
      <c r="AKC31" s="291"/>
      <c r="AKD31" s="291"/>
      <c r="AKE31" s="291"/>
      <c r="AKF31" s="291"/>
      <c r="AKG31" s="291"/>
      <c r="AKH31" s="291"/>
      <c r="AKI31" s="291"/>
      <c r="AKJ31" s="291"/>
      <c r="AKK31" s="291"/>
      <c r="AKL31" s="291"/>
      <c r="AKM31" s="291"/>
      <c r="AKN31" s="291"/>
      <c r="AKO31" s="291"/>
      <c r="AKP31" s="291"/>
      <c r="AKQ31" s="291"/>
      <c r="AKR31" s="291"/>
      <c r="AKS31" s="291"/>
      <c r="AKT31" s="291"/>
      <c r="AKU31" s="291"/>
      <c r="AKV31" s="291"/>
      <c r="AKW31" s="291"/>
      <c r="AKX31" s="291"/>
      <c r="AKY31" s="291"/>
      <c r="AKZ31" s="291"/>
      <c r="ALA31" s="291"/>
      <c r="ALB31" s="291"/>
    </row>
    <row r="32" spans="2:990">
      <c r="B32" s="667" t="s">
        <v>205</v>
      </c>
      <c r="C32" s="299">
        <v>2018</v>
      </c>
      <c r="D32" s="299">
        <v>2019</v>
      </c>
      <c r="E32" s="299">
        <v>2020</v>
      </c>
      <c r="F32" s="299">
        <v>2025</v>
      </c>
      <c r="G32" s="299">
        <v>2030</v>
      </c>
      <c r="H32" s="299">
        <v>2035</v>
      </c>
      <c r="I32" s="299">
        <v>2040</v>
      </c>
      <c r="J32" s="668">
        <v>2045</v>
      </c>
      <c r="K32" s="299">
        <v>2050</v>
      </c>
      <c r="L32" s="291"/>
      <c r="M32" s="291"/>
      <c r="O32" s="294"/>
      <c r="P32" s="294"/>
      <c r="Q32" s="294"/>
      <c r="R32" s="294"/>
      <c r="S32" s="294"/>
      <c r="T32" s="294"/>
      <c r="U32" s="291"/>
      <c r="V32" s="291"/>
      <c r="W32" s="291"/>
      <c r="X32" s="291"/>
      <c r="Y32" s="291"/>
      <c r="Z32" s="291"/>
      <c r="AA32" s="291"/>
      <c r="AB32" s="291"/>
      <c r="AC32" s="291"/>
      <c r="AD32" s="291"/>
      <c r="AE32" s="291"/>
      <c r="AF32" s="291"/>
      <c r="AG32" s="291"/>
      <c r="AH32" s="291"/>
      <c r="AI32" s="291"/>
      <c r="AJ32" s="291"/>
      <c r="AK32" s="291"/>
      <c r="AL32" s="291"/>
      <c r="AM32" s="291"/>
      <c r="AN32" s="291"/>
      <c r="AO32" s="291"/>
      <c r="AP32" s="291"/>
      <c r="AQ32" s="291"/>
      <c r="AR32" s="291"/>
      <c r="AS32" s="291"/>
      <c r="AT32" s="291"/>
      <c r="AU32" s="291"/>
      <c r="AV32" s="291"/>
      <c r="AW32" s="291"/>
      <c r="AX32" s="291"/>
      <c r="AY32" s="291"/>
      <c r="AZ32" s="291"/>
      <c r="BA32" s="291"/>
      <c r="BB32" s="291"/>
      <c r="BC32" s="291"/>
      <c r="BD32" s="291"/>
      <c r="BE32" s="291"/>
      <c r="BF32" s="291"/>
      <c r="BG32" s="291"/>
      <c r="BH32" s="291"/>
      <c r="BI32" s="291"/>
      <c r="BJ32" s="291"/>
      <c r="BK32" s="291"/>
      <c r="BL32" s="291"/>
      <c r="BM32" s="291"/>
      <c r="BN32" s="291"/>
      <c r="BO32" s="291"/>
      <c r="BP32" s="291"/>
      <c r="BQ32" s="291"/>
      <c r="BR32" s="291"/>
      <c r="BS32" s="291"/>
      <c r="BT32" s="291"/>
      <c r="BU32" s="291"/>
      <c r="BV32" s="291"/>
      <c r="BW32" s="291"/>
      <c r="BX32" s="291"/>
      <c r="BY32" s="291"/>
      <c r="BZ32" s="291"/>
      <c r="CA32" s="291"/>
      <c r="CB32" s="291"/>
      <c r="CC32" s="291"/>
      <c r="CD32" s="291"/>
      <c r="CE32" s="291"/>
      <c r="CF32" s="291"/>
      <c r="CG32" s="291"/>
      <c r="CH32" s="291"/>
      <c r="CI32" s="291"/>
      <c r="CJ32" s="291"/>
      <c r="CK32" s="291"/>
      <c r="CL32" s="291"/>
      <c r="CM32" s="291"/>
      <c r="CN32" s="291"/>
      <c r="CO32" s="291"/>
      <c r="CP32" s="291"/>
      <c r="CQ32" s="291"/>
      <c r="CR32" s="291"/>
      <c r="CS32" s="291"/>
      <c r="CT32" s="291"/>
      <c r="CU32" s="291"/>
      <c r="CV32" s="291"/>
      <c r="CW32" s="291"/>
      <c r="CX32" s="291"/>
      <c r="CY32" s="291"/>
      <c r="CZ32" s="291"/>
      <c r="DA32" s="291"/>
      <c r="DB32" s="291"/>
      <c r="DC32" s="291"/>
      <c r="DD32" s="291"/>
      <c r="DE32" s="291"/>
      <c r="DF32" s="291"/>
      <c r="DG32" s="291"/>
      <c r="DH32" s="291"/>
      <c r="DI32" s="291"/>
      <c r="DJ32" s="291"/>
      <c r="DK32" s="291"/>
      <c r="DL32" s="291"/>
      <c r="DM32" s="291"/>
      <c r="DN32" s="291"/>
      <c r="DO32" s="291"/>
      <c r="DP32" s="291"/>
      <c r="DQ32" s="291"/>
      <c r="DR32" s="291"/>
      <c r="DS32" s="291"/>
      <c r="DT32" s="291"/>
      <c r="DU32" s="291"/>
      <c r="DV32" s="291"/>
      <c r="DW32" s="291"/>
      <c r="DX32" s="291"/>
      <c r="DY32" s="291"/>
      <c r="DZ32" s="291"/>
      <c r="EA32" s="291"/>
      <c r="EB32" s="291"/>
      <c r="EC32" s="291"/>
      <c r="ED32" s="291"/>
      <c r="EE32" s="291"/>
      <c r="EF32" s="291"/>
      <c r="EG32" s="291"/>
      <c r="EH32" s="291"/>
      <c r="EI32" s="291"/>
      <c r="EJ32" s="291"/>
      <c r="EK32" s="291"/>
      <c r="EL32" s="291"/>
      <c r="EM32" s="291"/>
      <c r="EN32" s="291"/>
      <c r="EO32" s="291"/>
      <c r="EP32" s="291"/>
      <c r="EQ32" s="291"/>
      <c r="ER32" s="291"/>
      <c r="ES32" s="291"/>
      <c r="ET32" s="291"/>
      <c r="EU32" s="291"/>
      <c r="EV32" s="291"/>
      <c r="EW32" s="291"/>
      <c r="EX32" s="291"/>
      <c r="EY32" s="291"/>
      <c r="EZ32" s="291"/>
      <c r="FA32" s="291"/>
      <c r="FB32" s="291"/>
      <c r="FC32" s="291"/>
      <c r="FD32" s="291"/>
      <c r="FE32" s="291"/>
      <c r="FF32" s="291"/>
      <c r="FG32" s="291"/>
      <c r="FH32" s="291"/>
      <c r="FI32" s="291"/>
      <c r="FJ32" s="291"/>
      <c r="FK32" s="291"/>
      <c r="FL32" s="291"/>
      <c r="FM32" s="291"/>
      <c r="FN32" s="291"/>
      <c r="FO32" s="291"/>
      <c r="FP32" s="291"/>
      <c r="FQ32" s="291"/>
      <c r="FR32" s="291"/>
      <c r="FS32" s="291"/>
      <c r="FT32" s="291"/>
      <c r="FU32" s="291"/>
      <c r="FV32" s="291"/>
      <c r="FW32" s="291"/>
      <c r="FX32" s="291"/>
      <c r="FY32" s="291"/>
      <c r="FZ32" s="291"/>
      <c r="GA32" s="291"/>
      <c r="GB32" s="291"/>
      <c r="GC32" s="291"/>
      <c r="GD32" s="291"/>
      <c r="GE32" s="291"/>
      <c r="GF32" s="291"/>
      <c r="GG32" s="291"/>
      <c r="GH32" s="291"/>
      <c r="GI32" s="291"/>
      <c r="GJ32" s="291"/>
      <c r="GK32" s="291"/>
      <c r="GL32" s="291"/>
      <c r="GM32" s="291"/>
      <c r="GN32" s="291"/>
      <c r="GO32" s="291"/>
      <c r="GP32" s="291"/>
      <c r="GQ32" s="291"/>
      <c r="GR32" s="291"/>
      <c r="GS32" s="291"/>
      <c r="GT32" s="291"/>
      <c r="GU32" s="291"/>
      <c r="GV32" s="291"/>
      <c r="GW32" s="291"/>
      <c r="GX32" s="291"/>
      <c r="GY32" s="291"/>
      <c r="GZ32" s="291"/>
      <c r="HA32" s="291"/>
      <c r="HB32" s="291"/>
      <c r="HC32" s="291"/>
      <c r="HD32" s="291"/>
      <c r="HE32" s="291"/>
      <c r="HF32" s="291"/>
      <c r="HG32" s="291"/>
      <c r="HH32" s="291"/>
      <c r="HI32" s="291"/>
      <c r="HJ32" s="291"/>
      <c r="HK32" s="291"/>
      <c r="HL32" s="291"/>
      <c r="HM32" s="291"/>
      <c r="HN32" s="291"/>
      <c r="HO32" s="291"/>
      <c r="HP32" s="291"/>
      <c r="HQ32" s="291"/>
      <c r="HR32" s="291"/>
      <c r="HS32" s="291"/>
      <c r="HT32" s="291"/>
      <c r="HU32" s="291"/>
      <c r="HV32" s="291"/>
      <c r="HW32" s="291"/>
      <c r="HX32" s="291"/>
      <c r="HY32" s="291"/>
      <c r="HZ32" s="291"/>
      <c r="IA32" s="291"/>
      <c r="IB32" s="291"/>
      <c r="IC32" s="291"/>
      <c r="ID32" s="291"/>
      <c r="IE32" s="291"/>
      <c r="IF32" s="291"/>
      <c r="IG32" s="291"/>
      <c r="IH32" s="291"/>
      <c r="II32" s="291"/>
      <c r="IJ32" s="291"/>
      <c r="IK32" s="291"/>
      <c r="IL32" s="291"/>
      <c r="IM32" s="291"/>
      <c r="IN32" s="291"/>
      <c r="IO32" s="291"/>
      <c r="IP32" s="291"/>
      <c r="IQ32" s="291"/>
      <c r="IR32" s="291"/>
      <c r="IS32" s="291"/>
      <c r="IT32" s="291"/>
      <c r="IU32" s="291"/>
      <c r="IV32" s="291"/>
      <c r="IW32" s="291"/>
      <c r="IX32" s="291"/>
      <c r="IY32" s="291"/>
      <c r="IZ32" s="291"/>
      <c r="JA32" s="291"/>
      <c r="JB32" s="291"/>
      <c r="JC32" s="291"/>
      <c r="JD32" s="291"/>
      <c r="JE32" s="291"/>
      <c r="JF32" s="291"/>
      <c r="JG32" s="291"/>
      <c r="JH32" s="291"/>
      <c r="JI32" s="291"/>
      <c r="JJ32" s="291"/>
      <c r="JK32" s="291"/>
      <c r="JL32" s="291"/>
      <c r="JM32" s="291"/>
      <c r="JN32" s="291"/>
      <c r="JO32" s="291"/>
      <c r="JP32" s="291"/>
      <c r="JQ32" s="291"/>
      <c r="JR32" s="291"/>
      <c r="JS32" s="291"/>
      <c r="JT32" s="291"/>
      <c r="JU32" s="291"/>
      <c r="JV32" s="291"/>
      <c r="JW32" s="291"/>
      <c r="JX32" s="291"/>
      <c r="JY32" s="291"/>
      <c r="JZ32" s="291"/>
      <c r="KA32" s="291"/>
      <c r="KB32" s="291"/>
      <c r="KC32" s="291"/>
      <c r="KD32" s="291"/>
      <c r="KE32" s="291"/>
      <c r="KF32" s="291"/>
      <c r="KG32" s="291"/>
      <c r="KH32" s="291"/>
      <c r="KI32" s="291"/>
      <c r="KJ32" s="291"/>
      <c r="KK32" s="291"/>
      <c r="KL32" s="291"/>
      <c r="KM32" s="291"/>
      <c r="KN32" s="291"/>
      <c r="KO32" s="291"/>
      <c r="KP32" s="291"/>
      <c r="KQ32" s="291"/>
      <c r="KR32" s="291"/>
      <c r="KS32" s="291"/>
      <c r="KT32" s="291"/>
      <c r="KU32" s="291"/>
      <c r="KV32" s="291"/>
      <c r="KW32" s="291"/>
      <c r="KX32" s="291"/>
      <c r="KY32" s="291"/>
      <c r="KZ32" s="291"/>
      <c r="LA32" s="291"/>
      <c r="LB32" s="291"/>
      <c r="LC32" s="291"/>
      <c r="LD32" s="291"/>
      <c r="LE32" s="291"/>
      <c r="LF32" s="291"/>
      <c r="LG32" s="291"/>
      <c r="LH32" s="291"/>
      <c r="LI32" s="291"/>
      <c r="LJ32" s="291"/>
      <c r="LK32" s="291"/>
      <c r="LL32" s="291"/>
      <c r="LM32" s="291"/>
      <c r="LN32" s="291"/>
      <c r="LO32" s="291"/>
      <c r="LP32" s="291"/>
      <c r="LQ32" s="291"/>
      <c r="LR32" s="291"/>
      <c r="LS32" s="291"/>
      <c r="LT32" s="291"/>
      <c r="LU32" s="291"/>
      <c r="LV32" s="291"/>
      <c r="LW32" s="291"/>
      <c r="LX32" s="291"/>
      <c r="LY32" s="291"/>
      <c r="LZ32" s="291"/>
      <c r="MA32" s="291"/>
      <c r="MB32" s="291"/>
      <c r="MC32" s="291"/>
      <c r="MD32" s="291"/>
      <c r="ME32" s="291"/>
      <c r="MF32" s="291"/>
      <c r="MG32" s="291"/>
      <c r="MH32" s="291"/>
      <c r="MI32" s="291"/>
      <c r="MJ32" s="291"/>
      <c r="MK32" s="291"/>
      <c r="ML32" s="291"/>
      <c r="MM32" s="291"/>
      <c r="MN32" s="291"/>
      <c r="MO32" s="291"/>
      <c r="MP32" s="291"/>
      <c r="MQ32" s="291"/>
      <c r="MR32" s="291"/>
      <c r="MS32" s="291"/>
      <c r="MT32" s="291"/>
      <c r="MU32" s="291"/>
      <c r="MV32" s="291"/>
      <c r="MW32" s="291"/>
      <c r="MX32" s="291"/>
      <c r="MY32" s="291"/>
      <c r="MZ32" s="291"/>
      <c r="NA32" s="291"/>
      <c r="NB32" s="291"/>
      <c r="NC32" s="291"/>
      <c r="ND32" s="291"/>
      <c r="NE32" s="291"/>
      <c r="NF32" s="291"/>
      <c r="NG32" s="291"/>
      <c r="NH32" s="291"/>
      <c r="NI32" s="291"/>
      <c r="NJ32" s="291"/>
      <c r="NK32" s="291"/>
      <c r="NL32" s="291"/>
      <c r="NM32" s="291"/>
      <c r="NN32" s="291"/>
      <c r="NO32" s="291"/>
      <c r="NP32" s="291"/>
      <c r="NQ32" s="291"/>
      <c r="NR32" s="291"/>
      <c r="NS32" s="291"/>
      <c r="NT32" s="291"/>
      <c r="NU32" s="291"/>
      <c r="NV32" s="291"/>
      <c r="NW32" s="291"/>
      <c r="NX32" s="291"/>
      <c r="NY32" s="291"/>
      <c r="NZ32" s="291"/>
      <c r="OA32" s="291"/>
      <c r="OB32" s="291"/>
      <c r="OC32" s="291"/>
      <c r="OD32" s="291"/>
      <c r="OE32" s="291"/>
      <c r="OF32" s="291"/>
      <c r="OG32" s="291"/>
      <c r="OH32" s="291"/>
      <c r="OI32" s="291"/>
      <c r="OJ32" s="291"/>
      <c r="OK32" s="291"/>
      <c r="OL32" s="291"/>
      <c r="OM32" s="291"/>
      <c r="ON32" s="291"/>
      <c r="OO32" s="291"/>
      <c r="OP32" s="291"/>
      <c r="OQ32" s="291"/>
      <c r="OR32" s="291"/>
      <c r="OS32" s="291"/>
      <c r="OT32" s="291"/>
      <c r="OU32" s="291"/>
      <c r="OV32" s="291"/>
      <c r="OW32" s="291"/>
      <c r="OX32" s="291"/>
      <c r="OY32" s="291"/>
      <c r="OZ32" s="291"/>
      <c r="PA32" s="291"/>
      <c r="PB32" s="291"/>
      <c r="PC32" s="291"/>
      <c r="PD32" s="291"/>
      <c r="PE32" s="291"/>
      <c r="PF32" s="291"/>
      <c r="PG32" s="291"/>
      <c r="PH32" s="291"/>
      <c r="PI32" s="291"/>
      <c r="PJ32" s="291"/>
      <c r="PK32" s="291"/>
      <c r="PL32" s="291"/>
      <c r="PM32" s="291"/>
      <c r="PN32" s="291"/>
      <c r="PO32" s="291"/>
      <c r="PP32" s="291"/>
      <c r="PQ32" s="291"/>
      <c r="PR32" s="291"/>
      <c r="PS32" s="291"/>
      <c r="PT32" s="291"/>
      <c r="PU32" s="291"/>
      <c r="PV32" s="291"/>
      <c r="PW32" s="291"/>
      <c r="PX32" s="291"/>
      <c r="PY32" s="291"/>
      <c r="PZ32" s="291"/>
      <c r="QA32" s="291"/>
      <c r="QB32" s="291"/>
      <c r="QC32" s="291"/>
      <c r="QD32" s="291"/>
      <c r="QE32" s="291"/>
      <c r="QF32" s="291"/>
      <c r="QG32" s="291"/>
      <c r="QH32" s="291"/>
      <c r="QI32" s="291"/>
      <c r="QJ32" s="291"/>
      <c r="QK32" s="291"/>
      <c r="QL32" s="291"/>
      <c r="QM32" s="291"/>
      <c r="QN32" s="291"/>
      <c r="QO32" s="291"/>
      <c r="QP32" s="291"/>
      <c r="QQ32" s="291"/>
      <c r="QR32" s="291"/>
      <c r="QS32" s="291"/>
      <c r="QT32" s="291"/>
      <c r="QU32" s="291"/>
      <c r="QV32" s="291"/>
      <c r="QW32" s="291"/>
      <c r="QX32" s="291"/>
      <c r="QY32" s="291"/>
      <c r="QZ32" s="291"/>
      <c r="RA32" s="291"/>
      <c r="RB32" s="291"/>
      <c r="RC32" s="291"/>
      <c r="RD32" s="291"/>
      <c r="RE32" s="291"/>
      <c r="RF32" s="291"/>
      <c r="RG32" s="291"/>
      <c r="RH32" s="291"/>
      <c r="RI32" s="291"/>
      <c r="RJ32" s="291"/>
      <c r="RK32" s="291"/>
      <c r="RL32" s="291"/>
      <c r="RM32" s="291"/>
      <c r="RN32" s="291"/>
      <c r="RO32" s="291"/>
      <c r="RP32" s="291"/>
      <c r="RQ32" s="291"/>
      <c r="RR32" s="291"/>
      <c r="RS32" s="291"/>
      <c r="RT32" s="291"/>
      <c r="RU32" s="291"/>
      <c r="RV32" s="291"/>
      <c r="RW32" s="291"/>
      <c r="RX32" s="291"/>
      <c r="RY32" s="291"/>
      <c r="RZ32" s="291"/>
      <c r="SA32" s="291"/>
      <c r="SB32" s="291"/>
      <c r="SC32" s="291"/>
      <c r="SD32" s="291"/>
      <c r="SE32" s="291"/>
      <c r="SF32" s="291"/>
      <c r="SG32" s="291"/>
      <c r="SH32" s="291"/>
      <c r="SI32" s="291"/>
      <c r="SJ32" s="291"/>
      <c r="SK32" s="291"/>
      <c r="SL32" s="291"/>
      <c r="SM32" s="291"/>
      <c r="SN32" s="291"/>
      <c r="SO32" s="291"/>
      <c r="SP32" s="291"/>
      <c r="SQ32" s="291"/>
      <c r="SR32" s="291"/>
      <c r="SS32" s="291"/>
      <c r="ST32" s="291"/>
      <c r="SU32" s="291"/>
      <c r="SV32" s="291"/>
      <c r="SW32" s="291"/>
      <c r="SX32" s="291"/>
      <c r="SY32" s="291"/>
      <c r="SZ32" s="291"/>
      <c r="TA32" s="291"/>
      <c r="TB32" s="291"/>
      <c r="TC32" s="291"/>
      <c r="TD32" s="291"/>
      <c r="TE32" s="291"/>
      <c r="TF32" s="291"/>
      <c r="TG32" s="291"/>
      <c r="TH32" s="291"/>
      <c r="TI32" s="291"/>
      <c r="TJ32" s="291"/>
      <c r="TK32" s="291"/>
      <c r="TL32" s="291"/>
      <c r="TM32" s="291"/>
      <c r="TN32" s="291"/>
      <c r="TO32" s="291"/>
      <c r="TP32" s="291"/>
      <c r="TQ32" s="291"/>
      <c r="TR32" s="291"/>
      <c r="TS32" s="291"/>
      <c r="TT32" s="291"/>
      <c r="TU32" s="291"/>
      <c r="TV32" s="291"/>
      <c r="TW32" s="291"/>
      <c r="TX32" s="291"/>
      <c r="TY32" s="291"/>
      <c r="TZ32" s="291"/>
      <c r="UA32" s="291"/>
      <c r="UB32" s="291"/>
      <c r="UC32" s="291"/>
      <c r="UD32" s="291"/>
      <c r="UE32" s="291"/>
      <c r="UF32" s="291"/>
      <c r="UG32" s="291"/>
      <c r="UH32" s="291"/>
      <c r="UI32" s="291"/>
      <c r="UJ32" s="291"/>
      <c r="UK32" s="291"/>
      <c r="UL32" s="291"/>
      <c r="UM32" s="291"/>
      <c r="UN32" s="291"/>
      <c r="UO32" s="291"/>
      <c r="UP32" s="291"/>
      <c r="UQ32" s="291"/>
      <c r="UR32" s="291"/>
      <c r="US32" s="291"/>
      <c r="UT32" s="291"/>
      <c r="UU32" s="291"/>
      <c r="UV32" s="291"/>
      <c r="UW32" s="291"/>
      <c r="UX32" s="291"/>
      <c r="UY32" s="291"/>
      <c r="UZ32" s="291"/>
      <c r="VA32" s="291"/>
      <c r="VB32" s="291"/>
      <c r="VC32" s="291"/>
      <c r="VD32" s="291"/>
      <c r="VE32" s="291"/>
      <c r="VF32" s="291"/>
      <c r="VG32" s="291"/>
      <c r="VH32" s="291"/>
      <c r="VI32" s="291"/>
      <c r="VJ32" s="291"/>
      <c r="VK32" s="291"/>
      <c r="VL32" s="291"/>
      <c r="VM32" s="291"/>
      <c r="VN32" s="291"/>
      <c r="VO32" s="291"/>
      <c r="VP32" s="291"/>
      <c r="VQ32" s="291"/>
      <c r="VR32" s="291"/>
      <c r="VS32" s="291"/>
      <c r="VT32" s="291"/>
      <c r="VU32" s="291"/>
      <c r="VV32" s="291"/>
      <c r="VW32" s="291"/>
      <c r="VX32" s="291"/>
      <c r="VY32" s="291"/>
      <c r="VZ32" s="291"/>
      <c r="WA32" s="291"/>
      <c r="WB32" s="291"/>
      <c r="WC32" s="291"/>
      <c r="WD32" s="291"/>
      <c r="WE32" s="291"/>
      <c r="WF32" s="291"/>
      <c r="WG32" s="291"/>
      <c r="WH32" s="291"/>
      <c r="WI32" s="291"/>
      <c r="WJ32" s="291"/>
      <c r="WK32" s="291"/>
      <c r="WL32" s="291"/>
      <c r="WM32" s="291"/>
      <c r="WN32" s="291"/>
      <c r="WO32" s="291"/>
      <c r="WP32" s="291"/>
      <c r="WQ32" s="291"/>
      <c r="WR32" s="291"/>
      <c r="WS32" s="291"/>
      <c r="WT32" s="291"/>
      <c r="WU32" s="291"/>
      <c r="WV32" s="291"/>
      <c r="WW32" s="291"/>
      <c r="WX32" s="291"/>
      <c r="WY32" s="291"/>
      <c r="WZ32" s="291"/>
      <c r="XA32" s="291"/>
      <c r="XB32" s="291"/>
      <c r="XC32" s="291"/>
      <c r="XD32" s="291"/>
      <c r="XE32" s="291"/>
      <c r="XF32" s="291"/>
      <c r="XG32" s="291"/>
      <c r="XH32" s="291"/>
      <c r="XI32" s="291"/>
      <c r="XJ32" s="291"/>
      <c r="XK32" s="291"/>
      <c r="XL32" s="291"/>
      <c r="XM32" s="291"/>
      <c r="XN32" s="291"/>
      <c r="XO32" s="291"/>
      <c r="XP32" s="291"/>
      <c r="XQ32" s="291"/>
      <c r="XR32" s="291"/>
      <c r="XS32" s="291"/>
      <c r="XT32" s="291"/>
      <c r="XU32" s="291"/>
      <c r="XV32" s="291"/>
      <c r="XW32" s="291"/>
      <c r="XX32" s="291"/>
      <c r="XY32" s="291"/>
      <c r="XZ32" s="291"/>
      <c r="YA32" s="291"/>
      <c r="YB32" s="291"/>
      <c r="YC32" s="291"/>
      <c r="YD32" s="291"/>
      <c r="YE32" s="291"/>
      <c r="YF32" s="291"/>
      <c r="YG32" s="291"/>
      <c r="YH32" s="291"/>
      <c r="YI32" s="291"/>
      <c r="YJ32" s="291"/>
      <c r="YK32" s="291"/>
      <c r="YL32" s="291"/>
      <c r="YM32" s="291"/>
      <c r="YN32" s="291"/>
      <c r="YO32" s="291"/>
      <c r="YP32" s="291"/>
      <c r="YQ32" s="291"/>
      <c r="YR32" s="291"/>
      <c r="YS32" s="291"/>
      <c r="YT32" s="291"/>
      <c r="YU32" s="291"/>
      <c r="YV32" s="291"/>
      <c r="YW32" s="291"/>
      <c r="YX32" s="291"/>
      <c r="YY32" s="291"/>
      <c r="YZ32" s="291"/>
      <c r="ZA32" s="291"/>
      <c r="ZB32" s="291"/>
      <c r="ZC32" s="291"/>
      <c r="ZD32" s="291"/>
      <c r="ZE32" s="291"/>
      <c r="ZF32" s="291"/>
      <c r="ZG32" s="291"/>
      <c r="ZH32" s="291"/>
      <c r="ZI32" s="291"/>
      <c r="ZJ32" s="291"/>
      <c r="ZK32" s="291"/>
      <c r="ZL32" s="291"/>
      <c r="ZM32" s="291"/>
      <c r="ZN32" s="291"/>
      <c r="ZO32" s="291"/>
      <c r="ZP32" s="291"/>
      <c r="ZQ32" s="291"/>
      <c r="ZR32" s="291"/>
      <c r="ZS32" s="291"/>
      <c r="ZT32" s="291"/>
      <c r="ZU32" s="291"/>
      <c r="ZV32" s="291"/>
      <c r="ZW32" s="291"/>
      <c r="ZX32" s="291"/>
      <c r="ZY32" s="291"/>
      <c r="ZZ32" s="291"/>
      <c r="AAA32" s="291"/>
      <c r="AAB32" s="291"/>
      <c r="AAC32" s="291"/>
      <c r="AAD32" s="291"/>
      <c r="AAE32" s="291"/>
      <c r="AAF32" s="291"/>
      <c r="AAG32" s="291"/>
      <c r="AAH32" s="291"/>
      <c r="AAI32" s="291"/>
      <c r="AAJ32" s="291"/>
      <c r="AAK32" s="291"/>
      <c r="AAL32" s="291"/>
      <c r="AAM32" s="291"/>
      <c r="AAN32" s="291"/>
      <c r="AAO32" s="291"/>
      <c r="AAP32" s="291"/>
      <c r="AAQ32" s="291"/>
      <c r="AAR32" s="291"/>
      <c r="AAS32" s="291"/>
      <c r="AAT32" s="291"/>
      <c r="AAU32" s="291"/>
      <c r="AAV32" s="291"/>
      <c r="AAW32" s="291"/>
      <c r="AAX32" s="291"/>
      <c r="AAY32" s="291"/>
      <c r="AAZ32" s="291"/>
      <c r="ABA32" s="291"/>
      <c r="ABB32" s="291"/>
      <c r="ABC32" s="291"/>
      <c r="ABD32" s="291"/>
      <c r="ABE32" s="291"/>
      <c r="ABF32" s="291"/>
      <c r="ABG32" s="291"/>
      <c r="ABH32" s="291"/>
      <c r="ABI32" s="291"/>
      <c r="ABJ32" s="291"/>
      <c r="ABK32" s="291"/>
      <c r="ABL32" s="291"/>
      <c r="ABM32" s="291"/>
      <c r="ABN32" s="291"/>
      <c r="ABO32" s="291"/>
      <c r="ABP32" s="291"/>
      <c r="ABQ32" s="291"/>
      <c r="ABR32" s="291"/>
      <c r="ABS32" s="291"/>
      <c r="ABT32" s="291"/>
      <c r="ABU32" s="291"/>
      <c r="ABV32" s="291"/>
      <c r="ABW32" s="291"/>
      <c r="ABX32" s="291"/>
      <c r="ABY32" s="291"/>
      <c r="ABZ32" s="291"/>
      <c r="ACA32" s="291"/>
      <c r="ACB32" s="291"/>
      <c r="ACC32" s="291"/>
      <c r="ACD32" s="291"/>
      <c r="ACE32" s="291"/>
      <c r="ACF32" s="291"/>
      <c r="ACG32" s="291"/>
      <c r="ACH32" s="291"/>
      <c r="ACI32" s="291"/>
      <c r="ACJ32" s="291"/>
      <c r="ACK32" s="291"/>
      <c r="ACL32" s="291"/>
      <c r="ACM32" s="291"/>
      <c r="ACN32" s="291"/>
      <c r="ACO32" s="291"/>
      <c r="ACP32" s="291"/>
      <c r="ACQ32" s="291"/>
      <c r="ACR32" s="291"/>
      <c r="ACS32" s="291"/>
      <c r="ACT32" s="291"/>
      <c r="ACU32" s="291"/>
      <c r="ACV32" s="291"/>
      <c r="ACW32" s="291"/>
      <c r="ACX32" s="291"/>
      <c r="ACY32" s="291"/>
      <c r="ACZ32" s="291"/>
      <c r="ADA32" s="291"/>
      <c r="ADB32" s="291"/>
      <c r="ADC32" s="291"/>
      <c r="ADD32" s="291"/>
      <c r="ADE32" s="291"/>
      <c r="ADF32" s="291"/>
      <c r="ADG32" s="291"/>
      <c r="ADH32" s="291"/>
      <c r="ADI32" s="291"/>
      <c r="ADJ32" s="291"/>
      <c r="ADK32" s="291"/>
      <c r="ADL32" s="291"/>
      <c r="ADM32" s="291"/>
      <c r="ADN32" s="291"/>
      <c r="ADO32" s="291"/>
      <c r="ADP32" s="291"/>
      <c r="ADQ32" s="291"/>
      <c r="ADR32" s="291"/>
      <c r="ADS32" s="291"/>
      <c r="ADT32" s="291"/>
      <c r="ADU32" s="291"/>
      <c r="ADV32" s="291"/>
      <c r="ADW32" s="291"/>
      <c r="ADX32" s="291"/>
      <c r="ADY32" s="291"/>
      <c r="ADZ32" s="291"/>
      <c r="AEA32" s="291"/>
      <c r="AEB32" s="291"/>
      <c r="AEC32" s="291"/>
      <c r="AED32" s="291"/>
      <c r="AEE32" s="291"/>
      <c r="AEF32" s="291"/>
      <c r="AEG32" s="291"/>
      <c r="AEH32" s="291"/>
      <c r="AEI32" s="291"/>
      <c r="AEJ32" s="291"/>
      <c r="AEK32" s="291"/>
      <c r="AEL32" s="291"/>
      <c r="AEM32" s="291"/>
      <c r="AEN32" s="291"/>
      <c r="AEO32" s="291"/>
      <c r="AEP32" s="291"/>
      <c r="AEQ32" s="291"/>
      <c r="AER32" s="291"/>
      <c r="AES32" s="291"/>
      <c r="AET32" s="291"/>
      <c r="AEU32" s="291"/>
      <c r="AEV32" s="291"/>
      <c r="AEW32" s="291"/>
      <c r="AEX32" s="291"/>
      <c r="AEY32" s="291"/>
      <c r="AEZ32" s="291"/>
      <c r="AFA32" s="291"/>
      <c r="AFB32" s="291"/>
      <c r="AFC32" s="291"/>
      <c r="AFD32" s="291"/>
      <c r="AFE32" s="291"/>
      <c r="AFF32" s="291"/>
      <c r="AFG32" s="291"/>
      <c r="AFH32" s="291"/>
      <c r="AFI32" s="291"/>
      <c r="AFJ32" s="291"/>
      <c r="AFK32" s="291"/>
      <c r="AFL32" s="291"/>
      <c r="AFM32" s="291"/>
      <c r="AFN32" s="291"/>
      <c r="AFO32" s="291"/>
      <c r="AFP32" s="291"/>
      <c r="AFQ32" s="291"/>
      <c r="AFR32" s="291"/>
      <c r="AFS32" s="291"/>
      <c r="AFT32" s="291"/>
      <c r="AFU32" s="291"/>
      <c r="AFV32" s="291"/>
      <c r="AFW32" s="291"/>
      <c r="AFX32" s="291"/>
      <c r="AFY32" s="291"/>
      <c r="AFZ32" s="291"/>
      <c r="AGA32" s="291"/>
      <c r="AGB32" s="291"/>
      <c r="AGC32" s="291"/>
      <c r="AGD32" s="291"/>
      <c r="AGE32" s="291"/>
      <c r="AGF32" s="291"/>
      <c r="AGG32" s="291"/>
      <c r="AGH32" s="291"/>
      <c r="AGI32" s="291"/>
      <c r="AGJ32" s="291"/>
      <c r="AGK32" s="291"/>
      <c r="AGL32" s="291"/>
      <c r="AGM32" s="291"/>
      <c r="AGN32" s="291"/>
      <c r="AGO32" s="291"/>
      <c r="AGP32" s="291"/>
      <c r="AGQ32" s="291"/>
      <c r="AGR32" s="291"/>
      <c r="AGS32" s="291"/>
      <c r="AGT32" s="291"/>
      <c r="AGU32" s="291"/>
      <c r="AGV32" s="291"/>
      <c r="AGW32" s="291"/>
      <c r="AGX32" s="291"/>
      <c r="AGY32" s="291"/>
      <c r="AGZ32" s="291"/>
      <c r="AHA32" s="291"/>
      <c r="AHB32" s="291"/>
      <c r="AHC32" s="291"/>
      <c r="AHD32" s="291"/>
      <c r="AHE32" s="291"/>
      <c r="AHF32" s="291"/>
      <c r="AHG32" s="291"/>
      <c r="AHH32" s="291"/>
      <c r="AHI32" s="291"/>
      <c r="AHJ32" s="291"/>
      <c r="AHK32" s="291"/>
      <c r="AHL32" s="291"/>
      <c r="AHM32" s="291"/>
      <c r="AHN32" s="291"/>
      <c r="AHO32" s="291"/>
      <c r="AHP32" s="291"/>
      <c r="AHQ32" s="291"/>
      <c r="AHR32" s="291"/>
      <c r="AHS32" s="291"/>
      <c r="AHT32" s="291"/>
      <c r="AHU32" s="291"/>
      <c r="AHV32" s="291"/>
      <c r="AHW32" s="291"/>
      <c r="AHX32" s="291"/>
      <c r="AHY32" s="291"/>
      <c r="AHZ32" s="291"/>
      <c r="AIA32" s="291"/>
      <c r="AIB32" s="291"/>
      <c r="AIC32" s="291"/>
      <c r="AID32" s="291"/>
      <c r="AIE32" s="291"/>
      <c r="AIF32" s="291"/>
      <c r="AIG32" s="291"/>
      <c r="AIH32" s="291"/>
      <c r="AII32" s="291"/>
      <c r="AIJ32" s="291"/>
      <c r="AIK32" s="291"/>
      <c r="AIL32" s="291"/>
      <c r="AIM32" s="291"/>
      <c r="AIN32" s="291"/>
      <c r="AIO32" s="291"/>
      <c r="AIP32" s="291"/>
      <c r="AIQ32" s="291"/>
      <c r="AIR32" s="291"/>
      <c r="AIS32" s="291"/>
      <c r="AIT32" s="291"/>
      <c r="AIU32" s="291"/>
      <c r="AIV32" s="291"/>
      <c r="AIW32" s="291"/>
      <c r="AIX32" s="291"/>
      <c r="AIY32" s="291"/>
      <c r="AIZ32" s="291"/>
      <c r="AJA32" s="291"/>
      <c r="AJB32" s="291"/>
      <c r="AJC32" s="291"/>
      <c r="AJD32" s="291"/>
      <c r="AJE32" s="291"/>
      <c r="AJF32" s="291"/>
      <c r="AJG32" s="291"/>
      <c r="AJH32" s="291"/>
      <c r="AJI32" s="291"/>
      <c r="AJJ32" s="291"/>
      <c r="AJK32" s="291"/>
      <c r="AJL32" s="291"/>
      <c r="AJM32" s="291"/>
      <c r="AJN32" s="291"/>
      <c r="AJO32" s="291"/>
      <c r="AJP32" s="291"/>
      <c r="AJQ32" s="291"/>
      <c r="AJR32" s="291"/>
      <c r="AJS32" s="291"/>
      <c r="AJT32" s="291"/>
      <c r="AJU32" s="291"/>
      <c r="AJV32" s="291"/>
      <c r="AJW32" s="291"/>
      <c r="AJX32" s="291"/>
      <c r="AJY32" s="291"/>
      <c r="AJZ32" s="291"/>
      <c r="AKA32" s="291"/>
      <c r="AKB32" s="291"/>
      <c r="AKC32" s="291"/>
      <c r="AKD32" s="291"/>
      <c r="AKE32" s="291"/>
      <c r="AKF32" s="291"/>
      <c r="AKG32" s="291"/>
      <c r="AKH32" s="291"/>
      <c r="AKI32" s="291"/>
      <c r="AKJ32" s="291"/>
      <c r="AKK32" s="291"/>
      <c r="AKL32" s="291"/>
      <c r="AKM32" s="291"/>
      <c r="AKN32" s="291"/>
      <c r="AKO32" s="291"/>
      <c r="AKP32" s="291"/>
      <c r="AKQ32" s="291"/>
      <c r="AKR32" s="291"/>
      <c r="AKS32" s="291"/>
      <c r="AKT32" s="291"/>
      <c r="AKU32" s="291"/>
      <c r="AKV32" s="291"/>
      <c r="AKW32" s="291"/>
      <c r="AKX32" s="291"/>
      <c r="AKY32" s="291"/>
      <c r="AKZ32" s="291"/>
      <c r="ALA32" s="291"/>
      <c r="ALB32" s="291"/>
    </row>
    <row r="33" spans="2:998">
      <c r="B33" s="669" t="s">
        <v>138</v>
      </c>
      <c r="C33" s="670"/>
      <c r="D33" s="670">
        <v>1</v>
      </c>
      <c r="E33" s="670">
        <v>0.98499999999999999</v>
      </c>
      <c r="F33" s="670">
        <v>0.91330825483014066</v>
      </c>
      <c r="G33" s="670">
        <v>0.84683448562525598</v>
      </c>
      <c r="H33" s="670">
        <v>0.78519890984404295</v>
      </c>
      <c r="I33" s="670">
        <v>0.72804938684689524</v>
      </c>
      <c r="J33" s="670">
        <v>0.67505940602161607</v>
      </c>
      <c r="K33" s="670">
        <v>0.62592622134037912</v>
      </c>
      <c r="L33" s="291"/>
      <c r="M33" s="291"/>
      <c r="O33" s="294"/>
      <c r="P33" s="294"/>
      <c r="Q33" s="294"/>
      <c r="R33" s="294"/>
      <c r="S33" s="294"/>
      <c r="T33" s="294"/>
      <c r="U33" s="291"/>
      <c r="V33" s="291"/>
      <c r="W33" s="291"/>
      <c r="X33" s="291"/>
      <c r="Y33" s="291"/>
      <c r="Z33" s="291"/>
      <c r="AA33" s="291"/>
      <c r="AB33" s="291"/>
      <c r="AC33" s="291"/>
      <c r="AD33" s="291"/>
      <c r="AE33" s="291"/>
      <c r="AF33" s="291"/>
      <c r="AG33" s="291"/>
      <c r="AH33" s="291"/>
      <c r="AI33" s="291"/>
      <c r="AJ33" s="291"/>
      <c r="AK33" s="291"/>
      <c r="AL33" s="291"/>
      <c r="AM33" s="291"/>
      <c r="AN33" s="291"/>
      <c r="AO33" s="291"/>
      <c r="AP33" s="291"/>
      <c r="AQ33" s="291"/>
      <c r="AR33" s="291"/>
      <c r="AS33" s="291"/>
      <c r="AT33" s="291"/>
      <c r="AU33" s="291"/>
      <c r="AV33" s="291"/>
      <c r="AW33" s="291"/>
      <c r="AX33" s="291"/>
      <c r="AY33" s="291"/>
      <c r="AZ33" s="291"/>
      <c r="BA33" s="291"/>
      <c r="BB33" s="291"/>
      <c r="BC33" s="291"/>
      <c r="BD33" s="291"/>
      <c r="BE33" s="291"/>
      <c r="BF33" s="291"/>
      <c r="BG33" s="291"/>
      <c r="BH33" s="291"/>
      <c r="BI33" s="291"/>
      <c r="BJ33" s="291"/>
      <c r="BK33" s="291"/>
      <c r="BL33" s="291"/>
      <c r="BM33" s="291"/>
      <c r="BN33" s="291"/>
      <c r="BO33" s="291"/>
      <c r="BP33" s="291"/>
      <c r="BQ33" s="291"/>
      <c r="BR33" s="291"/>
      <c r="BS33" s="291"/>
      <c r="BT33" s="291"/>
      <c r="BU33" s="291"/>
      <c r="BV33" s="291"/>
      <c r="BW33" s="291"/>
      <c r="BX33" s="291"/>
      <c r="BY33" s="291"/>
      <c r="BZ33" s="291"/>
      <c r="CA33" s="291"/>
      <c r="CB33" s="291"/>
      <c r="CC33" s="291"/>
      <c r="CD33" s="291"/>
      <c r="CE33" s="291"/>
      <c r="CF33" s="291"/>
      <c r="CG33" s="291"/>
      <c r="CH33" s="291"/>
      <c r="CI33" s="291"/>
      <c r="CJ33" s="291"/>
      <c r="CK33" s="291"/>
      <c r="CL33" s="291"/>
      <c r="CM33" s="291"/>
      <c r="CN33" s="291"/>
      <c r="CO33" s="291"/>
      <c r="CP33" s="291"/>
      <c r="CQ33" s="291"/>
      <c r="CR33" s="291"/>
      <c r="CS33" s="291"/>
      <c r="CT33" s="291"/>
      <c r="CU33" s="291"/>
      <c r="CV33" s="291"/>
      <c r="CW33" s="291"/>
      <c r="CX33" s="291"/>
      <c r="CY33" s="291"/>
      <c r="CZ33" s="291"/>
      <c r="DA33" s="291"/>
      <c r="DB33" s="291"/>
      <c r="DC33" s="291"/>
      <c r="DD33" s="291"/>
      <c r="DE33" s="291"/>
      <c r="DF33" s="291"/>
      <c r="DG33" s="291"/>
      <c r="DH33" s="291"/>
      <c r="DI33" s="291"/>
      <c r="DJ33" s="291"/>
      <c r="DK33" s="291"/>
      <c r="DL33" s="291"/>
      <c r="DM33" s="291"/>
      <c r="DN33" s="291"/>
      <c r="DO33" s="291"/>
      <c r="DP33" s="291"/>
      <c r="DQ33" s="291"/>
      <c r="DR33" s="291"/>
      <c r="DS33" s="291"/>
      <c r="DT33" s="291"/>
      <c r="DU33" s="291"/>
      <c r="DV33" s="291"/>
      <c r="DW33" s="291"/>
      <c r="DX33" s="291"/>
      <c r="DY33" s="291"/>
      <c r="DZ33" s="291"/>
      <c r="EA33" s="291"/>
      <c r="EB33" s="291"/>
      <c r="EC33" s="291"/>
      <c r="ED33" s="291"/>
      <c r="EE33" s="291"/>
      <c r="EF33" s="291"/>
      <c r="EG33" s="291"/>
      <c r="EH33" s="291"/>
      <c r="EI33" s="291"/>
      <c r="EJ33" s="291"/>
      <c r="EK33" s="291"/>
      <c r="EL33" s="291"/>
      <c r="EM33" s="291"/>
      <c r="EN33" s="291"/>
      <c r="EO33" s="291"/>
      <c r="EP33" s="291"/>
      <c r="EQ33" s="291"/>
      <c r="ER33" s="291"/>
      <c r="ES33" s="291"/>
      <c r="ET33" s="291"/>
      <c r="EU33" s="291"/>
      <c r="EV33" s="291"/>
      <c r="EW33" s="291"/>
      <c r="EX33" s="291"/>
      <c r="EY33" s="291"/>
      <c r="EZ33" s="291"/>
      <c r="FA33" s="291"/>
      <c r="FB33" s="291"/>
      <c r="FC33" s="291"/>
      <c r="FD33" s="291"/>
      <c r="FE33" s="291"/>
      <c r="FF33" s="291"/>
      <c r="FG33" s="291"/>
      <c r="FH33" s="291"/>
      <c r="FI33" s="291"/>
      <c r="FJ33" s="291"/>
      <c r="FK33" s="291"/>
      <c r="FL33" s="291"/>
      <c r="FM33" s="291"/>
      <c r="FN33" s="291"/>
      <c r="FO33" s="291"/>
      <c r="FP33" s="291"/>
      <c r="FQ33" s="291"/>
      <c r="FR33" s="291"/>
      <c r="FS33" s="291"/>
      <c r="FT33" s="291"/>
      <c r="FU33" s="291"/>
      <c r="FV33" s="291"/>
      <c r="FW33" s="291"/>
      <c r="FX33" s="291"/>
      <c r="FY33" s="291"/>
      <c r="FZ33" s="291"/>
      <c r="GA33" s="291"/>
      <c r="GB33" s="291"/>
      <c r="GC33" s="291"/>
      <c r="GD33" s="291"/>
      <c r="GE33" s="291"/>
      <c r="GF33" s="291"/>
      <c r="GG33" s="291"/>
      <c r="GH33" s="291"/>
      <c r="GI33" s="291"/>
      <c r="GJ33" s="291"/>
      <c r="GK33" s="291"/>
      <c r="GL33" s="291"/>
      <c r="GM33" s="291"/>
      <c r="GN33" s="291"/>
      <c r="GO33" s="291"/>
      <c r="GP33" s="291"/>
      <c r="GQ33" s="291"/>
      <c r="GR33" s="291"/>
      <c r="GS33" s="291"/>
      <c r="GT33" s="291"/>
      <c r="GU33" s="291"/>
      <c r="GV33" s="291"/>
      <c r="GW33" s="291"/>
      <c r="GX33" s="291"/>
      <c r="GY33" s="291"/>
      <c r="GZ33" s="291"/>
      <c r="HA33" s="291"/>
      <c r="HB33" s="291"/>
      <c r="HC33" s="291"/>
      <c r="HD33" s="291"/>
      <c r="HE33" s="291"/>
      <c r="HF33" s="291"/>
      <c r="HG33" s="291"/>
      <c r="HH33" s="291"/>
      <c r="HI33" s="291"/>
      <c r="HJ33" s="291"/>
      <c r="HK33" s="291"/>
      <c r="HL33" s="291"/>
      <c r="HM33" s="291"/>
      <c r="HN33" s="291"/>
      <c r="HO33" s="291"/>
      <c r="HP33" s="291"/>
      <c r="HQ33" s="291"/>
      <c r="HR33" s="291"/>
      <c r="HS33" s="291"/>
      <c r="HT33" s="291"/>
      <c r="HU33" s="291"/>
      <c r="HV33" s="291"/>
      <c r="HW33" s="291"/>
      <c r="HX33" s="291"/>
      <c r="HY33" s="291"/>
      <c r="HZ33" s="291"/>
      <c r="IA33" s="291"/>
      <c r="IB33" s="291"/>
      <c r="IC33" s="291"/>
      <c r="ID33" s="291"/>
      <c r="IE33" s="291"/>
      <c r="IF33" s="291"/>
      <c r="IG33" s="291"/>
      <c r="IH33" s="291"/>
      <c r="II33" s="291"/>
      <c r="IJ33" s="291"/>
      <c r="IK33" s="291"/>
      <c r="IL33" s="291"/>
      <c r="IM33" s="291"/>
      <c r="IN33" s="291"/>
      <c r="IO33" s="291"/>
      <c r="IP33" s="291"/>
      <c r="IQ33" s="291"/>
      <c r="IR33" s="291"/>
      <c r="IS33" s="291"/>
      <c r="IT33" s="291"/>
      <c r="IU33" s="291"/>
      <c r="IV33" s="291"/>
      <c r="IW33" s="291"/>
      <c r="IX33" s="291"/>
      <c r="IY33" s="291"/>
      <c r="IZ33" s="291"/>
      <c r="JA33" s="291"/>
      <c r="JB33" s="291"/>
      <c r="JC33" s="291"/>
      <c r="JD33" s="291"/>
      <c r="JE33" s="291"/>
      <c r="JF33" s="291"/>
      <c r="JG33" s="291"/>
      <c r="JH33" s="291"/>
      <c r="JI33" s="291"/>
      <c r="JJ33" s="291"/>
      <c r="JK33" s="291"/>
      <c r="JL33" s="291"/>
      <c r="JM33" s="291"/>
      <c r="JN33" s="291"/>
      <c r="JO33" s="291"/>
      <c r="JP33" s="291"/>
      <c r="JQ33" s="291"/>
      <c r="JR33" s="291"/>
      <c r="JS33" s="291"/>
      <c r="JT33" s="291"/>
      <c r="JU33" s="291"/>
      <c r="JV33" s="291"/>
      <c r="JW33" s="291"/>
      <c r="JX33" s="291"/>
      <c r="JY33" s="291"/>
      <c r="JZ33" s="291"/>
      <c r="KA33" s="291"/>
      <c r="KB33" s="291"/>
      <c r="KC33" s="291"/>
      <c r="KD33" s="291"/>
      <c r="KE33" s="291"/>
      <c r="KF33" s="291"/>
      <c r="KG33" s="291"/>
      <c r="KH33" s="291"/>
      <c r="KI33" s="291"/>
      <c r="KJ33" s="291"/>
      <c r="KK33" s="291"/>
      <c r="KL33" s="291"/>
      <c r="KM33" s="291"/>
      <c r="KN33" s="291"/>
      <c r="KO33" s="291"/>
      <c r="KP33" s="291"/>
      <c r="KQ33" s="291"/>
      <c r="KR33" s="291"/>
      <c r="KS33" s="291"/>
      <c r="KT33" s="291"/>
      <c r="KU33" s="291"/>
      <c r="KV33" s="291"/>
      <c r="KW33" s="291"/>
      <c r="KX33" s="291"/>
      <c r="KY33" s="291"/>
      <c r="KZ33" s="291"/>
      <c r="LA33" s="291"/>
      <c r="LB33" s="291"/>
      <c r="LC33" s="291"/>
      <c r="LD33" s="291"/>
      <c r="LE33" s="291"/>
      <c r="LF33" s="291"/>
      <c r="LG33" s="291"/>
      <c r="LH33" s="291"/>
      <c r="LI33" s="291"/>
      <c r="LJ33" s="291"/>
      <c r="LK33" s="291"/>
      <c r="LL33" s="291"/>
      <c r="LM33" s="291"/>
      <c r="LN33" s="291"/>
      <c r="LO33" s="291"/>
      <c r="LP33" s="291"/>
      <c r="LQ33" s="291"/>
      <c r="LR33" s="291"/>
      <c r="LS33" s="291"/>
      <c r="LT33" s="291"/>
      <c r="LU33" s="291"/>
      <c r="LV33" s="291"/>
      <c r="LW33" s="291"/>
      <c r="LX33" s="291"/>
      <c r="LY33" s="291"/>
      <c r="LZ33" s="291"/>
      <c r="MA33" s="291"/>
      <c r="MB33" s="291"/>
      <c r="MC33" s="291"/>
      <c r="MD33" s="291"/>
      <c r="ME33" s="291"/>
      <c r="MF33" s="291"/>
      <c r="MG33" s="291"/>
      <c r="MH33" s="291"/>
      <c r="MI33" s="291"/>
      <c r="MJ33" s="291"/>
      <c r="MK33" s="291"/>
      <c r="ML33" s="291"/>
      <c r="MM33" s="291"/>
      <c r="MN33" s="291"/>
      <c r="MO33" s="291"/>
      <c r="MP33" s="291"/>
      <c r="MQ33" s="291"/>
      <c r="MR33" s="291"/>
      <c r="MS33" s="291"/>
      <c r="MT33" s="291"/>
      <c r="MU33" s="291"/>
      <c r="MV33" s="291"/>
      <c r="MW33" s="291"/>
      <c r="MX33" s="291"/>
      <c r="MY33" s="291"/>
      <c r="MZ33" s="291"/>
      <c r="NA33" s="291"/>
      <c r="NB33" s="291"/>
      <c r="NC33" s="291"/>
      <c r="ND33" s="291"/>
      <c r="NE33" s="291"/>
      <c r="NF33" s="291"/>
      <c r="NG33" s="291"/>
      <c r="NH33" s="291"/>
      <c r="NI33" s="291"/>
      <c r="NJ33" s="291"/>
      <c r="NK33" s="291"/>
      <c r="NL33" s="291"/>
      <c r="NM33" s="291"/>
      <c r="NN33" s="291"/>
      <c r="NO33" s="291"/>
      <c r="NP33" s="291"/>
      <c r="NQ33" s="291"/>
      <c r="NR33" s="291"/>
      <c r="NS33" s="291"/>
      <c r="NT33" s="291"/>
      <c r="NU33" s="291"/>
      <c r="NV33" s="291"/>
      <c r="NW33" s="291"/>
      <c r="NX33" s="291"/>
      <c r="NY33" s="291"/>
      <c r="NZ33" s="291"/>
      <c r="OA33" s="291"/>
      <c r="OB33" s="291"/>
      <c r="OC33" s="291"/>
      <c r="OD33" s="291"/>
      <c r="OE33" s="291"/>
      <c r="OF33" s="291"/>
      <c r="OG33" s="291"/>
      <c r="OH33" s="291"/>
      <c r="OI33" s="291"/>
      <c r="OJ33" s="291"/>
      <c r="OK33" s="291"/>
      <c r="OL33" s="291"/>
      <c r="OM33" s="291"/>
      <c r="ON33" s="291"/>
      <c r="OO33" s="291"/>
      <c r="OP33" s="291"/>
      <c r="OQ33" s="291"/>
      <c r="OR33" s="291"/>
      <c r="OS33" s="291"/>
      <c r="OT33" s="291"/>
      <c r="OU33" s="291"/>
      <c r="OV33" s="291"/>
      <c r="OW33" s="291"/>
      <c r="OX33" s="291"/>
      <c r="OY33" s="291"/>
      <c r="OZ33" s="291"/>
      <c r="PA33" s="291"/>
      <c r="PB33" s="291"/>
      <c r="PC33" s="291"/>
      <c r="PD33" s="291"/>
      <c r="PE33" s="291"/>
      <c r="PF33" s="291"/>
      <c r="PG33" s="291"/>
      <c r="PH33" s="291"/>
      <c r="PI33" s="291"/>
      <c r="PJ33" s="291"/>
      <c r="PK33" s="291"/>
      <c r="PL33" s="291"/>
      <c r="PM33" s="291"/>
      <c r="PN33" s="291"/>
      <c r="PO33" s="291"/>
      <c r="PP33" s="291"/>
      <c r="PQ33" s="291"/>
      <c r="PR33" s="291"/>
      <c r="PS33" s="291"/>
      <c r="PT33" s="291"/>
      <c r="PU33" s="291"/>
      <c r="PV33" s="291"/>
      <c r="PW33" s="291"/>
      <c r="PX33" s="291"/>
      <c r="PY33" s="291"/>
      <c r="PZ33" s="291"/>
      <c r="QA33" s="291"/>
      <c r="QB33" s="291"/>
      <c r="QC33" s="291"/>
      <c r="QD33" s="291"/>
      <c r="QE33" s="291"/>
      <c r="QF33" s="291"/>
      <c r="QG33" s="291"/>
      <c r="QH33" s="291"/>
      <c r="QI33" s="291"/>
      <c r="QJ33" s="291"/>
      <c r="QK33" s="291"/>
      <c r="QL33" s="291"/>
      <c r="QM33" s="291"/>
      <c r="QN33" s="291"/>
      <c r="QO33" s="291"/>
      <c r="QP33" s="291"/>
      <c r="QQ33" s="291"/>
      <c r="QR33" s="291"/>
      <c r="QS33" s="291"/>
      <c r="QT33" s="291"/>
      <c r="QU33" s="291"/>
      <c r="QV33" s="291"/>
      <c r="QW33" s="291"/>
      <c r="QX33" s="291"/>
      <c r="QY33" s="291"/>
      <c r="QZ33" s="291"/>
      <c r="RA33" s="291"/>
      <c r="RB33" s="291"/>
      <c r="RC33" s="291"/>
      <c r="RD33" s="291"/>
      <c r="RE33" s="291"/>
      <c r="RF33" s="291"/>
      <c r="RG33" s="291"/>
      <c r="RH33" s="291"/>
      <c r="RI33" s="291"/>
      <c r="RJ33" s="291"/>
      <c r="RK33" s="291"/>
      <c r="RL33" s="291"/>
      <c r="RM33" s="291"/>
      <c r="RN33" s="291"/>
      <c r="RO33" s="291"/>
      <c r="RP33" s="291"/>
      <c r="RQ33" s="291"/>
      <c r="RR33" s="291"/>
      <c r="RS33" s="291"/>
      <c r="RT33" s="291"/>
      <c r="RU33" s="291"/>
      <c r="RV33" s="291"/>
      <c r="RW33" s="291"/>
      <c r="RX33" s="291"/>
      <c r="RY33" s="291"/>
      <c r="RZ33" s="291"/>
      <c r="SA33" s="291"/>
      <c r="SB33" s="291"/>
      <c r="SC33" s="291"/>
      <c r="SD33" s="291"/>
      <c r="SE33" s="291"/>
      <c r="SF33" s="291"/>
      <c r="SG33" s="291"/>
      <c r="SH33" s="291"/>
      <c r="SI33" s="291"/>
      <c r="SJ33" s="291"/>
      <c r="SK33" s="291"/>
      <c r="SL33" s="291"/>
      <c r="SM33" s="291"/>
      <c r="SN33" s="291"/>
      <c r="SO33" s="291"/>
      <c r="SP33" s="291"/>
      <c r="SQ33" s="291"/>
      <c r="SR33" s="291"/>
      <c r="SS33" s="291"/>
      <c r="ST33" s="291"/>
      <c r="SU33" s="291"/>
      <c r="SV33" s="291"/>
      <c r="SW33" s="291"/>
      <c r="SX33" s="291"/>
      <c r="SY33" s="291"/>
      <c r="SZ33" s="291"/>
      <c r="TA33" s="291"/>
      <c r="TB33" s="291"/>
      <c r="TC33" s="291"/>
      <c r="TD33" s="291"/>
      <c r="TE33" s="291"/>
      <c r="TF33" s="291"/>
      <c r="TG33" s="291"/>
      <c r="TH33" s="291"/>
      <c r="TI33" s="291"/>
      <c r="TJ33" s="291"/>
      <c r="TK33" s="291"/>
      <c r="TL33" s="291"/>
      <c r="TM33" s="291"/>
      <c r="TN33" s="291"/>
      <c r="TO33" s="291"/>
      <c r="TP33" s="291"/>
      <c r="TQ33" s="291"/>
      <c r="TR33" s="291"/>
      <c r="TS33" s="291"/>
      <c r="TT33" s="291"/>
      <c r="TU33" s="291"/>
      <c r="TV33" s="291"/>
      <c r="TW33" s="291"/>
      <c r="TX33" s="291"/>
      <c r="TY33" s="291"/>
      <c r="TZ33" s="291"/>
      <c r="UA33" s="291"/>
      <c r="UB33" s="291"/>
      <c r="UC33" s="291"/>
      <c r="UD33" s="291"/>
      <c r="UE33" s="291"/>
      <c r="UF33" s="291"/>
      <c r="UG33" s="291"/>
      <c r="UH33" s="291"/>
      <c r="UI33" s="291"/>
      <c r="UJ33" s="291"/>
      <c r="UK33" s="291"/>
      <c r="UL33" s="291"/>
      <c r="UM33" s="291"/>
      <c r="UN33" s="291"/>
      <c r="UO33" s="291"/>
      <c r="UP33" s="291"/>
      <c r="UQ33" s="291"/>
      <c r="UR33" s="291"/>
      <c r="US33" s="291"/>
      <c r="UT33" s="291"/>
      <c r="UU33" s="291"/>
      <c r="UV33" s="291"/>
      <c r="UW33" s="291"/>
      <c r="UX33" s="291"/>
      <c r="UY33" s="291"/>
      <c r="UZ33" s="291"/>
      <c r="VA33" s="291"/>
      <c r="VB33" s="291"/>
      <c r="VC33" s="291"/>
      <c r="VD33" s="291"/>
      <c r="VE33" s="291"/>
      <c r="VF33" s="291"/>
      <c r="VG33" s="291"/>
      <c r="VH33" s="291"/>
      <c r="VI33" s="291"/>
      <c r="VJ33" s="291"/>
      <c r="VK33" s="291"/>
      <c r="VL33" s="291"/>
      <c r="VM33" s="291"/>
      <c r="VN33" s="291"/>
      <c r="VO33" s="291"/>
      <c r="VP33" s="291"/>
      <c r="VQ33" s="291"/>
      <c r="VR33" s="291"/>
      <c r="VS33" s="291"/>
      <c r="VT33" s="291"/>
      <c r="VU33" s="291"/>
      <c r="VV33" s="291"/>
      <c r="VW33" s="291"/>
      <c r="VX33" s="291"/>
      <c r="VY33" s="291"/>
      <c r="VZ33" s="291"/>
      <c r="WA33" s="291"/>
      <c r="WB33" s="291"/>
      <c r="WC33" s="291"/>
      <c r="WD33" s="291"/>
      <c r="WE33" s="291"/>
      <c r="WF33" s="291"/>
      <c r="WG33" s="291"/>
      <c r="WH33" s="291"/>
      <c r="WI33" s="291"/>
      <c r="WJ33" s="291"/>
      <c r="WK33" s="291"/>
      <c r="WL33" s="291"/>
      <c r="WM33" s="291"/>
      <c r="WN33" s="291"/>
      <c r="WO33" s="291"/>
      <c r="WP33" s="291"/>
      <c r="WQ33" s="291"/>
      <c r="WR33" s="291"/>
      <c r="WS33" s="291"/>
      <c r="WT33" s="291"/>
      <c r="WU33" s="291"/>
      <c r="WV33" s="291"/>
      <c r="WW33" s="291"/>
      <c r="WX33" s="291"/>
      <c r="WY33" s="291"/>
      <c r="WZ33" s="291"/>
      <c r="XA33" s="291"/>
      <c r="XB33" s="291"/>
      <c r="XC33" s="291"/>
      <c r="XD33" s="291"/>
      <c r="XE33" s="291"/>
      <c r="XF33" s="291"/>
      <c r="XG33" s="291"/>
      <c r="XH33" s="291"/>
      <c r="XI33" s="291"/>
      <c r="XJ33" s="291"/>
      <c r="XK33" s="291"/>
      <c r="XL33" s="291"/>
      <c r="XM33" s="291"/>
      <c r="XN33" s="291"/>
      <c r="XO33" s="291"/>
      <c r="XP33" s="291"/>
      <c r="XQ33" s="291"/>
      <c r="XR33" s="291"/>
      <c r="XS33" s="291"/>
      <c r="XT33" s="291"/>
      <c r="XU33" s="291"/>
      <c r="XV33" s="291"/>
      <c r="XW33" s="291"/>
      <c r="XX33" s="291"/>
      <c r="XY33" s="291"/>
      <c r="XZ33" s="291"/>
      <c r="YA33" s="291"/>
      <c r="YB33" s="291"/>
      <c r="YC33" s="291"/>
      <c r="YD33" s="291"/>
      <c r="YE33" s="291"/>
      <c r="YF33" s="291"/>
      <c r="YG33" s="291"/>
      <c r="YH33" s="291"/>
      <c r="YI33" s="291"/>
      <c r="YJ33" s="291"/>
      <c r="YK33" s="291"/>
      <c r="YL33" s="291"/>
      <c r="YM33" s="291"/>
      <c r="YN33" s="291"/>
      <c r="YO33" s="291"/>
      <c r="YP33" s="291"/>
      <c r="YQ33" s="291"/>
      <c r="YR33" s="291"/>
      <c r="YS33" s="291"/>
      <c r="YT33" s="291"/>
      <c r="YU33" s="291"/>
      <c r="YV33" s="291"/>
      <c r="YW33" s="291"/>
      <c r="YX33" s="291"/>
      <c r="YY33" s="291"/>
      <c r="YZ33" s="291"/>
      <c r="ZA33" s="291"/>
      <c r="ZB33" s="291"/>
      <c r="ZC33" s="291"/>
      <c r="ZD33" s="291"/>
      <c r="ZE33" s="291"/>
      <c r="ZF33" s="291"/>
      <c r="ZG33" s="291"/>
      <c r="ZH33" s="291"/>
      <c r="ZI33" s="291"/>
      <c r="ZJ33" s="291"/>
      <c r="ZK33" s="291"/>
      <c r="ZL33" s="291"/>
      <c r="ZM33" s="291"/>
      <c r="ZN33" s="291"/>
      <c r="ZO33" s="291"/>
      <c r="ZP33" s="291"/>
      <c r="ZQ33" s="291"/>
      <c r="ZR33" s="291"/>
      <c r="ZS33" s="291"/>
      <c r="ZT33" s="291"/>
      <c r="ZU33" s="291"/>
      <c r="ZV33" s="291"/>
      <c r="ZW33" s="291"/>
      <c r="ZX33" s="291"/>
      <c r="ZY33" s="291"/>
      <c r="ZZ33" s="291"/>
      <c r="AAA33" s="291"/>
      <c r="AAB33" s="291"/>
      <c r="AAC33" s="291"/>
      <c r="AAD33" s="291"/>
      <c r="AAE33" s="291"/>
      <c r="AAF33" s="291"/>
      <c r="AAG33" s="291"/>
      <c r="AAH33" s="291"/>
      <c r="AAI33" s="291"/>
      <c r="AAJ33" s="291"/>
      <c r="AAK33" s="291"/>
      <c r="AAL33" s="291"/>
      <c r="AAM33" s="291"/>
      <c r="AAN33" s="291"/>
      <c r="AAO33" s="291"/>
      <c r="AAP33" s="291"/>
      <c r="AAQ33" s="291"/>
      <c r="AAR33" s="291"/>
      <c r="AAS33" s="291"/>
      <c r="AAT33" s="291"/>
      <c r="AAU33" s="291"/>
      <c r="AAV33" s="291"/>
      <c r="AAW33" s="291"/>
      <c r="AAX33" s="291"/>
      <c r="AAY33" s="291"/>
      <c r="AAZ33" s="291"/>
      <c r="ABA33" s="291"/>
      <c r="ABB33" s="291"/>
      <c r="ABC33" s="291"/>
      <c r="ABD33" s="291"/>
      <c r="ABE33" s="291"/>
      <c r="ABF33" s="291"/>
      <c r="ABG33" s="291"/>
      <c r="ABH33" s="291"/>
      <c r="ABI33" s="291"/>
      <c r="ABJ33" s="291"/>
      <c r="ABK33" s="291"/>
      <c r="ABL33" s="291"/>
      <c r="ABM33" s="291"/>
      <c r="ABN33" s="291"/>
      <c r="ABO33" s="291"/>
      <c r="ABP33" s="291"/>
      <c r="ABQ33" s="291"/>
      <c r="ABR33" s="291"/>
      <c r="ABS33" s="291"/>
      <c r="ABT33" s="291"/>
      <c r="ABU33" s="291"/>
      <c r="ABV33" s="291"/>
      <c r="ABW33" s="291"/>
      <c r="ABX33" s="291"/>
      <c r="ABY33" s="291"/>
      <c r="ABZ33" s="291"/>
      <c r="ACA33" s="291"/>
      <c r="ACB33" s="291"/>
      <c r="ACC33" s="291"/>
      <c r="ACD33" s="291"/>
      <c r="ACE33" s="291"/>
      <c r="ACF33" s="291"/>
      <c r="ACG33" s="291"/>
      <c r="ACH33" s="291"/>
      <c r="ACI33" s="291"/>
      <c r="ACJ33" s="291"/>
      <c r="ACK33" s="291"/>
      <c r="ACL33" s="291"/>
      <c r="ACM33" s="291"/>
      <c r="ACN33" s="291"/>
      <c r="ACO33" s="291"/>
      <c r="ACP33" s="291"/>
      <c r="ACQ33" s="291"/>
      <c r="ACR33" s="291"/>
      <c r="ACS33" s="291"/>
      <c r="ACT33" s="291"/>
      <c r="ACU33" s="291"/>
      <c r="ACV33" s="291"/>
      <c r="ACW33" s="291"/>
      <c r="ACX33" s="291"/>
      <c r="ACY33" s="291"/>
      <c r="ACZ33" s="291"/>
      <c r="ADA33" s="291"/>
      <c r="ADB33" s="291"/>
      <c r="ADC33" s="291"/>
      <c r="ADD33" s="291"/>
      <c r="ADE33" s="291"/>
      <c r="ADF33" s="291"/>
      <c r="ADG33" s="291"/>
      <c r="ADH33" s="291"/>
      <c r="ADI33" s="291"/>
      <c r="ADJ33" s="291"/>
      <c r="ADK33" s="291"/>
      <c r="ADL33" s="291"/>
      <c r="ADM33" s="291"/>
      <c r="ADN33" s="291"/>
      <c r="ADO33" s="291"/>
      <c r="ADP33" s="291"/>
      <c r="ADQ33" s="291"/>
      <c r="ADR33" s="291"/>
      <c r="ADS33" s="291"/>
      <c r="ADT33" s="291"/>
      <c r="ADU33" s="291"/>
      <c r="ADV33" s="291"/>
      <c r="ADW33" s="291"/>
      <c r="ADX33" s="291"/>
      <c r="ADY33" s="291"/>
      <c r="ADZ33" s="291"/>
      <c r="AEA33" s="291"/>
      <c r="AEB33" s="291"/>
      <c r="AEC33" s="291"/>
      <c r="AED33" s="291"/>
      <c r="AEE33" s="291"/>
      <c r="AEF33" s="291"/>
      <c r="AEG33" s="291"/>
      <c r="AEH33" s="291"/>
      <c r="AEI33" s="291"/>
      <c r="AEJ33" s="291"/>
      <c r="AEK33" s="291"/>
      <c r="AEL33" s="291"/>
      <c r="AEM33" s="291"/>
      <c r="AEN33" s="291"/>
      <c r="AEO33" s="291"/>
      <c r="AEP33" s="291"/>
      <c r="AEQ33" s="291"/>
      <c r="AER33" s="291"/>
      <c r="AES33" s="291"/>
      <c r="AET33" s="291"/>
      <c r="AEU33" s="291"/>
      <c r="AEV33" s="291"/>
      <c r="AEW33" s="291"/>
      <c r="AEX33" s="291"/>
      <c r="AEY33" s="291"/>
      <c r="AEZ33" s="291"/>
      <c r="AFA33" s="291"/>
      <c r="AFB33" s="291"/>
      <c r="AFC33" s="291"/>
      <c r="AFD33" s="291"/>
      <c r="AFE33" s="291"/>
      <c r="AFF33" s="291"/>
      <c r="AFG33" s="291"/>
      <c r="AFH33" s="291"/>
      <c r="AFI33" s="291"/>
      <c r="AFJ33" s="291"/>
      <c r="AFK33" s="291"/>
      <c r="AFL33" s="291"/>
      <c r="AFM33" s="291"/>
      <c r="AFN33" s="291"/>
      <c r="AFO33" s="291"/>
      <c r="AFP33" s="291"/>
      <c r="AFQ33" s="291"/>
      <c r="AFR33" s="291"/>
      <c r="AFS33" s="291"/>
      <c r="AFT33" s="291"/>
      <c r="AFU33" s="291"/>
      <c r="AFV33" s="291"/>
      <c r="AFW33" s="291"/>
      <c r="AFX33" s="291"/>
      <c r="AFY33" s="291"/>
      <c r="AFZ33" s="291"/>
      <c r="AGA33" s="291"/>
      <c r="AGB33" s="291"/>
      <c r="AGC33" s="291"/>
      <c r="AGD33" s="291"/>
      <c r="AGE33" s="291"/>
      <c r="AGF33" s="291"/>
      <c r="AGG33" s="291"/>
      <c r="AGH33" s="291"/>
      <c r="AGI33" s="291"/>
      <c r="AGJ33" s="291"/>
      <c r="AGK33" s="291"/>
      <c r="AGL33" s="291"/>
      <c r="AGM33" s="291"/>
      <c r="AGN33" s="291"/>
      <c r="AGO33" s="291"/>
      <c r="AGP33" s="291"/>
      <c r="AGQ33" s="291"/>
      <c r="AGR33" s="291"/>
      <c r="AGS33" s="291"/>
      <c r="AGT33" s="291"/>
      <c r="AGU33" s="291"/>
      <c r="AGV33" s="291"/>
      <c r="AGW33" s="291"/>
      <c r="AGX33" s="291"/>
      <c r="AGY33" s="291"/>
      <c r="AGZ33" s="291"/>
      <c r="AHA33" s="291"/>
      <c r="AHB33" s="291"/>
      <c r="AHC33" s="291"/>
      <c r="AHD33" s="291"/>
      <c r="AHE33" s="291"/>
      <c r="AHF33" s="291"/>
      <c r="AHG33" s="291"/>
      <c r="AHH33" s="291"/>
      <c r="AHI33" s="291"/>
      <c r="AHJ33" s="291"/>
      <c r="AHK33" s="291"/>
      <c r="AHL33" s="291"/>
      <c r="AHM33" s="291"/>
      <c r="AHN33" s="291"/>
      <c r="AHO33" s="291"/>
      <c r="AHP33" s="291"/>
      <c r="AHQ33" s="291"/>
      <c r="AHR33" s="291"/>
      <c r="AHS33" s="291"/>
      <c r="AHT33" s="291"/>
      <c r="AHU33" s="291"/>
      <c r="AHV33" s="291"/>
      <c r="AHW33" s="291"/>
      <c r="AHX33" s="291"/>
      <c r="AHY33" s="291"/>
      <c r="AHZ33" s="291"/>
      <c r="AIA33" s="291"/>
      <c r="AIB33" s="291"/>
      <c r="AIC33" s="291"/>
      <c r="AID33" s="291"/>
      <c r="AIE33" s="291"/>
      <c r="AIF33" s="291"/>
      <c r="AIG33" s="291"/>
      <c r="AIH33" s="291"/>
      <c r="AII33" s="291"/>
      <c r="AIJ33" s="291"/>
      <c r="AIK33" s="291"/>
      <c r="AIL33" s="291"/>
      <c r="AIM33" s="291"/>
      <c r="AIN33" s="291"/>
      <c r="AIO33" s="291"/>
      <c r="AIP33" s="291"/>
      <c r="AIQ33" s="291"/>
      <c r="AIR33" s="291"/>
      <c r="AIS33" s="291"/>
      <c r="AIT33" s="291"/>
      <c r="AIU33" s="291"/>
      <c r="AIV33" s="291"/>
      <c r="AIW33" s="291"/>
      <c r="AIX33" s="291"/>
      <c r="AIY33" s="291"/>
      <c r="AIZ33" s="291"/>
      <c r="AJA33" s="291"/>
      <c r="AJB33" s="291"/>
      <c r="AJC33" s="291"/>
      <c r="AJD33" s="291"/>
      <c r="AJE33" s="291"/>
      <c r="AJF33" s="291"/>
      <c r="AJG33" s="291"/>
      <c r="AJH33" s="291"/>
      <c r="AJI33" s="291"/>
      <c r="AJJ33" s="291"/>
      <c r="AJK33" s="291"/>
      <c r="AJL33" s="291"/>
      <c r="AJM33" s="291"/>
      <c r="AJN33" s="291"/>
      <c r="AJO33" s="291"/>
      <c r="AJP33" s="291"/>
      <c r="AJQ33" s="291"/>
      <c r="AJR33" s="291"/>
      <c r="AJS33" s="291"/>
      <c r="AJT33" s="291"/>
      <c r="AJU33" s="291"/>
      <c r="AJV33" s="291"/>
      <c r="AJW33" s="291"/>
      <c r="AJX33" s="291"/>
      <c r="AJY33" s="291"/>
      <c r="AJZ33" s="291"/>
      <c r="AKA33" s="291"/>
      <c r="AKB33" s="291"/>
      <c r="AKC33" s="291"/>
      <c r="AKD33" s="291"/>
      <c r="AKE33" s="291"/>
      <c r="AKF33" s="291"/>
      <c r="AKG33" s="291"/>
      <c r="AKH33" s="291"/>
      <c r="AKI33" s="291"/>
      <c r="AKJ33" s="291"/>
      <c r="AKK33" s="291"/>
      <c r="AKL33" s="291"/>
      <c r="AKM33" s="291"/>
      <c r="AKN33" s="291"/>
      <c r="AKO33" s="291"/>
      <c r="AKP33" s="291"/>
      <c r="AKQ33" s="291"/>
      <c r="AKR33" s="291"/>
      <c r="AKS33" s="291"/>
      <c r="AKT33" s="291"/>
      <c r="AKU33" s="291"/>
      <c r="AKV33" s="291"/>
      <c r="AKW33" s="291"/>
      <c r="AKX33" s="291"/>
      <c r="AKY33" s="291"/>
      <c r="AKZ33" s="291"/>
      <c r="ALA33" s="291"/>
      <c r="ALB33" s="291"/>
    </row>
    <row r="34" spans="2:998">
      <c r="B34" s="291"/>
      <c r="C34" s="291"/>
      <c r="D34" s="291"/>
      <c r="E34" s="291"/>
      <c r="F34" s="291"/>
      <c r="G34" s="291"/>
      <c r="H34" s="291"/>
      <c r="I34" s="291"/>
      <c r="J34" s="291"/>
      <c r="K34" s="291"/>
      <c r="L34" s="291"/>
      <c r="M34" s="291"/>
      <c r="O34" s="294"/>
      <c r="P34" s="294"/>
      <c r="Q34" s="294"/>
      <c r="R34" s="294"/>
      <c r="S34" s="294"/>
      <c r="T34" s="294"/>
      <c r="U34" s="291"/>
      <c r="V34" s="291"/>
      <c r="W34" s="291"/>
      <c r="X34" s="291"/>
      <c r="Y34" s="291"/>
      <c r="Z34" s="291"/>
      <c r="AA34" s="291"/>
      <c r="AB34" s="291"/>
      <c r="AC34" s="291"/>
      <c r="AD34" s="291"/>
      <c r="AE34" s="291"/>
      <c r="AF34" s="291"/>
      <c r="AG34" s="291"/>
      <c r="AH34" s="291"/>
      <c r="AI34" s="291"/>
      <c r="AJ34" s="291"/>
      <c r="AK34" s="291"/>
      <c r="AL34" s="291"/>
      <c r="AM34" s="291"/>
      <c r="AN34" s="291"/>
      <c r="AO34" s="291"/>
      <c r="AP34" s="291"/>
      <c r="AQ34" s="291"/>
      <c r="AR34" s="291"/>
      <c r="AS34" s="291"/>
      <c r="AT34" s="291"/>
      <c r="AU34" s="291"/>
      <c r="AV34" s="291"/>
      <c r="AW34" s="291"/>
      <c r="AX34" s="291"/>
      <c r="AY34" s="291"/>
      <c r="AZ34" s="291"/>
      <c r="BA34" s="291"/>
      <c r="BB34" s="291"/>
      <c r="BC34" s="291"/>
      <c r="BD34" s="291"/>
      <c r="BE34" s="291"/>
      <c r="BF34" s="291"/>
      <c r="BG34" s="291"/>
      <c r="BH34" s="291"/>
      <c r="BI34" s="291"/>
      <c r="BJ34" s="291"/>
      <c r="BK34" s="291"/>
      <c r="BL34" s="291"/>
      <c r="BM34" s="291"/>
      <c r="BN34" s="291"/>
      <c r="BO34" s="291"/>
      <c r="BP34" s="291"/>
      <c r="BQ34" s="291"/>
      <c r="BR34" s="291"/>
      <c r="BS34" s="291"/>
      <c r="BT34" s="291"/>
      <c r="BU34" s="291"/>
      <c r="BV34" s="291"/>
      <c r="BW34" s="291"/>
      <c r="BX34" s="291"/>
      <c r="BY34" s="291"/>
      <c r="BZ34" s="291"/>
      <c r="CA34" s="291"/>
      <c r="CB34" s="291"/>
      <c r="CC34" s="291"/>
      <c r="CD34" s="291"/>
      <c r="CE34" s="291"/>
      <c r="CF34" s="291"/>
      <c r="CG34" s="291"/>
      <c r="CH34" s="291"/>
      <c r="CI34" s="291"/>
      <c r="CJ34" s="291"/>
      <c r="CK34" s="291"/>
      <c r="CL34" s="291"/>
      <c r="CM34" s="291"/>
      <c r="CN34" s="291"/>
      <c r="CO34" s="291"/>
      <c r="CP34" s="291"/>
      <c r="CQ34" s="291"/>
      <c r="CR34" s="291"/>
      <c r="CS34" s="291"/>
      <c r="CT34" s="291"/>
      <c r="CU34" s="291"/>
      <c r="CV34" s="291"/>
      <c r="CW34" s="291"/>
      <c r="CX34" s="291"/>
      <c r="CY34" s="291"/>
      <c r="CZ34" s="291"/>
      <c r="DA34" s="291"/>
      <c r="DB34" s="291"/>
      <c r="DC34" s="291"/>
      <c r="DD34" s="291"/>
      <c r="DE34" s="291"/>
      <c r="DF34" s="291"/>
      <c r="DG34" s="291"/>
      <c r="DH34" s="291"/>
      <c r="DI34" s="291"/>
      <c r="DJ34" s="291"/>
      <c r="DK34" s="291"/>
      <c r="DL34" s="291"/>
      <c r="DM34" s="291"/>
      <c r="DN34" s="291"/>
      <c r="DO34" s="291"/>
      <c r="DP34" s="291"/>
      <c r="DQ34" s="291"/>
      <c r="DR34" s="291"/>
      <c r="DS34" s="291"/>
      <c r="DT34" s="291"/>
      <c r="DU34" s="291"/>
      <c r="DV34" s="291"/>
      <c r="DW34" s="291"/>
      <c r="DX34" s="291"/>
      <c r="DY34" s="291"/>
      <c r="DZ34" s="291"/>
      <c r="EA34" s="291"/>
      <c r="EB34" s="291"/>
      <c r="EC34" s="291"/>
      <c r="ED34" s="291"/>
      <c r="EE34" s="291"/>
      <c r="EF34" s="291"/>
      <c r="EG34" s="291"/>
      <c r="EH34" s="291"/>
      <c r="EI34" s="291"/>
      <c r="EJ34" s="291"/>
      <c r="EK34" s="291"/>
      <c r="EL34" s="291"/>
      <c r="EM34" s="291"/>
      <c r="EN34" s="291"/>
      <c r="EO34" s="291"/>
      <c r="EP34" s="291"/>
      <c r="EQ34" s="291"/>
      <c r="ER34" s="291"/>
      <c r="ES34" s="291"/>
      <c r="ET34" s="291"/>
      <c r="EU34" s="291"/>
      <c r="EV34" s="291"/>
      <c r="EW34" s="291"/>
      <c r="EX34" s="291"/>
      <c r="EY34" s="291"/>
      <c r="EZ34" s="291"/>
      <c r="FA34" s="291"/>
      <c r="FB34" s="291"/>
      <c r="FC34" s="291"/>
      <c r="FD34" s="291"/>
      <c r="FE34" s="291"/>
      <c r="FF34" s="291"/>
      <c r="FG34" s="291"/>
      <c r="FH34" s="291"/>
      <c r="FI34" s="291"/>
      <c r="FJ34" s="291"/>
      <c r="FK34" s="291"/>
      <c r="FL34" s="291"/>
      <c r="FM34" s="291"/>
      <c r="FN34" s="291"/>
      <c r="FO34" s="291"/>
      <c r="FP34" s="291"/>
      <c r="FQ34" s="291"/>
      <c r="FR34" s="291"/>
      <c r="FS34" s="291"/>
      <c r="FT34" s="291"/>
      <c r="FU34" s="291"/>
      <c r="FV34" s="291"/>
      <c r="FW34" s="291"/>
      <c r="FX34" s="291"/>
      <c r="FY34" s="291"/>
      <c r="FZ34" s="291"/>
      <c r="GA34" s="291"/>
      <c r="GB34" s="291"/>
      <c r="GC34" s="291"/>
      <c r="GD34" s="291"/>
      <c r="GE34" s="291"/>
      <c r="GF34" s="291"/>
      <c r="GG34" s="291"/>
      <c r="GH34" s="291"/>
      <c r="GI34" s="291"/>
      <c r="GJ34" s="291"/>
      <c r="GK34" s="291"/>
      <c r="GL34" s="291"/>
      <c r="GM34" s="291"/>
      <c r="GN34" s="291"/>
      <c r="GO34" s="291"/>
      <c r="GP34" s="291"/>
      <c r="GQ34" s="291"/>
      <c r="GR34" s="291"/>
      <c r="GS34" s="291"/>
      <c r="GT34" s="291"/>
      <c r="GU34" s="291"/>
      <c r="GV34" s="291"/>
      <c r="GW34" s="291"/>
      <c r="GX34" s="291"/>
      <c r="GY34" s="291"/>
      <c r="GZ34" s="291"/>
      <c r="HA34" s="291"/>
      <c r="HB34" s="291"/>
      <c r="HC34" s="291"/>
      <c r="HD34" s="291"/>
      <c r="HE34" s="291"/>
      <c r="HF34" s="291"/>
      <c r="HG34" s="291"/>
      <c r="HH34" s="291"/>
      <c r="HI34" s="291"/>
      <c r="HJ34" s="291"/>
      <c r="HK34" s="291"/>
      <c r="HL34" s="291"/>
      <c r="HM34" s="291"/>
      <c r="HN34" s="291"/>
      <c r="HO34" s="291"/>
      <c r="HP34" s="291"/>
      <c r="HQ34" s="291"/>
      <c r="HR34" s="291"/>
      <c r="HS34" s="291"/>
      <c r="HT34" s="291"/>
      <c r="HU34" s="291"/>
      <c r="HV34" s="291"/>
      <c r="HW34" s="291"/>
      <c r="HX34" s="291"/>
      <c r="HY34" s="291"/>
      <c r="HZ34" s="291"/>
      <c r="IA34" s="291"/>
      <c r="IB34" s="291"/>
      <c r="IC34" s="291"/>
      <c r="ID34" s="291"/>
      <c r="IE34" s="291"/>
      <c r="IF34" s="291"/>
      <c r="IG34" s="291"/>
      <c r="IH34" s="291"/>
      <c r="II34" s="291"/>
      <c r="IJ34" s="291"/>
      <c r="IK34" s="291"/>
      <c r="IL34" s="291"/>
      <c r="IM34" s="291"/>
      <c r="IN34" s="291"/>
      <c r="IO34" s="291"/>
      <c r="IP34" s="291"/>
      <c r="IQ34" s="291"/>
      <c r="IR34" s="291"/>
      <c r="IS34" s="291"/>
      <c r="IT34" s="291"/>
      <c r="IU34" s="291"/>
      <c r="IV34" s="291"/>
      <c r="IW34" s="291"/>
      <c r="IX34" s="291"/>
      <c r="IY34" s="291"/>
      <c r="IZ34" s="291"/>
      <c r="JA34" s="291"/>
      <c r="JB34" s="291"/>
      <c r="JC34" s="291"/>
      <c r="JD34" s="291"/>
      <c r="JE34" s="291"/>
      <c r="JF34" s="291"/>
      <c r="JG34" s="291"/>
      <c r="JH34" s="291"/>
      <c r="JI34" s="291"/>
      <c r="JJ34" s="291"/>
      <c r="JK34" s="291"/>
      <c r="JL34" s="291"/>
      <c r="JM34" s="291"/>
      <c r="JN34" s="291"/>
      <c r="JO34" s="291"/>
      <c r="JP34" s="291"/>
      <c r="JQ34" s="291"/>
      <c r="JR34" s="291"/>
      <c r="JS34" s="291"/>
      <c r="JT34" s="291"/>
      <c r="JU34" s="291"/>
      <c r="JV34" s="291"/>
      <c r="JW34" s="291"/>
      <c r="JX34" s="291"/>
      <c r="JY34" s="291"/>
      <c r="JZ34" s="291"/>
      <c r="KA34" s="291"/>
      <c r="KB34" s="291"/>
      <c r="KC34" s="291"/>
      <c r="KD34" s="291"/>
      <c r="KE34" s="291"/>
      <c r="KF34" s="291"/>
      <c r="KG34" s="291"/>
      <c r="KH34" s="291"/>
      <c r="KI34" s="291"/>
      <c r="KJ34" s="291"/>
      <c r="KK34" s="291"/>
      <c r="KL34" s="291"/>
      <c r="KM34" s="291"/>
      <c r="KN34" s="291"/>
      <c r="KO34" s="291"/>
      <c r="KP34" s="291"/>
      <c r="KQ34" s="291"/>
      <c r="KR34" s="291"/>
      <c r="KS34" s="291"/>
      <c r="KT34" s="291"/>
      <c r="KU34" s="291"/>
      <c r="KV34" s="291"/>
      <c r="KW34" s="291"/>
      <c r="KX34" s="291"/>
      <c r="KY34" s="291"/>
      <c r="KZ34" s="291"/>
      <c r="LA34" s="291"/>
      <c r="LB34" s="291"/>
      <c r="LC34" s="291"/>
      <c r="LD34" s="291"/>
      <c r="LE34" s="291"/>
      <c r="LF34" s="291"/>
      <c r="LG34" s="291"/>
      <c r="LH34" s="291"/>
      <c r="LI34" s="291"/>
      <c r="LJ34" s="291"/>
      <c r="LK34" s="291"/>
      <c r="LL34" s="291"/>
      <c r="LM34" s="291"/>
      <c r="LN34" s="291"/>
      <c r="LO34" s="291"/>
      <c r="LP34" s="291"/>
      <c r="LQ34" s="291"/>
      <c r="LR34" s="291"/>
      <c r="LS34" s="291"/>
      <c r="LT34" s="291"/>
      <c r="LU34" s="291"/>
      <c r="LV34" s="291"/>
      <c r="LW34" s="291"/>
      <c r="LX34" s="291"/>
      <c r="LY34" s="291"/>
      <c r="LZ34" s="291"/>
      <c r="MA34" s="291"/>
      <c r="MB34" s="291"/>
      <c r="MC34" s="291"/>
      <c r="MD34" s="291"/>
      <c r="ME34" s="291"/>
      <c r="MF34" s="291"/>
      <c r="MG34" s="291"/>
      <c r="MH34" s="291"/>
      <c r="MI34" s="291"/>
      <c r="MJ34" s="291"/>
      <c r="MK34" s="291"/>
      <c r="ML34" s="291"/>
      <c r="MM34" s="291"/>
      <c r="MN34" s="291"/>
      <c r="MO34" s="291"/>
      <c r="MP34" s="291"/>
      <c r="MQ34" s="291"/>
      <c r="MR34" s="291"/>
      <c r="MS34" s="291"/>
      <c r="MT34" s="291"/>
      <c r="MU34" s="291"/>
      <c r="MV34" s="291"/>
      <c r="MW34" s="291"/>
      <c r="MX34" s="291"/>
      <c r="MY34" s="291"/>
      <c r="MZ34" s="291"/>
      <c r="NA34" s="291"/>
      <c r="NB34" s="291"/>
      <c r="NC34" s="291"/>
      <c r="ND34" s="291"/>
      <c r="NE34" s="291"/>
      <c r="NF34" s="291"/>
      <c r="NG34" s="291"/>
      <c r="NH34" s="291"/>
      <c r="NI34" s="291"/>
      <c r="NJ34" s="291"/>
      <c r="NK34" s="291"/>
      <c r="NL34" s="291"/>
      <c r="NM34" s="291"/>
      <c r="NN34" s="291"/>
      <c r="NO34" s="291"/>
      <c r="NP34" s="291"/>
      <c r="NQ34" s="291"/>
      <c r="NR34" s="291"/>
      <c r="NS34" s="291"/>
      <c r="NT34" s="291"/>
      <c r="NU34" s="291"/>
      <c r="NV34" s="291"/>
      <c r="NW34" s="291"/>
      <c r="NX34" s="291"/>
      <c r="NY34" s="291"/>
      <c r="NZ34" s="291"/>
      <c r="OA34" s="291"/>
      <c r="OB34" s="291"/>
      <c r="OC34" s="291"/>
      <c r="OD34" s="291"/>
      <c r="OE34" s="291"/>
      <c r="OF34" s="291"/>
      <c r="OG34" s="291"/>
      <c r="OH34" s="291"/>
      <c r="OI34" s="291"/>
      <c r="OJ34" s="291"/>
      <c r="OK34" s="291"/>
      <c r="OL34" s="291"/>
      <c r="OM34" s="291"/>
      <c r="ON34" s="291"/>
      <c r="OO34" s="291"/>
      <c r="OP34" s="291"/>
      <c r="OQ34" s="291"/>
      <c r="OR34" s="291"/>
      <c r="OS34" s="291"/>
      <c r="OT34" s="291"/>
      <c r="OU34" s="291"/>
      <c r="OV34" s="291"/>
      <c r="OW34" s="291"/>
      <c r="OX34" s="291"/>
      <c r="OY34" s="291"/>
      <c r="OZ34" s="291"/>
      <c r="PA34" s="291"/>
      <c r="PB34" s="291"/>
      <c r="PC34" s="291"/>
      <c r="PD34" s="291"/>
      <c r="PE34" s="291"/>
      <c r="PF34" s="291"/>
      <c r="PG34" s="291"/>
      <c r="PH34" s="291"/>
      <c r="PI34" s="291"/>
      <c r="PJ34" s="291"/>
      <c r="PK34" s="291"/>
      <c r="PL34" s="291"/>
      <c r="PM34" s="291"/>
      <c r="PN34" s="291"/>
      <c r="PO34" s="291"/>
      <c r="PP34" s="291"/>
      <c r="PQ34" s="291"/>
      <c r="PR34" s="291"/>
      <c r="PS34" s="291"/>
      <c r="PT34" s="291"/>
      <c r="PU34" s="291"/>
      <c r="PV34" s="291"/>
      <c r="PW34" s="291"/>
      <c r="PX34" s="291"/>
      <c r="PY34" s="291"/>
      <c r="PZ34" s="291"/>
      <c r="QA34" s="291"/>
      <c r="QB34" s="291"/>
      <c r="QC34" s="291"/>
      <c r="QD34" s="291"/>
      <c r="QE34" s="291"/>
      <c r="QF34" s="291"/>
      <c r="QG34" s="291"/>
      <c r="QH34" s="291"/>
      <c r="QI34" s="291"/>
      <c r="QJ34" s="291"/>
      <c r="QK34" s="291"/>
      <c r="QL34" s="291"/>
      <c r="QM34" s="291"/>
      <c r="QN34" s="291"/>
      <c r="QO34" s="291"/>
      <c r="QP34" s="291"/>
      <c r="QQ34" s="291"/>
      <c r="QR34" s="291"/>
      <c r="QS34" s="291"/>
      <c r="QT34" s="291"/>
      <c r="QU34" s="291"/>
      <c r="QV34" s="291"/>
      <c r="QW34" s="291"/>
      <c r="QX34" s="291"/>
      <c r="QY34" s="291"/>
      <c r="QZ34" s="291"/>
      <c r="RA34" s="291"/>
      <c r="RB34" s="291"/>
      <c r="RC34" s="291"/>
      <c r="RD34" s="291"/>
      <c r="RE34" s="291"/>
      <c r="RF34" s="291"/>
      <c r="RG34" s="291"/>
      <c r="RH34" s="291"/>
      <c r="RI34" s="291"/>
      <c r="RJ34" s="291"/>
      <c r="RK34" s="291"/>
      <c r="RL34" s="291"/>
      <c r="RM34" s="291"/>
      <c r="RN34" s="291"/>
      <c r="RO34" s="291"/>
      <c r="RP34" s="291"/>
      <c r="RQ34" s="291"/>
      <c r="RR34" s="291"/>
      <c r="RS34" s="291"/>
      <c r="RT34" s="291"/>
      <c r="RU34" s="291"/>
      <c r="RV34" s="291"/>
      <c r="RW34" s="291"/>
      <c r="RX34" s="291"/>
      <c r="RY34" s="291"/>
      <c r="RZ34" s="291"/>
      <c r="SA34" s="291"/>
      <c r="SB34" s="291"/>
      <c r="SC34" s="291"/>
      <c r="SD34" s="291"/>
      <c r="SE34" s="291"/>
      <c r="SF34" s="291"/>
      <c r="SG34" s="291"/>
      <c r="SH34" s="291"/>
      <c r="SI34" s="291"/>
      <c r="SJ34" s="291"/>
      <c r="SK34" s="291"/>
      <c r="SL34" s="291"/>
      <c r="SM34" s="291"/>
      <c r="SN34" s="291"/>
      <c r="SO34" s="291"/>
      <c r="SP34" s="291"/>
      <c r="SQ34" s="291"/>
      <c r="SR34" s="291"/>
      <c r="SS34" s="291"/>
      <c r="ST34" s="291"/>
      <c r="SU34" s="291"/>
      <c r="SV34" s="291"/>
      <c r="SW34" s="291"/>
      <c r="SX34" s="291"/>
      <c r="SY34" s="291"/>
      <c r="SZ34" s="291"/>
      <c r="TA34" s="291"/>
      <c r="TB34" s="291"/>
      <c r="TC34" s="291"/>
      <c r="TD34" s="291"/>
      <c r="TE34" s="291"/>
      <c r="TF34" s="291"/>
      <c r="TG34" s="291"/>
      <c r="TH34" s="291"/>
      <c r="TI34" s="291"/>
      <c r="TJ34" s="291"/>
      <c r="TK34" s="291"/>
      <c r="TL34" s="291"/>
      <c r="TM34" s="291"/>
      <c r="TN34" s="291"/>
      <c r="TO34" s="291"/>
      <c r="TP34" s="291"/>
      <c r="TQ34" s="291"/>
      <c r="TR34" s="291"/>
      <c r="TS34" s="291"/>
      <c r="TT34" s="291"/>
      <c r="TU34" s="291"/>
      <c r="TV34" s="291"/>
      <c r="TW34" s="291"/>
      <c r="TX34" s="291"/>
      <c r="TY34" s="291"/>
      <c r="TZ34" s="291"/>
      <c r="UA34" s="291"/>
      <c r="UB34" s="291"/>
      <c r="UC34" s="291"/>
      <c r="UD34" s="291"/>
      <c r="UE34" s="291"/>
      <c r="UF34" s="291"/>
      <c r="UG34" s="291"/>
      <c r="UH34" s="291"/>
      <c r="UI34" s="291"/>
      <c r="UJ34" s="291"/>
      <c r="UK34" s="291"/>
      <c r="UL34" s="291"/>
      <c r="UM34" s="291"/>
      <c r="UN34" s="291"/>
      <c r="UO34" s="291"/>
      <c r="UP34" s="291"/>
      <c r="UQ34" s="291"/>
      <c r="UR34" s="291"/>
      <c r="US34" s="291"/>
      <c r="UT34" s="291"/>
      <c r="UU34" s="291"/>
      <c r="UV34" s="291"/>
      <c r="UW34" s="291"/>
      <c r="UX34" s="291"/>
      <c r="UY34" s="291"/>
      <c r="UZ34" s="291"/>
      <c r="VA34" s="291"/>
      <c r="VB34" s="291"/>
      <c r="VC34" s="291"/>
      <c r="VD34" s="291"/>
      <c r="VE34" s="291"/>
      <c r="VF34" s="291"/>
      <c r="VG34" s="291"/>
      <c r="VH34" s="291"/>
      <c r="VI34" s="291"/>
      <c r="VJ34" s="291"/>
      <c r="VK34" s="291"/>
      <c r="VL34" s="291"/>
      <c r="VM34" s="291"/>
      <c r="VN34" s="291"/>
      <c r="VO34" s="291"/>
      <c r="VP34" s="291"/>
      <c r="VQ34" s="291"/>
      <c r="VR34" s="291"/>
      <c r="VS34" s="291"/>
      <c r="VT34" s="291"/>
      <c r="VU34" s="291"/>
      <c r="VV34" s="291"/>
      <c r="VW34" s="291"/>
      <c r="VX34" s="291"/>
      <c r="VY34" s="291"/>
      <c r="VZ34" s="291"/>
      <c r="WA34" s="291"/>
      <c r="WB34" s="291"/>
      <c r="WC34" s="291"/>
      <c r="WD34" s="291"/>
      <c r="WE34" s="291"/>
      <c r="WF34" s="291"/>
      <c r="WG34" s="291"/>
      <c r="WH34" s="291"/>
      <c r="WI34" s="291"/>
      <c r="WJ34" s="291"/>
      <c r="WK34" s="291"/>
      <c r="WL34" s="291"/>
      <c r="WM34" s="291"/>
      <c r="WN34" s="291"/>
      <c r="WO34" s="291"/>
      <c r="WP34" s="291"/>
      <c r="WQ34" s="291"/>
      <c r="WR34" s="291"/>
      <c r="WS34" s="291"/>
      <c r="WT34" s="291"/>
      <c r="WU34" s="291"/>
      <c r="WV34" s="291"/>
      <c r="WW34" s="291"/>
      <c r="WX34" s="291"/>
      <c r="WY34" s="291"/>
      <c r="WZ34" s="291"/>
      <c r="XA34" s="291"/>
      <c r="XB34" s="291"/>
      <c r="XC34" s="291"/>
      <c r="XD34" s="291"/>
      <c r="XE34" s="291"/>
      <c r="XF34" s="291"/>
      <c r="XG34" s="291"/>
      <c r="XH34" s="291"/>
      <c r="XI34" s="291"/>
      <c r="XJ34" s="291"/>
      <c r="XK34" s="291"/>
      <c r="XL34" s="291"/>
      <c r="XM34" s="291"/>
      <c r="XN34" s="291"/>
      <c r="XO34" s="291"/>
      <c r="XP34" s="291"/>
      <c r="XQ34" s="291"/>
      <c r="XR34" s="291"/>
      <c r="XS34" s="291"/>
      <c r="XT34" s="291"/>
      <c r="XU34" s="291"/>
      <c r="XV34" s="291"/>
      <c r="XW34" s="291"/>
      <c r="XX34" s="291"/>
      <c r="XY34" s="291"/>
      <c r="XZ34" s="291"/>
      <c r="YA34" s="291"/>
      <c r="YB34" s="291"/>
      <c r="YC34" s="291"/>
      <c r="YD34" s="291"/>
      <c r="YE34" s="291"/>
      <c r="YF34" s="291"/>
      <c r="YG34" s="291"/>
      <c r="YH34" s="291"/>
      <c r="YI34" s="291"/>
      <c r="YJ34" s="291"/>
      <c r="YK34" s="291"/>
      <c r="YL34" s="291"/>
      <c r="YM34" s="291"/>
      <c r="YN34" s="291"/>
      <c r="YO34" s="291"/>
      <c r="YP34" s="291"/>
      <c r="YQ34" s="291"/>
      <c r="YR34" s="291"/>
      <c r="YS34" s="291"/>
      <c r="YT34" s="291"/>
      <c r="YU34" s="291"/>
      <c r="YV34" s="291"/>
      <c r="YW34" s="291"/>
      <c r="YX34" s="291"/>
      <c r="YY34" s="291"/>
      <c r="YZ34" s="291"/>
      <c r="ZA34" s="291"/>
      <c r="ZB34" s="291"/>
      <c r="ZC34" s="291"/>
      <c r="ZD34" s="291"/>
      <c r="ZE34" s="291"/>
      <c r="ZF34" s="291"/>
      <c r="ZG34" s="291"/>
      <c r="ZH34" s="291"/>
      <c r="ZI34" s="291"/>
      <c r="ZJ34" s="291"/>
      <c r="ZK34" s="291"/>
      <c r="ZL34" s="291"/>
      <c r="ZM34" s="291"/>
      <c r="ZN34" s="291"/>
      <c r="ZO34" s="291"/>
      <c r="ZP34" s="291"/>
      <c r="ZQ34" s="291"/>
      <c r="ZR34" s="291"/>
      <c r="ZS34" s="291"/>
      <c r="ZT34" s="291"/>
      <c r="ZU34" s="291"/>
      <c r="ZV34" s="291"/>
      <c r="ZW34" s="291"/>
      <c r="ZX34" s="291"/>
      <c r="ZY34" s="291"/>
      <c r="ZZ34" s="291"/>
      <c r="AAA34" s="291"/>
      <c r="AAB34" s="291"/>
      <c r="AAC34" s="291"/>
      <c r="AAD34" s="291"/>
      <c r="AAE34" s="291"/>
      <c r="AAF34" s="291"/>
      <c r="AAG34" s="291"/>
      <c r="AAH34" s="291"/>
      <c r="AAI34" s="291"/>
      <c r="AAJ34" s="291"/>
      <c r="AAK34" s="291"/>
      <c r="AAL34" s="291"/>
      <c r="AAM34" s="291"/>
      <c r="AAN34" s="291"/>
      <c r="AAO34" s="291"/>
      <c r="AAP34" s="291"/>
      <c r="AAQ34" s="291"/>
      <c r="AAR34" s="291"/>
      <c r="AAS34" s="291"/>
      <c r="AAT34" s="291"/>
      <c r="AAU34" s="291"/>
      <c r="AAV34" s="291"/>
      <c r="AAW34" s="291"/>
      <c r="AAX34" s="291"/>
      <c r="AAY34" s="291"/>
      <c r="AAZ34" s="291"/>
      <c r="ABA34" s="291"/>
      <c r="ABB34" s="291"/>
      <c r="ABC34" s="291"/>
      <c r="ABD34" s="291"/>
      <c r="ABE34" s="291"/>
      <c r="ABF34" s="291"/>
      <c r="ABG34" s="291"/>
      <c r="ABH34" s="291"/>
      <c r="ABI34" s="291"/>
      <c r="ABJ34" s="291"/>
      <c r="ABK34" s="291"/>
      <c r="ABL34" s="291"/>
      <c r="ABM34" s="291"/>
      <c r="ABN34" s="291"/>
      <c r="ABO34" s="291"/>
      <c r="ABP34" s="291"/>
      <c r="ABQ34" s="291"/>
      <c r="ABR34" s="291"/>
      <c r="ABS34" s="291"/>
      <c r="ABT34" s="291"/>
      <c r="ABU34" s="291"/>
      <c r="ABV34" s="291"/>
      <c r="ABW34" s="291"/>
      <c r="ABX34" s="291"/>
      <c r="ABY34" s="291"/>
      <c r="ABZ34" s="291"/>
      <c r="ACA34" s="291"/>
      <c r="ACB34" s="291"/>
      <c r="ACC34" s="291"/>
      <c r="ACD34" s="291"/>
      <c r="ACE34" s="291"/>
      <c r="ACF34" s="291"/>
      <c r="ACG34" s="291"/>
      <c r="ACH34" s="291"/>
      <c r="ACI34" s="291"/>
      <c r="ACJ34" s="291"/>
      <c r="ACK34" s="291"/>
      <c r="ACL34" s="291"/>
      <c r="ACM34" s="291"/>
      <c r="ACN34" s="291"/>
      <c r="ACO34" s="291"/>
      <c r="ACP34" s="291"/>
      <c r="ACQ34" s="291"/>
      <c r="ACR34" s="291"/>
      <c r="ACS34" s="291"/>
      <c r="ACT34" s="291"/>
      <c r="ACU34" s="291"/>
      <c r="ACV34" s="291"/>
      <c r="ACW34" s="291"/>
      <c r="ACX34" s="291"/>
      <c r="ACY34" s="291"/>
      <c r="ACZ34" s="291"/>
      <c r="ADA34" s="291"/>
      <c r="ADB34" s="291"/>
      <c r="ADC34" s="291"/>
      <c r="ADD34" s="291"/>
      <c r="ADE34" s="291"/>
      <c r="ADF34" s="291"/>
      <c r="ADG34" s="291"/>
      <c r="ADH34" s="291"/>
      <c r="ADI34" s="291"/>
      <c r="ADJ34" s="291"/>
      <c r="ADK34" s="291"/>
      <c r="ADL34" s="291"/>
      <c r="ADM34" s="291"/>
      <c r="ADN34" s="291"/>
      <c r="ADO34" s="291"/>
      <c r="ADP34" s="291"/>
      <c r="ADQ34" s="291"/>
      <c r="ADR34" s="291"/>
      <c r="ADS34" s="291"/>
      <c r="ADT34" s="291"/>
      <c r="ADU34" s="291"/>
      <c r="ADV34" s="291"/>
      <c r="ADW34" s="291"/>
      <c r="ADX34" s="291"/>
      <c r="ADY34" s="291"/>
      <c r="ADZ34" s="291"/>
      <c r="AEA34" s="291"/>
      <c r="AEB34" s="291"/>
      <c r="AEC34" s="291"/>
      <c r="AED34" s="291"/>
      <c r="AEE34" s="291"/>
      <c r="AEF34" s="291"/>
      <c r="AEG34" s="291"/>
      <c r="AEH34" s="291"/>
      <c r="AEI34" s="291"/>
      <c r="AEJ34" s="291"/>
      <c r="AEK34" s="291"/>
      <c r="AEL34" s="291"/>
      <c r="AEM34" s="291"/>
      <c r="AEN34" s="291"/>
      <c r="AEO34" s="291"/>
      <c r="AEP34" s="291"/>
      <c r="AEQ34" s="291"/>
      <c r="AER34" s="291"/>
      <c r="AES34" s="291"/>
      <c r="AET34" s="291"/>
      <c r="AEU34" s="291"/>
      <c r="AEV34" s="291"/>
      <c r="AEW34" s="291"/>
      <c r="AEX34" s="291"/>
      <c r="AEY34" s="291"/>
      <c r="AEZ34" s="291"/>
      <c r="AFA34" s="291"/>
      <c r="AFB34" s="291"/>
      <c r="AFC34" s="291"/>
      <c r="AFD34" s="291"/>
      <c r="AFE34" s="291"/>
      <c r="AFF34" s="291"/>
      <c r="AFG34" s="291"/>
      <c r="AFH34" s="291"/>
      <c r="AFI34" s="291"/>
      <c r="AFJ34" s="291"/>
      <c r="AFK34" s="291"/>
      <c r="AFL34" s="291"/>
      <c r="AFM34" s="291"/>
      <c r="AFN34" s="291"/>
      <c r="AFO34" s="291"/>
      <c r="AFP34" s="291"/>
      <c r="AFQ34" s="291"/>
      <c r="AFR34" s="291"/>
      <c r="AFS34" s="291"/>
      <c r="AFT34" s="291"/>
      <c r="AFU34" s="291"/>
      <c r="AFV34" s="291"/>
      <c r="AFW34" s="291"/>
      <c r="AFX34" s="291"/>
      <c r="AFY34" s="291"/>
      <c r="AFZ34" s="291"/>
      <c r="AGA34" s="291"/>
      <c r="AGB34" s="291"/>
      <c r="AGC34" s="291"/>
      <c r="AGD34" s="291"/>
      <c r="AGE34" s="291"/>
      <c r="AGF34" s="291"/>
      <c r="AGG34" s="291"/>
      <c r="AGH34" s="291"/>
      <c r="AGI34" s="291"/>
      <c r="AGJ34" s="291"/>
      <c r="AGK34" s="291"/>
      <c r="AGL34" s="291"/>
      <c r="AGM34" s="291"/>
      <c r="AGN34" s="291"/>
      <c r="AGO34" s="291"/>
      <c r="AGP34" s="291"/>
      <c r="AGQ34" s="291"/>
      <c r="AGR34" s="291"/>
      <c r="AGS34" s="291"/>
      <c r="AGT34" s="291"/>
      <c r="AGU34" s="291"/>
      <c r="AGV34" s="291"/>
      <c r="AGW34" s="291"/>
      <c r="AGX34" s="291"/>
      <c r="AGY34" s="291"/>
      <c r="AGZ34" s="291"/>
      <c r="AHA34" s="291"/>
      <c r="AHB34" s="291"/>
      <c r="AHC34" s="291"/>
      <c r="AHD34" s="291"/>
      <c r="AHE34" s="291"/>
      <c r="AHF34" s="291"/>
      <c r="AHG34" s="291"/>
      <c r="AHH34" s="291"/>
      <c r="AHI34" s="291"/>
      <c r="AHJ34" s="291"/>
      <c r="AHK34" s="291"/>
      <c r="AHL34" s="291"/>
      <c r="AHM34" s="291"/>
      <c r="AHN34" s="291"/>
      <c r="AHO34" s="291"/>
      <c r="AHP34" s="291"/>
      <c r="AHQ34" s="291"/>
      <c r="AHR34" s="291"/>
      <c r="AHS34" s="291"/>
      <c r="AHT34" s="291"/>
      <c r="AHU34" s="291"/>
      <c r="AHV34" s="291"/>
      <c r="AHW34" s="291"/>
      <c r="AHX34" s="291"/>
      <c r="AHY34" s="291"/>
      <c r="AHZ34" s="291"/>
      <c r="AIA34" s="291"/>
      <c r="AIB34" s="291"/>
      <c r="AIC34" s="291"/>
      <c r="AID34" s="291"/>
      <c r="AIE34" s="291"/>
      <c r="AIF34" s="291"/>
      <c r="AIG34" s="291"/>
      <c r="AIH34" s="291"/>
      <c r="AII34" s="291"/>
      <c r="AIJ34" s="291"/>
      <c r="AIK34" s="291"/>
      <c r="AIL34" s="291"/>
      <c r="AIM34" s="291"/>
      <c r="AIN34" s="291"/>
      <c r="AIO34" s="291"/>
      <c r="AIP34" s="291"/>
      <c r="AIQ34" s="291"/>
      <c r="AIR34" s="291"/>
      <c r="AIS34" s="291"/>
      <c r="AIT34" s="291"/>
      <c r="AIU34" s="291"/>
      <c r="AIV34" s="291"/>
      <c r="AIW34" s="291"/>
      <c r="AIX34" s="291"/>
      <c r="AIY34" s="291"/>
      <c r="AIZ34" s="291"/>
      <c r="AJA34" s="291"/>
      <c r="AJB34" s="291"/>
      <c r="AJC34" s="291"/>
      <c r="AJD34" s="291"/>
      <c r="AJE34" s="291"/>
      <c r="AJF34" s="291"/>
      <c r="AJG34" s="291"/>
      <c r="AJH34" s="291"/>
      <c r="AJI34" s="291"/>
      <c r="AJJ34" s="291"/>
      <c r="AJK34" s="291"/>
      <c r="AJL34" s="291"/>
      <c r="AJM34" s="291"/>
      <c r="AJN34" s="291"/>
      <c r="AJO34" s="291"/>
      <c r="AJP34" s="291"/>
      <c r="AJQ34" s="291"/>
      <c r="AJR34" s="291"/>
      <c r="AJS34" s="291"/>
      <c r="AJT34" s="291"/>
      <c r="AJU34" s="291"/>
      <c r="AJV34" s="291"/>
      <c r="AJW34" s="291"/>
      <c r="AJX34" s="291"/>
      <c r="AJY34" s="291"/>
      <c r="AJZ34" s="291"/>
      <c r="AKA34" s="291"/>
      <c r="AKB34" s="291"/>
      <c r="AKC34" s="291"/>
      <c r="AKD34" s="291"/>
      <c r="AKE34" s="291"/>
      <c r="AKF34" s="291"/>
      <c r="AKG34" s="291"/>
      <c r="AKH34" s="291"/>
      <c r="AKI34" s="291"/>
      <c r="AKJ34" s="291"/>
      <c r="AKK34" s="291"/>
      <c r="AKL34" s="291"/>
      <c r="AKM34" s="291"/>
      <c r="AKN34" s="291"/>
      <c r="AKO34" s="291"/>
      <c r="AKP34" s="291"/>
      <c r="AKQ34" s="291"/>
      <c r="AKR34" s="291"/>
      <c r="AKS34" s="291"/>
      <c r="AKT34" s="291"/>
      <c r="AKU34" s="291"/>
      <c r="AKV34" s="291"/>
      <c r="AKW34" s="291"/>
      <c r="AKX34" s="291"/>
      <c r="AKY34" s="291"/>
      <c r="AKZ34" s="291"/>
      <c r="ALA34" s="291"/>
    </row>
    <row r="35" spans="2:998">
      <c r="B35" s="291" t="s">
        <v>140</v>
      </c>
      <c r="C35" s="296"/>
      <c r="D35" s="296"/>
      <c r="E35" s="296"/>
      <c r="F35" s="296"/>
      <c r="G35" s="296"/>
      <c r="H35" s="296"/>
      <c r="I35" s="291"/>
      <c r="J35" s="291"/>
      <c r="K35" s="291"/>
      <c r="L35" s="291"/>
      <c r="M35" s="671"/>
      <c r="O35" s="294"/>
      <c r="P35" s="294"/>
      <c r="Q35" s="294"/>
      <c r="R35" s="294"/>
      <c r="S35" s="294"/>
      <c r="T35" s="294"/>
      <c r="U35" s="291"/>
      <c r="V35" s="291"/>
      <c r="W35" s="291"/>
      <c r="X35" s="291"/>
      <c r="Y35" s="291"/>
      <c r="Z35" s="291"/>
      <c r="AA35" s="291"/>
      <c r="AB35" s="291"/>
      <c r="AC35" s="291"/>
      <c r="AD35" s="291"/>
      <c r="AE35" s="291"/>
      <c r="AF35" s="291"/>
      <c r="AG35" s="291"/>
      <c r="AH35" s="291"/>
      <c r="AI35" s="291"/>
      <c r="AJ35" s="291"/>
      <c r="AK35" s="291"/>
      <c r="AL35" s="291"/>
      <c r="AM35" s="291"/>
      <c r="AN35" s="291"/>
      <c r="AO35" s="291"/>
      <c r="AP35" s="291"/>
      <c r="AQ35" s="291"/>
      <c r="AR35" s="291"/>
      <c r="AS35" s="291"/>
      <c r="AT35" s="291"/>
      <c r="AU35" s="291"/>
      <c r="AV35" s="291"/>
      <c r="AW35" s="291"/>
      <c r="AX35" s="291"/>
      <c r="AY35" s="291"/>
      <c r="AZ35" s="291"/>
      <c r="BA35" s="291"/>
      <c r="BB35" s="291"/>
      <c r="BC35" s="291"/>
      <c r="BD35" s="291"/>
      <c r="BE35" s="291"/>
      <c r="BF35" s="291"/>
      <c r="BG35" s="291"/>
      <c r="BH35" s="291"/>
      <c r="BI35" s="291"/>
      <c r="BJ35" s="291"/>
      <c r="BK35" s="291"/>
      <c r="BL35" s="291"/>
      <c r="BM35" s="291"/>
      <c r="BN35" s="291"/>
      <c r="BO35" s="291"/>
      <c r="BP35" s="291"/>
      <c r="BQ35" s="291"/>
      <c r="BR35" s="291"/>
      <c r="BS35" s="291"/>
      <c r="BT35" s="291"/>
      <c r="BU35" s="291"/>
      <c r="BV35" s="291"/>
      <c r="BW35" s="291"/>
      <c r="BX35" s="291"/>
      <c r="BY35" s="291"/>
      <c r="BZ35" s="291"/>
      <c r="CA35" s="291"/>
      <c r="CB35" s="291"/>
      <c r="CC35" s="291"/>
      <c r="CD35" s="291"/>
      <c r="CE35" s="291"/>
      <c r="CF35" s="291"/>
      <c r="CG35" s="291"/>
      <c r="CH35" s="291"/>
      <c r="CI35" s="291"/>
      <c r="CJ35" s="291"/>
      <c r="CK35" s="291"/>
      <c r="CL35" s="291"/>
      <c r="CM35" s="291"/>
      <c r="CN35" s="291"/>
      <c r="CO35" s="291"/>
      <c r="CP35" s="291"/>
      <c r="CQ35" s="291"/>
      <c r="CR35" s="291"/>
      <c r="CS35" s="291"/>
      <c r="CT35" s="291"/>
      <c r="CU35" s="291"/>
      <c r="CV35" s="291"/>
      <c r="CW35" s="291"/>
      <c r="CX35" s="291"/>
      <c r="CY35" s="291"/>
      <c r="CZ35" s="291"/>
      <c r="DA35" s="291"/>
      <c r="DB35" s="291"/>
      <c r="DC35" s="291"/>
      <c r="DD35" s="291"/>
      <c r="DE35" s="291"/>
      <c r="DF35" s="291"/>
      <c r="DG35" s="291"/>
      <c r="DH35" s="291"/>
      <c r="DI35" s="291"/>
      <c r="DJ35" s="291"/>
      <c r="DK35" s="291"/>
      <c r="DL35" s="291"/>
      <c r="DM35" s="291"/>
      <c r="DN35" s="291"/>
      <c r="DO35" s="291"/>
      <c r="DP35" s="291"/>
      <c r="DQ35" s="291"/>
      <c r="DR35" s="291"/>
      <c r="DS35" s="291"/>
      <c r="DT35" s="291"/>
      <c r="DU35" s="291"/>
      <c r="DV35" s="291"/>
      <c r="DW35" s="291"/>
      <c r="DX35" s="291"/>
      <c r="DY35" s="291"/>
      <c r="DZ35" s="291"/>
      <c r="EA35" s="291"/>
      <c r="EB35" s="291"/>
      <c r="EC35" s="291"/>
      <c r="ED35" s="291"/>
      <c r="EE35" s="291"/>
      <c r="EF35" s="291"/>
      <c r="EG35" s="291"/>
      <c r="EH35" s="291"/>
      <c r="EI35" s="291"/>
      <c r="EJ35" s="291"/>
      <c r="EK35" s="291"/>
      <c r="EL35" s="291"/>
      <c r="EM35" s="291"/>
      <c r="EN35" s="291"/>
      <c r="EO35" s="291"/>
      <c r="EP35" s="291"/>
      <c r="EQ35" s="291"/>
      <c r="ER35" s="291"/>
      <c r="ES35" s="291"/>
      <c r="ET35" s="291"/>
      <c r="EU35" s="291"/>
      <c r="EV35" s="291"/>
      <c r="EW35" s="291"/>
      <c r="EX35" s="291"/>
      <c r="EY35" s="291"/>
      <c r="EZ35" s="291"/>
      <c r="FA35" s="291"/>
      <c r="FB35" s="291"/>
      <c r="FC35" s="291"/>
      <c r="FD35" s="291"/>
      <c r="FE35" s="291"/>
      <c r="FF35" s="291"/>
      <c r="FG35" s="291"/>
      <c r="FH35" s="291"/>
      <c r="FI35" s="291"/>
      <c r="FJ35" s="291"/>
      <c r="FK35" s="291"/>
      <c r="FL35" s="291"/>
      <c r="FM35" s="291"/>
      <c r="FN35" s="291"/>
      <c r="FO35" s="291"/>
      <c r="FP35" s="291"/>
      <c r="FQ35" s="291"/>
      <c r="FR35" s="291"/>
      <c r="FS35" s="291"/>
      <c r="FT35" s="291"/>
      <c r="FU35" s="291"/>
      <c r="FV35" s="291"/>
      <c r="FW35" s="291"/>
      <c r="FX35" s="291"/>
      <c r="FY35" s="291"/>
      <c r="FZ35" s="291"/>
      <c r="GA35" s="291"/>
      <c r="GB35" s="291"/>
      <c r="GC35" s="291"/>
      <c r="GD35" s="291"/>
      <c r="GE35" s="291"/>
      <c r="GF35" s="291"/>
      <c r="GG35" s="291"/>
      <c r="GH35" s="291"/>
      <c r="GI35" s="291"/>
      <c r="GJ35" s="291"/>
      <c r="GK35" s="291"/>
      <c r="GL35" s="291"/>
      <c r="GM35" s="291"/>
      <c r="GN35" s="291"/>
      <c r="GO35" s="291"/>
      <c r="GP35" s="291"/>
      <c r="GQ35" s="291"/>
      <c r="GR35" s="291"/>
      <c r="GS35" s="291"/>
      <c r="GT35" s="291"/>
      <c r="GU35" s="291"/>
      <c r="GV35" s="291"/>
      <c r="GW35" s="291"/>
      <c r="GX35" s="291"/>
      <c r="GY35" s="291"/>
      <c r="GZ35" s="291"/>
      <c r="HA35" s="291"/>
      <c r="HB35" s="291"/>
      <c r="HC35" s="291"/>
      <c r="HD35" s="291"/>
      <c r="HE35" s="291"/>
      <c r="HF35" s="291"/>
      <c r="HG35" s="291"/>
      <c r="HH35" s="291"/>
      <c r="HI35" s="291"/>
      <c r="HJ35" s="291"/>
      <c r="HK35" s="291"/>
      <c r="HL35" s="291"/>
      <c r="HM35" s="291"/>
      <c r="HN35" s="291"/>
      <c r="HO35" s="291"/>
      <c r="HP35" s="291"/>
      <c r="HQ35" s="291"/>
      <c r="HR35" s="291"/>
      <c r="HS35" s="291"/>
      <c r="HT35" s="291"/>
      <c r="HU35" s="291"/>
      <c r="HV35" s="291"/>
      <c r="HW35" s="291"/>
      <c r="HX35" s="291"/>
      <c r="HY35" s="291"/>
      <c r="HZ35" s="291"/>
      <c r="IA35" s="291"/>
      <c r="IB35" s="291"/>
      <c r="IC35" s="291"/>
      <c r="ID35" s="291"/>
      <c r="IE35" s="291"/>
      <c r="IF35" s="291"/>
      <c r="IG35" s="291"/>
      <c r="IH35" s="291"/>
      <c r="II35" s="291"/>
      <c r="IJ35" s="291"/>
      <c r="IK35" s="291"/>
      <c r="IL35" s="291"/>
      <c r="IM35" s="291"/>
      <c r="IN35" s="291"/>
      <c r="IO35" s="291"/>
      <c r="IP35" s="291"/>
      <c r="IQ35" s="291"/>
      <c r="IR35" s="291"/>
      <c r="IS35" s="291"/>
      <c r="IT35" s="291"/>
      <c r="IU35" s="291"/>
      <c r="IV35" s="291"/>
      <c r="IW35" s="291"/>
      <c r="IX35" s="291"/>
      <c r="IY35" s="291"/>
      <c r="IZ35" s="291"/>
      <c r="JA35" s="291"/>
      <c r="JB35" s="291"/>
      <c r="JC35" s="291"/>
      <c r="JD35" s="291"/>
      <c r="JE35" s="291"/>
      <c r="JF35" s="291"/>
      <c r="JG35" s="291"/>
      <c r="JH35" s="291"/>
      <c r="JI35" s="291"/>
      <c r="JJ35" s="291"/>
      <c r="JK35" s="291"/>
      <c r="JL35" s="291"/>
      <c r="JM35" s="291"/>
      <c r="JN35" s="291"/>
      <c r="JO35" s="291"/>
      <c r="JP35" s="291"/>
      <c r="JQ35" s="291"/>
      <c r="JR35" s="291"/>
      <c r="JS35" s="291"/>
      <c r="JT35" s="291"/>
      <c r="JU35" s="291"/>
      <c r="JV35" s="291"/>
      <c r="JW35" s="291"/>
      <c r="JX35" s="291"/>
      <c r="JY35" s="291"/>
      <c r="JZ35" s="291"/>
      <c r="KA35" s="291"/>
      <c r="KB35" s="291"/>
      <c r="KC35" s="291"/>
      <c r="KD35" s="291"/>
      <c r="KE35" s="291"/>
      <c r="KF35" s="291"/>
      <c r="KG35" s="291"/>
      <c r="KH35" s="291"/>
      <c r="KI35" s="291"/>
      <c r="KJ35" s="291"/>
      <c r="KK35" s="291"/>
      <c r="KL35" s="291"/>
      <c r="KM35" s="291"/>
      <c r="KN35" s="291"/>
      <c r="KO35" s="291"/>
      <c r="KP35" s="291"/>
      <c r="KQ35" s="291"/>
      <c r="KR35" s="291"/>
      <c r="KS35" s="291"/>
      <c r="KT35" s="291"/>
      <c r="KU35" s="291"/>
      <c r="KV35" s="291"/>
      <c r="KW35" s="291"/>
      <c r="KX35" s="291"/>
      <c r="KY35" s="291"/>
      <c r="KZ35" s="291"/>
      <c r="LA35" s="291"/>
      <c r="LB35" s="291"/>
      <c r="LC35" s="291"/>
      <c r="LD35" s="291"/>
      <c r="LE35" s="291"/>
      <c r="LF35" s="291"/>
      <c r="LG35" s="291"/>
      <c r="LH35" s="291"/>
      <c r="LI35" s="291"/>
      <c r="LJ35" s="291"/>
      <c r="LK35" s="291"/>
      <c r="LL35" s="291"/>
      <c r="LM35" s="291"/>
      <c r="LN35" s="291"/>
      <c r="LO35" s="291"/>
      <c r="LP35" s="291"/>
      <c r="LQ35" s="291"/>
      <c r="LR35" s="291"/>
      <c r="LS35" s="291"/>
      <c r="LT35" s="291"/>
      <c r="LU35" s="291"/>
      <c r="LV35" s="291"/>
      <c r="LW35" s="291"/>
      <c r="LX35" s="291"/>
      <c r="LY35" s="291"/>
      <c r="LZ35" s="291"/>
      <c r="MA35" s="291"/>
      <c r="MB35" s="291"/>
      <c r="MC35" s="291"/>
      <c r="MD35" s="291"/>
      <c r="ME35" s="291"/>
      <c r="MF35" s="291"/>
      <c r="MG35" s="291"/>
      <c r="MH35" s="291"/>
      <c r="MI35" s="291"/>
      <c r="MJ35" s="291"/>
      <c r="MK35" s="291"/>
      <c r="ML35" s="291"/>
      <c r="MM35" s="291"/>
      <c r="MN35" s="291"/>
      <c r="MO35" s="291"/>
      <c r="MP35" s="291"/>
      <c r="MQ35" s="291"/>
      <c r="MR35" s="291"/>
      <c r="MS35" s="291"/>
      <c r="MT35" s="291"/>
      <c r="MU35" s="291"/>
      <c r="MV35" s="291"/>
      <c r="MW35" s="291"/>
      <c r="MX35" s="291"/>
      <c r="MY35" s="291"/>
      <c r="MZ35" s="291"/>
      <c r="NA35" s="291"/>
      <c r="NB35" s="291"/>
      <c r="NC35" s="291"/>
      <c r="ND35" s="291"/>
      <c r="NE35" s="291"/>
      <c r="NF35" s="291"/>
      <c r="NG35" s="291"/>
      <c r="NH35" s="291"/>
      <c r="NI35" s="291"/>
      <c r="NJ35" s="291"/>
      <c r="NK35" s="291"/>
      <c r="NL35" s="291"/>
      <c r="NM35" s="291"/>
      <c r="NN35" s="291"/>
      <c r="NO35" s="291"/>
      <c r="NP35" s="291"/>
      <c r="NQ35" s="291"/>
      <c r="NR35" s="291"/>
      <c r="NS35" s="291"/>
      <c r="NT35" s="291"/>
      <c r="NU35" s="291"/>
      <c r="NV35" s="291"/>
      <c r="NW35" s="291"/>
      <c r="NX35" s="291"/>
      <c r="NY35" s="291"/>
      <c r="NZ35" s="291"/>
      <c r="OA35" s="291"/>
      <c r="OB35" s="291"/>
      <c r="OC35" s="291"/>
      <c r="OD35" s="291"/>
      <c r="OE35" s="291"/>
      <c r="OF35" s="291"/>
      <c r="OG35" s="291"/>
      <c r="OH35" s="291"/>
      <c r="OI35" s="291"/>
      <c r="OJ35" s="291"/>
      <c r="OK35" s="291"/>
      <c r="OL35" s="291"/>
      <c r="OM35" s="291"/>
      <c r="ON35" s="291"/>
      <c r="OO35" s="291"/>
      <c r="OP35" s="291"/>
      <c r="OQ35" s="291"/>
      <c r="OR35" s="291"/>
      <c r="OS35" s="291"/>
      <c r="OT35" s="291"/>
      <c r="OU35" s="291"/>
      <c r="OV35" s="291"/>
      <c r="OW35" s="291"/>
      <c r="OX35" s="291"/>
      <c r="OY35" s="291"/>
      <c r="OZ35" s="291"/>
      <c r="PA35" s="291"/>
      <c r="PB35" s="291"/>
      <c r="PC35" s="291"/>
      <c r="PD35" s="291"/>
      <c r="PE35" s="291"/>
      <c r="PF35" s="291"/>
      <c r="PG35" s="291"/>
      <c r="PH35" s="291"/>
      <c r="PI35" s="291"/>
      <c r="PJ35" s="291"/>
      <c r="PK35" s="291"/>
      <c r="PL35" s="291"/>
      <c r="PM35" s="291"/>
      <c r="PN35" s="291"/>
      <c r="PO35" s="291"/>
      <c r="PP35" s="291"/>
      <c r="PQ35" s="291"/>
      <c r="PR35" s="291"/>
      <c r="PS35" s="291"/>
      <c r="PT35" s="291"/>
      <c r="PU35" s="291"/>
      <c r="PV35" s="291"/>
      <c r="PW35" s="291"/>
      <c r="PX35" s="291"/>
      <c r="PY35" s="291"/>
      <c r="PZ35" s="291"/>
      <c r="QA35" s="291"/>
      <c r="QB35" s="291"/>
      <c r="QC35" s="291"/>
      <c r="QD35" s="291"/>
      <c r="QE35" s="291"/>
      <c r="QF35" s="291"/>
      <c r="QG35" s="291"/>
      <c r="QH35" s="291"/>
      <c r="QI35" s="291"/>
      <c r="QJ35" s="291"/>
      <c r="QK35" s="291"/>
      <c r="QL35" s="291"/>
      <c r="QM35" s="291"/>
      <c r="QN35" s="291"/>
      <c r="QO35" s="291"/>
      <c r="QP35" s="291"/>
      <c r="QQ35" s="291"/>
      <c r="QR35" s="291"/>
      <c r="QS35" s="291"/>
      <c r="QT35" s="291"/>
      <c r="QU35" s="291"/>
      <c r="QV35" s="291"/>
      <c r="QW35" s="291"/>
      <c r="QX35" s="291"/>
      <c r="QY35" s="291"/>
      <c r="QZ35" s="291"/>
      <c r="RA35" s="291"/>
      <c r="RB35" s="291"/>
      <c r="RC35" s="291"/>
      <c r="RD35" s="291"/>
      <c r="RE35" s="291"/>
      <c r="RF35" s="291"/>
      <c r="RG35" s="291"/>
      <c r="RH35" s="291"/>
      <c r="RI35" s="291"/>
      <c r="RJ35" s="291"/>
      <c r="RK35" s="291"/>
      <c r="RL35" s="291"/>
      <c r="RM35" s="291"/>
      <c r="RN35" s="291"/>
      <c r="RO35" s="291"/>
      <c r="RP35" s="291"/>
      <c r="RQ35" s="291"/>
      <c r="RR35" s="291"/>
      <c r="RS35" s="291"/>
      <c r="RT35" s="291"/>
      <c r="RU35" s="291"/>
      <c r="RV35" s="291"/>
      <c r="RW35" s="291"/>
      <c r="RX35" s="291"/>
      <c r="RY35" s="291"/>
      <c r="RZ35" s="291"/>
      <c r="SA35" s="291"/>
      <c r="SB35" s="291"/>
      <c r="SC35" s="291"/>
      <c r="SD35" s="291"/>
      <c r="SE35" s="291"/>
      <c r="SF35" s="291"/>
      <c r="SG35" s="291"/>
      <c r="SH35" s="291"/>
      <c r="SI35" s="291"/>
      <c r="SJ35" s="291"/>
      <c r="SK35" s="291"/>
      <c r="SL35" s="291"/>
      <c r="SM35" s="291"/>
      <c r="SN35" s="291"/>
      <c r="SO35" s="291"/>
      <c r="SP35" s="291"/>
      <c r="SQ35" s="291"/>
      <c r="SR35" s="291"/>
      <c r="SS35" s="291"/>
      <c r="ST35" s="291"/>
      <c r="SU35" s="291"/>
      <c r="SV35" s="291"/>
      <c r="SW35" s="291"/>
      <c r="SX35" s="291"/>
      <c r="SY35" s="291"/>
      <c r="SZ35" s="291"/>
      <c r="TA35" s="291"/>
      <c r="TB35" s="291"/>
      <c r="TC35" s="291"/>
      <c r="TD35" s="291"/>
      <c r="TE35" s="291"/>
      <c r="TF35" s="291"/>
      <c r="TG35" s="291"/>
      <c r="TH35" s="291"/>
      <c r="TI35" s="291"/>
      <c r="TJ35" s="291"/>
      <c r="TK35" s="291"/>
      <c r="TL35" s="291"/>
      <c r="TM35" s="291"/>
      <c r="TN35" s="291"/>
      <c r="TO35" s="291"/>
      <c r="TP35" s="291"/>
      <c r="TQ35" s="291"/>
      <c r="TR35" s="291"/>
      <c r="TS35" s="291"/>
      <c r="TT35" s="291"/>
      <c r="TU35" s="291"/>
      <c r="TV35" s="291"/>
      <c r="TW35" s="291"/>
      <c r="TX35" s="291"/>
      <c r="TY35" s="291"/>
      <c r="TZ35" s="291"/>
      <c r="UA35" s="291"/>
      <c r="UB35" s="291"/>
      <c r="UC35" s="291"/>
      <c r="UD35" s="291"/>
      <c r="UE35" s="291"/>
      <c r="UF35" s="291"/>
      <c r="UG35" s="291"/>
      <c r="UH35" s="291"/>
      <c r="UI35" s="291"/>
      <c r="UJ35" s="291"/>
      <c r="UK35" s="291"/>
      <c r="UL35" s="291"/>
      <c r="UM35" s="291"/>
      <c r="UN35" s="291"/>
      <c r="UO35" s="291"/>
      <c r="UP35" s="291"/>
      <c r="UQ35" s="291"/>
      <c r="UR35" s="291"/>
      <c r="US35" s="291"/>
      <c r="UT35" s="291"/>
      <c r="UU35" s="291"/>
      <c r="UV35" s="291"/>
      <c r="UW35" s="291"/>
      <c r="UX35" s="291"/>
      <c r="UY35" s="291"/>
      <c r="UZ35" s="291"/>
      <c r="VA35" s="291"/>
      <c r="VB35" s="291"/>
      <c r="VC35" s="291"/>
      <c r="VD35" s="291"/>
      <c r="VE35" s="291"/>
      <c r="VF35" s="291"/>
      <c r="VG35" s="291"/>
      <c r="VH35" s="291"/>
      <c r="VI35" s="291"/>
      <c r="VJ35" s="291"/>
      <c r="VK35" s="291"/>
      <c r="VL35" s="291"/>
      <c r="VM35" s="291"/>
      <c r="VN35" s="291"/>
      <c r="VO35" s="291"/>
      <c r="VP35" s="291"/>
      <c r="VQ35" s="291"/>
      <c r="VR35" s="291"/>
      <c r="VS35" s="291"/>
      <c r="VT35" s="291"/>
      <c r="VU35" s="291"/>
      <c r="VV35" s="291"/>
      <c r="VW35" s="291"/>
      <c r="VX35" s="291"/>
      <c r="VY35" s="291"/>
      <c r="VZ35" s="291"/>
      <c r="WA35" s="291"/>
      <c r="WB35" s="291"/>
      <c r="WC35" s="291"/>
      <c r="WD35" s="291"/>
      <c r="WE35" s="291"/>
      <c r="WF35" s="291"/>
      <c r="WG35" s="291"/>
      <c r="WH35" s="291"/>
      <c r="WI35" s="291"/>
      <c r="WJ35" s="291"/>
      <c r="WK35" s="291"/>
      <c r="WL35" s="291"/>
      <c r="WM35" s="291"/>
      <c r="WN35" s="291"/>
      <c r="WO35" s="291"/>
      <c r="WP35" s="291"/>
      <c r="WQ35" s="291"/>
      <c r="WR35" s="291"/>
      <c r="WS35" s="291"/>
      <c r="WT35" s="291"/>
      <c r="WU35" s="291"/>
      <c r="WV35" s="291"/>
      <c r="WW35" s="291"/>
      <c r="WX35" s="291"/>
      <c r="WY35" s="291"/>
      <c r="WZ35" s="291"/>
      <c r="XA35" s="291"/>
      <c r="XB35" s="291"/>
      <c r="XC35" s="291"/>
      <c r="XD35" s="291"/>
      <c r="XE35" s="291"/>
      <c r="XF35" s="291"/>
      <c r="XG35" s="291"/>
      <c r="XH35" s="291"/>
      <c r="XI35" s="291"/>
      <c r="XJ35" s="291"/>
      <c r="XK35" s="291"/>
      <c r="XL35" s="291"/>
      <c r="XM35" s="291"/>
      <c r="XN35" s="291"/>
      <c r="XO35" s="291"/>
      <c r="XP35" s="291"/>
      <c r="XQ35" s="291"/>
      <c r="XR35" s="291"/>
      <c r="XS35" s="291"/>
      <c r="XT35" s="291"/>
      <c r="XU35" s="291"/>
      <c r="XV35" s="291"/>
      <c r="XW35" s="291"/>
      <c r="XX35" s="291"/>
      <c r="XY35" s="291"/>
      <c r="XZ35" s="291"/>
      <c r="YA35" s="291"/>
      <c r="YB35" s="291"/>
      <c r="YC35" s="291"/>
      <c r="YD35" s="291"/>
      <c r="YE35" s="291"/>
      <c r="YF35" s="291"/>
      <c r="YG35" s="291"/>
      <c r="YH35" s="291"/>
      <c r="YI35" s="291"/>
      <c r="YJ35" s="291"/>
      <c r="YK35" s="291"/>
      <c r="YL35" s="291"/>
      <c r="YM35" s="291"/>
      <c r="YN35" s="291"/>
      <c r="YO35" s="291"/>
      <c r="YP35" s="291"/>
      <c r="YQ35" s="291"/>
      <c r="YR35" s="291"/>
      <c r="YS35" s="291"/>
      <c r="YT35" s="291"/>
      <c r="YU35" s="291"/>
      <c r="YV35" s="291"/>
      <c r="YW35" s="291"/>
      <c r="YX35" s="291"/>
      <c r="YY35" s="291"/>
      <c r="YZ35" s="291"/>
      <c r="ZA35" s="291"/>
      <c r="ZB35" s="291"/>
      <c r="ZC35" s="291"/>
      <c r="ZD35" s="291"/>
      <c r="ZE35" s="291"/>
      <c r="ZF35" s="291"/>
      <c r="ZG35" s="291"/>
      <c r="ZH35" s="291"/>
      <c r="ZI35" s="291"/>
      <c r="ZJ35" s="291"/>
      <c r="ZK35" s="291"/>
      <c r="ZL35" s="291"/>
      <c r="ZM35" s="291"/>
      <c r="ZN35" s="291"/>
      <c r="ZO35" s="291"/>
      <c r="ZP35" s="291"/>
      <c r="ZQ35" s="291"/>
      <c r="ZR35" s="291"/>
      <c r="ZS35" s="291"/>
      <c r="ZT35" s="291"/>
      <c r="ZU35" s="291"/>
      <c r="ZV35" s="291"/>
      <c r="ZW35" s="291"/>
      <c r="ZX35" s="291"/>
      <c r="ZY35" s="291"/>
      <c r="ZZ35" s="291"/>
      <c r="AAA35" s="291"/>
      <c r="AAB35" s="291"/>
      <c r="AAC35" s="291"/>
      <c r="AAD35" s="291"/>
      <c r="AAE35" s="291"/>
      <c r="AAF35" s="291"/>
      <c r="AAG35" s="291"/>
      <c r="AAH35" s="291"/>
      <c r="AAI35" s="291"/>
      <c r="AAJ35" s="291"/>
      <c r="AAK35" s="291"/>
      <c r="AAL35" s="291"/>
      <c r="AAM35" s="291"/>
      <c r="AAN35" s="291"/>
      <c r="AAO35" s="291"/>
      <c r="AAP35" s="291"/>
      <c r="AAQ35" s="291"/>
      <c r="AAR35" s="291"/>
      <c r="AAS35" s="291"/>
      <c r="AAT35" s="291"/>
      <c r="AAU35" s="291"/>
      <c r="AAV35" s="291"/>
      <c r="AAW35" s="291"/>
      <c r="AAX35" s="291"/>
      <c r="AAY35" s="291"/>
      <c r="AAZ35" s="291"/>
      <c r="ABA35" s="291"/>
      <c r="ABB35" s="291"/>
      <c r="ABC35" s="291"/>
      <c r="ABD35" s="291"/>
      <c r="ABE35" s="291"/>
      <c r="ABF35" s="291"/>
      <c r="ABG35" s="291"/>
      <c r="ABH35" s="291"/>
      <c r="ABI35" s="291"/>
      <c r="ABJ35" s="291"/>
      <c r="ABK35" s="291"/>
      <c r="ABL35" s="291"/>
      <c r="ABM35" s="291"/>
      <c r="ABN35" s="291"/>
      <c r="ABO35" s="291"/>
      <c r="ABP35" s="291"/>
      <c r="ABQ35" s="291"/>
      <c r="ABR35" s="291"/>
      <c r="ABS35" s="291"/>
      <c r="ABT35" s="291"/>
      <c r="ABU35" s="291"/>
      <c r="ABV35" s="291"/>
      <c r="ABW35" s="291"/>
      <c r="ABX35" s="291"/>
      <c r="ABY35" s="291"/>
      <c r="ABZ35" s="291"/>
      <c r="ACA35" s="291"/>
      <c r="ACB35" s="291"/>
      <c r="ACC35" s="291"/>
      <c r="ACD35" s="291"/>
      <c r="ACE35" s="291"/>
      <c r="ACF35" s="291"/>
      <c r="ACG35" s="291"/>
      <c r="ACH35" s="291"/>
      <c r="ACI35" s="291"/>
      <c r="ACJ35" s="291"/>
      <c r="ACK35" s="291"/>
      <c r="ACL35" s="291"/>
      <c r="ACM35" s="291"/>
      <c r="ACN35" s="291"/>
      <c r="ACO35" s="291"/>
      <c r="ACP35" s="291"/>
      <c r="ACQ35" s="291"/>
      <c r="ACR35" s="291"/>
      <c r="ACS35" s="291"/>
      <c r="ACT35" s="291"/>
      <c r="ACU35" s="291"/>
      <c r="ACV35" s="291"/>
      <c r="ACW35" s="291"/>
      <c r="ACX35" s="291"/>
      <c r="ACY35" s="291"/>
      <c r="ACZ35" s="291"/>
      <c r="ADA35" s="291"/>
      <c r="ADB35" s="291"/>
      <c r="ADC35" s="291"/>
      <c r="ADD35" s="291"/>
      <c r="ADE35" s="291"/>
      <c r="ADF35" s="291"/>
      <c r="ADG35" s="291"/>
      <c r="ADH35" s="291"/>
      <c r="ADI35" s="291"/>
      <c r="ADJ35" s="291"/>
      <c r="ADK35" s="291"/>
      <c r="ADL35" s="291"/>
      <c r="ADM35" s="291"/>
      <c r="ADN35" s="291"/>
      <c r="ADO35" s="291"/>
      <c r="ADP35" s="291"/>
      <c r="ADQ35" s="291"/>
      <c r="ADR35" s="291"/>
      <c r="ADS35" s="291"/>
      <c r="ADT35" s="291"/>
      <c r="ADU35" s="291"/>
      <c r="ADV35" s="291"/>
      <c r="ADW35" s="291"/>
      <c r="ADX35" s="291"/>
      <c r="ADY35" s="291"/>
      <c r="ADZ35" s="291"/>
      <c r="AEA35" s="291"/>
      <c r="AEB35" s="291"/>
      <c r="AEC35" s="291"/>
      <c r="AED35" s="291"/>
      <c r="AEE35" s="291"/>
      <c r="AEF35" s="291"/>
      <c r="AEG35" s="291"/>
      <c r="AEH35" s="291"/>
      <c r="AEI35" s="291"/>
      <c r="AEJ35" s="291"/>
      <c r="AEK35" s="291"/>
      <c r="AEL35" s="291"/>
      <c r="AEM35" s="291"/>
      <c r="AEN35" s="291"/>
      <c r="AEO35" s="291"/>
      <c r="AEP35" s="291"/>
      <c r="AEQ35" s="291"/>
      <c r="AER35" s="291"/>
      <c r="AES35" s="291"/>
      <c r="AET35" s="291"/>
      <c r="AEU35" s="291"/>
      <c r="AEV35" s="291"/>
      <c r="AEW35" s="291"/>
      <c r="AEX35" s="291"/>
      <c r="AEY35" s="291"/>
      <c r="AEZ35" s="291"/>
      <c r="AFA35" s="291"/>
      <c r="AFB35" s="291"/>
      <c r="AFC35" s="291"/>
      <c r="AFD35" s="291"/>
      <c r="AFE35" s="291"/>
      <c r="AFF35" s="291"/>
      <c r="AFG35" s="291"/>
      <c r="AFH35" s="291"/>
      <c r="AFI35" s="291"/>
      <c r="AFJ35" s="291"/>
      <c r="AFK35" s="291"/>
      <c r="AFL35" s="291"/>
      <c r="AFM35" s="291"/>
      <c r="AFN35" s="291"/>
      <c r="AFO35" s="291"/>
      <c r="AFP35" s="291"/>
      <c r="AFQ35" s="291"/>
      <c r="AFR35" s="291"/>
      <c r="AFS35" s="291"/>
      <c r="AFT35" s="291"/>
      <c r="AFU35" s="291"/>
      <c r="AFV35" s="291"/>
      <c r="AFW35" s="291"/>
      <c r="AFX35" s="291"/>
      <c r="AFY35" s="291"/>
      <c r="AFZ35" s="291"/>
      <c r="AGA35" s="291"/>
      <c r="AGB35" s="291"/>
      <c r="AGC35" s="291"/>
      <c r="AGD35" s="291"/>
      <c r="AGE35" s="291"/>
      <c r="AGF35" s="291"/>
      <c r="AGG35" s="291"/>
      <c r="AGH35" s="291"/>
      <c r="AGI35" s="291"/>
      <c r="AGJ35" s="291"/>
      <c r="AGK35" s="291"/>
      <c r="AGL35" s="291"/>
      <c r="AGM35" s="291"/>
      <c r="AGN35" s="291"/>
      <c r="AGO35" s="291"/>
      <c r="AGP35" s="291"/>
      <c r="AGQ35" s="291"/>
      <c r="AGR35" s="291"/>
      <c r="AGS35" s="291"/>
      <c r="AGT35" s="291"/>
      <c r="AGU35" s="291"/>
      <c r="AGV35" s="291"/>
      <c r="AGW35" s="291"/>
      <c r="AGX35" s="291"/>
      <c r="AGY35" s="291"/>
      <c r="AGZ35" s="291"/>
      <c r="AHA35" s="291"/>
      <c r="AHB35" s="291"/>
      <c r="AHC35" s="291"/>
      <c r="AHD35" s="291"/>
      <c r="AHE35" s="291"/>
      <c r="AHF35" s="291"/>
      <c r="AHG35" s="291"/>
      <c r="AHH35" s="291"/>
      <c r="AHI35" s="291"/>
      <c r="AHJ35" s="291"/>
      <c r="AHK35" s="291"/>
      <c r="AHL35" s="291"/>
      <c r="AHM35" s="291"/>
      <c r="AHN35" s="291"/>
      <c r="AHO35" s="291"/>
      <c r="AHP35" s="291"/>
      <c r="AHQ35" s="291"/>
      <c r="AHR35" s="291"/>
      <c r="AHS35" s="291"/>
      <c r="AHT35" s="291"/>
      <c r="AHU35" s="291"/>
      <c r="AHV35" s="291"/>
      <c r="AHW35" s="291"/>
      <c r="AHX35" s="291"/>
      <c r="AHY35" s="291"/>
      <c r="AHZ35" s="291"/>
      <c r="AIA35" s="291"/>
      <c r="AIB35" s="291"/>
      <c r="AIC35" s="291"/>
      <c r="AID35" s="291"/>
      <c r="AIE35" s="291"/>
      <c r="AIF35" s="291"/>
      <c r="AIG35" s="291"/>
      <c r="AIH35" s="291"/>
      <c r="AII35" s="291"/>
      <c r="AIJ35" s="291"/>
      <c r="AIK35" s="291"/>
      <c r="AIL35" s="291"/>
      <c r="AIM35" s="291"/>
      <c r="AIN35" s="291"/>
      <c r="AIO35" s="291"/>
      <c r="AIP35" s="291"/>
      <c r="AIQ35" s="291"/>
      <c r="AIR35" s="291"/>
      <c r="AIS35" s="291"/>
      <c r="AIT35" s="291"/>
      <c r="AIU35" s="291"/>
      <c r="AIV35" s="291"/>
      <c r="AIW35" s="291"/>
      <c r="AIX35" s="291"/>
      <c r="AIY35" s="291"/>
      <c r="AIZ35" s="291"/>
      <c r="AJA35" s="291"/>
      <c r="AJB35" s="291"/>
      <c r="AJC35" s="291"/>
      <c r="AJD35" s="291"/>
      <c r="AJE35" s="291"/>
      <c r="AJF35" s="291"/>
      <c r="AJG35" s="291"/>
      <c r="AJH35" s="291"/>
      <c r="AJI35" s="291"/>
      <c r="AJJ35" s="291"/>
      <c r="AJK35" s="291"/>
      <c r="AJL35" s="291"/>
      <c r="AJM35" s="291"/>
      <c r="AJN35" s="291"/>
      <c r="AJO35" s="291"/>
      <c r="AJP35" s="291"/>
      <c r="AJQ35" s="291"/>
      <c r="AJR35" s="291"/>
      <c r="AJS35" s="291"/>
      <c r="AJT35" s="291"/>
      <c r="AJU35" s="291"/>
      <c r="AJV35" s="291"/>
      <c r="AJW35" s="291"/>
      <c r="AJX35" s="291"/>
      <c r="AJY35" s="291"/>
      <c r="AJZ35" s="291"/>
      <c r="AKA35" s="291"/>
      <c r="AKB35" s="291"/>
      <c r="AKC35" s="291"/>
      <c r="AKD35" s="291"/>
      <c r="AKE35" s="291"/>
      <c r="AKF35" s="291"/>
      <c r="AKG35" s="291"/>
      <c r="AKH35" s="291"/>
      <c r="AKI35" s="291"/>
      <c r="AKJ35" s="291"/>
      <c r="AKK35" s="291"/>
      <c r="AKL35" s="291"/>
      <c r="AKM35" s="291"/>
      <c r="AKN35" s="291"/>
      <c r="AKO35" s="291"/>
      <c r="AKP35" s="291"/>
      <c r="AKQ35" s="291"/>
      <c r="AKR35" s="291"/>
      <c r="AKS35" s="291"/>
      <c r="AKT35" s="291"/>
      <c r="AKU35" s="291"/>
      <c r="AKV35" s="291"/>
      <c r="AKW35" s="291"/>
      <c r="AKX35" s="291"/>
      <c r="AKY35" s="291"/>
      <c r="AKZ35" s="291"/>
      <c r="ALA35" s="291"/>
    </row>
    <row r="36" spans="2:998">
      <c r="B36" s="302"/>
      <c r="C36" s="303">
        <v>2018</v>
      </c>
      <c r="D36" s="303">
        <v>2019</v>
      </c>
      <c r="E36" s="303">
        <v>2020</v>
      </c>
      <c r="F36" s="303">
        <v>2025</v>
      </c>
      <c r="G36" s="303">
        <v>2030</v>
      </c>
      <c r="H36" s="303">
        <v>2035</v>
      </c>
      <c r="I36" s="303">
        <v>2040</v>
      </c>
      <c r="J36" s="303">
        <v>2045</v>
      </c>
      <c r="K36" s="303">
        <v>2050</v>
      </c>
      <c r="L36" s="291"/>
      <c r="M36" s="671"/>
      <c r="O36" s="294"/>
      <c r="P36" s="294"/>
      <c r="Q36" s="294"/>
      <c r="R36" s="294"/>
      <c r="S36" s="294"/>
      <c r="T36" s="294"/>
      <c r="U36" s="291"/>
      <c r="V36" s="291"/>
      <c r="W36" s="291"/>
      <c r="X36" s="291"/>
      <c r="Y36" s="291"/>
      <c r="Z36" s="291"/>
      <c r="AA36" s="291"/>
      <c r="AB36" s="291"/>
      <c r="AC36" s="291"/>
      <c r="AD36" s="291"/>
      <c r="AE36" s="291"/>
      <c r="AF36" s="291"/>
      <c r="AG36" s="291"/>
      <c r="AH36" s="291"/>
      <c r="AI36" s="291"/>
      <c r="AJ36" s="291"/>
      <c r="AK36" s="291"/>
      <c r="AL36" s="291"/>
      <c r="AM36" s="291"/>
      <c r="AN36" s="291"/>
      <c r="AO36" s="291"/>
      <c r="AP36" s="291"/>
      <c r="AQ36" s="291"/>
      <c r="AR36" s="291"/>
      <c r="AS36" s="291"/>
      <c r="AT36" s="291"/>
      <c r="AU36" s="291"/>
      <c r="AV36" s="291"/>
      <c r="AW36" s="291"/>
      <c r="AX36" s="291"/>
      <c r="AY36" s="291"/>
      <c r="AZ36" s="291"/>
      <c r="BA36" s="291"/>
      <c r="BB36" s="291"/>
      <c r="BC36" s="291"/>
      <c r="BD36" s="291"/>
      <c r="BE36" s="291"/>
      <c r="BF36" s="291"/>
      <c r="BG36" s="291"/>
      <c r="BH36" s="291"/>
      <c r="BI36" s="291"/>
      <c r="BJ36" s="291"/>
      <c r="BK36" s="291"/>
      <c r="BL36" s="291"/>
      <c r="BM36" s="291"/>
      <c r="BN36" s="291"/>
      <c r="BO36" s="291"/>
      <c r="BP36" s="291"/>
      <c r="BQ36" s="291"/>
      <c r="BR36" s="291"/>
      <c r="BS36" s="291"/>
      <c r="BT36" s="291"/>
      <c r="BU36" s="291"/>
      <c r="BV36" s="291"/>
      <c r="BW36" s="291"/>
      <c r="BX36" s="291"/>
      <c r="BY36" s="291"/>
      <c r="BZ36" s="291"/>
      <c r="CA36" s="291"/>
      <c r="CB36" s="291"/>
      <c r="CC36" s="291"/>
      <c r="CD36" s="291"/>
      <c r="CE36" s="291"/>
      <c r="CF36" s="291"/>
      <c r="CG36" s="291"/>
      <c r="CH36" s="291"/>
      <c r="CI36" s="291"/>
      <c r="CJ36" s="291"/>
      <c r="CK36" s="291"/>
      <c r="CL36" s="291"/>
      <c r="CM36" s="291"/>
      <c r="CN36" s="291"/>
      <c r="CO36" s="291"/>
      <c r="CP36" s="291"/>
      <c r="CQ36" s="291"/>
      <c r="CR36" s="291"/>
      <c r="CS36" s="291"/>
      <c r="CT36" s="291"/>
      <c r="CU36" s="291"/>
      <c r="CV36" s="291"/>
      <c r="CW36" s="291"/>
      <c r="CX36" s="291"/>
      <c r="CY36" s="291"/>
      <c r="CZ36" s="291"/>
      <c r="DA36" s="291"/>
      <c r="DB36" s="291"/>
      <c r="DC36" s="291"/>
      <c r="DD36" s="291"/>
      <c r="DE36" s="291"/>
      <c r="DF36" s="291"/>
      <c r="DG36" s="291"/>
      <c r="DH36" s="291"/>
      <c r="DI36" s="291"/>
      <c r="DJ36" s="291"/>
      <c r="DK36" s="291"/>
      <c r="DL36" s="291"/>
      <c r="DM36" s="291"/>
      <c r="DN36" s="291"/>
      <c r="DO36" s="291"/>
      <c r="DP36" s="291"/>
      <c r="DQ36" s="291"/>
      <c r="DR36" s="291"/>
      <c r="DS36" s="291"/>
      <c r="DT36" s="291"/>
      <c r="DU36" s="291"/>
      <c r="DV36" s="291"/>
      <c r="DW36" s="291"/>
      <c r="DX36" s="291"/>
      <c r="DY36" s="291"/>
      <c r="DZ36" s="291"/>
      <c r="EA36" s="291"/>
      <c r="EB36" s="291"/>
      <c r="EC36" s="291"/>
      <c r="ED36" s="291"/>
      <c r="EE36" s="291"/>
      <c r="EF36" s="291"/>
      <c r="EG36" s="291"/>
      <c r="EH36" s="291"/>
      <c r="EI36" s="291"/>
      <c r="EJ36" s="291"/>
      <c r="EK36" s="291"/>
      <c r="EL36" s="291"/>
      <c r="EM36" s="291"/>
      <c r="EN36" s="291"/>
      <c r="EO36" s="291"/>
      <c r="EP36" s="291"/>
      <c r="EQ36" s="291"/>
      <c r="ER36" s="291"/>
      <c r="ES36" s="291"/>
      <c r="ET36" s="291"/>
      <c r="EU36" s="291"/>
      <c r="EV36" s="291"/>
      <c r="EW36" s="291"/>
      <c r="EX36" s="291"/>
      <c r="EY36" s="291"/>
      <c r="EZ36" s="291"/>
      <c r="FA36" s="291"/>
      <c r="FB36" s="291"/>
      <c r="FC36" s="291"/>
      <c r="FD36" s="291"/>
      <c r="FE36" s="291"/>
      <c r="FF36" s="291"/>
      <c r="FG36" s="291"/>
      <c r="FH36" s="291"/>
      <c r="FI36" s="291"/>
      <c r="FJ36" s="291"/>
      <c r="FK36" s="291"/>
      <c r="FL36" s="291"/>
      <c r="FM36" s="291"/>
      <c r="FN36" s="291"/>
      <c r="FO36" s="291"/>
      <c r="FP36" s="291"/>
      <c r="FQ36" s="291"/>
      <c r="FR36" s="291"/>
      <c r="FS36" s="291"/>
      <c r="FT36" s="291"/>
      <c r="FU36" s="291"/>
      <c r="FV36" s="291"/>
      <c r="FW36" s="291"/>
      <c r="FX36" s="291"/>
      <c r="FY36" s="291"/>
      <c r="FZ36" s="291"/>
      <c r="GA36" s="291"/>
      <c r="GB36" s="291"/>
      <c r="GC36" s="291"/>
      <c r="GD36" s="291"/>
      <c r="GE36" s="291"/>
      <c r="GF36" s="291"/>
      <c r="GG36" s="291"/>
      <c r="GH36" s="291"/>
      <c r="GI36" s="291"/>
      <c r="GJ36" s="291"/>
      <c r="GK36" s="291"/>
      <c r="GL36" s="291"/>
      <c r="GM36" s="291"/>
      <c r="GN36" s="291"/>
      <c r="GO36" s="291"/>
      <c r="GP36" s="291"/>
      <c r="GQ36" s="291"/>
      <c r="GR36" s="291"/>
      <c r="GS36" s="291"/>
      <c r="GT36" s="291"/>
      <c r="GU36" s="291"/>
      <c r="GV36" s="291"/>
      <c r="GW36" s="291"/>
      <c r="GX36" s="291"/>
      <c r="GY36" s="291"/>
      <c r="GZ36" s="291"/>
      <c r="HA36" s="291"/>
      <c r="HB36" s="291"/>
      <c r="HC36" s="291"/>
      <c r="HD36" s="291"/>
      <c r="HE36" s="291"/>
      <c r="HF36" s="291"/>
      <c r="HG36" s="291"/>
      <c r="HH36" s="291"/>
      <c r="HI36" s="291"/>
      <c r="HJ36" s="291"/>
      <c r="HK36" s="291"/>
      <c r="HL36" s="291"/>
      <c r="HM36" s="291"/>
      <c r="HN36" s="291"/>
      <c r="HO36" s="291"/>
      <c r="HP36" s="291"/>
      <c r="HQ36" s="291"/>
      <c r="HR36" s="291"/>
      <c r="HS36" s="291"/>
      <c r="HT36" s="291"/>
      <c r="HU36" s="291"/>
      <c r="HV36" s="291"/>
      <c r="HW36" s="291"/>
      <c r="HX36" s="291"/>
      <c r="HY36" s="291"/>
      <c r="HZ36" s="291"/>
      <c r="IA36" s="291"/>
      <c r="IB36" s="291"/>
      <c r="IC36" s="291"/>
      <c r="ID36" s="291"/>
      <c r="IE36" s="291"/>
      <c r="IF36" s="291"/>
      <c r="IG36" s="291"/>
      <c r="IH36" s="291"/>
      <c r="II36" s="291"/>
      <c r="IJ36" s="291"/>
      <c r="IK36" s="291"/>
      <c r="IL36" s="291"/>
      <c r="IM36" s="291"/>
      <c r="IN36" s="291"/>
      <c r="IO36" s="291"/>
      <c r="IP36" s="291"/>
      <c r="IQ36" s="291"/>
      <c r="IR36" s="291"/>
      <c r="IS36" s="291"/>
      <c r="IT36" s="291"/>
      <c r="IU36" s="291"/>
      <c r="IV36" s="291"/>
      <c r="IW36" s="291"/>
      <c r="IX36" s="291"/>
      <c r="IY36" s="291"/>
      <c r="IZ36" s="291"/>
      <c r="JA36" s="291"/>
      <c r="JB36" s="291"/>
      <c r="JC36" s="291"/>
      <c r="JD36" s="291"/>
      <c r="JE36" s="291"/>
      <c r="JF36" s="291"/>
      <c r="JG36" s="291"/>
      <c r="JH36" s="291"/>
      <c r="JI36" s="291"/>
      <c r="JJ36" s="291"/>
      <c r="JK36" s="291"/>
      <c r="JL36" s="291"/>
      <c r="JM36" s="291"/>
      <c r="JN36" s="291"/>
      <c r="JO36" s="291"/>
      <c r="JP36" s="291"/>
      <c r="JQ36" s="291"/>
      <c r="JR36" s="291"/>
      <c r="JS36" s="291"/>
      <c r="JT36" s="291"/>
      <c r="JU36" s="291"/>
      <c r="JV36" s="291"/>
      <c r="JW36" s="291"/>
      <c r="JX36" s="291"/>
      <c r="JY36" s="291"/>
      <c r="JZ36" s="291"/>
      <c r="KA36" s="291"/>
      <c r="KB36" s="291"/>
      <c r="KC36" s="291"/>
      <c r="KD36" s="291"/>
      <c r="KE36" s="291"/>
      <c r="KF36" s="291"/>
      <c r="KG36" s="291"/>
      <c r="KH36" s="291"/>
      <c r="KI36" s="291"/>
      <c r="KJ36" s="291"/>
      <c r="KK36" s="291"/>
      <c r="KL36" s="291"/>
      <c r="KM36" s="291"/>
      <c r="KN36" s="291"/>
      <c r="KO36" s="291"/>
      <c r="KP36" s="291"/>
      <c r="KQ36" s="291"/>
      <c r="KR36" s="291"/>
      <c r="KS36" s="291"/>
      <c r="KT36" s="291"/>
      <c r="KU36" s="291"/>
      <c r="KV36" s="291"/>
      <c r="KW36" s="291"/>
      <c r="KX36" s="291"/>
      <c r="KY36" s="291"/>
      <c r="KZ36" s="291"/>
      <c r="LA36" s="291"/>
      <c r="LB36" s="291"/>
      <c r="LC36" s="291"/>
      <c r="LD36" s="291"/>
      <c r="LE36" s="291"/>
      <c r="LF36" s="291"/>
      <c r="LG36" s="291"/>
      <c r="LH36" s="291"/>
      <c r="LI36" s="291"/>
      <c r="LJ36" s="291"/>
      <c r="LK36" s="291"/>
      <c r="LL36" s="291"/>
      <c r="LM36" s="291"/>
      <c r="LN36" s="291"/>
      <c r="LO36" s="291"/>
      <c r="LP36" s="291"/>
      <c r="LQ36" s="291"/>
      <c r="LR36" s="291"/>
      <c r="LS36" s="291"/>
      <c r="LT36" s="291"/>
      <c r="LU36" s="291"/>
      <c r="LV36" s="291"/>
      <c r="LW36" s="291"/>
      <c r="LX36" s="291"/>
      <c r="LY36" s="291"/>
      <c r="LZ36" s="291"/>
      <c r="MA36" s="291"/>
      <c r="MB36" s="291"/>
      <c r="MC36" s="291"/>
      <c r="MD36" s="291"/>
      <c r="ME36" s="291"/>
      <c r="MF36" s="291"/>
      <c r="MG36" s="291"/>
      <c r="MH36" s="291"/>
      <c r="MI36" s="291"/>
      <c r="MJ36" s="291"/>
      <c r="MK36" s="291"/>
      <c r="ML36" s="291"/>
      <c r="MM36" s="291"/>
      <c r="MN36" s="291"/>
      <c r="MO36" s="291"/>
      <c r="MP36" s="291"/>
      <c r="MQ36" s="291"/>
      <c r="MR36" s="291"/>
      <c r="MS36" s="291"/>
      <c r="MT36" s="291"/>
      <c r="MU36" s="291"/>
      <c r="MV36" s="291"/>
      <c r="MW36" s="291"/>
      <c r="MX36" s="291"/>
      <c r="MY36" s="291"/>
      <c r="MZ36" s="291"/>
      <c r="NA36" s="291"/>
      <c r="NB36" s="291"/>
      <c r="NC36" s="291"/>
      <c r="ND36" s="291"/>
      <c r="NE36" s="291"/>
      <c r="NF36" s="291"/>
      <c r="NG36" s="291"/>
      <c r="NH36" s="291"/>
      <c r="NI36" s="291"/>
      <c r="NJ36" s="291"/>
      <c r="NK36" s="291"/>
      <c r="NL36" s="291"/>
      <c r="NM36" s="291"/>
      <c r="NN36" s="291"/>
      <c r="NO36" s="291"/>
      <c r="NP36" s="291"/>
      <c r="NQ36" s="291"/>
      <c r="NR36" s="291"/>
      <c r="NS36" s="291"/>
      <c r="NT36" s="291"/>
      <c r="NU36" s="291"/>
      <c r="NV36" s="291"/>
      <c r="NW36" s="291"/>
      <c r="NX36" s="291"/>
      <c r="NY36" s="291"/>
      <c r="NZ36" s="291"/>
      <c r="OA36" s="291"/>
      <c r="OB36" s="291"/>
      <c r="OC36" s="291"/>
      <c r="OD36" s="291"/>
      <c r="OE36" s="291"/>
      <c r="OF36" s="291"/>
      <c r="OG36" s="291"/>
      <c r="OH36" s="291"/>
      <c r="OI36" s="291"/>
      <c r="OJ36" s="291"/>
      <c r="OK36" s="291"/>
      <c r="OL36" s="291"/>
      <c r="OM36" s="291"/>
      <c r="ON36" s="291"/>
      <c r="OO36" s="291"/>
      <c r="OP36" s="291"/>
      <c r="OQ36" s="291"/>
      <c r="OR36" s="291"/>
      <c r="OS36" s="291"/>
      <c r="OT36" s="291"/>
      <c r="OU36" s="291"/>
      <c r="OV36" s="291"/>
      <c r="OW36" s="291"/>
      <c r="OX36" s="291"/>
      <c r="OY36" s="291"/>
      <c r="OZ36" s="291"/>
      <c r="PA36" s="291"/>
      <c r="PB36" s="291"/>
      <c r="PC36" s="291"/>
      <c r="PD36" s="291"/>
      <c r="PE36" s="291"/>
      <c r="PF36" s="291"/>
      <c r="PG36" s="291"/>
      <c r="PH36" s="291"/>
      <c r="PI36" s="291"/>
      <c r="PJ36" s="291"/>
      <c r="PK36" s="291"/>
      <c r="PL36" s="291"/>
      <c r="PM36" s="291"/>
      <c r="PN36" s="291"/>
      <c r="PO36" s="291"/>
      <c r="PP36" s="291"/>
      <c r="PQ36" s="291"/>
      <c r="PR36" s="291"/>
      <c r="PS36" s="291"/>
      <c r="PT36" s="291"/>
      <c r="PU36" s="291"/>
      <c r="PV36" s="291"/>
      <c r="PW36" s="291"/>
      <c r="PX36" s="291"/>
      <c r="PY36" s="291"/>
      <c r="PZ36" s="291"/>
      <c r="QA36" s="291"/>
      <c r="QB36" s="291"/>
      <c r="QC36" s="291"/>
      <c r="QD36" s="291"/>
      <c r="QE36" s="291"/>
      <c r="QF36" s="291"/>
      <c r="QG36" s="291"/>
      <c r="QH36" s="291"/>
      <c r="QI36" s="291"/>
      <c r="QJ36" s="291"/>
      <c r="QK36" s="291"/>
      <c r="QL36" s="291"/>
      <c r="QM36" s="291"/>
      <c r="QN36" s="291"/>
      <c r="QO36" s="291"/>
      <c r="QP36" s="291"/>
      <c r="QQ36" s="291"/>
      <c r="QR36" s="291"/>
      <c r="QS36" s="291"/>
      <c r="QT36" s="291"/>
      <c r="QU36" s="291"/>
      <c r="QV36" s="291"/>
      <c r="QW36" s="291"/>
      <c r="QX36" s="291"/>
      <c r="QY36" s="291"/>
      <c r="QZ36" s="291"/>
      <c r="RA36" s="291"/>
      <c r="RB36" s="291"/>
      <c r="RC36" s="291"/>
      <c r="RD36" s="291"/>
      <c r="RE36" s="291"/>
      <c r="RF36" s="291"/>
      <c r="RG36" s="291"/>
      <c r="RH36" s="291"/>
      <c r="RI36" s="291"/>
      <c r="RJ36" s="291"/>
      <c r="RK36" s="291"/>
      <c r="RL36" s="291"/>
      <c r="RM36" s="291"/>
      <c r="RN36" s="291"/>
      <c r="RO36" s="291"/>
      <c r="RP36" s="291"/>
      <c r="RQ36" s="291"/>
      <c r="RR36" s="291"/>
      <c r="RS36" s="291"/>
      <c r="RT36" s="291"/>
      <c r="RU36" s="291"/>
      <c r="RV36" s="291"/>
      <c r="RW36" s="291"/>
      <c r="RX36" s="291"/>
      <c r="RY36" s="291"/>
      <c r="RZ36" s="291"/>
      <c r="SA36" s="291"/>
      <c r="SB36" s="291"/>
      <c r="SC36" s="291"/>
      <c r="SD36" s="291"/>
      <c r="SE36" s="291"/>
      <c r="SF36" s="291"/>
      <c r="SG36" s="291"/>
      <c r="SH36" s="291"/>
      <c r="SI36" s="291"/>
      <c r="SJ36" s="291"/>
      <c r="SK36" s="291"/>
      <c r="SL36" s="291"/>
      <c r="SM36" s="291"/>
      <c r="SN36" s="291"/>
      <c r="SO36" s="291"/>
      <c r="SP36" s="291"/>
      <c r="SQ36" s="291"/>
      <c r="SR36" s="291"/>
      <c r="SS36" s="291"/>
      <c r="ST36" s="291"/>
      <c r="SU36" s="291"/>
      <c r="SV36" s="291"/>
      <c r="SW36" s="291"/>
      <c r="SX36" s="291"/>
      <c r="SY36" s="291"/>
      <c r="SZ36" s="291"/>
      <c r="TA36" s="291"/>
      <c r="TB36" s="291"/>
      <c r="TC36" s="291"/>
      <c r="TD36" s="291"/>
      <c r="TE36" s="291"/>
      <c r="TF36" s="291"/>
      <c r="TG36" s="291"/>
      <c r="TH36" s="291"/>
      <c r="TI36" s="291"/>
      <c r="TJ36" s="291"/>
      <c r="TK36" s="291"/>
      <c r="TL36" s="291"/>
      <c r="TM36" s="291"/>
      <c r="TN36" s="291"/>
      <c r="TO36" s="291"/>
      <c r="TP36" s="291"/>
      <c r="TQ36" s="291"/>
      <c r="TR36" s="291"/>
      <c r="TS36" s="291"/>
      <c r="TT36" s="291"/>
      <c r="TU36" s="291"/>
      <c r="TV36" s="291"/>
      <c r="TW36" s="291"/>
      <c r="TX36" s="291"/>
      <c r="TY36" s="291"/>
      <c r="TZ36" s="291"/>
      <c r="UA36" s="291"/>
      <c r="UB36" s="291"/>
      <c r="UC36" s="291"/>
      <c r="UD36" s="291"/>
      <c r="UE36" s="291"/>
      <c r="UF36" s="291"/>
      <c r="UG36" s="291"/>
      <c r="UH36" s="291"/>
      <c r="UI36" s="291"/>
      <c r="UJ36" s="291"/>
      <c r="UK36" s="291"/>
      <c r="UL36" s="291"/>
      <c r="UM36" s="291"/>
      <c r="UN36" s="291"/>
      <c r="UO36" s="291"/>
      <c r="UP36" s="291"/>
      <c r="UQ36" s="291"/>
      <c r="UR36" s="291"/>
      <c r="US36" s="291"/>
      <c r="UT36" s="291"/>
      <c r="UU36" s="291"/>
      <c r="UV36" s="291"/>
      <c r="UW36" s="291"/>
      <c r="UX36" s="291"/>
      <c r="UY36" s="291"/>
      <c r="UZ36" s="291"/>
      <c r="VA36" s="291"/>
      <c r="VB36" s="291"/>
      <c r="VC36" s="291"/>
      <c r="VD36" s="291"/>
      <c r="VE36" s="291"/>
      <c r="VF36" s="291"/>
      <c r="VG36" s="291"/>
      <c r="VH36" s="291"/>
      <c r="VI36" s="291"/>
      <c r="VJ36" s="291"/>
      <c r="VK36" s="291"/>
      <c r="VL36" s="291"/>
      <c r="VM36" s="291"/>
      <c r="VN36" s="291"/>
      <c r="VO36" s="291"/>
      <c r="VP36" s="291"/>
      <c r="VQ36" s="291"/>
      <c r="VR36" s="291"/>
      <c r="VS36" s="291"/>
      <c r="VT36" s="291"/>
      <c r="VU36" s="291"/>
      <c r="VV36" s="291"/>
      <c r="VW36" s="291"/>
      <c r="VX36" s="291"/>
      <c r="VY36" s="291"/>
      <c r="VZ36" s="291"/>
      <c r="WA36" s="291"/>
      <c r="WB36" s="291"/>
      <c r="WC36" s="291"/>
      <c r="WD36" s="291"/>
      <c r="WE36" s="291"/>
      <c r="WF36" s="291"/>
      <c r="WG36" s="291"/>
      <c r="WH36" s="291"/>
      <c r="WI36" s="291"/>
      <c r="WJ36" s="291"/>
      <c r="WK36" s="291"/>
      <c r="WL36" s="291"/>
      <c r="WM36" s="291"/>
      <c r="WN36" s="291"/>
      <c r="WO36" s="291"/>
      <c r="WP36" s="291"/>
      <c r="WQ36" s="291"/>
      <c r="WR36" s="291"/>
      <c r="WS36" s="291"/>
      <c r="WT36" s="291"/>
      <c r="WU36" s="291"/>
      <c r="WV36" s="291"/>
      <c r="WW36" s="291"/>
      <c r="WX36" s="291"/>
      <c r="WY36" s="291"/>
      <c r="WZ36" s="291"/>
      <c r="XA36" s="291"/>
      <c r="XB36" s="291"/>
      <c r="XC36" s="291"/>
      <c r="XD36" s="291"/>
      <c r="XE36" s="291"/>
      <c r="XF36" s="291"/>
      <c r="XG36" s="291"/>
      <c r="XH36" s="291"/>
      <c r="XI36" s="291"/>
      <c r="XJ36" s="291"/>
      <c r="XK36" s="291"/>
      <c r="XL36" s="291"/>
      <c r="XM36" s="291"/>
      <c r="XN36" s="291"/>
      <c r="XO36" s="291"/>
      <c r="XP36" s="291"/>
      <c r="XQ36" s="291"/>
      <c r="XR36" s="291"/>
      <c r="XS36" s="291"/>
      <c r="XT36" s="291"/>
      <c r="XU36" s="291"/>
      <c r="XV36" s="291"/>
      <c r="XW36" s="291"/>
      <c r="XX36" s="291"/>
      <c r="XY36" s="291"/>
      <c r="XZ36" s="291"/>
      <c r="YA36" s="291"/>
      <c r="YB36" s="291"/>
      <c r="YC36" s="291"/>
      <c r="YD36" s="291"/>
      <c r="YE36" s="291"/>
      <c r="YF36" s="291"/>
      <c r="YG36" s="291"/>
      <c r="YH36" s="291"/>
      <c r="YI36" s="291"/>
      <c r="YJ36" s="291"/>
      <c r="YK36" s="291"/>
      <c r="YL36" s="291"/>
      <c r="YM36" s="291"/>
      <c r="YN36" s="291"/>
      <c r="YO36" s="291"/>
      <c r="YP36" s="291"/>
      <c r="YQ36" s="291"/>
      <c r="YR36" s="291"/>
      <c r="YS36" s="291"/>
      <c r="YT36" s="291"/>
      <c r="YU36" s="291"/>
      <c r="YV36" s="291"/>
      <c r="YW36" s="291"/>
      <c r="YX36" s="291"/>
      <c r="YY36" s="291"/>
      <c r="YZ36" s="291"/>
      <c r="ZA36" s="291"/>
      <c r="ZB36" s="291"/>
      <c r="ZC36" s="291"/>
      <c r="ZD36" s="291"/>
      <c r="ZE36" s="291"/>
      <c r="ZF36" s="291"/>
      <c r="ZG36" s="291"/>
      <c r="ZH36" s="291"/>
      <c r="ZI36" s="291"/>
      <c r="ZJ36" s="291"/>
      <c r="ZK36" s="291"/>
      <c r="ZL36" s="291"/>
      <c r="ZM36" s="291"/>
      <c r="ZN36" s="291"/>
      <c r="ZO36" s="291"/>
      <c r="ZP36" s="291"/>
      <c r="ZQ36" s="291"/>
      <c r="ZR36" s="291"/>
      <c r="ZS36" s="291"/>
      <c r="ZT36" s="291"/>
      <c r="ZU36" s="291"/>
      <c r="ZV36" s="291"/>
      <c r="ZW36" s="291"/>
      <c r="ZX36" s="291"/>
      <c r="ZY36" s="291"/>
      <c r="ZZ36" s="291"/>
      <c r="AAA36" s="291"/>
      <c r="AAB36" s="291"/>
      <c r="AAC36" s="291"/>
      <c r="AAD36" s="291"/>
      <c r="AAE36" s="291"/>
      <c r="AAF36" s="291"/>
      <c r="AAG36" s="291"/>
      <c r="AAH36" s="291"/>
      <c r="AAI36" s="291"/>
      <c r="AAJ36" s="291"/>
      <c r="AAK36" s="291"/>
      <c r="AAL36" s="291"/>
      <c r="AAM36" s="291"/>
      <c r="AAN36" s="291"/>
      <c r="AAO36" s="291"/>
      <c r="AAP36" s="291"/>
      <c r="AAQ36" s="291"/>
      <c r="AAR36" s="291"/>
      <c r="AAS36" s="291"/>
      <c r="AAT36" s="291"/>
      <c r="AAU36" s="291"/>
      <c r="AAV36" s="291"/>
      <c r="AAW36" s="291"/>
      <c r="AAX36" s="291"/>
      <c r="AAY36" s="291"/>
      <c r="AAZ36" s="291"/>
      <c r="ABA36" s="291"/>
      <c r="ABB36" s="291"/>
      <c r="ABC36" s="291"/>
      <c r="ABD36" s="291"/>
      <c r="ABE36" s="291"/>
      <c r="ABF36" s="291"/>
      <c r="ABG36" s="291"/>
      <c r="ABH36" s="291"/>
      <c r="ABI36" s="291"/>
      <c r="ABJ36" s="291"/>
      <c r="ABK36" s="291"/>
      <c r="ABL36" s="291"/>
      <c r="ABM36" s="291"/>
      <c r="ABN36" s="291"/>
      <c r="ABO36" s="291"/>
      <c r="ABP36" s="291"/>
      <c r="ABQ36" s="291"/>
      <c r="ABR36" s="291"/>
      <c r="ABS36" s="291"/>
      <c r="ABT36" s="291"/>
      <c r="ABU36" s="291"/>
      <c r="ABV36" s="291"/>
      <c r="ABW36" s="291"/>
      <c r="ABX36" s="291"/>
      <c r="ABY36" s="291"/>
      <c r="ABZ36" s="291"/>
      <c r="ACA36" s="291"/>
      <c r="ACB36" s="291"/>
      <c r="ACC36" s="291"/>
      <c r="ACD36" s="291"/>
      <c r="ACE36" s="291"/>
      <c r="ACF36" s="291"/>
      <c r="ACG36" s="291"/>
      <c r="ACH36" s="291"/>
      <c r="ACI36" s="291"/>
      <c r="ACJ36" s="291"/>
      <c r="ACK36" s="291"/>
      <c r="ACL36" s="291"/>
      <c r="ACM36" s="291"/>
      <c r="ACN36" s="291"/>
      <c r="ACO36" s="291"/>
      <c r="ACP36" s="291"/>
      <c r="ACQ36" s="291"/>
      <c r="ACR36" s="291"/>
      <c r="ACS36" s="291"/>
      <c r="ACT36" s="291"/>
      <c r="ACU36" s="291"/>
      <c r="ACV36" s="291"/>
      <c r="ACW36" s="291"/>
      <c r="ACX36" s="291"/>
      <c r="ACY36" s="291"/>
      <c r="ACZ36" s="291"/>
      <c r="ADA36" s="291"/>
      <c r="ADB36" s="291"/>
      <c r="ADC36" s="291"/>
      <c r="ADD36" s="291"/>
      <c r="ADE36" s="291"/>
      <c r="ADF36" s="291"/>
      <c r="ADG36" s="291"/>
      <c r="ADH36" s="291"/>
      <c r="ADI36" s="291"/>
      <c r="ADJ36" s="291"/>
      <c r="ADK36" s="291"/>
      <c r="ADL36" s="291"/>
      <c r="ADM36" s="291"/>
      <c r="ADN36" s="291"/>
      <c r="ADO36" s="291"/>
      <c r="ADP36" s="291"/>
      <c r="ADQ36" s="291"/>
      <c r="ADR36" s="291"/>
      <c r="ADS36" s="291"/>
      <c r="ADT36" s="291"/>
      <c r="ADU36" s="291"/>
      <c r="ADV36" s="291"/>
      <c r="ADW36" s="291"/>
      <c r="ADX36" s="291"/>
      <c r="ADY36" s="291"/>
      <c r="ADZ36" s="291"/>
      <c r="AEA36" s="291"/>
      <c r="AEB36" s="291"/>
      <c r="AEC36" s="291"/>
      <c r="AED36" s="291"/>
      <c r="AEE36" s="291"/>
      <c r="AEF36" s="291"/>
      <c r="AEG36" s="291"/>
      <c r="AEH36" s="291"/>
      <c r="AEI36" s="291"/>
      <c r="AEJ36" s="291"/>
      <c r="AEK36" s="291"/>
      <c r="AEL36" s="291"/>
      <c r="AEM36" s="291"/>
      <c r="AEN36" s="291"/>
      <c r="AEO36" s="291"/>
      <c r="AEP36" s="291"/>
      <c r="AEQ36" s="291"/>
      <c r="AER36" s="291"/>
      <c r="AES36" s="291"/>
      <c r="AET36" s="291"/>
      <c r="AEU36" s="291"/>
      <c r="AEV36" s="291"/>
      <c r="AEW36" s="291"/>
      <c r="AEX36" s="291"/>
      <c r="AEY36" s="291"/>
      <c r="AEZ36" s="291"/>
      <c r="AFA36" s="291"/>
      <c r="AFB36" s="291"/>
      <c r="AFC36" s="291"/>
      <c r="AFD36" s="291"/>
      <c r="AFE36" s="291"/>
      <c r="AFF36" s="291"/>
      <c r="AFG36" s="291"/>
      <c r="AFH36" s="291"/>
      <c r="AFI36" s="291"/>
      <c r="AFJ36" s="291"/>
      <c r="AFK36" s="291"/>
      <c r="AFL36" s="291"/>
      <c r="AFM36" s="291"/>
      <c r="AFN36" s="291"/>
      <c r="AFO36" s="291"/>
      <c r="AFP36" s="291"/>
      <c r="AFQ36" s="291"/>
      <c r="AFR36" s="291"/>
      <c r="AFS36" s="291"/>
      <c r="AFT36" s="291"/>
      <c r="AFU36" s="291"/>
      <c r="AFV36" s="291"/>
      <c r="AFW36" s="291"/>
      <c r="AFX36" s="291"/>
      <c r="AFY36" s="291"/>
      <c r="AFZ36" s="291"/>
      <c r="AGA36" s="291"/>
      <c r="AGB36" s="291"/>
      <c r="AGC36" s="291"/>
      <c r="AGD36" s="291"/>
      <c r="AGE36" s="291"/>
      <c r="AGF36" s="291"/>
      <c r="AGG36" s="291"/>
      <c r="AGH36" s="291"/>
      <c r="AGI36" s="291"/>
      <c r="AGJ36" s="291"/>
      <c r="AGK36" s="291"/>
      <c r="AGL36" s="291"/>
      <c r="AGM36" s="291"/>
      <c r="AGN36" s="291"/>
      <c r="AGO36" s="291"/>
      <c r="AGP36" s="291"/>
      <c r="AGQ36" s="291"/>
      <c r="AGR36" s="291"/>
      <c r="AGS36" s="291"/>
      <c r="AGT36" s="291"/>
      <c r="AGU36" s="291"/>
      <c r="AGV36" s="291"/>
      <c r="AGW36" s="291"/>
      <c r="AGX36" s="291"/>
      <c r="AGY36" s="291"/>
      <c r="AGZ36" s="291"/>
      <c r="AHA36" s="291"/>
      <c r="AHB36" s="291"/>
      <c r="AHC36" s="291"/>
      <c r="AHD36" s="291"/>
      <c r="AHE36" s="291"/>
      <c r="AHF36" s="291"/>
      <c r="AHG36" s="291"/>
      <c r="AHH36" s="291"/>
      <c r="AHI36" s="291"/>
      <c r="AHJ36" s="291"/>
      <c r="AHK36" s="291"/>
      <c r="AHL36" s="291"/>
      <c r="AHM36" s="291"/>
      <c r="AHN36" s="291"/>
      <c r="AHO36" s="291"/>
      <c r="AHP36" s="291"/>
      <c r="AHQ36" s="291"/>
      <c r="AHR36" s="291"/>
      <c r="AHS36" s="291"/>
      <c r="AHT36" s="291"/>
      <c r="AHU36" s="291"/>
      <c r="AHV36" s="291"/>
      <c r="AHW36" s="291"/>
      <c r="AHX36" s="291"/>
      <c r="AHY36" s="291"/>
      <c r="AHZ36" s="291"/>
      <c r="AIA36" s="291"/>
      <c r="AIB36" s="291"/>
      <c r="AIC36" s="291"/>
      <c r="AID36" s="291"/>
      <c r="AIE36" s="291"/>
      <c r="AIF36" s="291"/>
      <c r="AIG36" s="291"/>
      <c r="AIH36" s="291"/>
      <c r="AII36" s="291"/>
      <c r="AIJ36" s="291"/>
      <c r="AIK36" s="291"/>
      <c r="AIL36" s="291"/>
      <c r="AIM36" s="291"/>
      <c r="AIN36" s="291"/>
      <c r="AIO36" s="291"/>
      <c r="AIP36" s="291"/>
      <c r="AIQ36" s="291"/>
      <c r="AIR36" s="291"/>
      <c r="AIS36" s="291"/>
      <c r="AIT36" s="291"/>
      <c r="AIU36" s="291"/>
      <c r="AIV36" s="291"/>
      <c r="AIW36" s="291"/>
      <c r="AIX36" s="291"/>
      <c r="AIY36" s="291"/>
      <c r="AIZ36" s="291"/>
      <c r="AJA36" s="291"/>
      <c r="AJB36" s="291"/>
      <c r="AJC36" s="291"/>
      <c r="AJD36" s="291"/>
      <c r="AJE36" s="291"/>
      <c r="AJF36" s="291"/>
      <c r="AJG36" s="291"/>
      <c r="AJH36" s="291"/>
      <c r="AJI36" s="291"/>
      <c r="AJJ36" s="291"/>
      <c r="AJK36" s="291"/>
      <c r="AJL36" s="291"/>
      <c r="AJM36" s="291"/>
      <c r="AJN36" s="291"/>
      <c r="AJO36" s="291"/>
      <c r="AJP36" s="291"/>
      <c r="AJQ36" s="291"/>
      <c r="AJR36" s="291"/>
      <c r="AJS36" s="291"/>
      <c r="AJT36" s="291"/>
      <c r="AJU36" s="291"/>
      <c r="AJV36" s="291"/>
      <c r="AJW36" s="291"/>
      <c r="AJX36" s="291"/>
      <c r="AJY36" s="291"/>
      <c r="AJZ36" s="291"/>
      <c r="AKA36" s="291"/>
      <c r="AKB36" s="291"/>
      <c r="AKC36" s="291"/>
      <c r="AKD36" s="291"/>
      <c r="AKE36" s="291"/>
      <c r="AKF36" s="291"/>
      <c r="AKG36" s="291"/>
      <c r="AKH36" s="291"/>
      <c r="AKI36" s="291"/>
      <c r="AKJ36" s="291"/>
      <c r="AKK36" s="291"/>
      <c r="AKL36" s="291"/>
      <c r="AKM36" s="291"/>
      <c r="AKN36" s="291"/>
      <c r="AKO36" s="291"/>
      <c r="AKP36" s="291"/>
      <c r="AKQ36" s="291"/>
      <c r="AKR36" s="291"/>
      <c r="AKS36" s="291"/>
      <c r="AKT36" s="291"/>
      <c r="AKU36" s="291"/>
      <c r="AKV36" s="291"/>
      <c r="AKW36" s="291"/>
      <c r="AKX36" s="291"/>
      <c r="AKY36" s="291"/>
      <c r="AKZ36" s="291"/>
      <c r="ALA36" s="291"/>
    </row>
    <row r="37" spans="2:998">
      <c r="B37" s="298" t="s">
        <v>134</v>
      </c>
      <c r="C37" s="673">
        <v>719.78730573099961</v>
      </c>
      <c r="D37" s="673">
        <v>728.00059470299936</v>
      </c>
      <c r="E37" s="673">
        <v>387.1738802879994</v>
      </c>
      <c r="F37" s="673">
        <v>598.73767699460177</v>
      </c>
      <c r="G37" s="673">
        <v>588.53775959824929</v>
      </c>
      <c r="H37" s="673">
        <v>584.26264943264243</v>
      </c>
      <c r="I37" s="673">
        <v>581.59264778236911</v>
      </c>
      <c r="J37" s="673">
        <v>565.91917891971877</v>
      </c>
      <c r="K37" s="673">
        <v>549.47620748881945</v>
      </c>
      <c r="L37" s="291"/>
      <c r="M37" s="671"/>
      <c r="O37" s="294"/>
      <c r="P37" s="294"/>
      <c r="Q37" s="294"/>
      <c r="R37" s="294"/>
      <c r="S37" s="294"/>
      <c r="T37" s="294"/>
      <c r="U37" s="291"/>
      <c r="V37" s="291"/>
      <c r="W37" s="291"/>
      <c r="X37" s="291"/>
      <c r="Y37" s="291"/>
      <c r="Z37" s="291"/>
      <c r="AA37" s="291"/>
      <c r="AB37" s="291"/>
      <c r="AC37" s="291"/>
      <c r="AD37" s="291"/>
      <c r="AE37" s="291"/>
      <c r="AF37" s="291"/>
      <c r="AG37" s="291"/>
      <c r="AH37" s="291"/>
      <c r="AI37" s="291"/>
      <c r="AJ37" s="291"/>
      <c r="AK37" s="291"/>
      <c r="AL37" s="291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1"/>
      <c r="BR37" s="291"/>
      <c r="BS37" s="291"/>
      <c r="BT37" s="291"/>
      <c r="BU37" s="291"/>
      <c r="BV37" s="291"/>
      <c r="BW37" s="291"/>
      <c r="BX37" s="291"/>
      <c r="BY37" s="291"/>
      <c r="BZ37" s="291"/>
      <c r="CA37" s="291"/>
      <c r="CB37" s="291"/>
      <c r="CC37" s="291"/>
      <c r="CD37" s="291"/>
      <c r="CE37" s="291"/>
      <c r="CF37" s="291"/>
      <c r="CG37" s="291"/>
      <c r="CH37" s="291"/>
      <c r="CI37" s="291"/>
      <c r="CJ37" s="291"/>
      <c r="CK37" s="291"/>
      <c r="CL37" s="291"/>
      <c r="CM37" s="291"/>
      <c r="CN37" s="291"/>
      <c r="CO37" s="291"/>
      <c r="CP37" s="291"/>
      <c r="CQ37" s="291"/>
      <c r="CR37" s="291"/>
      <c r="CS37" s="291"/>
      <c r="CT37" s="291"/>
      <c r="CU37" s="291"/>
      <c r="CV37" s="291"/>
      <c r="CW37" s="291"/>
      <c r="CX37" s="291"/>
      <c r="CY37" s="291"/>
      <c r="CZ37" s="291"/>
      <c r="DA37" s="291"/>
      <c r="DB37" s="291"/>
      <c r="DC37" s="291"/>
      <c r="DD37" s="291"/>
      <c r="DE37" s="291"/>
      <c r="DF37" s="291"/>
      <c r="DG37" s="291"/>
      <c r="DH37" s="291"/>
      <c r="DI37" s="291"/>
      <c r="DJ37" s="291"/>
      <c r="DK37" s="291"/>
      <c r="DL37" s="291"/>
      <c r="DM37" s="291"/>
      <c r="DN37" s="291"/>
      <c r="DO37" s="291"/>
      <c r="DP37" s="291"/>
      <c r="DQ37" s="291"/>
      <c r="DR37" s="291"/>
      <c r="DS37" s="291"/>
      <c r="DT37" s="291"/>
      <c r="DU37" s="291"/>
      <c r="DV37" s="291"/>
      <c r="DW37" s="291"/>
      <c r="DX37" s="291"/>
      <c r="DY37" s="291"/>
      <c r="DZ37" s="291"/>
      <c r="EA37" s="291"/>
      <c r="EB37" s="291"/>
      <c r="EC37" s="291"/>
      <c r="ED37" s="291"/>
      <c r="EE37" s="291"/>
      <c r="EF37" s="291"/>
      <c r="EG37" s="291"/>
      <c r="EH37" s="291"/>
      <c r="EI37" s="291"/>
      <c r="EJ37" s="291"/>
      <c r="EK37" s="291"/>
      <c r="EL37" s="291"/>
      <c r="EM37" s="291"/>
      <c r="EN37" s="291"/>
      <c r="EO37" s="291"/>
      <c r="EP37" s="291"/>
      <c r="EQ37" s="291"/>
      <c r="ER37" s="291"/>
      <c r="ES37" s="291"/>
      <c r="ET37" s="291"/>
      <c r="EU37" s="291"/>
      <c r="EV37" s="291"/>
      <c r="EW37" s="291"/>
      <c r="EX37" s="291"/>
      <c r="EY37" s="291"/>
      <c r="EZ37" s="291"/>
      <c r="FA37" s="291"/>
      <c r="FB37" s="291"/>
      <c r="FC37" s="291"/>
      <c r="FD37" s="291"/>
      <c r="FE37" s="291"/>
      <c r="FF37" s="291"/>
      <c r="FG37" s="291"/>
      <c r="FH37" s="291"/>
      <c r="FI37" s="291"/>
      <c r="FJ37" s="291"/>
      <c r="FK37" s="291"/>
      <c r="FL37" s="291"/>
      <c r="FM37" s="291"/>
      <c r="FN37" s="291"/>
      <c r="FO37" s="291"/>
      <c r="FP37" s="291"/>
      <c r="FQ37" s="291"/>
      <c r="FR37" s="291"/>
      <c r="FS37" s="291"/>
      <c r="FT37" s="291"/>
      <c r="FU37" s="291"/>
      <c r="FV37" s="291"/>
      <c r="FW37" s="291"/>
      <c r="FX37" s="291"/>
      <c r="FY37" s="291"/>
      <c r="FZ37" s="291"/>
      <c r="GA37" s="291"/>
      <c r="GB37" s="291"/>
      <c r="GC37" s="291"/>
      <c r="GD37" s="291"/>
      <c r="GE37" s="291"/>
      <c r="GF37" s="291"/>
      <c r="GG37" s="291"/>
      <c r="GH37" s="291"/>
      <c r="GI37" s="291"/>
      <c r="GJ37" s="291"/>
      <c r="GK37" s="291"/>
      <c r="GL37" s="291"/>
      <c r="GM37" s="291"/>
      <c r="GN37" s="291"/>
      <c r="GO37" s="291"/>
      <c r="GP37" s="291"/>
      <c r="GQ37" s="291"/>
      <c r="GR37" s="291"/>
      <c r="GS37" s="291"/>
      <c r="GT37" s="291"/>
      <c r="GU37" s="291"/>
      <c r="GV37" s="291"/>
      <c r="GW37" s="291"/>
      <c r="GX37" s="291"/>
      <c r="GY37" s="291"/>
      <c r="GZ37" s="291"/>
      <c r="HA37" s="291"/>
      <c r="HB37" s="291"/>
      <c r="HC37" s="291"/>
      <c r="HD37" s="291"/>
      <c r="HE37" s="291"/>
      <c r="HF37" s="291"/>
      <c r="HG37" s="291"/>
      <c r="HH37" s="291"/>
      <c r="HI37" s="291"/>
      <c r="HJ37" s="291"/>
      <c r="HK37" s="291"/>
      <c r="HL37" s="291"/>
      <c r="HM37" s="291"/>
      <c r="HN37" s="291"/>
      <c r="HO37" s="291"/>
      <c r="HP37" s="291"/>
      <c r="HQ37" s="291"/>
      <c r="HR37" s="291"/>
      <c r="HS37" s="291"/>
      <c r="HT37" s="291"/>
      <c r="HU37" s="291"/>
      <c r="HV37" s="291"/>
      <c r="HW37" s="291"/>
      <c r="HX37" s="291"/>
      <c r="HY37" s="291"/>
      <c r="HZ37" s="291"/>
      <c r="IA37" s="291"/>
      <c r="IB37" s="291"/>
      <c r="IC37" s="291"/>
      <c r="ID37" s="291"/>
      <c r="IE37" s="291"/>
      <c r="IF37" s="291"/>
      <c r="IG37" s="291"/>
      <c r="IH37" s="291"/>
      <c r="II37" s="291"/>
      <c r="IJ37" s="291"/>
      <c r="IK37" s="291"/>
      <c r="IL37" s="291"/>
      <c r="IM37" s="291"/>
      <c r="IN37" s="291"/>
      <c r="IO37" s="291"/>
      <c r="IP37" s="291"/>
      <c r="IQ37" s="291"/>
      <c r="IR37" s="291"/>
      <c r="IS37" s="291"/>
      <c r="IT37" s="291"/>
      <c r="IU37" s="291"/>
      <c r="IV37" s="291"/>
      <c r="IW37" s="291"/>
      <c r="IX37" s="291"/>
      <c r="IY37" s="291"/>
      <c r="IZ37" s="291"/>
      <c r="JA37" s="291"/>
      <c r="JB37" s="291"/>
      <c r="JC37" s="291"/>
      <c r="JD37" s="291"/>
      <c r="JE37" s="291"/>
      <c r="JF37" s="291"/>
      <c r="JG37" s="291"/>
      <c r="JH37" s="291"/>
      <c r="JI37" s="291"/>
      <c r="JJ37" s="291"/>
      <c r="JK37" s="291"/>
      <c r="JL37" s="291"/>
      <c r="JM37" s="291"/>
      <c r="JN37" s="291"/>
      <c r="JO37" s="291"/>
      <c r="JP37" s="291"/>
      <c r="JQ37" s="291"/>
      <c r="JR37" s="291"/>
      <c r="JS37" s="291"/>
      <c r="JT37" s="291"/>
      <c r="JU37" s="291"/>
      <c r="JV37" s="291"/>
      <c r="JW37" s="291"/>
      <c r="JX37" s="291"/>
      <c r="JY37" s="291"/>
      <c r="JZ37" s="291"/>
      <c r="KA37" s="291"/>
      <c r="KB37" s="291"/>
      <c r="KC37" s="291"/>
      <c r="KD37" s="291"/>
      <c r="KE37" s="291"/>
      <c r="KF37" s="291"/>
      <c r="KG37" s="291"/>
      <c r="KH37" s="291"/>
      <c r="KI37" s="291"/>
      <c r="KJ37" s="291"/>
      <c r="KK37" s="291"/>
      <c r="KL37" s="291"/>
      <c r="KM37" s="291"/>
      <c r="KN37" s="291"/>
      <c r="KO37" s="291"/>
      <c r="KP37" s="291"/>
      <c r="KQ37" s="291"/>
      <c r="KR37" s="291"/>
      <c r="KS37" s="291"/>
      <c r="KT37" s="291"/>
      <c r="KU37" s="291"/>
      <c r="KV37" s="291"/>
      <c r="KW37" s="291"/>
      <c r="KX37" s="291"/>
      <c r="KY37" s="291"/>
      <c r="KZ37" s="291"/>
      <c r="LA37" s="291"/>
      <c r="LB37" s="291"/>
      <c r="LC37" s="291"/>
      <c r="LD37" s="291"/>
      <c r="LE37" s="291"/>
      <c r="LF37" s="291"/>
      <c r="LG37" s="291"/>
      <c r="LH37" s="291"/>
      <c r="LI37" s="291"/>
      <c r="LJ37" s="291"/>
      <c r="LK37" s="291"/>
      <c r="LL37" s="291"/>
      <c r="LM37" s="291"/>
      <c r="LN37" s="291"/>
      <c r="LO37" s="291"/>
      <c r="LP37" s="291"/>
      <c r="LQ37" s="291"/>
      <c r="LR37" s="291"/>
      <c r="LS37" s="291"/>
      <c r="LT37" s="291"/>
      <c r="LU37" s="291"/>
      <c r="LV37" s="291"/>
      <c r="LW37" s="291"/>
      <c r="LX37" s="291"/>
      <c r="LY37" s="291"/>
      <c r="LZ37" s="291"/>
      <c r="MA37" s="291"/>
      <c r="MB37" s="291"/>
      <c r="MC37" s="291"/>
      <c r="MD37" s="291"/>
      <c r="ME37" s="291"/>
      <c r="MF37" s="291"/>
      <c r="MG37" s="291"/>
      <c r="MH37" s="291"/>
      <c r="MI37" s="291"/>
      <c r="MJ37" s="291"/>
      <c r="MK37" s="291"/>
      <c r="ML37" s="291"/>
      <c r="MM37" s="291"/>
      <c r="MN37" s="291"/>
      <c r="MO37" s="291"/>
      <c r="MP37" s="291"/>
      <c r="MQ37" s="291"/>
      <c r="MR37" s="291"/>
      <c r="MS37" s="291"/>
      <c r="MT37" s="291"/>
      <c r="MU37" s="291"/>
      <c r="MV37" s="291"/>
      <c r="MW37" s="291"/>
      <c r="MX37" s="291"/>
      <c r="MY37" s="291"/>
      <c r="MZ37" s="291"/>
      <c r="NA37" s="291"/>
      <c r="NB37" s="291"/>
      <c r="NC37" s="291"/>
      <c r="ND37" s="291"/>
      <c r="NE37" s="291"/>
      <c r="NF37" s="291"/>
      <c r="NG37" s="291"/>
      <c r="NH37" s="291"/>
      <c r="NI37" s="291"/>
      <c r="NJ37" s="291"/>
      <c r="NK37" s="291"/>
      <c r="NL37" s="291"/>
      <c r="NM37" s="291"/>
      <c r="NN37" s="291"/>
      <c r="NO37" s="291"/>
      <c r="NP37" s="291"/>
      <c r="NQ37" s="291"/>
      <c r="NR37" s="291"/>
      <c r="NS37" s="291"/>
      <c r="NT37" s="291"/>
      <c r="NU37" s="291"/>
      <c r="NV37" s="291"/>
      <c r="NW37" s="291"/>
      <c r="NX37" s="291"/>
      <c r="NY37" s="291"/>
      <c r="NZ37" s="291"/>
      <c r="OA37" s="291"/>
      <c r="OB37" s="291"/>
      <c r="OC37" s="291"/>
      <c r="OD37" s="291"/>
      <c r="OE37" s="291"/>
      <c r="OF37" s="291"/>
      <c r="OG37" s="291"/>
      <c r="OH37" s="291"/>
      <c r="OI37" s="291"/>
      <c r="OJ37" s="291"/>
      <c r="OK37" s="291"/>
      <c r="OL37" s="291"/>
      <c r="OM37" s="291"/>
      <c r="ON37" s="291"/>
      <c r="OO37" s="291"/>
      <c r="OP37" s="291"/>
      <c r="OQ37" s="291"/>
      <c r="OR37" s="291"/>
      <c r="OS37" s="291"/>
      <c r="OT37" s="291"/>
      <c r="OU37" s="291"/>
      <c r="OV37" s="291"/>
      <c r="OW37" s="291"/>
      <c r="OX37" s="291"/>
      <c r="OY37" s="291"/>
      <c r="OZ37" s="291"/>
      <c r="PA37" s="291"/>
      <c r="PB37" s="291"/>
      <c r="PC37" s="291"/>
      <c r="PD37" s="291"/>
      <c r="PE37" s="291"/>
      <c r="PF37" s="291"/>
      <c r="PG37" s="291"/>
      <c r="PH37" s="291"/>
      <c r="PI37" s="291"/>
      <c r="PJ37" s="291"/>
      <c r="PK37" s="291"/>
      <c r="PL37" s="291"/>
      <c r="PM37" s="291"/>
      <c r="PN37" s="291"/>
      <c r="PO37" s="291"/>
      <c r="PP37" s="291"/>
      <c r="PQ37" s="291"/>
      <c r="PR37" s="291"/>
      <c r="PS37" s="291"/>
      <c r="PT37" s="291"/>
      <c r="PU37" s="291"/>
      <c r="PV37" s="291"/>
      <c r="PW37" s="291"/>
      <c r="PX37" s="291"/>
      <c r="PY37" s="291"/>
      <c r="PZ37" s="291"/>
      <c r="QA37" s="291"/>
      <c r="QB37" s="291"/>
      <c r="QC37" s="291"/>
      <c r="QD37" s="291"/>
      <c r="QE37" s="291"/>
      <c r="QF37" s="291"/>
      <c r="QG37" s="291"/>
      <c r="QH37" s="291"/>
      <c r="QI37" s="291"/>
      <c r="QJ37" s="291"/>
      <c r="QK37" s="291"/>
      <c r="QL37" s="291"/>
      <c r="QM37" s="291"/>
      <c r="QN37" s="291"/>
      <c r="QO37" s="291"/>
      <c r="QP37" s="291"/>
      <c r="QQ37" s="291"/>
      <c r="QR37" s="291"/>
      <c r="QS37" s="291"/>
      <c r="QT37" s="291"/>
      <c r="QU37" s="291"/>
      <c r="QV37" s="291"/>
      <c r="QW37" s="291"/>
      <c r="QX37" s="291"/>
      <c r="QY37" s="291"/>
      <c r="QZ37" s="291"/>
      <c r="RA37" s="291"/>
      <c r="RB37" s="291"/>
      <c r="RC37" s="291"/>
      <c r="RD37" s="291"/>
      <c r="RE37" s="291"/>
      <c r="RF37" s="291"/>
      <c r="RG37" s="291"/>
      <c r="RH37" s="291"/>
      <c r="RI37" s="291"/>
      <c r="RJ37" s="291"/>
      <c r="RK37" s="291"/>
      <c r="RL37" s="291"/>
      <c r="RM37" s="291"/>
      <c r="RN37" s="291"/>
      <c r="RO37" s="291"/>
      <c r="RP37" s="291"/>
      <c r="RQ37" s="291"/>
      <c r="RR37" s="291"/>
      <c r="RS37" s="291"/>
      <c r="RT37" s="291"/>
      <c r="RU37" s="291"/>
      <c r="RV37" s="291"/>
      <c r="RW37" s="291"/>
      <c r="RX37" s="291"/>
      <c r="RY37" s="291"/>
      <c r="RZ37" s="291"/>
      <c r="SA37" s="291"/>
      <c r="SB37" s="291"/>
      <c r="SC37" s="291"/>
      <c r="SD37" s="291"/>
      <c r="SE37" s="291"/>
      <c r="SF37" s="291"/>
      <c r="SG37" s="291"/>
      <c r="SH37" s="291"/>
      <c r="SI37" s="291"/>
      <c r="SJ37" s="291"/>
      <c r="SK37" s="291"/>
      <c r="SL37" s="291"/>
      <c r="SM37" s="291"/>
      <c r="SN37" s="291"/>
      <c r="SO37" s="291"/>
      <c r="SP37" s="291"/>
      <c r="SQ37" s="291"/>
      <c r="SR37" s="291"/>
      <c r="SS37" s="291"/>
      <c r="ST37" s="291"/>
      <c r="SU37" s="291"/>
      <c r="SV37" s="291"/>
      <c r="SW37" s="291"/>
      <c r="SX37" s="291"/>
      <c r="SY37" s="291"/>
      <c r="SZ37" s="291"/>
      <c r="TA37" s="291"/>
      <c r="TB37" s="291"/>
      <c r="TC37" s="291"/>
      <c r="TD37" s="291"/>
      <c r="TE37" s="291"/>
      <c r="TF37" s="291"/>
      <c r="TG37" s="291"/>
      <c r="TH37" s="291"/>
      <c r="TI37" s="291"/>
      <c r="TJ37" s="291"/>
      <c r="TK37" s="291"/>
      <c r="TL37" s="291"/>
      <c r="TM37" s="291"/>
      <c r="TN37" s="291"/>
      <c r="TO37" s="291"/>
      <c r="TP37" s="291"/>
      <c r="TQ37" s="291"/>
      <c r="TR37" s="291"/>
      <c r="TS37" s="291"/>
      <c r="TT37" s="291"/>
      <c r="TU37" s="291"/>
      <c r="TV37" s="291"/>
      <c r="TW37" s="291"/>
      <c r="TX37" s="291"/>
      <c r="TY37" s="291"/>
      <c r="TZ37" s="291"/>
      <c r="UA37" s="291"/>
      <c r="UB37" s="291"/>
      <c r="UC37" s="291"/>
      <c r="UD37" s="291"/>
      <c r="UE37" s="291"/>
      <c r="UF37" s="291"/>
      <c r="UG37" s="291"/>
      <c r="UH37" s="291"/>
      <c r="UI37" s="291"/>
      <c r="UJ37" s="291"/>
      <c r="UK37" s="291"/>
      <c r="UL37" s="291"/>
      <c r="UM37" s="291"/>
      <c r="UN37" s="291"/>
      <c r="UO37" s="291"/>
      <c r="UP37" s="291"/>
      <c r="UQ37" s="291"/>
      <c r="UR37" s="291"/>
      <c r="US37" s="291"/>
      <c r="UT37" s="291"/>
      <c r="UU37" s="291"/>
      <c r="UV37" s="291"/>
      <c r="UW37" s="291"/>
      <c r="UX37" s="291"/>
      <c r="UY37" s="291"/>
      <c r="UZ37" s="291"/>
      <c r="VA37" s="291"/>
      <c r="VB37" s="291"/>
      <c r="VC37" s="291"/>
      <c r="VD37" s="291"/>
      <c r="VE37" s="291"/>
      <c r="VF37" s="291"/>
      <c r="VG37" s="291"/>
      <c r="VH37" s="291"/>
      <c r="VI37" s="291"/>
      <c r="VJ37" s="291"/>
      <c r="VK37" s="291"/>
      <c r="VL37" s="291"/>
      <c r="VM37" s="291"/>
      <c r="VN37" s="291"/>
      <c r="VO37" s="291"/>
      <c r="VP37" s="291"/>
      <c r="VQ37" s="291"/>
      <c r="VR37" s="291"/>
      <c r="VS37" s="291"/>
      <c r="VT37" s="291"/>
      <c r="VU37" s="291"/>
      <c r="VV37" s="291"/>
      <c r="VW37" s="291"/>
      <c r="VX37" s="291"/>
      <c r="VY37" s="291"/>
      <c r="VZ37" s="291"/>
      <c r="WA37" s="291"/>
      <c r="WB37" s="291"/>
      <c r="WC37" s="291"/>
      <c r="WD37" s="291"/>
      <c r="WE37" s="291"/>
      <c r="WF37" s="291"/>
      <c r="WG37" s="291"/>
      <c r="WH37" s="291"/>
      <c r="WI37" s="291"/>
      <c r="WJ37" s="291"/>
      <c r="WK37" s="291"/>
      <c r="WL37" s="291"/>
      <c r="WM37" s="291"/>
      <c r="WN37" s="291"/>
      <c r="WO37" s="291"/>
      <c r="WP37" s="291"/>
      <c r="WQ37" s="291"/>
      <c r="WR37" s="291"/>
      <c r="WS37" s="291"/>
      <c r="WT37" s="291"/>
      <c r="WU37" s="291"/>
      <c r="WV37" s="291"/>
      <c r="WW37" s="291"/>
      <c r="WX37" s="291"/>
      <c r="WY37" s="291"/>
      <c r="WZ37" s="291"/>
      <c r="XA37" s="291"/>
      <c r="XB37" s="291"/>
      <c r="XC37" s="291"/>
      <c r="XD37" s="291"/>
      <c r="XE37" s="291"/>
      <c r="XF37" s="291"/>
      <c r="XG37" s="291"/>
      <c r="XH37" s="291"/>
      <c r="XI37" s="291"/>
      <c r="XJ37" s="291"/>
      <c r="XK37" s="291"/>
      <c r="XL37" s="291"/>
      <c r="XM37" s="291"/>
      <c r="XN37" s="291"/>
      <c r="XO37" s="291"/>
      <c r="XP37" s="291"/>
      <c r="XQ37" s="291"/>
      <c r="XR37" s="291"/>
      <c r="XS37" s="291"/>
      <c r="XT37" s="291"/>
      <c r="XU37" s="291"/>
      <c r="XV37" s="291"/>
      <c r="XW37" s="291"/>
      <c r="XX37" s="291"/>
      <c r="XY37" s="291"/>
      <c r="XZ37" s="291"/>
      <c r="YA37" s="291"/>
      <c r="YB37" s="291"/>
      <c r="YC37" s="291"/>
      <c r="YD37" s="291"/>
      <c r="YE37" s="291"/>
      <c r="YF37" s="291"/>
      <c r="YG37" s="291"/>
      <c r="YH37" s="291"/>
      <c r="YI37" s="291"/>
      <c r="YJ37" s="291"/>
      <c r="YK37" s="291"/>
      <c r="YL37" s="291"/>
      <c r="YM37" s="291"/>
      <c r="YN37" s="291"/>
      <c r="YO37" s="291"/>
      <c r="YP37" s="291"/>
      <c r="YQ37" s="291"/>
      <c r="YR37" s="291"/>
      <c r="YS37" s="291"/>
      <c r="YT37" s="291"/>
      <c r="YU37" s="291"/>
      <c r="YV37" s="291"/>
      <c r="YW37" s="291"/>
      <c r="YX37" s="291"/>
      <c r="YY37" s="291"/>
      <c r="YZ37" s="291"/>
      <c r="ZA37" s="291"/>
      <c r="ZB37" s="291"/>
      <c r="ZC37" s="291"/>
      <c r="ZD37" s="291"/>
      <c r="ZE37" s="291"/>
      <c r="ZF37" s="291"/>
      <c r="ZG37" s="291"/>
      <c r="ZH37" s="291"/>
      <c r="ZI37" s="291"/>
      <c r="ZJ37" s="291"/>
      <c r="ZK37" s="291"/>
      <c r="ZL37" s="291"/>
      <c r="ZM37" s="291"/>
      <c r="ZN37" s="291"/>
      <c r="ZO37" s="291"/>
      <c r="ZP37" s="291"/>
      <c r="ZQ37" s="291"/>
      <c r="ZR37" s="291"/>
      <c r="ZS37" s="291"/>
      <c r="ZT37" s="291"/>
      <c r="ZU37" s="291"/>
      <c r="ZV37" s="291"/>
      <c r="ZW37" s="291"/>
      <c r="ZX37" s="291"/>
      <c r="ZY37" s="291"/>
      <c r="ZZ37" s="291"/>
      <c r="AAA37" s="291"/>
      <c r="AAB37" s="291"/>
      <c r="AAC37" s="291"/>
      <c r="AAD37" s="291"/>
      <c r="AAE37" s="291"/>
      <c r="AAF37" s="291"/>
      <c r="AAG37" s="291"/>
      <c r="AAH37" s="291"/>
      <c r="AAI37" s="291"/>
      <c r="AAJ37" s="291"/>
      <c r="AAK37" s="291"/>
      <c r="AAL37" s="291"/>
      <c r="AAM37" s="291"/>
      <c r="AAN37" s="291"/>
      <c r="AAO37" s="291"/>
      <c r="AAP37" s="291"/>
      <c r="AAQ37" s="291"/>
      <c r="AAR37" s="291"/>
      <c r="AAS37" s="291"/>
      <c r="AAT37" s="291"/>
      <c r="AAU37" s="291"/>
      <c r="AAV37" s="291"/>
      <c r="AAW37" s="291"/>
      <c r="AAX37" s="291"/>
      <c r="AAY37" s="291"/>
      <c r="AAZ37" s="291"/>
      <c r="ABA37" s="291"/>
      <c r="ABB37" s="291"/>
      <c r="ABC37" s="291"/>
      <c r="ABD37" s="291"/>
      <c r="ABE37" s="291"/>
      <c r="ABF37" s="291"/>
      <c r="ABG37" s="291"/>
      <c r="ABH37" s="291"/>
      <c r="ABI37" s="291"/>
      <c r="ABJ37" s="291"/>
      <c r="ABK37" s="291"/>
      <c r="ABL37" s="291"/>
      <c r="ABM37" s="291"/>
      <c r="ABN37" s="291"/>
      <c r="ABO37" s="291"/>
      <c r="ABP37" s="291"/>
      <c r="ABQ37" s="291"/>
      <c r="ABR37" s="291"/>
      <c r="ABS37" s="291"/>
      <c r="ABT37" s="291"/>
      <c r="ABU37" s="291"/>
      <c r="ABV37" s="291"/>
      <c r="ABW37" s="291"/>
      <c r="ABX37" s="291"/>
      <c r="ABY37" s="291"/>
      <c r="ABZ37" s="291"/>
      <c r="ACA37" s="291"/>
      <c r="ACB37" s="291"/>
      <c r="ACC37" s="291"/>
      <c r="ACD37" s="291"/>
      <c r="ACE37" s="291"/>
      <c r="ACF37" s="291"/>
      <c r="ACG37" s="291"/>
      <c r="ACH37" s="291"/>
      <c r="ACI37" s="291"/>
      <c r="ACJ37" s="291"/>
      <c r="ACK37" s="291"/>
      <c r="ACL37" s="291"/>
      <c r="ACM37" s="291"/>
      <c r="ACN37" s="291"/>
      <c r="ACO37" s="291"/>
      <c r="ACP37" s="291"/>
      <c r="ACQ37" s="291"/>
      <c r="ACR37" s="291"/>
      <c r="ACS37" s="291"/>
      <c r="ACT37" s="291"/>
      <c r="ACU37" s="291"/>
      <c r="ACV37" s="291"/>
      <c r="ACW37" s="291"/>
      <c r="ACX37" s="291"/>
      <c r="ACY37" s="291"/>
      <c r="ACZ37" s="291"/>
      <c r="ADA37" s="291"/>
      <c r="ADB37" s="291"/>
      <c r="ADC37" s="291"/>
      <c r="ADD37" s="291"/>
      <c r="ADE37" s="291"/>
      <c r="ADF37" s="291"/>
      <c r="ADG37" s="291"/>
      <c r="ADH37" s="291"/>
      <c r="ADI37" s="291"/>
      <c r="ADJ37" s="291"/>
      <c r="ADK37" s="291"/>
      <c r="ADL37" s="291"/>
      <c r="ADM37" s="291"/>
      <c r="ADN37" s="291"/>
      <c r="ADO37" s="291"/>
      <c r="ADP37" s="291"/>
      <c r="ADQ37" s="291"/>
      <c r="ADR37" s="291"/>
      <c r="ADS37" s="291"/>
      <c r="ADT37" s="291"/>
      <c r="ADU37" s="291"/>
      <c r="ADV37" s="291"/>
      <c r="ADW37" s="291"/>
      <c r="ADX37" s="291"/>
      <c r="ADY37" s="291"/>
      <c r="ADZ37" s="291"/>
      <c r="AEA37" s="291"/>
      <c r="AEB37" s="291"/>
      <c r="AEC37" s="291"/>
      <c r="AED37" s="291"/>
      <c r="AEE37" s="291"/>
      <c r="AEF37" s="291"/>
      <c r="AEG37" s="291"/>
      <c r="AEH37" s="291"/>
      <c r="AEI37" s="291"/>
      <c r="AEJ37" s="291"/>
      <c r="AEK37" s="291"/>
      <c r="AEL37" s="291"/>
      <c r="AEM37" s="291"/>
      <c r="AEN37" s="291"/>
      <c r="AEO37" s="291"/>
      <c r="AEP37" s="291"/>
      <c r="AEQ37" s="291"/>
      <c r="AER37" s="291"/>
      <c r="AES37" s="291"/>
      <c r="AET37" s="291"/>
      <c r="AEU37" s="291"/>
      <c r="AEV37" s="291"/>
      <c r="AEW37" s="291"/>
      <c r="AEX37" s="291"/>
      <c r="AEY37" s="291"/>
      <c r="AEZ37" s="291"/>
      <c r="AFA37" s="291"/>
      <c r="AFB37" s="291"/>
      <c r="AFC37" s="291"/>
      <c r="AFD37" s="291"/>
      <c r="AFE37" s="291"/>
      <c r="AFF37" s="291"/>
      <c r="AFG37" s="291"/>
      <c r="AFH37" s="291"/>
      <c r="AFI37" s="291"/>
      <c r="AFJ37" s="291"/>
      <c r="AFK37" s="291"/>
      <c r="AFL37" s="291"/>
      <c r="AFM37" s="291"/>
      <c r="AFN37" s="291"/>
      <c r="AFO37" s="291"/>
      <c r="AFP37" s="291"/>
      <c r="AFQ37" s="291"/>
      <c r="AFR37" s="291"/>
      <c r="AFS37" s="291"/>
      <c r="AFT37" s="291"/>
      <c r="AFU37" s="291"/>
      <c r="AFV37" s="291"/>
      <c r="AFW37" s="291"/>
      <c r="AFX37" s="291"/>
      <c r="AFY37" s="291"/>
      <c r="AFZ37" s="291"/>
      <c r="AGA37" s="291"/>
      <c r="AGB37" s="291"/>
      <c r="AGC37" s="291"/>
      <c r="AGD37" s="291"/>
      <c r="AGE37" s="291"/>
      <c r="AGF37" s="291"/>
      <c r="AGG37" s="291"/>
      <c r="AGH37" s="291"/>
      <c r="AGI37" s="291"/>
      <c r="AGJ37" s="291"/>
      <c r="AGK37" s="291"/>
      <c r="AGL37" s="291"/>
      <c r="AGM37" s="291"/>
      <c r="AGN37" s="291"/>
      <c r="AGO37" s="291"/>
      <c r="AGP37" s="291"/>
      <c r="AGQ37" s="291"/>
      <c r="AGR37" s="291"/>
      <c r="AGS37" s="291"/>
      <c r="AGT37" s="291"/>
      <c r="AGU37" s="291"/>
      <c r="AGV37" s="291"/>
      <c r="AGW37" s="291"/>
      <c r="AGX37" s="291"/>
      <c r="AGY37" s="291"/>
      <c r="AGZ37" s="291"/>
      <c r="AHA37" s="291"/>
      <c r="AHB37" s="291"/>
      <c r="AHC37" s="291"/>
      <c r="AHD37" s="291"/>
      <c r="AHE37" s="291"/>
      <c r="AHF37" s="291"/>
      <c r="AHG37" s="291"/>
      <c r="AHH37" s="291"/>
      <c r="AHI37" s="291"/>
      <c r="AHJ37" s="291"/>
      <c r="AHK37" s="291"/>
      <c r="AHL37" s="291"/>
      <c r="AHM37" s="291"/>
      <c r="AHN37" s="291"/>
      <c r="AHO37" s="291"/>
      <c r="AHP37" s="291"/>
      <c r="AHQ37" s="291"/>
      <c r="AHR37" s="291"/>
      <c r="AHS37" s="291"/>
      <c r="AHT37" s="291"/>
      <c r="AHU37" s="291"/>
      <c r="AHV37" s="291"/>
      <c r="AHW37" s="291"/>
      <c r="AHX37" s="291"/>
      <c r="AHY37" s="291"/>
      <c r="AHZ37" s="291"/>
      <c r="AIA37" s="291"/>
      <c r="AIB37" s="291"/>
      <c r="AIC37" s="291"/>
      <c r="AID37" s="291"/>
      <c r="AIE37" s="291"/>
      <c r="AIF37" s="291"/>
      <c r="AIG37" s="291"/>
      <c r="AIH37" s="291"/>
      <c r="AII37" s="291"/>
      <c r="AIJ37" s="291"/>
      <c r="AIK37" s="291"/>
      <c r="AIL37" s="291"/>
      <c r="AIM37" s="291"/>
      <c r="AIN37" s="291"/>
      <c r="AIO37" s="291"/>
      <c r="AIP37" s="291"/>
      <c r="AIQ37" s="291"/>
      <c r="AIR37" s="291"/>
      <c r="AIS37" s="291"/>
      <c r="AIT37" s="291"/>
      <c r="AIU37" s="291"/>
      <c r="AIV37" s="291"/>
      <c r="AIW37" s="291"/>
      <c r="AIX37" s="291"/>
      <c r="AIY37" s="291"/>
      <c r="AIZ37" s="291"/>
      <c r="AJA37" s="291"/>
      <c r="AJB37" s="291"/>
      <c r="AJC37" s="291"/>
      <c r="AJD37" s="291"/>
      <c r="AJE37" s="291"/>
      <c r="AJF37" s="291"/>
      <c r="AJG37" s="291"/>
      <c r="AJH37" s="291"/>
      <c r="AJI37" s="291"/>
      <c r="AJJ37" s="291"/>
      <c r="AJK37" s="291"/>
      <c r="AJL37" s="291"/>
      <c r="AJM37" s="291"/>
      <c r="AJN37" s="291"/>
      <c r="AJO37" s="291"/>
      <c r="AJP37" s="291"/>
      <c r="AJQ37" s="291"/>
      <c r="AJR37" s="291"/>
      <c r="AJS37" s="291"/>
      <c r="AJT37" s="291"/>
      <c r="AJU37" s="291"/>
      <c r="AJV37" s="291"/>
      <c r="AJW37" s="291"/>
      <c r="AJX37" s="291"/>
      <c r="AJY37" s="291"/>
      <c r="AJZ37" s="291"/>
      <c r="AKA37" s="291"/>
      <c r="AKB37" s="291"/>
      <c r="AKC37" s="291"/>
      <c r="AKD37" s="291"/>
      <c r="AKE37" s="291"/>
      <c r="AKF37" s="291"/>
      <c r="AKG37" s="291"/>
      <c r="AKH37" s="291"/>
      <c r="AKI37" s="291"/>
      <c r="AKJ37" s="291"/>
      <c r="AKK37" s="291"/>
      <c r="AKL37" s="291"/>
      <c r="AKM37" s="291"/>
      <c r="AKN37" s="291"/>
      <c r="AKO37" s="291"/>
      <c r="AKP37" s="291"/>
      <c r="AKQ37" s="291"/>
      <c r="AKR37" s="291"/>
      <c r="AKS37" s="291"/>
      <c r="AKT37" s="291"/>
      <c r="AKU37" s="291"/>
      <c r="AKV37" s="291"/>
      <c r="AKW37" s="291"/>
      <c r="AKX37" s="291"/>
      <c r="AKY37" s="291"/>
      <c r="AKZ37" s="291"/>
      <c r="ALA37" s="291"/>
    </row>
    <row r="38" spans="2:998">
      <c r="B38" s="300" t="s">
        <v>135</v>
      </c>
      <c r="C38" s="673">
        <v>854.54475589700007</v>
      </c>
      <c r="D38" s="673">
        <v>873.86362250900004</v>
      </c>
      <c r="E38" s="673">
        <v>596.83967486100016</v>
      </c>
      <c r="F38" s="673">
        <v>874.63236730312292</v>
      </c>
      <c r="G38" s="673">
        <v>938.11665593822352</v>
      </c>
      <c r="H38" s="673">
        <v>994.92758848799008</v>
      </c>
      <c r="I38" s="673">
        <v>1048.4006600278638</v>
      </c>
      <c r="J38" s="673">
        <v>1099.2311292622992</v>
      </c>
      <c r="K38" s="673">
        <v>1131.9262606253808</v>
      </c>
      <c r="L38" s="291"/>
      <c r="M38" s="671"/>
      <c r="O38" s="294"/>
      <c r="P38" s="294"/>
      <c r="Q38" s="294"/>
      <c r="R38" s="294"/>
      <c r="S38" s="294"/>
      <c r="T38" s="294"/>
      <c r="U38" s="291"/>
      <c r="V38" s="291"/>
      <c r="W38" s="291"/>
      <c r="X38" s="291"/>
      <c r="Y38" s="291"/>
      <c r="Z38" s="291"/>
      <c r="AA38" s="291"/>
      <c r="AB38" s="291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91"/>
      <c r="CB38" s="291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91"/>
      <c r="CO38" s="291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91"/>
      <c r="DB38" s="291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91"/>
      <c r="DO38" s="291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91"/>
      <c r="EB38" s="291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91"/>
      <c r="EO38" s="291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91"/>
      <c r="FB38" s="291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91"/>
      <c r="FO38" s="291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91"/>
      <c r="GB38" s="291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91"/>
      <c r="GO38" s="291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91"/>
      <c r="HB38" s="291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91"/>
      <c r="HO38" s="291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91"/>
      <c r="IB38" s="291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91"/>
      <c r="IO38" s="291"/>
      <c r="IP38" s="291"/>
      <c r="IQ38" s="291"/>
      <c r="IR38" s="291"/>
      <c r="IS38" s="291"/>
      <c r="IT38" s="291"/>
      <c r="IU38" s="291"/>
      <c r="IV38" s="291"/>
      <c r="IW38" s="291"/>
      <c r="IX38" s="291"/>
      <c r="IY38" s="291"/>
      <c r="IZ38" s="291"/>
      <c r="JA38" s="291"/>
      <c r="JB38" s="291"/>
      <c r="JC38" s="291"/>
      <c r="JD38" s="291"/>
      <c r="JE38" s="291"/>
      <c r="JF38" s="291"/>
      <c r="JG38" s="291"/>
      <c r="JH38" s="291"/>
      <c r="JI38" s="291"/>
      <c r="JJ38" s="291"/>
      <c r="JK38" s="291"/>
      <c r="JL38" s="291"/>
      <c r="JM38" s="291"/>
      <c r="JN38" s="291"/>
      <c r="JO38" s="291"/>
      <c r="JP38" s="291"/>
      <c r="JQ38" s="291"/>
      <c r="JR38" s="291"/>
      <c r="JS38" s="291"/>
      <c r="JT38" s="291"/>
      <c r="JU38" s="291"/>
      <c r="JV38" s="291"/>
      <c r="JW38" s="291"/>
      <c r="JX38" s="291"/>
      <c r="JY38" s="291"/>
      <c r="JZ38" s="291"/>
      <c r="KA38" s="291"/>
      <c r="KB38" s="291"/>
      <c r="KC38" s="291"/>
      <c r="KD38" s="291"/>
      <c r="KE38" s="291"/>
      <c r="KF38" s="291"/>
      <c r="KG38" s="291"/>
      <c r="KH38" s="291"/>
      <c r="KI38" s="291"/>
      <c r="KJ38" s="291"/>
      <c r="KK38" s="291"/>
      <c r="KL38" s="291"/>
      <c r="KM38" s="291"/>
      <c r="KN38" s="291"/>
      <c r="KO38" s="291"/>
      <c r="KP38" s="291"/>
      <c r="KQ38" s="291"/>
      <c r="KR38" s="291"/>
      <c r="KS38" s="291"/>
      <c r="KT38" s="291"/>
      <c r="KU38" s="291"/>
      <c r="KV38" s="291"/>
      <c r="KW38" s="291"/>
      <c r="KX38" s="291"/>
      <c r="KY38" s="291"/>
      <c r="KZ38" s="291"/>
      <c r="LA38" s="291"/>
      <c r="LB38" s="291"/>
      <c r="LC38" s="291"/>
      <c r="LD38" s="291"/>
      <c r="LE38" s="291"/>
      <c r="LF38" s="291"/>
      <c r="LG38" s="291"/>
      <c r="LH38" s="291"/>
      <c r="LI38" s="291"/>
      <c r="LJ38" s="291"/>
      <c r="LK38" s="291"/>
      <c r="LL38" s="291"/>
      <c r="LM38" s="291"/>
      <c r="LN38" s="291"/>
      <c r="LO38" s="291"/>
      <c r="LP38" s="291"/>
      <c r="LQ38" s="291"/>
      <c r="LR38" s="291"/>
      <c r="LS38" s="291"/>
      <c r="LT38" s="291"/>
      <c r="LU38" s="291"/>
      <c r="LV38" s="291"/>
      <c r="LW38" s="291"/>
      <c r="LX38" s="291"/>
      <c r="LY38" s="291"/>
      <c r="LZ38" s="291"/>
      <c r="MA38" s="291"/>
      <c r="MB38" s="291"/>
      <c r="MC38" s="291"/>
      <c r="MD38" s="291"/>
      <c r="ME38" s="291"/>
      <c r="MF38" s="291"/>
      <c r="MG38" s="291"/>
      <c r="MH38" s="291"/>
      <c r="MI38" s="291"/>
      <c r="MJ38" s="291"/>
      <c r="MK38" s="291"/>
      <c r="ML38" s="291"/>
      <c r="MM38" s="291"/>
      <c r="MN38" s="291"/>
      <c r="MO38" s="291"/>
      <c r="MP38" s="291"/>
      <c r="MQ38" s="291"/>
      <c r="MR38" s="291"/>
      <c r="MS38" s="291"/>
      <c r="MT38" s="291"/>
      <c r="MU38" s="291"/>
      <c r="MV38" s="291"/>
      <c r="MW38" s="291"/>
      <c r="MX38" s="291"/>
      <c r="MY38" s="291"/>
      <c r="MZ38" s="291"/>
      <c r="NA38" s="291"/>
      <c r="NB38" s="291"/>
      <c r="NC38" s="291"/>
      <c r="ND38" s="291"/>
      <c r="NE38" s="291"/>
      <c r="NF38" s="291"/>
      <c r="NG38" s="291"/>
      <c r="NH38" s="291"/>
      <c r="NI38" s="291"/>
      <c r="NJ38" s="291"/>
      <c r="NK38" s="291"/>
      <c r="NL38" s="291"/>
      <c r="NM38" s="291"/>
      <c r="NN38" s="291"/>
      <c r="NO38" s="291"/>
      <c r="NP38" s="291"/>
      <c r="NQ38" s="291"/>
      <c r="NR38" s="291"/>
      <c r="NS38" s="291"/>
      <c r="NT38" s="291"/>
      <c r="NU38" s="291"/>
      <c r="NV38" s="291"/>
      <c r="NW38" s="291"/>
      <c r="NX38" s="291"/>
      <c r="NY38" s="291"/>
      <c r="NZ38" s="291"/>
      <c r="OA38" s="291"/>
      <c r="OB38" s="291"/>
      <c r="OC38" s="291"/>
      <c r="OD38" s="291"/>
      <c r="OE38" s="291"/>
      <c r="OF38" s="291"/>
      <c r="OG38" s="291"/>
      <c r="OH38" s="291"/>
      <c r="OI38" s="291"/>
      <c r="OJ38" s="291"/>
      <c r="OK38" s="291"/>
      <c r="OL38" s="291"/>
      <c r="OM38" s="291"/>
      <c r="ON38" s="291"/>
      <c r="OO38" s="291"/>
      <c r="OP38" s="291"/>
      <c r="OQ38" s="291"/>
      <c r="OR38" s="291"/>
      <c r="OS38" s="291"/>
      <c r="OT38" s="291"/>
      <c r="OU38" s="291"/>
      <c r="OV38" s="291"/>
      <c r="OW38" s="291"/>
      <c r="OX38" s="291"/>
      <c r="OY38" s="291"/>
      <c r="OZ38" s="291"/>
      <c r="PA38" s="291"/>
      <c r="PB38" s="291"/>
      <c r="PC38" s="291"/>
      <c r="PD38" s="291"/>
      <c r="PE38" s="291"/>
      <c r="PF38" s="291"/>
      <c r="PG38" s="291"/>
      <c r="PH38" s="291"/>
      <c r="PI38" s="291"/>
      <c r="PJ38" s="291"/>
      <c r="PK38" s="291"/>
      <c r="PL38" s="291"/>
      <c r="PM38" s="291"/>
      <c r="PN38" s="291"/>
      <c r="PO38" s="291"/>
      <c r="PP38" s="291"/>
      <c r="PQ38" s="291"/>
      <c r="PR38" s="291"/>
      <c r="PS38" s="291"/>
      <c r="PT38" s="291"/>
      <c r="PU38" s="291"/>
      <c r="PV38" s="291"/>
      <c r="PW38" s="291"/>
      <c r="PX38" s="291"/>
      <c r="PY38" s="291"/>
      <c r="PZ38" s="291"/>
      <c r="QA38" s="291"/>
      <c r="QB38" s="291"/>
      <c r="QC38" s="291"/>
      <c r="QD38" s="291"/>
      <c r="QE38" s="291"/>
      <c r="QF38" s="291"/>
      <c r="QG38" s="291"/>
      <c r="QH38" s="291"/>
      <c r="QI38" s="291"/>
      <c r="QJ38" s="291"/>
      <c r="QK38" s="291"/>
      <c r="QL38" s="291"/>
      <c r="QM38" s="291"/>
      <c r="QN38" s="291"/>
      <c r="QO38" s="291"/>
      <c r="QP38" s="291"/>
      <c r="QQ38" s="291"/>
      <c r="QR38" s="291"/>
      <c r="QS38" s="291"/>
      <c r="QT38" s="291"/>
      <c r="QU38" s="291"/>
      <c r="QV38" s="291"/>
      <c r="QW38" s="291"/>
      <c r="QX38" s="291"/>
      <c r="QY38" s="291"/>
      <c r="QZ38" s="291"/>
      <c r="RA38" s="291"/>
      <c r="RB38" s="291"/>
      <c r="RC38" s="291"/>
      <c r="RD38" s="291"/>
      <c r="RE38" s="291"/>
      <c r="RF38" s="291"/>
      <c r="RG38" s="291"/>
      <c r="RH38" s="291"/>
      <c r="RI38" s="291"/>
      <c r="RJ38" s="291"/>
      <c r="RK38" s="291"/>
      <c r="RL38" s="291"/>
      <c r="RM38" s="291"/>
      <c r="RN38" s="291"/>
      <c r="RO38" s="291"/>
      <c r="RP38" s="291"/>
      <c r="RQ38" s="291"/>
      <c r="RR38" s="291"/>
      <c r="RS38" s="291"/>
      <c r="RT38" s="291"/>
      <c r="RU38" s="291"/>
      <c r="RV38" s="291"/>
      <c r="RW38" s="291"/>
      <c r="RX38" s="291"/>
      <c r="RY38" s="291"/>
      <c r="RZ38" s="291"/>
      <c r="SA38" s="291"/>
      <c r="SB38" s="291"/>
      <c r="SC38" s="291"/>
      <c r="SD38" s="291"/>
      <c r="SE38" s="291"/>
      <c r="SF38" s="291"/>
      <c r="SG38" s="291"/>
      <c r="SH38" s="291"/>
      <c r="SI38" s="291"/>
      <c r="SJ38" s="291"/>
      <c r="SK38" s="291"/>
      <c r="SL38" s="291"/>
      <c r="SM38" s="291"/>
      <c r="SN38" s="291"/>
      <c r="SO38" s="291"/>
      <c r="SP38" s="291"/>
      <c r="SQ38" s="291"/>
      <c r="SR38" s="291"/>
      <c r="SS38" s="291"/>
      <c r="ST38" s="291"/>
      <c r="SU38" s="291"/>
      <c r="SV38" s="291"/>
      <c r="SW38" s="291"/>
      <c r="SX38" s="291"/>
      <c r="SY38" s="291"/>
      <c r="SZ38" s="291"/>
      <c r="TA38" s="291"/>
      <c r="TB38" s="291"/>
      <c r="TC38" s="291"/>
      <c r="TD38" s="291"/>
      <c r="TE38" s="291"/>
      <c r="TF38" s="291"/>
      <c r="TG38" s="291"/>
      <c r="TH38" s="291"/>
      <c r="TI38" s="291"/>
      <c r="TJ38" s="291"/>
      <c r="TK38" s="291"/>
      <c r="TL38" s="291"/>
      <c r="TM38" s="291"/>
      <c r="TN38" s="291"/>
      <c r="TO38" s="291"/>
      <c r="TP38" s="291"/>
      <c r="TQ38" s="291"/>
      <c r="TR38" s="291"/>
      <c r="TS38" s="291"/>
      <c r="TT38" s="291"/>
      <c r="TU38" s="291"/>
      <c r="TV38" s="291"/>
      <c r="TW38" s="291"/>
      <c r="TX38" s="291"/>
      <c r="TY38" s="291"/>
      <c r="TZ38" s="291"/>
      <c r="UA38" s="291"/>
      <c r="UB38" s="291"/>
      <c r="UC38" s="291"/>
      <c r="UD38" s="291"/>
      <c r="UE38" s="291"/>
      <c r="UF38" s="291"/>
      <c r="UG38" s="291"/>
      <c r="UH38" s="291"/>
      <c r="UI38" s="291"/>
      <c r="UJ38" s="291"/>
      <c r="UK38" s="291"/>
      <c r="UL38" s="291"/>
      <c r="UM38" s="291"/>
      <c r="UN38" s="291"/>
      <c r="UO38" s="291"/>
      <c r="UP38" s="291"/>
      <c r="UQ38" s="291"/>
      <c r="UR38" s="291"/>
      <c r="US38" s="291"/>
      <c r="UT38" s="291"/>
      <c r="UU38" s="291"/>
      <c r="UV38" s="291"/>
      <c r="UW38" s="291"/>
      <c r="UX38" s="291"/>
      <c r="UY38" s="291"/>
      <c r="UZ38" s="291"/>
      <c r="VA38" s="291"/>
      <c r="VB38" s="291"/>
      <c r="VC38" s="291"/>
      <c r="VD38" s="291"/>
      <c r="VE38" s="291"/>
      <c r="VF38" s="291"/>
      <c r="VG38" s="291"/>
      <c r="VH38" s="291"/>
      <c r="VI38" s="291"/>
      <c r="VJ38" s="291"/>
      <c r="VK38" s="291"/>
      <c r="VL38" s="291"/>
      <c r="VM38" s="291"/>
      <c r="VN38" s="291"/>
      <c r="VO38" s="291"/>
      <c r="VP38" s="291"/>
      <c r="VQ38" s="291"/>
      <c r="VR38" s="291"/>
      <c r="VS38" s="291"/>
      <c r="VT38" s="291"/>
      <c r="VU38" s="291"/>
      <c r="VV38" s="291"/>
      <c r="VW38" s="291"/>
      <c r="VX38" s="291"/>
      <c r="VY38" s="291"/>
      <c r="VZ38" s="291"/>
      <c r="WA38" s="291"/>
      <c r="WB38" s="291"/>
      <c r="WC38" s="291"/>
      <c r="WD38" s="291"/>
      <c r="WE38" s="291"/>
      <c r="WF38" s="291"/>
      <c r="WG38" s="291"/>
      <c r="WH38" s="291"/>
      <c r="WI38" s="291"/>
      <c r="WJ38" s="291"/>
      <c r="WK38" s="291"/>
      <c r="WL38" s="291"/>
      <c r="WM38" s="291"/>
      <c r="WN38" s="291"/>
      <c r="WO38" s="291"/>
      <c r="WP38" s="291"/>
      <c r="WQ38" s="291"/>
      <c r="WR38" s="291"/>
      <c r="WS38" s="291"/>
      <c r="WT38" s="291"/>
      <c r="WU38" s="291"/>
      <c r="WV38" s="291"/>
      <c r="WW38" s="291"/>
      <c r="WX38" s="291"/>
      <c r="WY38" s="291"/>
      <c r="WZ38" s="291"/>
      <c r="XA38" s="291"/>
      <c r="XB38" s="291"/>
      <c r="XC38" s="291"/>
      <c r="XD38" s="291"/>
      <c r="XE38" s="291"/>
      <c r="XF38" s="291"/>
      <c r="XG38" s="291"/>
      <c r="XH38" s="291"/>
      <c r="XI38" s="291"/>
      <c r="XJ38" s="291"/>
      <c r="XK38" s="291"/>
      <c r="XL38" s="291"/>
      <c r="XM38" s="291"/>
      <c r="XN38" s="291"/>
      <c r="XO38" s="291"/>
      <c r="XP38" s="291"/>
      <c r="XQ38" s="291"/>
      <c r="XR38" s="291"/>
      <c r="XS38" s="291"/>
      <c r="XT38" s="291"/>
      <c r="XU38" s="291"/>
      <c r="XV38" s="291"/>
      <c r="XW38" s="291"/>
      <c r="XX38" s="291"/>
      <c r="XY38" s="291"/>
      <c r="XZ38" s="291"/>
      <c r="YA38" s="291"/>
      <c r="YB38" s="291"/>
      <c r="YC38" s="291"/>
      <c r="YD38" s="291"/>
      <c r="YE38" s="291"/>
      <c r="YF38" s="291"/>
      <c r="YG38" s="291"/>
      <c r="YH38" s="291"/>
      <c r="YI38" s="291"/>
      <c r="YJ38" s="291"/>
      <c r="YK38" s="291"/>
      <c r="YL38" s="291"/>
      <c r="YM38" s="291"/>
      <c r="YN38" s="291"/>
      <c r="YO38" s="291"/>
      <c r="YP38" s="291"/>
      <c r="YQ38" s="291"/>
      <c r="YR38" s="291"/>
      <c r="YS38" s="291"/>
      <c r="YT38" s="291"/>
      <c r="YU38" s="291"/>
      <c r="YV38" s="291"/>
      <c r="YW38" s="291"/>
      <c r="YX38" s="291"/>
      <c r="YY38" s="291"/>
      <c r="YZ38" s="291"/>
      <c r="ZA38" s="291"/>
      <c r="ZB38" s="291"/>
      <c r="ZC38" s="291"/>
      <c r="ZD38" s="291"/>
      <c r="ZE38" s="291"/>
      <c r="ZF38" s="291"/>
      <c r="ZG38" s="291"/>
      <c r="ZH38" s="291"/>
      <c r="ZI38" s="291"/>
      <c r="ZJ38" s="291"/>
      <c r="ZK38" s="291"/>
      <c r="ZL38" s="291"/>
      <c r="ZM38" s="291"/>
      <c r="ZN38" s="291"/>
      <c r="ZO38" s="291"/>
      <c r="ZP38" s="291"/>
      <c r="ZQ38" s="291"/>
      <c r="ZR38" s="291"/>
      <c r="ZS38" s="291"/>
      <c r="ZT38" s="291"/>
      <c r="ZU38" s="291"/>
      <c r="ZV38" s="291"/>
      <c r="ZW38" s="291"/>
      <c r="ZX38" s="291"/>
      <c r="ZY38" s="291"/>
      <c r="ZZ38" s="291"/>
      <c r="AAA38" s="291"/>
      <c r="AAB38" s="291"/>
      <c r="AAC38" s="291"/>
      <c r="AAD38" s="291"/>
      <c r="AAE38" s="291"/>
      <c r="AAF38" s="291"/>
      <c r="AAG38" s="291"/>
      <c r="AAH38" s="291"/>
      <c r="AAI38" s="291"/>
      <c r="AAJ38" s="291"/>
      <c r="AAK38" s="291"/>
      <c r="AAL38" s="291"/>
      <c r="AAM38" s="291"/>
      <c r="AAN38" s="291"/>
      <c r="AAO38" s="291"/>
      <c r="AAP38" s="291"/>
      <c r="AAQ38" s="291"/>
      <c r="AAR38" s="291"/>
      <c r="AAS38" s="291"/>
      <c r="AAT38" s="291"/>
      <c r="AAU38" s="291"/>
      <c r="AAV38" s="291"/>
      <c r="AAW38" s="291"/>
      <c r="AAX38" s="291"/>
      <c r="AAY38" s="291"/>
      <c r="AAZ38" s="291"/>
      <c r="ABA38" s="291"/>
      <c r="ABB38" s="291"/>
      <c r="ABC38" s="291"/>
      <c r="ABD38" s="291"/>
      <c r="ABE38" s="291"/>
      <c r="ABF38" s="291"/>
      <c r="ABG38" s="291"/>
      <c r="ABH38" s="291"/>
      <c r="ABI38" s="291"/>
      <c r="ABJ38" s="291"/>
      <c r="ABK38" s="291"/>
      <c r="ABL38" s="291"/>
      <c r="ABM38" s="291"/>
      <c r="ABN38" s="291"/>
      <c r="ABO38" s="291"/>
      <c r="ABP38" s="291"/>
      <c r="ABQ38" s="291"/>
      <c r="ABR38" s="291"/>
      <c r="ABS38" s="291"/>
      <c r="ABT38" s="291"/>
      <c r="ABU38" s="291"/>
      <c r="ABV38" s="291"/>
      <c r="ABW38" s="291"/>
      <c r="ABX38" s="291"/>
      <c r="ABY38" s="291"/>
      <c r="ABZ38" s="291"/>
      <c r="ACA38" s="291"/>
      <c r="ACB38" s="291"/>
      <c r="ACC38" s="291"/>
      <c r="ACD38" s="291"/>
      <c r="ACE38" s="291"/>
      <c r="ACF38" s="291"/>
      <c r="ACG38" s="291"/>
      <c r="ACH38" s="291"/>
      <c r="ACI38" s="291"/>
      <c r="ACJ38" s="291"/>
      <c r="ACK38" s="291"/>
      <c r="ACL38" s="291"/>
      <c r="ACM38" s="291"/>
      <c r="ACN38" s="291"/>
      <c r="ACO38" s="291"/>
      <c r="ACP38" s="291"/>
      <c r="ACQ38" s="291"/>
      <c r="ACR38" s="291"/>
      <c r="ACS38" s="291"/>
      <c r="ACT38" s="291"/>
      <c r="ACU38" s="291"/>
      <c r="ACV38" s="291"/>
      <c r="ACW38" s="291"/>
      <c r="ACX38" s="291"/>
      <c r="ACY38" s="291"/>
      <c r="ACZ38" s="291"/>
      <c r="ADA38" s="291"/>
      <c r="ADB38" s="291"/>
      <c r="ADC38" s="291"/>
      <c r="ADD38" s="291"/>
      <c r="ADE38" s="291"/>
      <c r="ADF38" s="291"/>
      <c r="ADG38" s="291"/>
      <c r="ADH38" s="291"/>
      <c r="ADI38" s="291"/>
      <c r="ADJ38" s="291"/>
      <c r="ADK38" s="291"/>
      <c r="ADL38" s="291"/>
      <c r="ADM38" s="291"/>
      <c r="ADN38" s="291"/>
      <c r="ADO38" s="291"/>
      <c r="ADP38" s="291"/>
      <c r="ADQ38" s="291"/>
      <c r="ADR38" s="291"/>
      <c r="ADS38" s="291"/>
      <c r="ADT38" s="291"/>
      <c r="ADU38" s="291"/>
      <c r="ADV38" s="291"/>
      <c r="ADW38" s="291"/>
      <c r="ADX38" s="291"/>
      <c r="ADY38" s="291"/>
      <c r="ADZ38" s="291"/>
      <c r="AEA38" s="291"/>
      <c r="AEB38" s="291"/>
      <c r="AEC38" s="291"/>
      <c r="AED38" s="291"/>
      <c r="AEE38" s="291"/>
      <c r="AEF38" s="291"/>
      <c r="AEG38" s="291"/>
      <c r="AEH38" s="291"/>
      <c r="AEI38" s="291"/>
      <c r="AEJ38" s="291"/>
      <c r="AEK38" s="291"/>
      <c r="AEL38" s="291"/>
      <c r="AEM38" s="291"/>
      <c r="AEN38" s="291"/>
      <c r="AEO38" s="291"/>
      <c r="AEP38" s="291"/>
      <c r="AEQ38" s="291"/>
      <c r="AER38" s="291"/>
      <c r="AES38" s="291"/>
      <c r="AET38" s="291"/>
      <c r="AEU38" s="291"/>
      <c r="AEV38" s="291"/>
      <c r="AEW38" s="291"/>
      <c r="AEX38" s="291"/>
      <c r="AEY38" s="291"/>
      <c r="AEZ38" s="291"/>
      <c r="AFA38" s="291"/>
      <c r="AFB38" s="291"/>
      <c r="AFC38" s="291"/>
      <c r="AFD38" s="291"/>
      <c r="AFE38" s="291"/>
      <c r="AFF38" s="291"/>
      <c r="AFG38" s="291"/>
      <c r="AFH38" s="291"/>
      <c r="AFI38" s="291"/>
      <c r="AFJ38" s="291"/>
      <c r="AFK38" s="291"/>
      <c r="AFL38" s="291"/>
      <c r="AFM38" s="291"/>
      <c r="AFN38" s="291"/>
      <c r="AFO38" s="291"/>
      <c r="AFP38" s="291"/>
      <c r="AFQ38" s="291"/>
      <c r="AFR38" s="291"/>
      <c r="AFS38" s="291"/>
      <c r="AFT38" s="291"/>
      <c r="AFU38" s="291"/>
      <c r="AFV38" s="291"/>
      <c r="AFW38" s="291"/>
      <c r="AFX38" s="291"/>
      <c r="AFY38" s="291"/>
      <c r="AFZ38" s="291"/>
      <c r="AGA38" s="291"/>
      <c r="AGB38" s="291"/>
      <c r="AGC38" s="291"/>
      <c r="AGD38" s="291"/>
      <c r="AGE38" s="291"/>
      <c r="AGF38" s="291"/>
      <c r="AGG38" s="291"/>
      <c r="AGH38" s="291"/>
      <c r="AGI38" s="291"/>
      <c r="AGJ38" s="291"/>
      <c r="AGK38" s="291"/>
      <c r="AGL38" s="291"/>
      <c r="AGM38" s="291"/>
      <c r="AGN38" s="291"/>
      <c r="AGO38" s="291"/>
      <c r="AGP38" s="291"/>
      <c r="AGQ38" s="291"/>
      <c r="AGR38" s="291"/>
      <c r="AGS38" s="291"/>
      <c r="AGT38" s="291"/>
      <c r="AGU38" s="291"/>
      <c r="AGV38" s="291"/>
      <c r="AGW38" s="291"/>
      <c r="AGX38" s="291"/>
      <c r="AGY38" s="291"/>
      <c r="AGZ38" s="291"/>
      <c r="AHA38" s="291"/>
      <c r="AHB38" s="291"/>
      <c r="AHC38" s="291"/>
      <c r="AHD38" s="291"/>
      <c r="AHE38" s="291"/>
      <c r="AHF38" s="291"/>
      <c r="AHG38" s="291"/>
      <c r="AHH38" s="291"/>
      <c r="AHI38" s="291"/>
      <c r="AHJ38" s="291"/>
      <c r="AHK38" s="291"/>
      <c r="AHL38" s="291"/>
      <c r="AHM38" s="291"/>
      <c r="AHN38" s="291"/>
      <c r="AHO38" s="291"/>
      <c r="AHP38" s="291"/>
      <c r="AHQ38" s="291"/>
      <c r="AHR38" s="291"/>
      <c r="AHS38" s="291"/>
      <c r="AHT38" s="291"/>
      <c r="AHU38" s="291"/>
      <c r="AHV38" s="291"/>
      <c r="AHW38" s="291"/>
      <c r="AHX38" s="291"/>
      <c r="AHY38" s="291"/>
      <c r="AHZ38" s="291"/>
      <c r="AIA38" s="291"/>
      <c r="AIB38" s="291"/>
      <c r="AIC38" s="291"/>
      <c r="AID38" s="291"/>
      <c r="AIE38" s="291"/>
      <c r="AIF38" s="291"/>
      <c r="AIG38" s="291"/>
      <c r="AIH38" s="291"/>
      <c r="AII38" s="291"/>
      <c r="AIJ38" s="291"/>
      <c r="AIK38" s="291"/>
      <c r="AIL38" s="291"/>
      <c r="AIM38" s="291"/>
      <c r="AIN38" s="291"/>
      <c r="AIO38" s="291"/>
      <c r="AIP38" s="291"/>
      <c r="AIQ38" s="291"/>
      <c r="AIR38" s="291"/>
      <c r="AIS38" s="291"/>
      <c r="AIT38" s="291"/>
      <c r="AIU38" s="291"/>
      <c r="AIV38" s="291"/>
      <c r="AIW38" s="291"/>
      <c r="AIX38" s="291"/>
      <c r="AIY38" s="291"/>
      <c r="AIZ38" s="291"/>
      <c r="AJA38" s="291"/>
      <c r="AJB38" s="291"/>
      <c r="AJC38" s="291"/>
      <c r="AJD38" s="291"/>
      <c r="AJE38" s="291"/>
      <c r="AJF38" s="291"/>
      <c r="AJG38" s="291"/>
      <c r="AJH38" s="291"/>
      <c r="AJI38" s="291"/>
      <c r="AJJ38" s="291"/>
      <c r="AJK38" s="291"/>
      <c r="AJL38" s="291"/>
      <c r="AJM38" s="291"/>
      <c r="AJN38" s="291"/>
      <c r="AJO38" s="291"/>
      <c r="AJP38" s="291"/>
      <c r="AJQ38" s="291"/>
      <c r="AJR38" s="291"/>
      <c r="AJS38" s="291"/>
      <c r="AJT38" s="291"/>
      <c r="AJU38" s="291"/>
      <c r="AJV38" s="291"/>
      <c r="AJW38" s="291"/>
      <c r="AJX38" s="291"/>
      <c r="AJY38" s="291"/>
      <c r="AJZ38" s="291"/>
      <c r="AKA38" s="291"/>
      <c r="AKB38" s="291"/>
      <c r="AKC38" s="291"/>
      <c r="AKD38" s="291"/>
      <c r="AKE38" s="291"/>
      <c r="AKF38" s="291"/>
      <c r="AKG38" s="291"/>
      <c r="AKH38" s="291"/>
      <c r="AKI38" s="291"/>
      <c r="AKJ38" s="291"/>
      <c r="AKK38" s="291"/>
      <c r="AKL38" s="291"/>
      <c r="AKM38" s="291"/>
      <c r="AKN38" s="291"/>
      <c r="AKO38" s="291"/>
      <c r="AKP38" s="291"/>
      <c r="AKQ38" s="291"/>
      <c r="AKR38" s="291"/>
      <c r="AKS38" s="291"/>
      <c r="AKT38" s="291"/>
      <c r="AKU38" s="291"/>
      <c r="AKV38" s="291"/>
      <c r="AKW38" s="291"/>
      <c r="AKX38" s="291"/>
      <c r="AKY38" s="291"/>
      <c r="AKZ38" s="291"/>
      <c r="ALA38" s="291"/>
    </row>
    <row r="39" spans="2:998">
      <c r="B39" s="300" t="s">
        <v>136</v>
      </c>
      <c r="C39" s="673">
        <v>5903.7976366930016</v>
      </c>
      <c r="D39" s="673">
        <v>6076.5395623849945</v>
      </c>
      <c r="E39" s="673">
        <v>2509.3328292910014</v>
      </c>
      <c r="F39" s="673">
        <v>5969.0411567259971</v>
      </c>
      <c r="G39" s="673">
        <v>6326.0652116435904</v>
      </c>
      <c r="H39" s="673">
        <v>6618.431870520757</v>
      </c>
      <c r="I39" s="673">
        <v>6894.6780710726125</v>
      </c>
      <c r="J39" s="673">
        <v>7138.4981762256875</v>
      </c>
      <c r="K39" s="673">
        <v>7270.5027364307007</v>
      </c>
      <c r="L39" s="291"/>
      <c r="M39" s="671"/>
      <c r="O39" s="294"/>
      <c r="P39" s="294"/>
      <c r="Q39" s="294"/>
      <c r="R39" s="294"/>
      <c r="S39" s="294"/>
      <c r="T39" s="294"/>
      <c r="U39" s="291"/>
      <c r="V39" s="291"/>
      <c r="W39" s="291"/>
      <c r="X39" s="291"/>
      <c r="Y39" s="291"/>
      <c r="Z39" s="291"/>
      <c r="AA39" s="291"/>
      <c r="AB39" s="291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91"/>
      <c r="CB39" s="291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91"/>
      <c r="CO39" s="291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91"/>
      <c r="DB39" s="291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91"/>
      <c r="DO39" s="291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91"/>
      <c r="EB39" s="291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91"/>
      <c r="EO39" s="291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91"/>
      <c r="FB39" s="291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91"/>
      <c r="FO39" s="291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91"/>
      <c r="GB39" s="291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91"/>
      <c r="GO39" s="291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91"/>
      <c r="HB39" s="291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91"/>
      <c r="HO39" s="291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91"/>
      <c r="IB39" s="291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91"/>
      <c r="IO39" s="291"/>
      <c r="IP39" s="291"/>
      <c r="IQ39" s="291"/>
      <c r="IR39" s="291"/>
      <c r="IS39" s="291"/>
      <c r="IT39" s="291"/>
      <c r="IU39" s="291"/>
      <c r="IV39" s="291"/>
      <c r="IW39" s="291"/>
      <c r="IX39" s="291"/>
      <c r="IY39" s="291"/>
      <c r="IZ39" s="291"/>
      <c r="JA39" s="291"/>
      <c r="JB39" s="291"/>
      <c r="JC39" s="291"/>
      <c r="JD39" s="291"/>
      <c r="JE39" s="291"/>
      <c r="JF39" s="291"/>
      <c r="JG39" s="291"/>
      <c r="JH39" s="291"/>
      <c r="JI39" s="291"/>
      <c r="JJ39" s="291"/>
      <c r="JK39" s="291"/>
      <c r="JL39" s="291"/>
      <c r="JM39" s="291"/>
      <c r="JN39" s="291"/>
      <c r="JO39" s="291"/>
      <c r="JP39" s="291"/>
      <c r="JQ39" s="291"/>
      <c r="JR39" s="291"/>
      <c r="JS39" s="291"/>
      <c r="JT39" s="291"/>
      <c r="JU39" s="291"/>
      <c r="JV39" s="291"/>
      <c r="JW39" s="291"/>
      <c r="JX39" s="291"/>
      <c r="JY39" s="291"/>
      <c r="JZ39" s="291"/>
      <c r="KA39" s="291"/>
      <c r="KB39" s="291"/>
      <c r="KC39" s="291"/>
      <c r="KD39" s="291"/>
      <c r="KE39" s="291"/>
      <c r="KF39" s="291"/>
      <c r="KG39" s="291"/>
      <c r="KH39" s="291"/>
      <c r="KI39" s="291"/>
      <c r="KJ39" s="291"/>
      <c r="KK39" s="291"/>
      <c r="KL39" s="291"/>
      <c r="KM39" s="291"/>
      <c r="KN39" s="291"/>
      <c r="KO39" s="291"/>
      <c r="KP39" s="291"/>
      <c r="KQ39" s="291"/>
      <c r="KR39" s="291"/>
      <c r="KS39" s="291"/>
      <c r="KT39" s="291"/>
      <c r="KU39" s="291"/>
      <c r="KV39" s="291"/>
      <c r="KW39" s="291"/>
      <c r="KX39" s="291"/>
      <c r="KY39" s="291"/>
      <c r="KZ39" s="291"/>
      <c r="LA39" s="291"/>
      <c r="LB39" s="291"/>
      <c r="LC39" s="291"/>
      <c r="LD39" s="291"/>
      <c r="LE39" s="291"/>
      <c r="LF39" s="291"/>
      <c r="LG39" s="291"/>
      <c r="LH39" s="291"/>
      <c r="LI39" s="291"/>
      <c r="LJ39" s="291"/>
      <c r="LK39" s="291"/>
      <c r="LL39" s="291"/>
      <c r="LM39" s="291"/>
      <c r="LN39" s="291"/>
      <c r="LO39" s="291"/>
      <c r="LP39" s="291"/>
      <c r="LQ39" s="291"/>
      <c r="LR39" s="291"/>
      <c r="LS39" s="291"/>
      <c r="LT39" s="291"/>
      <c r="LU39" s="291"/>
      <c r="LV39" s="291"/>
      <c r="LW39" s="291"/>
      <c r="LX39" s="291"/>
      <c r="LY39" s="291"/>
      <c r="LZ39" s="291"/>
      <c r="MA39" s="291"/>
      <c r="MB39" s="291"/>
      <c r="MC39" s="291"/>
      <c r="MD39" s="291"/>
      <c r="ME39" s="291"/>
      <c r="MF39" s="291"/>
      <c r="MG39" s="291"/>
      <c r="MH39" s="291"/>
      <c r="MI39" s="291"/>
      <c r="MJ39" s="291"/>
      <c r="MK39" s="291"/>
      <c r="ML39" s="291"/>
      <c r="MM39" s="291"/>
      <c r="MN39" s="291"/>
      <c r="MO39" s="291"/>
      <c r="MP39" s="291"/>
      <c r="MQ39" s="291"/>
      <c r="MR39" s="291"/>
      <c r="MS39" s="291"/>
      <c r="MT39" s="291"/>
      <c r="MU39" s="291"/>
      <c r="MV39" s="291"/>
      <c r="MW39" s="291"/>
      <c r="MX39" s="291"/>
      <c r="MY39" s="291"/>
      <c r="MZ39" s="291"/>
      <c r="NA39" s="291"/>
      <c r="NB39" s="291"/>
      <c r="NC39" s="291"/>
      <c r="ND39" s="291"/>
      <c r="NE39" s="291"/>
      <c r="NF39" s="291"/>
      <c r="NG39" s="291"/>
      <c r="NH39" s="291"/>
      <c r="NI39" s="291"/>
      <c r="NJ39" s="291"/>
      <c r="NK39" s="291"/>
      <c r="NL39" s="291"/>
      <c r="NM39" s="291"/>
      <c r="NN39" s="291"/>
      <c r="NO39" s="291"/>
      <c r="NP39" s="291"/>
      <c r="NQ39" s="291"/>
      <c r="NR39" s="291"/>
      <c r="NS39" s="291"/>
      <c r="NT39" s="291"/>
      <c r="NU39" s="291"/>
      <c r="NV39" s="291"/>
      <c r="NW39" s="291"/>
      <c r="NX39" s="291"/>
      <c r="NY39" s="291"/>
      <c r="NZ39" s="291"/>
      <c r="OA39" s="291"/>
      <c r="OB39" s="291"/>
      <c r="OC39" s="291"/>
      <c r="OD39" s="291"/>
      <c r="OE39" s="291"/>
      <c r="OF39" s="291"/>
      <c r="OG39" s="291"/>
      <c r="OH39" s="291"/>
      <c r="OI39" s="291"/>
      <c r="OJ39" s="291"/>
      <c r="OK39" s="291"/>
      <c r="OL39" s="291"/>
      <c r="OM39" s="291"/>
      <c r="ON39" s="291"/>
      <c r="OO39" s="291"/>
      <c r="OP39" s="291"/>
      <c r="OQ39" s="291"/>
      <c r="OR39" s="291"/>
      <c r="OS39" s="291"/>
      <c r="OT39" s="291"/>
      <c r="OU39" s="291"/>
      <c r="OV39" s="291"/>
      <c r="OW39" s="291"/>
      <c r="OX39" s="291"/>
      <c r="OY39" s="291"/>
      <c r="OZ39" s="291"/>
      <c r="PA39" s="291"/>
      <c r="PB39" s="291"/>
      <c r="PC39" s="291"/>
      <c r="PD39" s="291"/>
      <c r="PE39" s="291"/>
      <c r="PF39" s="291"/>
      <c r="PG39" s="291"/>
      <c r="PH39" s="291"/>
      <c r="PI39" s="291"/>
      <c r="PJ39" s="291"/>
      <c r="PK39" s="291"/>
      <c r="PL39" s="291"/>
      <c r="PM39" s="291"/>
      <c r="PN39" s="291"/>
      <c r="PO39" s="291"/>
      <c r="PP39" s="291"/>
      <c r="PQ39" s="291"/>
      <c r="PR39" s="291"/>
      <c r="PS39" s="291"/>
      <c r="PT39" s="291"/>
      <c r="PU39" s="291"/>
      <c r="PV39" s="291"/>
      <c r="PW39" s="291"/>
      <c r="PX39" s="291"/>
      <c r="PY39" s="291"/>
      <c r="PZ39" s="291"/>
      <c r="QA39" s="291"/>
      <c r="QB39" s="291"/>
      <c r="QC39" s="291"/>
      <c r="QD39" s="291"/>
      <c r="QE39" s="291"/>
      <c r="QF39" s="291"/>
      <c r="QG39" s="291"/>
      <c r="QH39" s="291"/>
      <c r="QI39" s="291"/>
      <c r="QJ39" s="291"/>
      <c r="QK39" s="291"/>
      <c r="QL39" s="291"/>
      <c r="QM39" s="291"/>
      <c r="QN39" s="291"/>
      <c r="QO39" s="291"/>
      <c r="QP39" s="291"/>
      <c r="QQ39" s="291"/>
      <c r="QR39" s="291"/>
      <c r="QS39" s="291"/>
      <c r="QT39" s="291"/>
      <c r="QU39" s="291"/>
      <c r="QV39" s="291"/>
      <c r="QW39" s="291"/>
      <c r="QX39" s="291"/>
      <c r="QY39" s="291"/>
      <c r="QZ39" s="291"/>
      <c r="RA39" s="291"/>
      <c r="RB39" s="291"/>
      <c r="RC39" s="291"/>
      <c r="RD39" s="291"/>
      <c r="RE39" s="291"/>
      <c r="RF39" s="291"/>
      <c r="RG39" s="291"/>
      <c r="RH39" s="291"/>
      <c r="RI39" s="291"/>
      <c r="RJ39" s="291"/>
      <c r="RK39" s="291"/>
      <c r="RL39" s="291"/>
      <c r="RM39" s="291"/>
      <c r="RN39" s="291"/>
      <c r="RO39" s="291"/>
      <c r="RP39" s="291"/>
      <c r="RQ39" s="291"/>
      <c r="RR39" s="291"/>
      <c r="RS39" s="291"/>
      <c r="RT39" s="291"/>
      <c r="RU39" s="291"/>
      <c r="RV39" s="291"/>
      <c r="RW39" s="291"/>
      <c r="RX39" s="291"/>
      <c r="RY39" s="291"/>
      <c r="RZ39" s="291"/>
      <c r="SA39" s="291"/>
      <c r="SB39" s="291"/>
      <c r="SC39" s="291"/>
      <c r="SD39" s="291"/>
      <c r="SE39" s="291"/>
      <c r="SF39" s="291"/>
      <c r="SG39" s="291"/>
      <c r="SH39" s="291"/>
      <c r="SI39" s="291"/>
      <c r="SJ39" s="291"/>
      <c r="SK39" s="291"/>
      <c r="SL39" s="291"/>
      <c r="SM39" s="291"/>
      <c r="SN39" s="291"/>
      <c r="SO39" s="291"/>
      <c r="SP39" s="291"/>
      <c r="SQ39" s="291"/>
      <c r="SR39" s="291"/>
      <c r="SS39" s="291"/>
      <c r="ST39" s="291"/>
      <c r="SU39" s="291"/>
      <c r="SV39" s="291"/>
      <c r="SW39" s="291"/>
      <c r="SX39" s="291"/>
      <c r="SY39" s="291"/>
      <c r="SZ39" s="291"/>
      <c r="TA39" s="291"/>
      <c r="TB39" s="291"/>
      <c r="TC39" s="291"/>
      <c r="TD39" s="291"/>
      <c r="TE39" s="291"/>
      <c r="TF39" s="291"/>
      <c r="TG39" s="291"/>
      <c r="TH39" s="291"/>
      <c r="TI39" s="291"/>
      <c r="TJ39" s="291"/>
      <c r="TK39" s="291"/>
      <c r="TL39" s="291"/>
      <c r="TM39" s="291"/>
      <c r="TN39" s="291"/>
      <c r="TO39" s="291"/>
      <c r="TP39" s="291"/>
      <c r="TQ39" s="291"/>
      <c r="TR39" s="291"/>
      <c r="TS39" s="291"/>
      <c r="TT39" s="291"/>
      <c r="TU39" s="291"/>
      <c r="TV39" s="291"/>
      <c r="TW39" s="291"/>
      <c r="TX39" s="291"/>
      <c r="TY39" s="291"/>
      <c r="TZ39" s="291"/>
      <c r="UA39" s="291"/>
      <c r="UB39" s="291"/>
      <c r="UC39" s="291"/>
      <c r="UD39" s="291"/>
      <c r="UE39" s="291"/>
      <c r="UF39" s="291"/>
      <c r="UG39" s="291"/>
      <c r="UH39" s="291"/>
      <c r="UI39" s="291"/>
      <c r="UJ39" s="291"/>
      <c r="UK39" s="291"/>
      <c r="UL39" s="291"/>
      <c r="UM39" s="291"/>
      <c r="UN39" s="291"/>
      <c r="UO39" s="291"/>
      <c r="UP39" s="291"/>
      <c r="UQ39" s="291"/>
      <c r="UR39" s="291"/>
      <c r="US39" s="291"/>
      <c r="UT39" s="291"/>
      <c r="UU39" s="291"/>
      <c r="UV39" s="291"/>
      <c r="UW39" s="291"/>
      <c r="UX39" s="291"/>
      <c r="UY39" s="291"/>
      <c r="UZ39" s="291"/>
      <c r="VA39" s="291"/>
      <c r="VB39" s="291"/>
      <c r="VC39" s="291"/>
      <c r="VD39" s="291"/>
      <c r="VE39" s="291"/>
      <c r="VF39" s="291"/>
      <c r="VG39" s="291"/>
      <c r="VH39" s="291"/>
      <c r="VI39" s="291"/>
      <c r="VJ39" s="291"/>
      <c r="VK39" s="291"/>
      <c r="VL39" s="291"/>
      <c r="VM39" s="291"/>
      <c r="VN39" s="291"/>
      <c r="VO39" s="291"/>
      <c r="VP39" s="291"/>
      <c r="VQ39" s="291"/>
      <c r="VR39" s="291"/>
      <c r="VS39" s="291"/>
      <c r="VT39" s="291"/>
      <c r="VU39" s="291"/>
      <c r="VV39" s="291"/>
      <c r="VW39" s="291"/>
      <c r="VX39" s="291"/>
      <c r="VY39" s="291"/>
      <c r="VZ39" s="291"/>
      <c r="WA39" s="291"/>
      <c r="WB39" s="291"/>
      <c r="WC39" s="291"/>
      <c r="WD39" s="291"/>
      <c r="WE39" s="291"/>
      <c r="WF39" s="291"/>
      <c r="WG39" s="291"/>
      <c r="WH39" s="291"/>
      <c r="WI39" s="291"/>
      <c r="WJ39" s="291"/>
      <c r="WK39" s="291"/>
      <c r="WL39" s="291"/>
      <c r="WM39" s="291"/>
      <c r="WN39" s="291"/>
      <c r="WO39" s="291"/>
      <c r="WP39" s="291"/>
      <c r="WQ39" s="291"/>
      <c r="WR39" s="291"/>
      <c r="WS39" s="291"/>
      <c r="WT39" s="291"/>
      <c r="WU39" s="291"/>
      <c r="WV39" s="291"/>
      <c r="WW39" s="291"/>
      <c r="WX39" s="291"/>
      <c r="WY39" s="291"/>
      <c r="WZ39" s="291"/>
      <c r="XA39" s="291"/>
      <c r="XB39" s="291"/>
      <c r="XC39" s="291"/>
      <c r="XD39" s="291"/>
      <c r="XE39" s="291"/>
      <c r="XF39" s="291"/>
      <c r="XG39" s="291"/>
      <c r="XH39" s="291"/>
      <c r="XI39" s="291"/>
      <c r="XJ39" s="291"/>
      <c r="XK39" s="291"/>
      <c r="XL39" s="291"/>
      <c r="XM39" s="291"/>
      <c r="XN39" s="291"/>
      <c r="XO39" s="291"/>
      <c r="XP39" s="291"/>
      <c r="XQ39" s="291"/>
      <c r="XR39" s="291"/>
      <c r="XS39" s="291"/>
      <c r="XT39" s="291"/>
      <c r="XU39" s="291"/>
      <c r="XV39" s="291"/>
      <c r="XW39" s="291"/>
      <c r="XX39" s="291"/>
      <c r="XY39" s="291"/>
      <c r="XZ39" s="291"/>
      <c r="YA39" s="291"/>
      <c r="YB39" s="291"/>
      <c r="YC39" s="291"/>
      <c r="YD39" s="291"/>
      <c r="YE39" s="291"/>
      <c r="YF39" s="291"/>
      <c r="YG39" s="291"/>
      <c r="YH39" s="291"/>
      <c r="YI39" s="291"/>
      <c r="YJ39" s="291"/>
      <c r="YK39" s="291"/>
      <c r="YL39" s="291"/>
      <c r="YM39" s="291"/>
      <c r="YN39" s="291"/>
      <c r="YO39" s="291"/>
      <c r="YP39" s="291"/>
      <c r="YQ39" s="291"/>
      <c r="YR39" s="291"/>
      <c r="YS39" s="291"/>
      <c r="YT39" s="291"/>
      <c r="YU39" s="291"/>
      <c r="YV39" s="291"/>
      <c r="YW39" s="291"/>
      <c r="YX39" s="291"/>
      <c r="YY39" s="291"/>
      <c r="YZ39" s="291"/>
      <c r="ZA39" s="291"/>
      <c r="ZB39" s="291"/>
      <c r="ZC39" s="291"/>
      <c r="ZD39" s="291"/>
      <c r="ZE39" s="291"/>
      <c r="ZF39" s="291"/>
      <c r="ZG39" s="291"/>
      <c r="ZH39" s="291"/>
      <c r="ZI39" s="291"/>
      <c r="ZJ39" s="291"/>
      <c r="ZK39" s="291"/>
      <c r="ZL39" s="291"/>
      <c r="ZM39" s="291"/>
      <c r="ZN39" s="291"/>
      <c r="ZO39" s="291"/>
      <c r="ZP39" s="291"/>
      <c r="ZQ39" s="291"/>
      <c r="ZR39" s="291"/>
      <c r="ZS39" s="291"/>
      <c r="ZT39" s="291"/>
      <c r="ZU39" s="291"/>
      <c r="ZV39" s="291"/>
      <c r="ZW39" s="291"/>
      <c r="ZX39" s="291"/>
      <c r="ZY39" s="291"/>
      <c r="ZZ39" s="291"/>
      <c r="AAA39" s="291"/>
      <c r="AAB39" s="291"/>
      <c r="AAC39" s="291"/>
      <c r="AAD39" s="291"/>
      <c r="AAE39" s="291"/>
      <c r="AAF39" s="291"/>
      <c r="AAG39" s="291"/>
      <c r="AAH39" s="291"/>
      <c r="AAI39" s="291"/>
      <c r="AAJ39" s="291"/>
      <c r="AAK39" s="291"/>
      <c r="AAL39" s="291"/>
      <c r="AAM39" s="291"/>
      <c r="AAN39" s="291"/>
      <c r="AAO39" s="291"/>
      <c r="AAP39" s="291"/>
      <c r="AAQ39" s="291"/>
      <c r="AAR39" s="291"/>
      <c r="AAS39" s="291"/>
      <c r="AAT39" s="291"/>
      <c r="AAU39" s="291"/>
      <c r="AAV39" s="291"/>
      <c r="AAW39" s="291"/>
      <c r="AAX39" s="291"/>
      <c r="AAY39" s="291"/>
      <c r="AAZ39" s="291"/>
      <c r="ABA39" s="291"/>
      <c r="ABB39" s="291"/>
      <c r="ABC39" s="291"/>
      <c r="ABD39" s="291"/>
      <c r="ABE39" s="291"/>
      <c r="ABF39" s="291"/>
      <c r="ABG39" s="291"/>
      <c r="ABH39" s="291"/>
      <c r="ABI39" s="291"/>
      <c r="ABJ39" s="291"/>
      <c r="ABK39" s="291"/>
      <c r="ABL39" s="291"/>
      <c r="ABM39" s="291"/>
      <c r="ABN39" s="291"/>
      <c r="ABO39" s="291"/>
      <c r="ABP39" s="291"/>
      <c r="ABQ39" s="291"/>
      <c r="ABR39" s="291"/>
      <c r="ABS39" s="291"/>
      <c r="ABT39" s="291"/>
      <c r="ABU39" s="291"/>
      <c r="ABV39" s="291"/>
      <c r="ABW39" s="291"/>
      <c r="ABX39" s="291"/>
      <c r="ABY39" s="291"/>
      <c r="ABZ39" s="291"/>
      <c r="ACA39" s="291"/>
      <c r="ACB39" s="291"/>
      <c r="ACC39" s="291"/>
      <c r="ACD39" s="291"/>
      <c r="ACE39" s="291"/>
      <c r="ACF39" s="291"/>
      <c r="ACG39" s="291"/>
      <c r="ACH39" s="291"/>
      <c r="ACI39" s="291"/>
      <c r="ACJ39" s="291"/>
      <c r="ACK39" s="291"/>
      <c r="ACL39" s="291"/>
      <c r="ACM39" s="291"/>
      <c r="ACN39" s="291"/>
      <c r="ACO39" s="291"/>
      <c r="ACP39" s="291"/>
      <c r="ACQ39" s="291"/>
      <c r="ACR39" s="291"/>
      <c r="ACS39" s="291"/>
      <c r="ACT39" s="291"/>
      <c r="ACU39" s="291"/>
      <c r="ACV39" s="291"/>
      <c r="ACW39" s="291"/>
      <c r="ACX39" s="291"/>
      <c r="ACY39" s="291"/>
      <c r="ACZ39" s="291"/>
      <c r="ADA39" s="291"/>
      <c r="ADB39" s="291"/>
      <c r="ADC39" s="291"/>
      <c r="ADD39" s="291"/>
      <c r="ADE39" s="291"/>
      <c r="ADF39" s="291"/>
      <c r="ADG39" s="291"/>
      <c r="ADH39" s="291"/>
      <c r="ADI39" s="291"/>
      <c r="ADJ39" s="291"/>
      <c r="ADK39" s="291"/>
      <c r="ADL39" s="291"/>
      <c r="ADM39" s="291"/>
      <c r="ADN39" s="291"/>
      <c r="ADO39" s="291"/>
      <c r="ADP39" s="291"/>
      <c r="ADQ39" s="291"/>
      <c r="ADR39" s="291"/>
      <c r="ADS39" s="291"/>
      <c r="ADT39" s="291"/>
      <c r="ADU39" s="291"/>
      <c r="ADV39" s="291"/>
      <c r="ADW39" s="291"/>
      <c r="ADX39" s="291"/>
      <c r="ADY39" s="291"/>
      <c r="ADZ39" s="291"/>
      <c r="AEA39" s="291"/>
      <c r="AEB39" s="291"/>
      <c r="AEC39" s="291"/>
      <c r="AED39" s="291"/>
      <c r="AEE39" s="291"/>
      <c r="AEF39" s="291"/>
      <c r="AEG39" s="291"/>
      <c r="AEH39" s="291"/>
      <c r="AEI39" s="291"/>
      <c r="AEJ39" s="291"/>
      <c r="AEK39" s="291"/>
      <c r="AEL39" s="291"/>
      <c r="AEM39" s="291"/>
      <c r="AEN39" s="291"/>
      <c r="AEO39" s="291"/>
      <c r="AEP39" s="291"/>
      <c r="AEQ39" s="291"/>
      <c r="AER39" s="291"/>
      <c r="AES39" s="291"/>
      <c r="AET39" s="291"/>
      <c r="AEU39" s="291"/>
      <c r="AEV39" s="291"/>
      <c r="AEW39" s="291"/>
      <c r="AEX39" s="291"/>
      <c r="AEY39" s="291"/>
      <c r="AEZ39" s="291"/>
      <c r="AFA39" s="291"/>
      <c r="AFB39" s="291"/>
      <c r="AFC39" s="291"/>
      <c r="AFD39" s="291"/>
      <c r="AFE39" s="291"/>
      <c r="AFF39" s="291"/>
      <c r="AFG39" s="291"/>
      <c r="AFH39" s="291"/>
      <c r="AFI39" s="291"/>
      <c r="AFJ39" s="291"/>
      <c r="AFK39" s="291"/>
      <c r="AFL39" s="291"/>
      <c r="AFM39" s="291"/>
      <c r="AFN39" s="291"/>
      <c r="AFO39" s="291"/>
      <c r="AFP39" s="291"/>
      <c r="AFQ39" s="291"/>
      <c r="AFR39" s="291"/>
      <c r="AFS39" s="291"/>
      <c r="AFT39" s="291"/>
      <c r="AFU39" s="291"/>
      <c r="AFV39" s="291"/>
      <c r="AFW39" s="291"/>
      <c r="AFX39" s="291"/>
      <c r="AFY39" s="291"/>
      <c r="AFZ39" s="291"/>
      <c r="AGA39" s="291"/>
      <c r="AGB39" s="291"/>
      <c r="AGC39" s="291"/>
      <c r="AGD39" s="291"/>
      <c r="AGE39" s="291"/>
      <c r="AGF39" s="291"/>
      <c r="AGG39" s="291"/>
      <c r="AGH39" s="291"/>
      <c r="AGI39" s="291"/>
      <c r="AGJ39" s="291"/>
      <c r="AGK39" s="291"/>
      <c r="AGL39" s="291"/>
      <c r="AGM39" s="291"/>
      <c r="AGN39" s="291"/>
      <c r="AGO39" s="291"/>
      <c r="AGP39" s="291"/>
      <c r="AGQ39" s="291"/>
      <c r="AGR39" s="291"/>
      <c r="AGS39" s="291"/>
      <c r="AGT39" s="291"/>
      <c r="AGU39" s="291"/>
      <c r="AGV39" s="291"/>
      <c r="AGW39" s="291"/>
      <c r="AGX39" s="291"/>
      <c r="AGY39" s="291"/>
      <c r="AGZ39" s="291"/>
      <c r="AHA39" s="291"/>
      <c r="AHB39" s="291"/>
      <c r="AHC39" s="291"/>
      <c r="AHD39" s="291"/>
      <c r="AHE39" s="291"/>
      <c r="AHF39" s="291"/>
      <c r="AHG39" s="291"/>
      <c r="AHH39" s="291"/>
      <c r="AHI39" s="291"/>
      <c r="AHJ39" s="291"/>
      <c r="AHK39" s="291"/>
      <c r="AHL39" s="291"/>
      <c r="AHM39" s="291"/>
      <c r="AHN39" s="291"/>
      <c r="AHO39" s="291"/>
      <c r="AHP39" s="291"/>
      <c r="AHQ39" s="291"/>
      <c r="AHR39" s="291"/>
      <c r="AHS39" s="291"/>
      <c r="AHT39" s="291"/>
      <c r="AHU39" s="291"/>
      <c r="AHV39" s="291"/>
      <c r="AHW39" s="291"/>
      <c r="AHX39" s="291"/>
      <c r="AHY39" s="291"/>
      <c r="AHZ39" s="291"/>
      <c r="AIA39" s="291"/>
      <c r="AIB39" s="291"/>
      <c r="AIC39" s="291"/>
      <c r="AID39" s="291"/>
      <c r="AIE39" s="291"/>
      <c r="AIF39" s="291"/>
      <c r="AIG39" s="291"/>
      <c r="AIH39" s="291"/>
      <c r="AII39" s="291"/>
      <c r="AIJ39" s="291"/>
      <c r="AIK39" s="291"/>
      <c r="AIL39" s="291"/>
      <c r="AIM39" s="291"/>
      <c r="AIN39" s="291"/>
      <c r="AIO39" s="291"/>
      <c r="AIP39" s="291"/>
      <c r="AIQ39" s="291"/>
      <c r="AIR39" s="291"/>
      <c r="AIS39" s="291"/>
      <c r="AIT39" s="291"/>
      <c r="AIU39" s="291"/>
      <c r="AIV39" s="291"/>
      <c r="AIW39" s="291"/>
      <c r="AIX39" s="291"/>
      <c r="AIY39" s="291"/>
      <c r="AIZ39" s="291"/>
      <c r="AJA39" s="291"/>
      <c r="AJB39" s="291"/>
      <c r="AJC39" s="291"/>
      <c r="AJD39" s="291"/>
      <c r="AJE39" s="291"/>
      <c r="AJF39" s="291"/>
      <c r="AJG39" s="291"/>
      <c r="AJH39" s="291"/>
      <c r="AJI39" s="291"/>
      <c r="AJJ39" s="291"/>
      <c r="AJK39" s="291"/>
      <c r="AJL39" s="291"/>
      <c r="AJM39" s="291"/>
      <c r="AJN39" s="291"/>
      <c r="AJO39" s="291"/>
      <c r="AJP39" s="291"/>
      <c r="AJQ39" s="291"/>
      <c r="AJR39" s="291"/>
      <c r="AJS39" s="291"/>
      <c r="AJT39" s="291"/>
      <c r="AJU39" s="291"/>
      <c r="AJV39" s="291"/>
      <c r="AJW39" s="291"/>
      <c r="AJX39" s="291"/>
      <c r="AJY39" s="291"/>
      <c r="AJZ39" s="291"/>
      <c r="AKA39" s="291"/>
      <c r="AKB39" s="291"/>
      <c r="AKC39" s="291"/>
      <c r="AKD39" s="291"/>
      <c r="AKE39" s="291"/>
      <c r="AKF39" s="291"/>
      <c r="AKG39" s="291"/>
      <c r="AKH39" s="291"/>
      <c r="AKI39" s="291"/>
      <c r="AKJ39" s="291"/>
      <c r="AKK39" s="291"/>
      <c r="AKL39" s="291"/>
      <c r="AKM39" s="291"/>
      <c r="AKN39" s="291"/>
      <c r="AKO39" s="291"/>
      <c r="AKP39" s="291"/>
      <c r="AKQ39" s="291"/>
      <c r="AKR39" s="291"/>
      <c r="AKS39" s="291"/>
      <c r="AKT39" s="291"/>
      <c r="AKU39" s="291"/>
      <c r="AKV39" s="291"/>
      <c r="AKW39" s="291"/>
      <c r="AKX39" s="291"/>
      <c r="AKY39" s="291"/>
      <c r="AKZ39" s="291"/>
      <c r="ALA39" s="291"/>
      <c r="ALB39" s="291"/>
      <c r="ALC39" s="291"/>
      <c r="ALD39" s="291"/>
      <c r="ALE39" s="291"/>
      <c r="ALF39" s="291"/>
      <c r="ALG39" s="291"/>
      <c r="ALH39" s="291"/>
    </row>
    <row r="40" spans="2:998">
      <c r="B40" s="300" t="s">
        <v>133</v>
      </c>
      <c r="C40" s="673">
        <v>7478.1296983210013</v>
      </c>
      <c r="D40" s="673">
        <v>7678.4037795969944</v>
      </c>
      <c r="E40" s="673">
        <v>3493.3463844400012</v>
      </c>
      <c r="F40" s="673">
        <v>7442.4112010237222</v>
      </c>
      <c r="G40" s="673">
        <v>7852.7196271800631</v>
      </c>
      <c r="H40" s="673">
        <v>8197.6221084413901</v>
      </c>
      <c r="I40" s="673">
        <v>8524.6713788828456</v>
      </c>
      <c r="J40" s="673">
        <v>8803.6484844077058</v>
      </c>
      <c r="K40" s="673">
        <v>8951.9052045449007</v>
      </c>
      <c r="L40" s="291"/>
      <c r="M40" s="671"/>
      <c r="O40" s="294"/>
      <c r="P40" s="294"/>
      <c r="Q40" s="294"/>
      <c r="R40" s="294"/>
      <c r="S40" s="294"/>
      <c r="T40" s="294"/>
      <c r="U40" s="291"/>
      <c r="V40" s="291"/>
      <c r="W40" s="291"/>
      <c r="X40" s="291"/>
      <c r="Y40" s="291"/>
      <c r="Z40" s="291"/>
      <c r="AA40" s="291"/>
      <c r="AB40" s="291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91"/>
      <c r="CB40" s="291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91"/>
      <c r="CO40" s="291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91"/>
      <c r="DB40" s="291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91"/>
      <c r="DO40" s="291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91"/>
      <c r="EB40" s="291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91"/>
      <c r="EO40" s="291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91"/>
      <c r="FB40" s="291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91"/>
      <c r="FO40" s="291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91"/>
      <c r="GB40" s="291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91"/>
      <c r="GO40" s="291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91"/>
      <c r="HB40" s="291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91"/>
      <c r="HO40" s="291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91"/>
      <c r="IB40" s="291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91"/>
      <c r="IO40" s="291"/>
      <c r="IP40" s="291"/>
      <c r="IQ40" s="291"/>
      <c r="IR40" s="291"/>
      <c r="IS40" s="291"/>
      <c r="IT40" s="291"/>
      <c r="IU40" s="291"/>
      <c r="IV40" s="291"/>
      <c r="IW40" s="291"/>
      <c r="IX40" s="291"/>
      <c r="IY40" s="291"/>
      <c r="IZ40" s="291"/>
      <c r="JA40" s="291"/>
      <c r="JB40" s="291"/>
      <c r="JC40" s="291"/>
      <c r="JD40" s="291"/>
      <c r="JE40" s="291"/>
      <c r="JF40" s="291"/>
      <c r="JG40" s="291"/>
      <c r="JH40" s="291"/>
      <c r="JI40" s="291"/>
      <c r="JJ40" s="291"/>
      <c r="JK40" s="291"/>
      <c r="JL40" s="291"/>
      <c r="JM40" s="291"/>
      <c r="JN40" s="291"/>
      <c r="JO40" s="291"/>
      <c r="JP40" s="291"/>
      <c r="JQ40" s="291"/>
      <c r="JR40" s="291"/>
      <c r="JS40" s="291"/>
      <c r="JT40" s="291"/>
      <c r="JU40" s="291"/>
      <c r="JV40" s="291"/>
      <c r="JW40" s="291"/>
      <c r="JX40" s="291"/>
      <c r="JY40" s="291"/>
      <c r="JZ40" s="291"/>
      <c r="KA40" s="291"/>
      <c r="KB40" s="291"/>
      <c r="KC40" s="291"/>
      <c r="KD40" s="291"/>
      <c r="KE40" s="291"/>
      <c r="KF40" s="291"/>
      <c r="KG40" s="291"/>
      <c r="KH40" s="291"/>
      <c r="KI40" s="291"/>
      <c r="KJ40" s="291"/>
      <c r="KK40" s="291"/>
      <c r="KL40" s="291"/>
      <c r="KM40" s="291"/>
      <c r="KN40" s="291"/>
      <c r="KO40" s="291"/>
      <c r="KP40" s="291"/>
      <c r="KQ40" s="291"/>
      <c r="KR40" s="291"/>
      <c r="KS40" s="291"/>
      <c r="KT40" s="291"/>
      <c r="KU40" s="291"/>
      <c r="KV40" s="291"/>
      <c r="KW40" s="291"/>
      <c r="KX40" s="291"/>
      <c r="KY40" s="291"/>
      <c r="KZ40" s="291"/>
      <c r="LA40" s="291"/>
      <c r="LB40" s="291"/>
      <c r="LC40" s="291"/>
      <c r="LD40" s="291"/>
      <c r="LE40" s="291"/>
      <c r="LF40" s="291"/>
      <c r="LG40" s="291"/>
      <c r="LH40" s="291"/>
      <c r="LI40" s="291"/>
      <c r="LJ40" s="291"/>
      <c r="LK40" s="291"/>
      <c r="LL40" s="291"/>
      <c r="LM40" s="291"/>
      <c r="LN40" s="291"/>
      <c r="LO40" s="291"/>
      <c r="LP40" s="291"/>
      <c r="LQ40" s="291"/>
      <c r="LR40" s="291"/>
      <c r="LS40" s="291"/>
      <c r="LT40" s="291"/>
      <c r="LU40" s="291"/>
      <c r="LV40" s="291"/>
      <c r="LW40" s="291"/>
      <c r="LX40" s="291"/>
      <c r="LY40" s="291"/>
      <c r="LZ40" s="291"/>
      <c r="MA40" s="291"/>
      <c r="MB40" s="291"/>
      <c r="MC40" s="291"/>
      <c r="MD40" s="291"/>
      <c r="ME40" s="291"/>
      <c r="MF40" s="291"/>
      <c r="MG40" s="291"/>
      <c r="MH40" s="291"/>
      <c r="MI40" s="291"/>
      <c r="MJ40" s="291"/>
      <c r="MK40" s="291"/>
      <c r="ML40" s="291"/>
      <c r="MM40" s="291"/>
      <c r="MN40" s="291"/>
      <c r="MO40" s="291"/>
      <c r="MP40" s="291"/>
      <c r="MQ40" s="291"/>
      <c r="MR40" s="291"/>
      <c r="MS40" s="291"/>
      <c r="MT40" s="291"/>
      <c r="MU40" s="291"/>
      <c r="MV40" s="291"/>
      <c r="MW40" s="291"/>
      <c r="MX40" s="291"/>
      <c r="MY40" s="291"/>
      <c r="MZ40" s="291"/>
      <c r="NA40" s="291"/>
      <c r="NB40" s="291"/>
      <c r="NC40" s="291"/>
      <c r="ND40" s="291"/>
      <c r="NE40" s="291"/>
      <c r="NF40" s="291"/>
      <c r="NG40" s="291"/>
      <c r="NH40" s="291"/>
      <c r="NI40" s="291"/>
      <c r="NJ40" s="291"/>
      <c r="NK40" s="291"/>
      <c r="NL40" s="291"/>
      <c r="NM40" s="291"/>
      <c r="NN40" s="291"/>
      <c r="NO40" s="291"/>
      <c r="NP40" s="291"/>
      <c r="NQ40" s="291"/>
      <c r="NR40" s="291"/>
      <c r="NS40" s="291"/>
      <c r="NT40" s="291"/>
      <c r="NU40" s="291"/>
      <c r="NV40" s="291"/>
      <c r="NW40" s="291"/>
      <c r="NX40" s="291"/>
      <c r="NY40" s="291"/>
      <c r="NZ40" s="291"/>
      <c r="OA40" s="291"/>
      <c r="OB40" s="291"/>
      <c r="OC40" s="291"/>
      <c r="OD40" s="291"/>
      <c r="OE40" s="291"/>
      <c r="OF40" s="291"/>
      <c r="OG40" s="291"/>
      <c r="OH40" s="291"/>
      <c r="OI40" s="291"/>
      <c r="OJ40" s="291"/>
      <c r="OK40" s="291"/>
      <c r="OL40" s="291"/>
      <c r="OM40" s="291"/>
      <c r="ON40" s="291"/>
      <c r="OO40" s="291"/>
      <c r="OP40" s="291"/>
      <c r="OQ40" s="291"/>
      <c r="OR40" s="291"/>
      <c r="OS40" s="291"/>
      <c r="OT40" s="291"/>
      <c r="OU40" s="291"/>
      <c r="OV40" s="291"/>
      <c r="OW40" s="291"/>
      <c r="OX40" s="291"/>
      <c r="OY40" s="291"/>
      <c r="OZ40" s="291"/>
      <c r="PA40" s="291"/>
      <c r="PB40" s="291"/>
      <c r="PC40" s="291"/>
      <c r="PD40" s="291"/>
      <c r="PE40" s="291"/>
      <c r="PF40" s="291"/>
      <c r="PG40" s="291"/>
      <c r="PH40" s="291"/>
      <c r="PI40" s="291"/>
      <c r="PJ40" s="291"/>
      <c r="PK40" s="291"/>
      <c r="PL40" s="291"/>
      <c r="PM40" s="291"/>
      <c r="PN40" s="291"/>
      <c r="PO40" s="291"/>
      <c r="PP40" s="291"/>
      <c r="PQ40" s="291"/>
      <c r="PR40" s="291"/>
      <c r="PS40" s="291"/>
      <c r="PT40" s="291"/>
      <c r="PU40" s="291"/>
      <c r="PV40" s="291"/>
      <c r="PW40" s="291"/>
      <c r="PX40" s="291"/>
      <c r="PY40" s="291"/>
      <c r="PZ40" s="291"/>
      <c r="QA40" s="291"/>
      <c r="QB40" s="291"/>
      <c r="QC40" s="291"/>
      <c r="QD40" s="291"/>
      <c r="QE40" s="291"/>
      <c r="QF40" s="291"/>
      <c r="QG40" s="291"/>
      <c r="QH40" s="291"/>
      <c r="QI40" s="291"/>
      <c r="QJ40" s="291"/>
      <c r="QK40" s="291"/>
      <c r="QL40" s="291"/>
      <c r="QM40" s="291"/>
      <c r="QN40" s="291"/>
      <c r="QO40" s="291"/>
      <c r="QP40" s="291"/>
      <c r="QQ40" s="291"/>
      <c r="QR40" s="291"/>
      <c r="QS40" s="291"/>
      <c r="QT40" s="291"/>
      <c r="QU40" s="291"/>
      <c r="QV40" s="291"/>
      <c r="QW40" s="291"/>
      <c r="QX40" s="291"/>
      <c r="QY40" s="291"/>
      <c r="QZ40" s="291"/>
      <c r="RA40" s="291"/>
      <c r="RB40" s="291"/>
      <c r="RC40" s="291"/>
      <c r="RD40" s="291"/>
      <c r="RE40" s="291"/>
      <c r="RF40" s="291"/>
      <c r="RG40" s="291"/>
      <c r="RH40" s="291"/>
      <c r="RI40" s="291"/>
      <c r="RJ40" s="291"/>
      <c r="RK40" s="291"/>
      <c r="RL40" s="291"/>
      <c r="RM40" s="291"/>
      <c r="RN40" s="291"/>
      <c r="RO40" s="291"/>
      <c r="RP40" s="291"/>
      <c r="RQ40" s="291"/>
      <c r="RR40" s="291"/>
      <c r="RS40" s="291"/>
      <c r="RT40" s="291"/>
      <c r="RU40" s="291"/>
      <c r="RV40" s="291"/>
      <c r="RW40" s="291"/>
      <c r="RX40" s="291"/>
      <c r="RY40" s="291"/>
      <c r="RZ40" s="291"/>
      <c r="SA40" s="291"/>
      <c r="SB40" s="291"/>
      <c r="SC40" s="291"/>
      <c r="SD40" s="291"/>
      <c r="SE40" s="291"/>
      <c r="SF40" s="291"/>
      <c r="SG40" s="291"/>
      <c r="SH40" s="291"/>
      <c r="SI40" s="291"/>
      <c r="SJ40" s="291"/>
      <c r="SK40" s="291"/>
      <c r="SL40" s="291"/>
      <c r="SM40" s="291"/>
      <c r="SN40" s="291"/>
      <c r="SO40" s="291"/>
      <c r="SP40" s="291"/>
      <c r="SQ40" s="291"/>
      <c r="SR40" s="291"/>
      <c r="SS40" s="291"/>
      <c r="ST40" s="291"/>
      <c r="SU40" s="291"/>
      <c r="SV40" s="291"/>
      <c r="SW40" s="291"/>
      <c r="SX40" s="291"/>
      <c r="SY40" s="291"/>
      <c r="SZ40" s="291"/>
      <c r="TA40" s="291"/>
      <c r="TB40" s="291"/>
      <c r="TC40" s="291"/>
      <c r="TD40" s="291"/>
      <c r="TE40" s="291"/>
      <c r="TF40" s="291"/>
      <c r="TG40" s="291"/>
      <c r="TH40" s="291"/>
      <c r="TI40" s="291"/>
      <c r="TJ40" s="291"/>
      <c r="TK40" s="291"/>
      <c r="TL40" s="291"/>
      <c r="TM40" s="291"/>
      <c r="TN40" s="291"/>
      <c r="TO40" s="291"/>
      <c r="TP40" s="291"/>
      <c r="TQ40" s="291"/>
      <c r="TR40" s="291"/>
      <c r="TS40" s="291"/>
      <c r="TT40" s="291"/>
      <c r="TU40" s="291"/>
      <c r="TV40" s="291"/>
      <c r="TW40" s="291"/>
      <c r="TX40" s="291"/>
      <c r="TY40" s="291"/>
      <c r="TZ40" s="291"/>
      <c r="UA40" s="291"/>
      <c r="UB40" s="291"/>
      <c r="UC40" s="291"/>
      <c r="UD40" s="291"/>
      <c r="UE40" s="291"/>
      <c r="UF40" s="291"/>
      <c r="UG40" s="291"/>
      <c r="UH40" s="291"/>
      <c r="UI40" s="291"/>
      <c r="UJ40" s="291"/>
      <c r="UK40" s="291"/>
      <c r="UL40" s="291"/>
      <c r="UM40" s="291"/>
      <c r="UN40" s="291"/>
      <c r="UO40" s="291"/>
      <c r="UP40" s="291"/>
      <c r="UQ40" s="291"/>
      <c r="UR40" s="291"/>
      <c r="US40" s="291"/>
      <c r="UT40" s="291"/>
      <c r="UU40" s="291"/>
      <c r="UV40" s="291"/>
      <c r="UW40" s="291"/>
      <c r="UX40" s="291"/>
      <c r="UY40" s="291"/>
      <c r="UZ40" s="291"/>
      <c r="VA40" s="291"/>
      <c r="VB40" s="291"/>
      <c r="VC40" s="291"/>
      <c r="VD40" s="291"/>
      <c r="VE40" s="291"/>
      <c r="VF40" s="291"/>
      <c r="VG40" s="291"/>
      <c r="VH40" s="291"/>
      <c r="VI40" s="291"/>
      <c r="VJ40" s="291"/>
      <c r="VK40" s="291"/>
      <c r="VL40" s="291"/>
      <c r="VM40" s="291"/>
      <c r="VN40" s="291"/>
      <c r="VO40" s="291"/>
      <c r="VP40" s="291"/>
      <c r="VQ40" s="291"/>
      <c r="VR40" s="291"/>
      <c r="VS40" s="291"/>
      <c r="VT40" s="291"/>
      <c r="VU40" s="291"/>
      <c r="VV40" s="291"/>
      <c r="VW40" s="291"/>
      <c r="VX40" s="291"/>
      <c r="VY40" s="291"/>
      <c r="VZ40" s="291"/>
      <c r="WA40" s="291"/>
      <c r="WB40" s="291"/>
      <c r="WC40" s="291"/>
      <c r="WD40" s="291"/>
      <c r="WE40" s="291"/>
      <c r="WF40" s="291"/>
      <c r="WG40" s="291"/>
      <c r="WH40" s="291"/>
      <c r="WI40" s="291"/>
      <c r="WJ40" s="291"/>
      <c r="WK40" s="291"/>
      <c r="WL40" s="291"/>
      <c r="WM40" s="291"/>
      <c r="WN40" s="291"/>
      <c r="WO40" s="291"/>
      <c r="WP40" s="291"/>
      <c r="WQ40" s="291"/>
      <c r="WR40" s="291"/>
      <c r="WS40" s="291"/>
      <c r="WT40" s="291"/>
      <c r="WU40" s="291"/>
      <c r="WV40" s="291"/>
      <c r="WW40" s="291"/>
      <c r="WX40" s="291"/>
      <c r="WY40" s="291"/>
      <c r="WZ40" s="291"/>
      <c r="XA40" s="291"/>
      <c r="XB40" s="291"/>
      <c r="XC40" s="291"/>
      <c r="XD40" s="291"/>
      <c r="XE40" s="291"/>
      <c r="XF40" s="291"/>
      <c r="XG40" s="291"/>
      <c r="XH40" s="291"/>
      <c r="XI40" s="291"/>
      <c r="XJ40" s="291"/>
      <c r="XK40" s="291"/>
      <c r="XL40" s="291"/>
      <c r="XM40" s="291"/>
      <c r="XN40" s="291"/>
      <c r="XO40" s="291"/>
      <c r="XP40" s="291"/>
      <c r="XQ40" s="291"/>
      <c r="XR40" s="291"/>
      <c r="XS40" s="291"/>
      <c r="XT40" s="291"/>
      <c r="XU40" s="291"/>
      <c r="XV40" s="291"/>
      <c r="XW40" s="291"/>
      <c r="XX40" s="291"/>
      <c r="XY40" s="291"/>
      <c r="XZ40" s="291"/>
      <c r="YA40" s="291"/>
      <c r="YB40" s="291"/>
      <c r="YC40" s="291"/>
      <c r="YD40" s="291"/>
      <c r="YE40" s="291"/>
      <c r="YF40" s="291"/>
      <c r="YG40" s="291"/>
      <c r="YH40" s="291"/>
      <c r="YI40" s="291"/>
      <c r="YJ40" s="291"/>
      <c r="YK40" s="291"/>
      <c r="YL40" s="291"/>
      <c r="YM40" s="291"/>
      <c r="YN40" s="291"/>
      <c r="YO40" s="291"/>
      <c r="YP40" s="291"/>
      <c r="YQ40" s="291"/>
      <c r="YR40" s="291"/>
      <c r="YS40" s="291"/>
      <c r="YT40" s="291"/>
      <c r="YU40" s="291"/>
      <c r="YV40" s="291"/>
      <c r="YW40" s="291"/>
      <c r="YX40" s="291"/>
      <c r="YY40" s="291"/>
      <c r="YZ40" s="291"/>
      <c r="ZA40" s="291"/>
      <c r="ZB40" s="291"/>
      <c r="ZC40" s="291"/>
      <c r="ZD40" s="291"/>
      <c r="ZE40" s="291"/>
      <c r="ZF40" s="291"/>
      <c r="ZG40" s="291"/>
      <c r="ZH40" s="291"/>
      <c r="ZI40" s="291"/>
      <c r="ZJ40" s="291"/>
      <c r="ZK40" s="291"/>
      <c r="ZL40" s="291"/>
      <c r="ZM40" s="291"/>
      <c r="ZN40" s="291"/>
      <c r="ZO40" s="291"/>
      <c r="ZP40" s="291"/>
      <c r="ZQ40" s="291"/>
      <c r="ZR40" s="291"/>
      <c r="ZS40" s="291"/>
      <c r="ZT40" s="291"/>
      <c r="ZU40" s="291"/>
      <c r="ZV40" s="291"/>
      <c r="ZW40" s="291"/>
      <c r="ZX40" s="291"/>
      <c r="ZY40" s="291"/>
      <c r="ZZ40" s="291"/>
      <c r="AAA40" s="291"/>
      <c r="AAB40" s="291"/>
      <c r="AAC40" s="291"/>
      <c r="AAD40" s="291"/>
      <c r="AAE40" s="291"/>
      <c r="AAF40" s="291"/>
      <c r="AAG40" s="291"/>
      <c r="AAH40" s="291"/>
      <c r="AAI40" s="291"/>
      <c r="AAJ40" s="291"/>
      <c r="AAK40" s="291"/>
      <c r="AAL40" s="291"/>
      <c r="AAM40" s="291"/>
      <c r="AAN40" s="291"/>
      <c r="AAO40" s="291"/>
      <c r="AAP40" s="291"/>
      <c r="AAQ40" s="291"/>
      <c r="AAR40" s="291"/>
      <c r="AAS40" s="291"/>
      <c r="AAT40" s="291"/>
      <c r="AAU40" s="291"/>
      <c r="AAV40" s="291"/>
      <c r="AAW40" s="291"/>
      <c r="AAX40" s="291"/>
      <c r="AAY40" s="291"/>
      <c r="AAZ40" s="291"/>
      <c r="ABA40" s="291"/>
      <c r="ABB40" s="291"/>
      <c r="ABC40" s="291"/>
      <c r="ABD40" s="291"/>
      <c r="ABE40" s="291"/>
      <c r="ABF40" s="291"/>
      <c r="ABG40" s="291"/>
      <c r="ABH40" s="291"/>
      <c r="ABI40" s="291"/>
      <c r="ABJ40" s="291"/>
      <c r="ABK40" s="291"/>
      <c r="ABL40" s="291"/>
      <c r="ABM40" s="291"/>
      <c r="ABN40" s="291"/>
      <c r="ABO40" s="291"/>
      <c r="ABP40" s="291"/>
      <c r="ABQ40" s="291"/>
      <c r="ABR40" s="291"/>
      <c r="ABS40" s="291"/>
      <c r="ABT40" s="291"/>
      <c r="ABU40" s="291"/>
      <c r="ABV40" s="291"/>
      <c r="ABW40" s="291"/>
      <c r="ABX40" s="291"/>
      <c r="ABY40" s="291"/>
      <c r="ABZ40" s="291"/>
      <c r="ACA40" s="291"/>
      <c r="ACB40" s="291"/>
      <c r="ACC40" s="291"/>
      <c r="ACD40" s="291"/>
      <c r="ACE40" s="291"/>
      <c r="ACF40" s="291"/>
      <c r="ACG40" s="291"/>
      <c r="ACH40" s="291"/>
      <c r="ACI40" s="291"/>
      <c r="ACJ40" s="291"/>
      <c r="ACK40" s="291"/>
      <c r="ACL40" s="291"/>
      <c r="ACM40" s="291"/>
      <c r="ACN40" s="291"/>
      <c r="ACO40" s="291"/>
      <c r="ACP40" s="291"/>
      <c r="ACQ40" s="291"/>
      <c r="ACR40" s="291"/>
      <c r="ACS40" s="291"/>
      <c r="ACT40" s="291"/>
      <c r="ACU40" s="291"/>
      <c r="ACV40" s="291"/>
      <c r="ACW40" s="291"/>
      <c r="ACX40" s="291"/>
      <c r="ACY40" s="291"/>
      <c r="ACZ40" s="291"/>
      <c r="ADA40" s="291"/>
      <c r="ADB40" s="291"/>
      <c r="ADC40" s="291"/>
      <c r="ADD40" s="291"/>
      <c r="ADE40" s="291"/>
      <c r="ADF40" s="291"/>
      <c r="ADG40" s="291"/>
      <c r="ADH40" s="291"/>
      <c r="ADI40" s="291"/>
      <c r="ADJ40" s="291"/>
      <c r="ADK40" s="291"/>
      <c r="ADL40" s="291"/>
      <c r="ADM40" s="291"/>
      <c r="ADN40" s="291"/>
      <c r="ADO40" s="291"/>
      <c r="ADP40" s="291"/>
      <c r="ADQ40" s="291"/>
      <c r="ADR40" s="291"/>
      <c r="ADS40" s="291"/>
      <c r="ADT40" s="291"/>
      <c r="ADU40" s="291"/>
      <c r="ADV40" s="291"/>
      <c r="ADW40" s="291"/>
      <c r="ADX40" s="291"/>
      <c r="ADY40" s="291"/>
      <c r="ADZ40" s="291"/>
      <c r="AEA40" s="291"/>
      <c r="AEB40" s="291"/>
      <c r="AEC40" s="291"/>
      <c r="AED40" s="291"/>
      <c r="AEE40" s="291"/>
      <c r="AEF40" s="291"/>
      <c r="AEG40" s="291"/>
      <c r="AEH40" s="291"/>
      <c r="AEI40" s="291"/>
      <c r="AEJ40" s="291"/>
      <c r="AEK40" s="291"/>
      <c r="AEL40" s="291"/>
      <c r="AEM40" s="291"/>
      <c r="AEN40" s="291"/>
      <c r="AEO40" s="291"/>
      <c r="AEP40" s="291"/>
      <c r="AEQ40" s="291"/>
      <c r="AER40" s="291"/>
      <c r="AES40" s="291"/>
      <c r="AET40" s="291"/>
      <c r="AEU40" s="291"/>
      <c r="AEV40" s="291"/>
      <c r="AEW40" s="291"/>
      <c r="AEX40" s="291"/>
      <c r="AEY40" s="291"/>
      <c r="AEZ40" s="291"/>
      <c r="AFA40" s="291"/>
      <c r="AFB40" s="291"/>
      <c r="AFC40" s="291"/>
      <c r="AFD40" s="291"/>
      <c r="AFE40" s="291"/>
      <c r="AFF40" s="291"/>
      <c r="AFG40" s="291"/>
      <c r="AFH40" s="291"/>
      <c r="AFI40" s="291"/>
      <c r="AFJ40" s="291"/>
      <c r="AFK40" s="291"/>
      <c r="AFL40" s="291"/>
      <c r="AFM40" s="291"/>
      <c r="AFN40" s="291"/>
      <c r="AFO40" s="291"/>
      <c r="AFP40" s="291"/>
      <c r="AFQ40" s="291"/>
      <c r="AFR40" s="291"/>
      <c r="AFS40" s="291"/>
      <c r="AFT40" s="291"/>
      <c r="AFU40" s="291"/>
      <c r="AFV40" s="291"/>
      <c r="AFW40" s="291"/>
      <c r="AFX40" s="291"/>
      <c r="AFY40" s="291"/>
      <c r="AFZ40" s="291"/>
      <c r="AGA40" s="291"/>
      <c r="AGB40" s="291"/>
      <c r="AGC40" s="291"/>
      <c r="AGD40" s="291"/>
      <c r="AGE40" s="291"/>
      <c r="AGF40" s="291"/>
      <c r="AGG40" s="291"/>
      <c r="AGH40" s="291"/>
      <c r="AGI40" s="291"/>
      <c r="AGJ40" s="291"/>
      <c r="AGK40" s="291"/>
      <c r="AGL40" s="291"/>
      <c r="AGM40" s="291"/>
      <c r="AGN40" s="291"/>
      <c r="AGO40" s="291"/>
      <c r="AGP40" s="291"/>
      <c r="AGQ40" s="291"/>
      <c r="AGR40" s="291"/>
      <c r="AGS40" s="291"/>
      <c r="AGT40" s="291"/>
      <c r="AGU40" s="291"/>
      <c r="AGV40" s="291"/>
      <c r="AGW40" s="291"/>
      <c r="AGX40" s="291"/>
      <c r="AGY40" s="291"/>
      <c r="AGZ40" s="291"/>
      <c r="AHA40" s="291"/>
      <c r="AHB40" s="291"/>
      <c r="AHC40" s="291"/>
      <c r="AHD40" s="291"/>
      <c r="AHE40" s="291"/>
      <c r="AHF40" s="291"/>
      <c r="AHG40" s="291"/>
      <c r="AHH40" s="291"/>
      <c r="AHI40" s="291"/>
      <c r="AHJ40" s="291"/>
      <c r="AHK40" s="291"/>
      <c r="AHL40" s="291"/>
      <c r="AHM40" s="291"/>
      <c r="AHN40" s="291"/>
      <c r="AHO40" s="291"/>
      <c r="AHP40" s="291"/>
      <c r="AHQ40" s="291"/>
      <c r="AHR40" s="291"/>
      <c r="AHS40" s="291"/>
      <c r="AHT40" s="291"/>
      <c r="AHU40" s="291"/>
      <c r="AHV40" s="291"/>
      <c r="AHW40" s="291"/>
      <c r="AHX40" s="291"/>
      <c r="AHY40" s="291"/>
      <c r="AHZ40" s="291"/>
      <c r="AIA40" s="291"/>
      <c r="AIB40" s="291"/>
      <c r="AIC40" s="291"/>
      <c r="AID40" s="291"/>
      <c r="AIE40" s="291"/>
      <c r="AIF40" s="291"/>
      <c r="AIG40" s="291"/>
      <c r="AIH40" s="291"/>
      <c r="AII40" s="291"/>
      <c r="AIJ40" s="291"/>
      <c r="AIK40" s="291"/>
      <c r="AIL40" s="291"/>
      <c r="AIM40" s="291"/>
      <c r="AIN40" s="291"/>
      <c r="AIO40" s="291"/>
      <c r="AIP40" s="291"/>
      <c r="AIQ40" s="291"/>
      <c r="AIR40" s="291"/>
      <c r="AIS40" s="291"/>
      <c r="AIT40" s="291"/>
      <c r="AIU40" s="291"/>
      <c r="AIV40" s="291"/>
      <c r="AIW40" s="291"/>
      <c r="AIX40" s="291"/>
      <c r="AIY40" s="291"/>
      <c r="AIZ40" s="291"/>
      <c r="AJA40" s="291"/>
      <c r="AJB40" s="291"/>
      <c r="AJC40" s="291"/>
      <c r="AJD40" s="291"/>
      <c r="AJE40" s="291"/>
      <c r="AJF40" s="291"/>
      <c r="AJG40" s="291"/>
      <c r="AJH40" s="291"/>
      <c r="AJI40" s="291"/>
      <c r="AJJ40" s="291"/>
      <c r="AJK40" s="291"/>
      <c r="AJL40" s="291"/>
      <c r="AJM40" s="291"/>
      <c r="AJN40" s="291"/>
      <c r="AJO40" s="291"/>
      <c r="AJP40" s="291"/>
      <c r="AJQ40" s="291"/>
      <c r="AJR40" s="291"/>
      <c r="AJS40" s="291"/>
      <c r="AJT40" s="291"/>
      <c r="AJU40" s="291"/>
      <c r="AJV40" s="291"/>
      <c r="AJW40" s="291"/>
      <c r="AJX40" s="291"/>
      <c r="AJY40" s="291"/>
      <c r="AJZ40" s="291"/>
      <c r="AKA40" s="291"/>
      <c r="AKB40" s="291"/>
      <c r="AKC40" s="291"/>
      <c r="AKD40" s="291"/>
      <c r="AKE40" s="291"/>
      <c r="AKF40" s="291"/>
      <c r="AKG40" s="291"/>
      <c r="AKH40" s="291"/>
      <c r="AKI40" s="291"/>
      <c r="AKJ40" s="291"/>
      <c r="AKK40" s="291"/>
      <c r="AKL40" s="291"/>
      <c r="AKM40" s="291"/>
      <c r="AKN40" s="291"/>
      <c r="AKO40" s="291"/>
      <c r="AKP40" s="291"/>
      <c r="AKQ40" s="291"/>
      <c r="AKR40" s="291"/>
      <c r="AKS40" s="291"/>
      <c r="AKT40" s="291"/>
      <c r="AKU40" s="291"/>
      <c r="AKV40" s="291"/>
      <c r="AKW40" s="291"/>
      <c r="AKX40" s="291"/>
      <c r="AKY40" s="291"/>
      <c r="AKZ40" s="291"/>
      <c r="ALA40" s="291"/>
      <c r="ALB40" s="291"/>
      <c r="ALC40" s="291"/>
      <c r="ALD40" s="291"/>
      <c r="ALE40" s="291"/>
      <c r="ALF40" s="291"/>
      <c r="ALG40" s="291"/>
      <c r="ALH40" s="291"/>
      <c r="ALI40" s="291"/>
      <c r="ALJ40" s="291"/>
    </row>
    <row r="41" spans="2:998" ht="44.25" customHeight="1">
      <c r="B41" s="304" t="s">
        <v>141</v>
      </c>
      <c r="C41" s="674">
        <f>C37+C38</f>
        <v>1574.3320616279998</v>
      </c>
      <c r="D41" s="674">
        <f t="shared" ref="D41:K41" si="4">D37+D38</f>
        <v>1601.8642172119994</v>
      </c>
      <c r="E41" s="674">
        <f t="shared" si="4"/>
        <v>984.01355514899956</v>
      </c>
      <c r="F41" s="674">
        <f t="shared" si="4"/>
        <v>1473.3700442977247</v>
      </c>
      <c r="G41" s="674">
        <f t="shared" si="4"/>
        <v>1526.6544155364727</v>
      </c>
      <c r="H41" s="674">
        <f t="shared" si="4"/>
        <v>1579.1902379206326</v>
      </c>
      <c r="I41" s="674">
        <f t="shared" si="4"/>
        <v>1629.9933078102329</v>
      </c>
      <c r="J41" s="674">
        <f t="shared" si="4"/>
        <v>1665.1503081820179</v>
      </c>
      <c r="K41" s="674">
        <f t="shared" si="4"/>
        <v>1681.4024681142002</v>
      </c>
      <c r="L41" s="304"/>
      <c r="M41" s="672"/>
      <c r="O41" s="294"/>
      <c r="P41" s="294"/>
      <c r="Q41" s="294"/>
      <c r="R41" s="294"/>
      <c r="S41" s="294"/>
      <c r="T41" s="294"/>
      <c r="U41" s="291"/>
      <c r="V41" s="291"/>
      <c r="W41" s="291"/>
      <c r="X41" s="291"/>
      <c r="Y41" s="291"/>
      <c r="Z41" s="291"/>
      <c r="AA41" s="291"/>
      <c r="AB41" s="291"/>
      <c r="AC41" s="291"/>
      <c r="AD41" s="291"/>
      <c r="AE41" s="291"/>
      <c r="AF41" s="291"/>
      <c r="AG41" s="291"/>
      <c r="AH41" s="291"/>
      <c r="AI41" s="291"/>
      <c r="AJ41" s="291"/>
      <c r="AK41" s="291"/>
      <c r="AL41" s="291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1"/>
      <c r="BR41" s="291"/>
      <c r="BS41" s="291"/>
      <c r="BT41" s="291"/>
      <c r="BU41" s="291"/>
      <c r="BV41" s="291"/>
      <c r="BW41" s="291"/>
      <c r="BX41" s="291"/>
      <c r="BY41" s="291"/>
      <c r="BZ41" s="291"/>
      <c r="CA41" s="291"/>
      <c r="CB41" s="291"/>
      <c r="CC41" s="291"/>
      <c r="CD41" s="291"/>
      <c r="CE41" s="291"/>
      <c r="CF41" s="291"/>
      <c r="CG41" s="291"/>
      <c r="CH41" s="291"/>
      <c r="CI41" s="291"/>
      <c r="CJ41" s="291"/>
      <c r="CK41" s="291"/>
      <c r="CL41" s="291"/>
      <c r="CM41" s="291"/>
      <c r="CN41" s="291"/>
      <c r="CO41" s="291"/>
      <c r="CP41" s="291"/>
      <c r="CQ41" s="291"/>
      <c r="CR41" s="291"/>
      <c r="CS41" s="291"/>
      <c r="CT41" s="291"/>
      <c r="CU41" s="291"/>
      <c r="CV41" s="291"/>
      <c r="CW41" s="291"/>
      <c r="CX41" s="291"/>
      <c r="CY41" s="291"/>
      <c r="CZ41" s="291"/>
      <c r="DA41" s="291"/>
      <c r="DB41" s="291"/>
      <c r="DC41" s="291"/>
      <c r="DD41" s="291"/>
      <c r="DE41" s="291"/>
      <c r="DF41" s="291"/>
      <c r="DG41" s="291"/>
      <c r="DH41" s="291"/>
      <c r="DI41" s="291"/>
      <c r="DJ41" s="291"/>
      <c r="DK41" s="291"/>
      <c r="DL41" s="291"/>
      <c r="DM41" s="291"/>
      <c r="DN41" s="291"/>
      <c r="DO41" s="291"/>
      <c r="DP41" s="291"/>
      <c r="DQ41" s="291"/>
      <c r="DR41" s="291"/>
      <c r="DS41" s="291"/>
      <c r="DT41" s="291"/>
      <c r="DU41" s="291"/>
      <c r="DV41" s="291"/>
      <c r="DW41" s="291"/>
      <c r="DX41" s="291"/>
      <c r="DY41" s="291"/>
      <c r="DZ41" s="291"/>
      <c r="EA41" s="291"/>
      <c r="EB41" s="291"/>
      <c r="EC41" s="291"/>
      <c r="ED41" s="291"/>
      <c r="EE41" s="291"/>
      <c r="EF41" s="291"/>
      <c r="EG41" s="291"/>
      <c r="EH41" s="291"/>
      <c r="EI41" s="291"/>
      <c r="EJ41" s="291"/>
      <c r="EK41" s="291"/>
      <c r="EL41" s="291"/>
      <c r="EM41" s="291"/>
      <c r="EN41" s="291"/>
      <c r="EO41" s="291"/>
      <c r="EP41" s="291"/>
      <c r="EQ41" s="291"/>
      <c r="ER41" s="291"/>
      <c r="ES41" s="291"/>
      <c r="ET41" s="291"/>
      <c r="EU41" s="291"/>
      <c r="EV41" s="291"/>
      <c r="EW41" s="291"/>
      <c r="EX41" s="291"/>
      <c r="EY41" s="291"/>
      <c r="EZ41" s="291"/>
      <c r="FA41" s="291"/>
      <c r="FB41" s="291"/>
      <c r="FC41" s="291"/>
      <c r="FD41" s="291"/>
      <c r="FE41" s="291"/>
      <c r="FF41" s="291"/>
      <c r="FG41" s="291"/>
      <c r="FH41" s="291"/>
      <c r="FI41" s="291"/>
      <c r="FJ41" s="291"/>
      <c r="FK41" s="291"/>
      <c r="FL41" s="291"/>
      <c r="FM41" s="291"/>
      <c r="FN41" s="291"/>
      <c r="FO41" s="291"/>
      <c r="FP41" s="291"/>
      <c r="FQ41" s="291"/>
      <c r="FR41" s="291"/>
      <c r="FS41" s="291"/>
      <c r="FT41" s="291"/>
      <c r="FU41" s="291"/>
      <c r="FV41" s="291"/>
      <c r="FW41" s="291"/>
      <c r="FX41" s="291"/>
      <c r="FY41" s="291"/>
      <c r="FZ41" s="291"/>
      <c r="GA41" s="291"/>
      <c r="GB41" s="291"/>
      <c r="GC41" s="291"/>
      <c r="GD41" s="291"/>
      <c r="GE41" s="291"/>
      <c r="GF41" s="291"/>
      <c r="GG41" s="291"/>
      <c r="GH41" s="291"/>
      <c r="GI41" s="291"/>
      <c r="GJ41" s="291"/>
      <c r="GK41" s="291"/>
      <c r="GL41" s="291"/>
      <c r="GM41" s="291"/>
      <c r="GN41" s="291"/>
      <c r="GO41" s="291"/>
      <c r="GP41" s="291"/>
      <c r="GQ41" s="291"/>
      <c r="GR41" s="291"/>
      <c r="GS41" s="291"/>
      <c r="GT41" s="291"/>
      <c r="GU41" s="291"/>
      <c r="GV41" s="291"/>
      <c r="GW41" s="291"/>
      <c r="GX41" s="291"/>
      <c r="GY41" s="291"/>
      <c r="GZ41" s="291"/>
      <c r="HA41" s="291"/>
      <c r="HB41" s="291"/>
      <c r="HC41" s="291"/>
      <c r="HD41" s="291"/>
      <c r="HE41" s="291"/>
      <c r="HF41" s="291"/>
      <c r="HG41" s="291"/>
      <c r="HH41" s="291"/>
      <c r="HI41" s="291"/>
      <c r="HJ41" s="291"/>
      <c r="HK41" s="291"/>
      <c r="HL41" s="291"/>
      <c r="HM41" s="291"/>
      <c r="HN41" s="291"/>
      <c r="HO41" s="291"/>
      <c r="HP41" s="291"/>
      <c r="HQ41" s="291"/>
      <c r="HR41" s="291"/>
      <c r="HS41" s="291"/>
      <c r="HT41" s="291"/>
      <c r="HU41" s="291"/>
      <c r="HV41" s="291"/>
      <c r="HW41" s="291"/>
      <c r="HX41" s="291"/>
      <c r="HY41" s="291"/>
      <c r="HZ41" s="291"/>
      <c r="IA41" s="291"/>
      <c r="IB41" s="291"/>
      <c r="IC41" s="291"/>
      <c r="ID41" s="291"/>
      <c r="IE41" s="291"/>
      <c r="IF41" s="291"/>
      <c r="IG41" s="291"/>
      <c r="IH41" s="291"/>
      <c r="II41" s="291"/>
      <c r="IJ41" s="291"/>
      <c r="IK41" s="291"/>
      <c r="IL41" s="291"/>
      <c r="IM41" s="291"/>
      <c r="IN41" s="291"/>
      <c r="IO41" s="291"/>
      <c r="IP41" s="291"/>
      <c r="IQ41" s="291"/>
      <c r="IR41" s="291"/>
      <c r="IS41" s="291"/>
      <c r="IT41" s="291"/>
      <c r="IU41" s="291"/>
      <c r="IV41" s="291"/>
      <c r="IW41" s="291"/>
      <c r="IX41" s="291"/>
      <c r="IY41" s="291"/>
      <c r="IZ41" s="291"/>
      <c r="JA41" s="291"/>
      <c r="JB41" s="291"/>
      <c r="JC41" s="291"/>
      <c r="JD41" s="291"/>
      <c r="JE41" s="291"/>
      <c r="JF41" s="291"/>
      <c r="JG41" s="291"/>
      <c r="JH41" s="291"/>
      <c r="JI41" s="291"/>
      <c r="JJ41" s="291"/>
      <c r="JK41" s="291"/>
      <c r="JL41" s="291"/>
      <c r="JM41" s="291"/>
      <c r="JN41" s="291"/>
      <c r="JO41" s="291"/>
      <c r="JP41" s="291"/>
      <c r="JQ41" s="291"/>
      <c r="JR41" s="291"/>
      <c r="JS41" s="291"/>
      <c r="JT41" s="291"/>
      <c r="JU41" s="291"/>
      <c r="JV41" s="291"/>
      <c r="JW41" s="291"/>
      <c r="JX41" s="291"/>
      <c r="JY41" s="291"/>
      <c r="JZ41" s="291"/>
      <c r="KA41" s="291"/>
      <c r="KB41" s="291"/>
      <c r="KC41" s="291"/>
      <c r="KD41" s="291"/>
      <c r="KE41" s="291"/>
      <c r="KF41" s="291"/>
      <c r="KG41" s="291"/>
      <c r="KH41" s="291"/>
      <c r="KI41" s="291"/>
      <c r="KJ41" s="291"/>
      <c r="KK41" s="291"/>
      <c r="KL41" s="291"/>
      <c r="KM41" s="291"/>
      <c r="KN41" s="291"/>
      <c r="KO41" s="291"/>
      <c r="KP41" s="291"/>
      <c r="KQ41" s="291"/>
      <c r="KR41" s="291"/>
      <c r="KS41" s="291"/>
      <c r="KT41" s="291"/>
      <c r="KU41" s="291"/>
      <c r="KV41" s="291"/>
      <c r="KW41" s="291"/>
      <c r="KX41" s="291"/>
      <c r="KY41" s="291"/>
      <c r="KZ41" s="291"/>
      <c r="LA41" s="291"/>
      <c r="LB41" s="291"/>
      <c r="LC41" s="291"/>
      <c r="LD41" s="291"/>
      <c r="LE41" s="291"/>
      <c r="LF41" s="291"/>
      <c r="LG41" s="291"/>
      <c r="LH41" s="291"/>
      <c r="LI41" s="291"/>
      <c r="LJ41" s="291"/>
      <c r="LK41" s="291"/>
      <c r="LL41" s="291"/>
      <c r="LM41" s="291"/>
      <c r="LN41" s="291"/>
      <c r="LO41" s="291"/>
      <c r="LP41" s="291"/>
      <c r="LQ41" s="291"/>
      <c r="LR41" s="291"/>
      <c r="LS41" s="291"/>
      <c r="LT41" s="291"/>
      <c r="LU41" s="291"/>
      <c r="LV41" s="291"/>
      <c r="LW41" s="291"/>
      <c r="LX41" s="291"/>
      <c r="LY41" s="291"/>
      <c r="LZ41" s="291"/>
      <c r="MA41" s="291"/>
      <c r="MB41" s="291"/>
      <c r="MC41" s="291"/>
      <c r="MD41" s="291"/>
      <c r="ME41" s="291"/>
      <c r="MF41" s="291"/>
      <c r="MG41" s="291"/>
      <c r="MH41" s="291"/>
      <c r="MI41" s="291"/>
      <c r="MJ41" s="291"/>
      <c r="MK41" s="291"/>
      <c r="ML41" s="291"/>
      <c r="MM41" s="291"/>
      <c r="MN41" s="291"/>
      <c r="MO41" s="291"/>
      <c r="MP41" s="291"/>
      <c r="MQ41" s="291"/>
      <c r="MR41" s="291"/>
      <c r="MS41" s="291"/>
      <c r="MT41" s="291"/>
      <c r="MU41" s="291"/>
      <c r="MV41" s="291"/>
      <c r="MW41" s="291"/>
      <c r="MX41" s="291"/>
      <c r="MY41" s="291"/>
      <c r="MZ41" s="291"/>
      <c r="NA41" s="291"/>
      <c r="NB41" s="291"/>
      <c r="NC41" s="291"/>
      <c r="ND41" s="291"/>
      <c r="NE41" s="291"/>
      <c r="NF41" s="291"/>
      <c r="NG41" s="291"/>
      <c r="NH41" s="291"/>
      <c r="NI41" s="291"/>
      <c r="NJ41" s="291"/>
      <c r="NK41" s="291"/>
      <c r="NL41" s="291"/>
      <c r="NM41" s="291"/>
      <c r="NN41" s="291"/>
      <c r="NO41" s="291"/>
      <c r="NP41" s="291"/>
      <c r="NQ41" s="291"/>
      <c r="NR41" s="291"/>
      <c r="NS41" s="291"/>
      <c r="NT41" s="291"/>
      <c r="NU41" s="291"/>
      <c r="NV41" s="291"/>
      <c r="NW41" s="291"/>
      <c r="NX41" s="291"/>
      <c r="NY41" s="291"/>
      <c r="NZ41" s="291"/>
      <c r="OA41" s="291"/>
      <c r="OB41" s="291"/>
      <c r="OC41" s="291"/>
      <c r="OD41" s="291"/>
      <c r="OE41" s="291"/>
      <c r="OF41" s="291"/>
      <c r="OG41" s="291"/>
      <c r="OH41" s="291"/>
      <c r="OI41" s="291"/>
      <c r="OJ41" s="291"/>
      <c r="OK41" s="291"/>
      <c r="OL41" s="291"/>
      <c r="OM41" s="291"/>
      <c r="ON41" s="291"/>
      <c r="OO41" s="291"/>
      <c r="OP41" s="291"/>
      <c r="OQ41" s="291"/>
      <c r="OR41" s="291"/>
      <c r="OS41" s="291"/>
      <c r="OT41" s="291"/>
      <c r="OU41" s="291"/>
      <c r="OV41" s="291"/>
      <c r="OW41" s="291"/>
      <c r="OX41" s="291"/>
      <c r="OY41" s="291"/>
      <c r="OZ41" s="291"/>
      <c r="PA41" s="291"/>
      <c r="PB41" s="291"/>
      <c r="PC41" s="291"/>
      <c r="PD41" s="291"/>
      <c r="PE41" s="291"/>
      <c r="PF41" s="291"/>
      <c r="PG41" s="291"/>
      <c r="PH41" s="291"/>
      <c r="PI41" s="291"/>
      <c r="PJ41" s="291"/>
      <c r="PK41" s="291"/>
      <c r="PL41" s="291"/>
      <c r="PM41" s="291"/>
      <c r="PN41" s="291"/>
      <c r="PO41" s="291"/>
      <c r="PP41" s="291"/>
      <c r="PQ41" s="291"/>
      <c r="PR41" s="291"/>
      <c r="PS41" s="291"/>
      <c r="PT41" s="291"/>
      <c r="PU41" s="291"/>
      <c r="PV41" s="291"/>
      <c r="PW41" s="291"/>
      <c r="PX41" s="291"/>
      <c r="PY41" s="291"/>
      <c r="PZ41" s="291"/>
      <c r="QA41" s="291"/>
      <c r="QB41" s="291"/>
      <c r="QC41" s="291"/>
      <c r="QD41" s="291"/>
      <c r="QE41" s="291"/>
      <c r="QF41" s="291"/>
      <c r="QG41" s="291"/>
      <c r="QH41" s="291"/>
      <c r="QI41" s="291"/>
      <c r="QJ41" s="291"/>
      <c r="QK41" s="291"/>
      <c r="QL41" s="291"/>
      <c r="QM41" s="291"/>
      <c r="QN41" s="291"/>
      <c r="QO41" s="291"/>
      <c r="QP41" s="291"/>
      <c r="QQ41" s="291"/>
      <c r="QR41" s="291"/>
      <c r="QS41" s="291"/>
      <c r="QT41" s="291"/>
      <c r="QU41" s="291"/>
      <c r="QV41" s="291"/>
      <c r="QW41" s="291"/>
      <c r="QX41" s="291"/>
      <c r="QY41" s="291"/>
      <c r="QZ41" s="291"/>
      <c r="RA41" s="291"/>
      <c r="RB41" s="291"/>
      <c r="RC41" s="291"/>
      <c r="RD41" s="291"/>
      <c r="RE41" s="291"/>
      <c r="RF41" s="291"/>
      <c r="RG41" s="291"/>
      <c r="RH41" s="291"/>
      <c r="RI41" s="291"/>
      <c r="RJ41" s="291"/>
      <c r="RK41" s="291"/>
      <c r="RL41" s="291"/>
      <c r="RM41" s="291"/>
      <c r="RN41" s="291"/>
      <c r="RO41" s="291"/>
      <c r="RP41" s="291"/>
      <c r="RQ41" s="291"/>
      <c r="RR41" s="291"/>
      <c r="RS41" s="291"/>
      <c r="RT41" s="291"/>
      <c r="RU41" s="291"/>
      <c r="RV41" s="291"/>
      <c r="RW41" s="291"/>
      <c r="RX41" s="291"/>
      <c r="RY41" s="291"/>
      <c r="RZ41" s="291"/>
      <c r="SA41" s="291"/>
      <c r="SB41" s="291"/>
      <c r="SC41" s="291"/>
      <c r="SD41" s="291"/>
      <c r="SE41" s="291"/>
      <c r="SF41" s="291"/>
      <c r="SG41" s="291"/>
      <c r="SH41" s="291"/>
      <c r="SI41" s="291"/>
      <c r="SJ41" s="291"/>
      <c r="SK41" s="291"/>
      <c r="SL41" s="291"/>
      <c r="SM41" s="291"/>
      <c r="SN41" s="291"/>
      <c r="SO41" s="291"/>
      <c r="SP41" s="291"/>
      <c r="SQ41" s="291"/>
      <c r="SR41" s="291"/>
      <c r="SS41" s="291"/>
      <c r="ST41" s="291"/>
      <c r="SU41" s="291"/>
      <c r="SV41" s="291"/>
      <c r="SW41" s="291"/>
      <c r="SX41" s="291"/>
      <c r="SY41" s="291"/>
      <c r="SZ41" s="291"/>
      <c r="TA41" s="291"/>
      <c r="TB41" s="291"/>
      <c r="TC41" s="291"/>
      <c r="TD41" s="291"/>
      <c r="TE41" s="291"/>
      <c r="TF41" s="291"/>
      <c r="TG41" s="291"/>
      <c r="TH41" s="291"/>
      <c r="TI41" s="291"/>
      <c r="TJ41" s="291"/>
      <c r="TK41" s="291"/>
      <c r="TL41" s="291"/>
      <c r="TM41" s="291"/>
      <c r="TN41" s="291"/>
      <c r="TO41" s="291"/>
      <c r="TP41" s="291"/>
      <c r="TQ41" s="291"/>
      <c r="TR41" s="291"/>
      <c r="TS41" s="291"/>
      <c r="TT41" s="291"/>
      <c r="TU41" s="291"/>
      <c r="TV41" s="291"/>
      <c r="TW41" s="291"/>
      <c r="TX41" s="291"/>
      <c r="TY41" s="291"/>
      <c r="TZ41" s="291"/>
      <c r="UA41" s="291"/>
      <c r="UB41" s="291"/>
      <c r="UC41" s="291"/>
      <c r="UD41" s="291"/>
      <c r="UE41" s="291"/>
      <c r="UF41" s="291"/>
      <c r="UG41" s="291"/>
      <c r="UH41" s="291"/>
      <c r="UI41" s="291"/>
      <c r="UJ41" s="291"/>
      <c r="UK41" s="291"/>
      <c r="UL41" s="291"/>
      <c r="UM41" s="291"/>
      <c r="UN41" s="291"/>
      <c r="UO41" s="291"/>
      <c r="UP41" s="291"/>
      <c r="UQ41" s="291"/>
      <c r="UR41" s="291"/>
      <c r="US41" s="291"/>
      <c r="UT41" s="291"/>
      <c r="UU41" s="291"/>
      <c r="UV41" s="291"/>
      <c r="UW41" s="291"/>
      <c r="UX41" s="291"/>
      <c r="UY41" s="291"/>
      <c r="UZ41" s="291"/>
      <c r="VA41" s="291"/>
      <c r="VB41" s="291"/>
      <c r="VC41" s="291"/>
      <c r="VD41" s="291"/>
      <c r="VE41" s="291"/>
      <c r="VF41" s="291"/>
      <c r="VG41" s="291"/>
      <c r="VH41" s="291"/>
      <c r="VI41" s="291"/>
      <c r="VJ41" s="291"/>
      <c r="VK41" s="291"/>
      <c r="VL41" s="291"/>
      <c r="VM41" s="291"/>
      <c r="VN41" s="291"/>
      <c r="VO41" s="291"/>
      <c r="VP41" s="291"/>
      <c r="VQ41" s="291"/>
      <c r="VR41" s="291"/>
      <c r="VS41" s="291"/>
      <c r="VT41" s="291"/>
      <c r="VU41" s="291"/>
      <c r="VV41" s="291"/>
      <c r="VW41" s="291"/>
      <c r="VX41" s="291"/>
      <c r="VY41" s="291"/>
      <c r="VZ41" s="291"/>
      <c r="WA41" s="291"/>
      <c r="WB41" s="291"/>
      <c r="WC41" s="291"/>
      <c r="WD41" s="291"/>
      <c r="WE41" s="291"/>
      <c r="WF41" s="291"/>
      <c r="WG41" s="291"/>
      <c r="WH41" s="291"/>
      <c r="WI41" s="291"/>
      <c r="WJ41" s="291"/>
      <c r="WK41" s="291"/>
      <c r="WL41" s="291"/>
      <c r="WM41" s="291"/>
      <c r="WN41" s="291"/>
      <c r="WO41" s="291"/>
      <c r="WP41" s="291"/>
      <c r="WQ41" s="291"/>
      <c r="WR41" s="291"/>
      <c r="WS41" s="291"/>
      <c r="WT41" s="291"/>
      <c r="WU41" s="291"/>
      <c r="WV41" s="291"/>
      <c r="WW41" s="291"/>
      <c r="WX41" s="291"/>
      <c r="WY41" s="291"/>
      <c r="WZ41" s="291"/>
      <c r="XA41" s="291"/>
      <c r="XB41" s="291"/>
      <c r="XC41" s="291"/>
      <c r="XD41" s="291"/>
      <c r="XE41" s="291"/>
      <c r="XF41" s="291"/>
      <c r="XG41" s="291"/>
      <c r="XH41" s="291"/>
      <c r="XI41" s="291"/>
      <c r="XJ41" s="291"/>
      <c r="XK41" s="291"/>
      <c r="XL41" s="291"/>
      <c r="XM41" s="291"/>
      <c r="XN41" s="291"/>
      <c r="XO41" s="291"/>
      <c r="XP41" s="291"/>
      <c r="XQ41" s="291"/>
      <c r="XR41" s="291"/>
      <c r="XS41" s="291"/>
      <c r="XT41" s="291"/>
      <c r="XU41" s="291"/>
      <c r="XV41" s="291"/>
      <c r="XW41" s="291"/>
      <c r="XX41" s="291"/>
      <c r="XY41" s="291"/>
      <c r="XZ41" s="291"/>
      <c r="YA41" s="291"/>
      <c r="YB41" s="291"/>
      <c r="YC41" s="291"/>
      <c r="YD41" s="291"/>
      <c r="YE41" s="291"/>
      <c r="YF41" s="291"/>
      <c r="YG41" s="291"/>
      <c r="YH41" s="291"/>
      <c r="YI41" s="291"/>
      <c r="YJ41" s="291"/>
      <c r="YK41" s="291"/>
      <c r="YL41" s="291"/>
      <c r="YM41" s="291"/>
      <c r="YN41" s="291"/>
      <c r="YO41" s="291"/>
      <c r="YP41" s="291"/>
      <c r="YQ41" s="291"/>
      <c r="YR41" s="291"/>
      <c r="YS41" s="291"/>
      <c r="YT41" s="291"/>
      <c r="YU41" s="291"/>
      <c r="YV41" s="291"/>
      <c r="YW41" s="291"/>
      <c r="YX41" s="291"/>
      <c r="YY41" s="291"/>
      <c r="YZ41" s="291"/>
      <c r="ZA41" s="291"/>
      <c r="ZB41" s="291"/>
      <c r="ZC41" s="291"/>
      <c r="ZD41" s="291"/>
      <c r="ZE41" s="291"/>
      <c r="ZF41" s="291"/>
      <c r="ZG41" s="291"/>
      <c r="ZH41" s="291"/>
      <c r="ZI41" s="291"/>
      <c r="ZJ41" s="291"/>
      <c r="ZK41" s="291"/>
      <c r="ZL41" s="291"/>
      <c r="ZM41" s="291"/>
      <c r="ZN41" s="291"/>
      <c r="ZO41" s="291"/>
      <c r="ZP41" s="291"/>
      <c r="ZQ41" s="291"/>
      <c r="ZR41" s="291"/>
      <c r="ZS41" s="291"/>
      <c r="ZT41" s="291"/>
      <c r="ZU41" s="291"/>
      <c r="ZV41" s="291"/>
      <c r="ZW41" s="291"/>
      <c r="ZX41" s="291"/>
      <c r="ZY41" s="291"/>
      <c r="ZZ41" s="291"/>
      <c r="AAA41" s="291"/>
      <c r="AAB41" s="291"/>
      <c r="AAC41" s="291"/>
      <c r="AAD41" s="291"/>
      <c r="AAE41" s="291"/>
      <c r="AAF41" s="291"/>
      <c r="AAG41" s="291"/>
      <c r="AAH41" s="291"/>
      <c r="AAI41" s="291"/>
      <c r="AAJ41" s="291"/>
      <c r="AAK41" s="291"/>
      <c r="AAL41" s="291"/>
      <c r="AAM41" s="291"/>
      <c r="AAN41" s="291"/>
      <c r="AAO41" s="291"/>
      <c r="AAP41" s="291"/>
      <c r="AAQ41" s="291"/>
      <c r="AAR41" s="291"/>
      <c r="AAS41" s="291"/>
      <c r="AAT41" s="291"/>
      <c r="AAU41" s="291"/>
      <c r="AAV41" s="291"/>
      <c r="AAW41" s="291"/>
      <c r="AAX41" s="291"/>
      <c r="AAY41" s="291"/>
      <c r="AAZ41" s="291"/>
      <c r="ABA41" s="291"/>
      <c r="ABB41" s="291"/>
      <c r="ABC41" s="291"/>
      <c r="ABD41" s="291"/>
      <c r="ABE41" s="291"/>
      <c r="ABF41" s="291"/>
      <c r="ABG41" s="291"/>
      <c r="ABH41" s="291"/>
      <c r="ABI41" s="291"/>
      <c r="ABJ41" s="291"/>
      <c r="ABK41" s="291"/>
      <c r="ABL41" s="291"/>
      <c r="ABM41" s="291"/>
      <c r="ABN41" s="291"/>
      <c r="ABO41" s="291"/>
      <c r="ABP41" s="291"/>
      <c r="ABQ41" s="291"/>
      <c r="ABR41" s="291"/>
      <c r="ABS41" s="291"/>
      <c r="ABT41" s="291"/>
      <c r="ABU41" s="291"/>
      <c r="ABV41" s="291"/>
      <c r="ABW41" s="291"/>
      <c r="ABX41" s="291"/>
      <c r="ABY41" s="291"/>
      <c r="ABZ41" s="291"/>
      <c r="ACA41" s="291"/>
      <c r="ACB41" s="291"/>
      <c r="ACC41" s="291"/>
      <c r="ACD41" s="291"/>
      <c r="ACE41" s="291"/>
      <c r="ACF41" s="291"/>
      <c r="ACG41" s="291"/>
      <c r="ACH41" s="291"/>
      <c r="ACI41" s="291"/>
      <c r="ACJ41" s="291"/>
      <c r="ACK41" s="291"/>
      <c r="ACL41" s="291"/>
      <c r="ACM41" s="291"/>
      <c r="ACN41" s="291"/>
      <c r="ACO41" s="291"/>
      <c r="ACP41" s="291"/>
      <c r="ACQ41" s="291"/>
      <c r="ACR41" s="291"/>
      <c r="ACS41" s="291"/>
      <c r="ACT41" s="291"/>
      <c r="ACU41" s="291"/>
      <c r="ACV41" s="291"/>
      <c r="ACW41" s="291"/>
      <c r="ACX41" s="291"/>
      <c r="ACY41" s="291"/>
      <c r="ACZ41" s="291"/>
      <c r="ADA41" s="291"/>
      <c r="ADB41" s="291"/>
      <c r="ADC41" s="291"/>
      <c r="ADD41" s="291"/>
      <c r="ADE41" s="291"/>
      <c r="ADF41" s="291"/>
      <c r="ADG41" s="291"/>
      <c r="ADH41" s="291"/>
      <c r="ADI41" s="291"/>
      <c r="ADJ41" s="291"/>
      <c r="ADK41" s="291"/>
      <c r="ADL41" s="291"/>
      <c r="ADM41" s="291"/>
      <c r="ADN41" s="291"/>
      <c r="ADO41" s="291"/>
      <c r="ADP41" s="291"/>
      <c r="ADQ41" s="291"/>
      <c r="ADR41" s="291"/>
      <c r="ADS41" s="291"/>
      <c r="ADT41" s="291"/>
      <c r="ADU41" s="291"/>
      <c r="ADV41" s="291"/>
      <c r="ADW41" s="291"/>
      <c r="ADX41" s="291"/>
      <c r="ADY41" s="291"/>
      <c r="ADZ41" s="291"/>
      <c r="AEA41" s="291"/>
      <c r="AEB41" s="291"/>
      <c r="AEC41" s="291"/>
      <c r="AED41" s="291"/>
      <c r="AEE41" s="291"/>
      <c r="AEF41" s="291"/>
      <c r="AEG41" s="291"/>
      <c r="AEH41" s="291"/>
      <c r="AEI41" s="291"/>
      <c r="AEJ41" s="291"/>
      <c r="AEK41" s="291"/>
      <c r="AEL41" s="291"/>
      <c r="AEM41" s="291"/>
      <c r="AEN41" s="291"/>
      <c r="AEO41" s="291"/>
      <c r="AEP41" s="291"/>
      <c r="AEQ41" s="291"/>
      <c r="AER41" s="291"/>
      <c r="AES41" s="291"/>
      <c r="AET41" s="291"/>
      <c r="AEU41" s="291"/>
      <c r="AEV41" s="291"/>
      <c r="AEW41" s="291"/>
      <c r="AEX41" s="291"/>
      <c r="AEY41" s="291"/>
      <c r="AEZ41" s="291"/>
      <c r="AFA41" s="291"/>
      <c r="AFB41" s="291"/>
      <c r="AFC41" s="291"/>
      <c r="AFD41" s="291"/>
      <c r="AFE41" s="291"/>
      <c r="AFF41" s="291"/>
      <c r="AFG41" s="291"/>
      <c r="AFH41" s="291"/>
      <c r="AFI41" s="291"/>
      <c r="AFJ41" s="291"/>
      <c r="AFK41" s="291"/>
      <c r="AFL41" s="291"/>
      <c r="AFM41" s="291"/>
      <c r="AFN41" s="291"/>
      <c r="AFO41" s="291"/>
      <c r="AFP41" s="291"/>
      <c r="AFQ41" s="291"/>
      <c r="AFR41" s="291"/>
      <c r="AFS41" s="291"/>
      <c r="AFT41" s="291"/>
      <c r="AFU41" s="291"/>
      <c r="AFV41" s="291"/>
      <c r="AFW41" s="291"/>
      <c r="AFX41" s="291"/>
      <c r="AFY41" s="291"/>
      <c r="AFZ41" s="291"/>
      <c r="AGA41" s="291"/>
      <c r="AGB41" s="291"/>
      <c r="AGC41" s="291"/>
      <c r="AGD41" s="291"/>
      <c r="AGE41" s="291"/>
      <c r="AGF41" s="291"/>
      <c r="AGG41" s="291"/>
      <c r="AGH41" s="291"/>
      <c r="AGI41" s="291"/>
      <c r="AGJ41" s="291"/>
      <c r="AGK41" s="291"/>
      <c r="AGL41" s="291"/>
      <c r="AGM41" s="291"/>
      <c r="AGN41" s="291"/>
      <c r="AGO41" s="291"/>
      <c r="AGP41" s="291"/>
      <c r="AGQ41" s="291"/>
      <c r="AGR41" s="291"/>
      <c r="AGS41" s="291"/>
      <c r="AGT41" s="291"/>
      <c r="AGU41" s="291"/>
      <c r="AGV41" s="291"/>
      <c r="AGW41" s="291"/>
      <c r="AGX41" s="291"/>
      <c r="AGY41" s="291"/>
      <c r="AGZ41" s="291"/>
      <c r="AHA41" s="291"/>
      <c r="AHB41" s="291"/>
      <c r="AHC41" s="291"/>
      <c r="AHD41" s="291"/>
      <c r="AHE41" s="291"/>
      <c r="AHF41" s="291"/>
      <c r="AHG41" s="291"/>
      <c r="AHH41" s="291"/>
      <c r="AHI41" s="291"/>
      <c r="AHJ41" s="291"/>
      <c r="AHK41" s="291"/>
      <c r="AHL41" s="291"/>
      <c r="AHM41" s="291"/>
      <c r="AHN41" s="291"/>
      <c r="AHO41" s="291"/>
      <c r="AHP41" s="291"/>
      <c r="AHQ41" s="291"/>
      <c r="AHR41" s="291"/>
      <c r="AHS41" s="291"/>
      <c r="AHT41" s="291"/>
      <c r="AHU41" s="291"/>
      <c r="AHV41" s="291"/>
      <c r="AHW41" s="291"/>
      <c r="AHX41" s="291"/>
      <c r="AHY41" s="291"/>
      <c r="AHZ41" s="291"/>
      <c r="AIA41" s="291"/>
      <c r="AIB41" s="291"/>
      <c r="AIC41" s="291"/>
      <c r="AID41" s="291"/>
      <c r="AIE41" s="291"/>
      <c r="AIF41" s="291"/>
      <c r="AIG41" s="291"/>
      <c r="AIH41" s="291"/>
      <c r="AII41" s="291"/>
      <c r="AIJ41" s="291"/>
      <c r="AIK41" s="291"/>
      <c r="AIL41" s="291"/>
      <c r="AIM41" s="291"/>
      <c r="AIN41" s="291"/>
      <c r="AIO41" s="291"/>
      <c r="AIP41" s="291"/>
      <c r="AIQ41" s="291"/>
      <c r="AIR41" s="291"/>
      <c r="AIS41" s="291"/>
      <c r="AIT41" s="291"/>
      <c r="AIU41" s="291"/>
      <c r="AIV41" s="291"/>
      <c r="AIW41" s="291"/>
      <c r="AIX41" s="291"/>
      <c r="AIY41" s="291"/>
      <c r="AIZ41" s="291"/>
      <c r="AJA41" s="291"/>
      <c r="AJB41" s="291"/>
      <c r="AJC41" s="291"/>
      <c r="AJD41" s="291"/>
      <c r="AJE41" s="291"/>
      <c r="AJF41" s="291"/>
      <c r="AJG41" s="291"/>
      <c r="AJH41" s="291"/>
      <c r="AJI41" s="291"/>
      <c r="AJJ41" s="291"/>
      <c r="AJK41" s="291"/>
      <c r="AJL41" s="291"/>
      <c r="AJM41" s="291"/>
      <c r="AJN41" s="291"/>
      <c r="AJO41" s="291"/>
      <c r="AJP41" s="291"/>
      <c r="AJQ41" s="291"/>
      <c r="AJR41" s="291"/>
      <c r="AJS41" s="291"/>
      <c r="AJT41" s="291"/>
      <c r="AJU41" s="291"/>
      <c r="AJV41" s="291"/>
      <c r="AJW41" s="291"/>
      <c r="AJX41" s="291"/>
      <c r="AJY41" s="291"/>
      <c r="AJZ41" s="291"/>
      <c r="AKA41" s="291"/>
      <c r="AKB41" s="291"/>
      <c r="AKC41" s="291"/>
      <c r="AKD41" s="291"/>
      <c r="AKE41" s="291"/>
      <c r="AKF41" s="291"/>
      <c r="AKG41" s="291"/>
      <c r="AKH41" s="291"/>
      <c r="AKI41" s="291"/>
      <c r="AKJ41" s="291"/>
      <c r="AKK41" s="291"/>
      <c r="AKL41" s="291"/>
      <c r="AKM41" s="291"/>
      <c r="AKN41" s="291"/>
      <c r="AKO41" s="291"/>
      <c r="AKP41" s="291"/>
      <c r="AKQ41" s="291"/>
      <c r="AKR41" s="291"/>
      <c r="AKS41" s="291"/>
      <c r="AKT41" s="291"/>
      <c r="AKU41" s="291"/>
      <c r="AKV41" s="291"/>
      <c r="AKW41" s="291"/>
      <c r="AKX41" s="291"/>
      <c r="AKY41" s="291"/>
      <c r="AKZ41" s="291"/>
      <c r="ALA41" s="291"/>
      <c r="ALB41" s="291"/>
      <c r="ALC41" s="291"/>
      <c r="ALD41" s="291"/>
      <c r="ALE41" s="291"/>
      <c r="ALF41" s="291"/>
      <c r="ALG41" s="291"/>
      <c r="ALH41" s="291"/>
      <c r="ALI41" s="291"/>
      <c r="ALJ41" s="291"/>
    </row>
    <row r="42" spans="2:998">
      <c r="B42" s="304" t="s">
        <v>142</v>
      </c>
      <c r="C42" s="674">
        <f>C39</f>
        <v>5903.7976366930016</v>
      </c>
      <c r="D42" s="674">
        <f t="shared" ref="D42:K42" si="5">D39</f>
        <v>6076.5395623849945</v>
      </c>
      <c r="E42" s="674">
        <f t="shared" si="5"/>
        <v>2509.3328292910014</v>
      </c>
      <c r="F42" s="674">
        <f t="shared" si="5"/>
        <v>5969.0411567259971</v>
      </c>
      <c r="G42" s="674">
        <f t="shared" si="5"/>
        <v>6326.0652116435904</v>
      </c>
      <c r="H42" s="674">
        <f t="shared" si="5"/>
        <v>6618.431870520757</v>
      </c>
      <c r="I42" s="674">
        <f t="shared" si="5"/>
        <v>6894.6780710726125</v>
      </c>
      <c r="J42" s="674">
        <f t="shared" si="5"/>
        <v>7138.4981762256875</v>
      </c>
      <c r="K42" s="674">
        <f t="shared" si="5"/>
        <v>7270.5027364307007</v>
      </c>
      <c r="L42" s="304"/>
      <c r="M42" s="672"/>
      <c r="O42" s="294"/>
      <c r="P42" s="294"/>
      <c r="Q42" s="294"/>
      <c r="R42" s="294"/>
      <c r="S42" s="294"/>
      <c r="T42" s="294"/>
      <c r="U42" s="291"/>
      <c r="V42" s="291"/>
      <c r="W42" s="291"/>
      <c r="X42" s="291"/>
      <c r="Y42" s="291"/>
      <c r="Z42" s="291"/>
      <c r="AA42" s="291"/>
      <c r="AB42" s="291"/>
      <c r="AC42" s="291"/>
      <c r="AD42" s="291"/>
      <c r="AE42" s="291"/>
      <c r="AF42" s="291"/>
      <c r="AG42" s="291"/>
      <c r="AH42" s="291"/>
      <c r="AI42" s="291"/>
      <c r="AJ42" s="291"/>
      <c r="AK42" s="291"/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1"/>
      <c r="BV42" s="291"/>
      <c r="BW42" s="291"/>
      <c r="BX42" s="291"/>
      <c r="BY42" s="291"/>
      <c r="BZ42" s="291"/>
      <c r="CA42" s="291"/>
      <c r="CB42" s="291"/>
      <c r="CC42" s="291"/>
      <c r="CD42" s="291"/>
      <c r="CE42" s="291"/>
      <c r="CF42" s="291"/>
      <c r="CG42" s="291"/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1"/>
      <c r="CT42" s="291"/>
      <c r="CU42" s="291"/>
      <c r="CV42" s="291"/>
      <c r="CW42" s="291"/>
      <c r="CX42" s="291"/>
      <c r="CY42" s="291"/>
      <c r="CZ42" s="291"/>
      <c r="DA42" s="291"/>
      <c r="DB42" s="291"/>
      <c r="DC42" s="291"/>
      <c r="DD42" s="291"/>
      <c r="DE42" s="291"/>
      <c r="DF42" s="291"/>
      <c r="DG42" s="291"/>
      <c r="DH42" s="291"/>
      <c r="DI42" s="291"/>
      <c r="DJ42" s="291"/>
      <c r="DK42" s="291"/>
      <c r="DL42" s="291"/>
      <c r="DM42" s="291"/>
      <c r="DN42" s="291"/>
      <c r="DO42" s="291"/>
      <c r="DP42" s="291"/>
      <c r="DQ42" s="291"/>
      <c r="DR42" s="291"/>
      <c r="DS42" s="291"/>
      <c r="DT42" s="291"/>
      <c r="DU42" s="291"/>
      <c r="DV42" s="291"/>
      <c r="DW42" s="291"/>
      <c r="DX42" s="291"/>
      <c r="DY42" s="291"/>
      <c r="DZ42" s="291"/>
      <c r="EA42" s="291"/>
      <c r="EB42" s="291"/>
      <c r="EC42" s="291"/>
      <c r="ED42" s="291"/>
      <c r="EE42" s="291"/>
      <c r="EF42" s="291"/>
      <c r="EG42" s="291"/>
      <c r="EH42" s="291"/>
      <c r="EI42" s="291"/>
      <c r="EJ42" s="291"/>
      <c r="EK42" s="291"/>
      <c r="EL42" s="291"/>
      <c r="EM42" s="291"/>
      <c r="EN42" s="291"/>
      <c r="EO42" s="291"/>
      <c r="EP42" s="291"/>
      <c r="EQ42" s="291"/>
      <c r="ER42" s="291"/>
      <c r="ES42" s="291"/>
      <c r="ET42" s="291"/>
      <c r="EU42" s="291"/>
      <c r="EV42" s="291"/>
      <c r="EW42" s="291"/>
      <c r="EX42" s="291"/>
      <c r="EY42" s="291"/>
      <c r="EZ42" s="291"/>
      <c r="FA42" s="291"/>
      <c r="FB42" s="291"/>
      <c r="FC42" s="291"/>
      <c r="FD42" s="291"/>
      <c r="FE42" s="291"/>
      <c r="FF42" s="291"/>
      <c r="FG42" s="291"/>
      <c r="FH42" s="291"/>
      <c r="FI42" s="291"/>
      <c r="FJ42" s="291"/>
      <c r="FK42" s="291"/>
      <c r="FL42" s="291"/>
      <c r="FM42" s="291"/>
      <c r="FN42" s="291"/>
      <c r="FO42" s="291"/>
      <c r="FP42" s="291"/>
      <c r="FQ42" s="291"/>
      <c r="FR42" s="291"/>
      <c r="FS42" s="291"/>
      <c r="FT42" s="291"/>
      <c r="FU42" s="291"/>
      <c r="FV42" s="291"/>
      <c r="FW42" s="291"/>
      <c r="FX42" s="291"/>
      <c r="FY42" s="291"/>
      <c r="FZ42" s="291"/>
      <c r="GA42" s="291"/>
      <c r="GB42" s="291"/>
      <c r="GC42" s="291"/>
      <c r="GD42" s="291"/>
      <c r="GE42" s="291"/>
      <c r="GF42" s="291"/>
      <c r="GG42" s="291"/>
      <c r="GH42" s="291"/>
      <c r="GI42" s="291"/>
      <c r="GJ42" s="291"/>
      <c r="GK42" s="291"/>
      <c r="GL42" s="291"/>
      <c r="GM42" s="291"/>
      <c r="GN42" s="291"/>
      <c r="GO42" s="291"/>
      <c r="GP42" s="291"/>
      <c r="GQ42" s="291"/>
      <c r="GR42" s="291"/>
      <c r="GS42" s="291"/>
      <c r="GT42" s="291"/>
      <c r="GU42" s="291"/>
      <c r="GV42" s="291"/>
      <c r="GW42" s="291"/>
      <c r="GX42" s="291"/>
      <c r="GY42" s="291"/>
      <c r="GZ42" s="291"/>
      <c r="HA42" s="291"/>
      <c r="HB42" s="291"/>
      <c r="HC42" s="291"/>
      <c r="HD42" s="291"/>
      <c r="HE42" s="291"/>
      <c r="HF42" s="291"/>
      <c r="HG42" s="291"/>
      <c r="HH42" s="291"/>
      <c r="HI42" s="291"/>
      <c r="HJ42" s="291"/>
      <c r="HK42" s="291"/>
      <c r="HL42" s="291"/>
      <c r="HM42" s="291"/>
      <c r="HN42" s="291"/>
      <c r="HO42" s="291"/>
      <c r="HP42" s="291"/>
      <c r="HQ42" s="291"/>
      <c r="HR42" s="291"/>
      <c r="HS42" s="291"/>
      <c r="HT42" s="291"/>
      <c r="HU42" s="291"/>
      <c r="HV42" s="291"/>
      <c r="HW42" s="291"/>
      <c r="HX42" s="291"/>
      <c r="HY42" s="291"/>
      <c r="HZ42" s="291"/>
      <c r="IA42" s="291"/>
      <c r="IB42" s="291"/>
      <c r="IC42" s="291"/>
      <c r="ID42" s="291"/>
      <c r="IE42" s="291"/>
      <c r="IF42" s="291"/>
      <c r="IG42" s="291"/>
      <c r="IH42" s="291"/>
      <c r="II42" s="291"/>
      <c r="IJ42" s="291"/>
      <c r="IK42" s="291"/>
      <c r="IL42" s="291"/>
      <c r="IM42" s="291"/>
      <c r="IN42" s="291"/>
      <c r="IO42" s="291"/>
      <c r="IP42" s="291"/>
      <c r="IQ42" s="291"/>
      <c r="IR42" s="291"/>
      <c r="IS42" s="291"/>
      <c r="IT42" s="291"/>
      <c r="IU42" s="291"/>
      <c r="IV42" s="291"/>
      <c r="IW42" s="291"/>
      <c r="IX42" s="291"/>
      <c r="IY42" s="291"/>
      <c r="IZ42" s="291"/>
      <c r="JA42" s="291"/>
      <c r="JB42" s="291"/>
      <c r="JC42" s="291"/>
      <c r="JD42" s="291"/>
      <c r="JE42" s="291"/>
      <c r="JF42" s="291"/>
      <c r="JG42" s="291"/>
      <c r="JH42" s="291"/>
      <c r="JI42" s="291"/>
      <c r="JJ42" s="291"/>
      <c r="JK42" s="291"/>
      <c r="JL42" s="291"/>
      <c r="JM42" s="291"/>
      <c r="JN42" s="291"/>
      <c r="JO42" s="291"/>
      <c r="JP42" s="291"/>
      <c r="JQ42" s="291"/>
      <c r="JR42" s="291"/>
      <c r="JS42" s="291"/>
      <c r="JT42" s="291"/>
      <c r="JU42" s="291"/>
      <c r="JV42" s="291"/>
      <c r="JW42" s="291"/>
      <c r="JX42" s="291"/>
      <c r="JY42" s="291"/>
      <c r="JZ42" s="291"/>
      <c r="KA42" s="291"/>
      <c r="KB42" s="291"/>
      <c r="KC42" s="291"/>
      <c r="KD42" s="291"/>
      <c r="KE42" s="291"/>
      <c r="KF42" s="291"/>
      <c r="KG42" s="291"/>
      <c r="KH42" s="291"/>
      <c r="KI42" s="291"/>
      <c r="KJ42" s="291"/>
      <c r="KK42" s="291"/>
      <c r="KL42" s="291"/>
      <c r="KM42" s="291"/>
      <c r="KN42" s="291"/>
      <c r="KO42" s="291"/>
      <c r="KP42" s="291"/>
      <c r="KQ42" s="291"/>
      <c r="KR42" s="291"/>
      <c r="KS42" s="291"/>
      <c r="KT42" s="291"/>
      <c r="KU42" s="291"/>
      <c r="KV42" s="291"/>
      <c r="KW42" s="291"/>
      <c r="KX42" s="291"/>
      <c r="KY42" s="291"/>
      <c r="KZ42" s="291"/>
      <c r="LA42" s="291"/>
      <c r="LB42" s="291"/>
      <c r="LC42" s="291"/>
      <c r="LD42" s="291"/>
      <c r="LE42" s="291"/>
      <c r="LF42" s="291"/>
      <c r="LG42" s="291"/>
      <c r="LH42" s="291"/>
      <c r="LI42" s="291"/>
      <c r="LJ42" s="291"/>
      <c r="LK42" s="291"/>
      <c r="LL42" s="291"/>
      <c r="LM42" s="291"/>
      <c r="LN42" s="291"/>
      <c r="LO42" s="291"/>
      <c r="LP42" s="291"/>
      <c r="LQ42" s="291"/>
      <c r="LR42" s="291"/>
      <c r="LS42" s="291"/>
      <c r="LT42" s="291"/>
      <c r="LU42" s="291"/>
      <c r="LV42" s="291"/>
      <c r="LW42" s="291"/>
      <c r="LX42" s="291"/>
      <c r="LY42" s="291"/>
      <c r="LZ42" s="291"/>
      <c r="MA42" s="291"/>
      <c r="MB42" s="291"/>
      <c r="MC42" s="291"/>
      <c r="MD42" s="291"/>
      <c r="ME42" s="291"/>
      <c r="MF42" s="291"/>
      <c r="MG42" s="291"/>
      <c r="MH42" s="291"/>
      <c r="MI42" s="291"/>
      <c r="MJ42" s="291"/>
      <c r="MK42" s="291"/>
      <c r="ML42" s="291"/>
      <c r="MM42" s="291"/>
      <c r="MN42" s="291"/>
      <c r="MO42" s="291"/>
      <c r="MP42" s="291"/>
      <c r="MQ42" s="291"/>
      <c r="MR42" s="291"/>
      <c r="MS42" s="291"/>
      <c r="MT42" s="291"/>
      <c r="MU42" s="291"/>
      <c r="MV42" s="291"/>
      <c r="MW42" s="291"/>
      <c r="MX42" s="291"/>
      <c r="MY42" s="291"/>
      <c r="MZ42" s="291"/>
      <c r="NA42" s="291"/>
      <c r="NB42" s="291"/>
      <c r="NC42" s="291"/>
      <c r="ND42" s="291"/>
      <c r="NE42" s="291"/>
      <c r="NF42" s="291"/>
      <c r="NG42" s="291"/>
      <c r="NH42" s="291"/>
      <c r="NI42" s="291"/>
      <c r="NJ42" s="291"/>
      <c r="NK42" s="291"/>
      <c r="NL42" s="291"/>
      <c r="NM42" s="291"/>
      <c r="NN42" s="291"/>
      <c r="NO42" s="291"/>
      <c r="NP42" s="291"/>
      <c r="NQ42" s="291"/>
      <c r="NR42" s="291"/>
      <c r="NS42" s="291"/>
      <c r="NT42" s="291"/>
      <c r="NU42" s="291"/>
      <c r="NV42" s="291"/>
      <c r="NW42" s="291"/>
      <c r="NX42" s="291"/>
      <c r="NY42" s="291"/>
      <c r="NZ42" s="291"/>
      <c r="OA42" s="291"/>
      <c r="OB42" s="291"/>
      <c r="OC42" s="291"/>
      <c r="OD42" s="291"/>
      <c r="OE42" s="291"/>
      <c r="OF42" s="291"/>
      <c r="OG42" s="291"/>
      <c r="OH42" s="291"/>
      <c r="OI42" s="291"/>
      <c r="OJ42" s="291"/>
      <c r="OK42" s="291"/>
      <c r="OL42" s="291"/>
      <c r="OM42" s="291"/>
      <c r="ON42" s="291"/>
      <c r="OO42" s="291"/>
      <c r="OP42" s="291"/>
      <c r="OQ42" s="291"/>
      <c r="OR42" s="291"/>
      <c r="OS42" s="291"/>
      <c r="OT42" s="291"/>
      <c r="OU42" s="291"/>
      <c r="OV42" s="291"/>
      <c r="OW42" s="291"/>
      <c r="OX42" s="291"/>
      <c r="OY42" s="291"/>
      <c r="OZ42" s="291"/>
      <c r="PA42" s="291"/>
      <c r="PB42" s="291"/>
      <c r="PC42" s="291"/>
      <c r="PD42" s="291"/>
      <c r="PE42" s="291"/>
      <c r="PF42" s="291"/>
      <c r="PG42" s="291"/>
      <c r="PH42" s="291"/>
      <c r="PI42" s="291"/>
      <c r="PJ42" s="291"/>
      <c r="PK42" s="291"/>
      <c r="PL42" s="291"/>
      <c r="PM42" s="291"/>
      <c r="PN42" s="291"/>
      <c r="PO42" s="291"/>
      <c r="PP42" s="291"/>
      <c r="PQ42" s="291"/>
      <c r="PR42" s="291"/>
      <c r="PS42" s="291"/>
      <c r="PT42" s="291"/>
      <c r="PU42" s="291"/>
      <c r="PV42" s="291"/>
      <c r="PW42" s="291"/>
      <c r="PX42" s="291"/>
      <c r="PY42" s="291"/>
      <c r="PZ42" s="291"/>
      <c r="QA42" s="291"/>
      <c r="QB42" s="291"/>
      <c r="QC42" s="291"/>
      <c r="QD42" s="291"/>
      <c r="QE42" s="291"/>
      <c r="QF42" s="291"/>
      <c r="QG42" s="291"/>
      <c r="QH42" s="291"/>
      <c r="QI42" s="291"/>
      <c r="QJ42" s="291"/>
      <c r="QK42" s="291"/>
      <c r="QL42" s="291"/>
      <c r="QM42" s="291"/>
      <c r="QN42" s="291"/>
      <c r="QO42" s="291"/>
      <c r="QP42" s="291"/>
      <c r="QQ42" s="291"/>
      <c r="QR42" s="291"/>
      <c r="QS42" s="291"/>
      <c r="QT42" s="291"/>
      <c r="QU42" s="291"/>
      <c r="QV42" s="291"/>
      <c r="QW42" s="291"/>
      <c r="QX42" s="291"/>
      <c r="QY42" s="291"/>
      <c r="QZ42" s="291"/>
      <c r="RA42" s="291"/>
      <c r="RB42" s="291"/>
      <c r="RC42" s="291"/>
      <c r="RD42" s="291"/>
      <c r="RE42" s="291"/>
      <c r="RF42" s="291"/>
      <c r="RG42" s="291"/>
      <c r="RH42" s="291"/>
      <c r="RI42" s="291"/>
      <c r="RJ42" s="291"/>
      <c r="RK42" s="291"/>
      <c r="RL42" s="291"/>
      <c r="RM42" s="291"/>
      <c r="RN42" s="291"/>
      <c r="RO42" s="291"/>
      <c r="RP42" s="291"/>
      <c r="RQ42" s="291"/>
      <c r="RR42" s="291"/>
      <c r="RS42" s="291"/>
      <c r="RT42" s="291"/>
      <c r="RU42" s="291"/>
      <c r="RV42" s="291"/>
      <c r="RW42" s="291"/>
      <c r="RX42" s="291"/>
      <c r="RY42" s="291"/>
      <c r="RZ42" s="291"/>
      <c r="SA42" s="291"/>
      <c r="SB42" s="291"/>
      <c r="SC42" s="291"/>
      <c r="SD42" s="291"/>
      <c r="SE42" s="291"/>
      <c r="SF42" s="291"/>
      <c r="SG42" s="291"/>
      <c r="SH42" s="291"/>
      <c r="SI42" s="291"/>
      <c r="SJ42" s="291"/>
      <c r="SK42" s="291"/>
      <c r="SL42" s="291"/>
      <c r="SM42" s="291"/>
      <c r="SN42" s="291"/>
      <c r="SO42" s="291"/>
      <c r="SP42" s="291"/>
      <c r="SQ42" s="291"/>
      <c r="SR42" s="291"/>
      <c r="SS42" s="291"/>
      <c r="ST42" s="291"/>
      <c r="SU42" s="291"/>
      <c r="SV42" s="291"/>
      <c r="SW42" s="291"/>
      <c r="SX42" s="291"/>
      <c r="SY42" s="291"/>
      <c r="SZ42" s="291"/>
      <c r="TA42" s="291"/>
      <c r="TB42" s="291"/>
      <c r="TC42" s="291"/>
      <c r="TD42" s="291"/>
      <c r="TE42" s="291"/>
      <c r="TF42" s="291"/>
      <c r="TG42" s="291"/>
      <c r="TH42" s="291"/>
      <c r="TI42" s="291"/>
      <c r="TJ42" s="291"/>
      <c r="TK42" s="291"/>
      <c r="TL42" s="291"/>
      <c r="TM42" s="291"/>
      <c r="TN42" s="291"/>
      <c r="TO42" s="291"/>
      <c r="TP42" s="291"/>
      <c r="TQ42" s="291"/>
      <c r="TR42" s="291"/>
      <c r="TS42" s="291"/>
      <c r="TT42" s="291"/>
      <c r="TU42" s="291"/>
      <c r="TV42" s="291"/>
      <c r="TW42" s="291"/>
      <c r="TX42" s="291"/>
      <c r="TY42" s="291"/>
      <c r="TZ42" s="291"/>
      <c r="UA42" s="291"/>
      <c r="UB42" s="291"/>
      <c r="UC42" s="291"/>
      <c r="UD42" s="291"/>
      <c r="UE42" s="291"/>
      <c r="UF42" s="291"/>
      <c r="UG42" s="291"/>
      <c r="UH42" s="291"/>
      <c r="UI42" s="291"/>
      <c r="UJ42" s="291"/>
      <c r="UK42" s="291"/>
      <c r="UL42" s="291"/>
      <c r="UM42" s="291"/>
      <c r="UN42" s="291"/>
      <c r="UO42" s="291"/>
      <c r="UP42" s="291"/>
      <c r="UQ42" s="291"/>
      <c r="UR42" s="291"/>
      <c r="US42" s="291"/>
      <c r="UT42" s="291"/>
      <c r="UU42" s="291"/>
      <c r="UV42" s="291"/>
      <c r="UW42" s="291"/>
      <c r="UX42" s="291"/>
      <c r="UY42" s="291"/>
      <c r="UZ42" s="291"/>
      <c r="VA42" s="291"/>
      <c r="VB42" s="291"/>
      <c r="VC42" s="291"/>
      <c r="VD42" s="291"/>
      <c r="VE42" s="291"/>
      <c r="VF42" s="291"/>
      <c r="VG42" s="291"/>
      <c r="VH42" s="291"/>
      <c r="VI42" s="291"/>
      <c r="VJ42" s="291"/>
      <c r="VK42" s="291"/>
      <c r="VL42" s="291"/>
      <c r="VM42" s="291"/>
      <c r="VN42" s="291"/>
      <c r="VO42" s="291"/>
      <c r="VP42" s="291"/>
      <c r="VQ42" s="291"/>
      <c r="VR42" s="291"/>
      <c r="VS42" s="291"/>
      <c r="VT42" s="291"/>
      <c r="VU42" s="291"/>
      <c r="VV42" s="291"/>
      <c r="VW42" s="291"/>
      <c r="VX42" s="291"/>
      <c r="VY42" s="291"/>
      <c r="VZ42" s="291"/>
      <c r="WA42" s="291"/>
      <c r="WB42" s="291"/>
      <c r="WC42" s="291"/>
      <c r="WD42" s="291"/>
      <c r="WE42" s="291"/>
      <c r="WF42" s="291"/>
      <c r="WG42" s="291"/>
      <c r="WH42" s="291"/>
      <c r="WI42" s="291"/>
      <c r="WJ42" s="291"/>
      <c r="WK42" s="291"/>
      <c r="WL42" s="291"/>
      <c r="WM42" s="291"/>
      <c r="WN42" s="291"/>
      <c r="WO42" s="291"/>
      <c r="WP42" s="291"/>
      <c r="WQ42" s="291"/>
      <c r="WR42" s="291"/>
      <c r="WS42" s="291"/>
      <c r="WT42" s="291"/>
      <c r="WU42" s="291"/>
      <c r="WV42" s="291"/>
      <c r="WW42" s="291"/>
      <c r="WX42" s="291"/>
      <c r="WY42" s="291"/>
      <c r="WZ42" s="291"/>
      <c r="XA42" s="291"/>
      <c r="XB42" s="291"/>
      <c r="XC42" s="291"/>
      <c r="XD42" s="291"/>
      <c r="XE42" s="291"/>
      <c r="XF42" s="291"/>
      <c r="XG42" s="291"/>
      <c r="XH42" s="291"/>
      <c r="XI42" s="291"/>
      <c r="XJ42" s="291"/>
      <c r="XK42" s="291"/>
      <c r="XL42" s="291"/>
      <c r="XM42" s="291"/>
      <c r="XN42" s="291"/>
      <c r="XO42" s="291"/>
      <c r="XP42" s="291"/>
      <c r="XQ42" s="291"/>
      <c r="XR42" s="291"/>
      <c r="XS42" s="291"/>
      <c r="XT42" s="291"/>
      <c r="XU42" s="291"/>
      <c r="XV42" s="291"/>
      <c r="XW42" s="291"/>
      <c r="XX42" s="291"/>
      <c r="XY42" s="291"/>
      <c r="XZ42" s="291"/>
      <c r="YA42" s="291"/>
      <c r="YB42" s="291"/>
      <c r="YC42" s="291"/>
      <c r="YD42" s="291"/>
      <c r="YE42" s="291"/>
      <c r="YF42" s="291"/>
      <c r="YG42" s="291"/>
      <c r="YH42" s="291"/>
      <c r="YI42" s="291"/>
      <c r="YJ42" s="291"/>
      <c r="YK42" s="291"/>
      <c r="YL42" s="291"/>
      <c r="YM42" s="291"/>
      <c r="YN42" s="291"/>
      <c r="YO42" s="291"/>
      <c r="YP42" s="291"/>
      <c r="YQ42" s="291"/>
      <c r="YR42" s="291"/>
      <c r="YS42" s="291"/>
      <c r="YT42" s="291"/>
      <c r="YU42" s="291"/>
      <c r="YV42" s="291"/>
      <c r="YW42" s="291"/>
      <c r="YX42" s="291"/>
      <c r="YY42" s="291"/>
      <c r="YZ42" s="291"/>
      <c r="ZA42" s="291"/>
      <c r="ZB42" s="291"/>
      <c r="ZC42" s="291"/>
      <c r="ZD42" s="291"/>
      <c r="ZE42" s="291"/>
      <c r="ZF42" s="291"/>
      <c r="ZG42" s="291"/>
      <c r="ZH42" s="291"/>
      <c r="ZI42" s="291"/>
      <c r="ZJ42" s="291"/>
      <c r="ZK42" s="291"/>
      <c r="ZL42" s="291"/>
      <c r="ZM42" s="291"/>
      <c r="ZN42" s="291"/>
      <c r="ZO42" s="291"/>
      <c r="ZP42" s="291"/>
      <c r="ZQ42" s="291"/>
      <c r="ZR42" s="291"/>
      <c r="ZS42" s="291"/>
      <c r="ZT42" s="291"/>
      <c r="ZU42" s="291"/>
      <c r="ZV42" s="291"/>
      <c r="ZW42" s="291"/>
      <c r="ZX42" s="291"/>
      <c r="ZY42" s="291"/>
      <c r="ZZ42" s="291"/>
      <c r="AAA42" s="291"/>
      <c r="AAB42" s="291"/>
      <c r="AAC42" s="291"/>
      <c r="AAD42" s="291"/>
      <c r="AAE42" s="291"/>
      <c r="AAF42" s="291"/>
      <c r="AAG42" s="291"/>
      <c r="AAH42" s="291"/>
      <c r="AAI42" s="291"/>
      <c r="AAJ42" s="291"/>
      <c r="AAK42" s="291"/>
      <c r="AAL42" s="291"/>
      <c r="AAM42" s="291"/>
      <c r="AAN42" s="291"/>
      <c r="AAO42" s="291"/>
      <c r="AAP42" s="291"/>
      <c r="AAQ42" s="291"/>
      <c r="AAR42" s="291"/>
      <c r="AAS42" s="291"/>
      <c r="AAT42" s="291"/>
      <c r="AAU42" s="291"/>
      <c r="AAV42" s="291"/>
      <c r="AAW42" s="291"/>
      <c r="AAX42" s="291"/>
      <c r="AAY42" s="291"/>
      <c r="AAZ42" s="291"/>
      <c r="ABA42" s="291"/>
      <c r="ABB42" s="291"/>
      <c r="ABC42" s="291"/>
      <c r="ABD42" s="291"/>
      <c r="ABE42" s="291"/>
      <c r="ABF42" s="291"/>
      <c r="ABG42" s="291"/>
      <c r="ABH42" s="291"/>
      <c r="ABI42" s="291"/>
      <c r="ABJ42" s="291"/>
      <c r="ABK42" s="291"/>
      <c r="ABL42" s="291"/>
      <c r="ABM42" s="291"/>
      <c r="ABN42" s="291"/>
      <c r="ABO42" s="291"/>
      <c r="ABP42" s="291"/>
      <c r="ABQ42" s="291"/>
      <c r="ABR42" s="291"/>
      <c r="ABS42" s="291"/>
      <c r="ABT42" s="291"/>
      <c r="ABU42" s="291"/>
      <c r="ABV42" s="291"/>
      <c r="ABW42" s="291"/>
      <c r="ABX42" s="291"/>
      <c r="ABY42" s="291"/>
      <c r="ABZ42" s="291"/>
      <c r="ACA42" s="291"/>
      <c r="ACB42" s="291"/>
      <c r="ACC42" s="291"/>
      <c r="ACD42" s="291"/>
      <c r="ACE42" s="291"/>
      <c r="ACF42" s="291"/>
      <c r="ACG42" s="291"/>
      <c r="ACH42" s="291"/>
      <c r="ACI42" s="291"/>
      <c r="ACJ42" s="291"/>
      <c r="ACK42" s="291"/>
      <c r="ACL42" s="291"/>
      <c r="ACM42" s="291"/>
      <c r="ACN42" s="291"/>
      <c r="ACO42" s="291"/>
      <c r="ACP42" s="291"/>
      <c r="ACQ42" s="291"/>
      <c r="ACR42" s="291"/>
      <c r="ACS42" s="291"/>
      <c r="ACT42" s="291"/>
      <c r="ACU42" s="291"/>
      <c r="ACV42" s="291"/>
      <c r="ACW42" s="291"/>
      <c r="ACX42" s="291"/>
      <c r="ACY42" s="291"/>
      <c r="ACZ42" s="291"/>
      <c r="ADA42" s="291"/>
      <c r="ADB42" s="291"/>
      <c r="ADC42" s="291"/>
      <c r="ADD42" s="291"/>
      <c r="ADE42" s="291"/>
      <c r="ADF42" s="291"/>
      <c r="ADG42" s="291"/>
      <c r="ADH42" s="291"/>
      <c r="ADI42" s="291"/>
      <c r="ADJ42" s="291"/>
      <c r="ADK42" s="291"/>
      <c r="ADL42" s="291"/>
      <c r="ADM42" s="291"/>
      <c r="ADN42" s="291"/>
      <c r="ADO42" s="291"/>
      <c r="ADP42" s="291"/>
      <c r="ADQ42" s="291"/>
      <c r="ADR42" s="291"/>
      <c r="ADS42" s="291"/>
      <c r="ADT42" s="291"/>
      <c r="ADU42" s="291"/>
      <c r="ADV42" s="291"/>
      <c r="ADW42" s="291"/>
      <c r="ADX42" s="291"/>
      <c r="ADY42" s="291"/>
      <c r="ADZ42" s="291"/>
      <c r="AEA42" s="291"/>
      <c r="AEB42" s="291"/>
      <c r="AEC42" s="291"/>
      <c r="AED42" s="291"/>
      <c r="AEE42" s="291"/>
      <c r="AEF42" s="291"/>
      <c r="AEG42" s="291"/>
      <c r="AEH42" s="291"/>
      <c r="AEI42" s="291"/>
      <c r="AEJ42" s="291"/>
      <c r="AEK42" s="291"/>
      <c r="AEL42" s="291"/>
      <c r="AEM42" s="291"/>
      <c r="AEN42" s="291"/>
      <c r="AEO42" s="291"/>
      <c r="AEP42" s="291"/>
      <c r="AEQ42" s="291"/>
      <c r="AER42" s="291"/>
      <c r="AES42" s="291"/>
      <c r="AET42" s="291"/>
      <c r="AEU42" s="291"/>
      <c r="AEV42" s="291"/>
      <c r="AEW42" s="291"/>
      <c r="AEX42" s="291"/>
      <c r="AEY42" s="291"/>
      <c r="AEZ42" s="291"/>
      <c r="AFA42" s="291"/>
      <c r="AFB42" s="291"/>
      <c r="AFC42" s="291"/>
      <c r="AFD42" s="291"/>
      <c r="AFE42" s="291"/>
      <c r="AFF42" s="291"/>
      <c r="AFG42" s="291"/>
      <c r="AFH42" s="291"/>
      <c r="AFI42" s="291"/>
      <c r="AFJ42" s="291"/>
      <c r="AFK42" s="291"/>
      <c r="AFL42" s="291"/>
      <c r="AFM42" s="291"/>
      <c r="AFN42" s="291"/>
      <c r="AFO42" s="291"/>
      <c r="AFP42" s="291"/>
      <c r="AFQ42" s="291"/>
      <c r="AFR42" s="291"/>
      <c r="AFS42" s="291"/>
      <c r="AFT42" s="291"/>
      <c r="AFU42" s="291"/>
      <c r="AFV42" s="291"/>
      <c r="AFW42" s="291"/>
      <c r="AFX42" s="291"/>
      <c r="AFY42" s="291"/>
      <c r="AFZ42" s="291"/>
      <c r="AGA42" s="291"/>
      <c r="AGB42" s="291"/>
      <c r="AGC42" s="291"/>
      <c r="AGD42" s="291"/>
      <c r="AGE42" s="291"/>
      <c r="AGF42" s="291"/>
      <c r="AGG42" s="291"/>
      <c r="AGH42" s="291"/>
      <c r="AGI42" s="291"/>
      <c r="AGJ42" s="291"/>
      <c r="AGK42" s="291"/>
      <c r="AGL42" s="291"/>
      <c r="AGM42" s="291"/>
      <c r="AGN42" s="291"/>
      <c r="AGO42" s="291"/>
      <c r="AGP42" s="291"/>
      <c r="AGQ42" s="291"/>
      <c r="AGR42" s="291"/>
      <c r="AGS42" s="291"/>
      <c r="AGT42" s="291"/>
      <c r="AGU42" s="291"/>
      <c r="AGV42" s="291"/>
      <c r="AGW42" s="291"/>
      <c r="AGX42" s="291"/>
      <c r="AGY42" s="291"/>
      <c r="AGZ42" s="291"/>
      <c r="AHA42" s="291"/>
      <c r="AHB42" s="291"/>
      <c r="AHC42" s="291"/>
      <c r="AHD42" s="291"/>
      <c r="AHE42" s="291"/>
      <c r="AHF42" s="291"/>
      <c r="AHG42" s="291"/>
      <c r="AHH42" s="291"/>
      <c r="AHI42" s="291"/>
      <c r="AHJ42" s="291"/>
      <c r="AHK42" s="291"/>
      <c r="AHL42" s="291"/>
      <c r="AHM42" s="291"/>
      <c r="AHN42" s="291"/>
      <c r="AHO42" s="291"/>
      <c r="AHP42" s="291"/>
      <c r="AHQ42" s="291"/>
      <c r="AHR42" s="291"/>
      <c r="AHS42" s="291"/>
      <c r="AHT42" s="291"/>
      <c r="AHU42" s="291"/>
      <c r="AHV42" s="291"/>
      <c r="AHW42" s="291"/>
      <c r="AHX42" s="291"/>
      <c r="AHY42" s="291"/>
      <c r="AHZ42" s="291"/>
      <c r="AIA42" s="291"/>
      <c r="AIB42" s="291"/>
      <c r="AIC42" s="291"/>
      <c r="AID42" s="291"/>
      <c r="AIE42" s="291"/>
      <c r="AIF42" s="291"/>
      <c r="AIG42" s="291"/>
      <c r="AIH42" s="291"/>
      <c r="AII42" s="291"/>
      <c r="AIJ42" s="291"/>
      <c r="AIK42" s="291"/>
      <c r="AIL42" s="291"/>
      <c r="AIM42" s="291"/>
      <c r="AIN42" s="291"/>
      <c r="AIO42" s="291"/>
      <c r="AIP42" s="291"/>
      <c r="AIQ42" s="291"/>
      <c r="AIR42" s="291"/>
      <c r="AIS42" s="291"/>
      <c r="AIT42" s="291"/>
      <c r="AIU42" s="291"/>
      <c r="AIV42" s="291"/>
      <c r="AIW42" s="291"/>
      <c r="AIX42" s="291"/>
      <c r="AIY42" s="291"/>
      <c r="AIZ42" s="291"/>
      <c r="AJA42" s="291"/>
      <c r="AJB42" s="291"/>
      <c r="AJC42" s="291"/>
      <c r="AJD42" s="291"/>
      <c r="AJE42" s="291"/>
      <c r="AJF42" s="291"/>
      <c r="AJG42" s="291"/>
      <c r="AJH42" s="291"/>
      <c r="AJI42" s="291"/>
      <c r="AJJ42" s="291"/>
      <c r="AJK42" s="291"/>
      <c r="AJL42" s="291"/>
      <c r="AJM42" s="291"/>
      <c r="AJN42" s="291"/>
      <c r="AJO42" s="291"/>
      <c r="AJP42" s="291"/>
      <c r="AJQ42" s="291"/>
      <c r="AJR42" s="291"/>
      <c r="AJS42" s="291"/>
      <c r="AJT42" s="291"/>
      <c r="AJU42" s="291"/>
      <c r="AJV42" s="291"/>
      <c r="AJW42" s="291"/>
      <c r="AJX42" s="291"/>
      <c r="AJY42" s="291"/>
      <c r="AJZ42" s="291"/>
      <c r="AKA42" s="291"/>
      <c r="AKB42" s="291"/>
      <c r="AKC42" s="291"/>
      <c r="AKD42" s="291"/>
      <c r="AKE42" s="291"/>
      <c r="AKF42" s="291"/>
      <c r="AKG42" s="291"/>
      <c r="AKH42" s="291"/>
      <c r="AKI42" s="291"/>
      <c r="AKJ42" s="291"/>
      <c r="AKK42" s="291"/>
      <c r="AKL42" s="291"/>
      <c r="AKM42" s="291"/>
      <c r="AKN42" s="291"/>
      <c r="AKO42" s="291"/>
      <c r="AKP42" s="291"/>
      <c r="AKQ42" s="291"/>
      <c r="AKR42" s="291"/>
      <c r="AKS42" s="291"/>
      <c r="AKT42" s="291"/>
      <c r="AKU42" s="291"/>
      <c r="AKV42" s="291"/>
      <c r="AKW42" s="291"/>
      <c r="AKX42" s="291"/>
      <c r="AKY42" s="291"/>
      <c r="AKZ42" s="291"/>
      <c r="ALA42" s="291"/>
      <c r="ALB42" s="291"/>
      <c r="ALC42" s="291"/>
      <c r="ALD42" s="291"/>
      <c r="ALE42" s="291"/>
      <c r="ALF42" s="291"/>
      <c r="ALG42" s="291"/>
      <c r="ALH42" s="291"/>
      <c r="ALI42" s="291"/>
      <c r="ALJ42" s="291"/>
    </row>
    <row r="43" spans="2:998">
      <c r="B43" s="304" t="s">
        <v>143</v>
      </c>
      <c r="C43" s="674">
        <f>C41+C42</f>
        <v>7478.1296983210013</v>
      </c>
      <c r="D43" s="674">
        <f t="shared" ref="D43:K43" si="6">D41+D42</f>
        <v>7678.4037795969944</v>
      </c>
      <c r="E43" s="674">
        <f t="shared" si="6"/>
        <v>3493.3463844400012</v>
      </c>
      <c r="F43" s="674">
        <f t="shared" si="6"/>
        <v>7442.4112010237222</v>
      </c>
      <c r="G43" s="674">
        <f t="shared" si="6"/>
        <v>7852.7196271800631</v>
      </c>
      <c r="H43" s="674">
        <f t="shared" si="6"/>
        <v>8197.6221084413901</v>
      </c>
      <c r="I43" s="674">
        <f t="shared" si="6"/>
        <v>8524.6713788828456</v>
      </c>
      <c r="J43" s="674">
        <f t="shared" si="6"/>
        <v>8803.6484844077058</v>
      </c>
      <c r="K43" s="674">
        <f t="shared" si="6"/>
        <v>8951.9052045449007</v>
      </c>
      <c r="L43" s="291"/>
      <c r="M43" s="671"/>
      <c r="O43" s="294"/>
      <c r="P43" s="294"/>
      <c r="Q43" s="294"/>
      <c r="R43" s="294"/>
      <c r="S43" s="294"/>
      <c r="T43" s="294"/>
      <c r="U43" s="291"/>
      <c r="V43" s="291"/>
      <c r="W43" s="291"/>
      <c r="X43" s="291"/>
      <c r="Y43" s="291"/>
      <c r="Z43" s="291"/>
      <c r="AA43" s="291"/>
      <c r="AB43" s="291"/>
      <c r="AC43" s="291"/>
      <c r="AD43" s="291"/>
      <c r="AE43" s="291"/>
      <c r="AF43" s="291"/>
      <c r="AG43" s="291"/>
      <c r="AH43" s="291"/>
      <c r="AI43" s="291"/>
      <c r="AJ43" s="291"/>
      <c r="AK43" s="291"/>
      <c r="AL43" s="291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1"/>
      <c r="BR43" s="291"/>
      <c r="BS43" s="291"/>
      <c r="BT43" s="291"/>
      <c r="BU43" s="291"/>
      <c r="BV43" s="291"/>
      <c r="BW43" s="291"/>
      <c r="BX43" s="291"/>
      <c r="BY43" s="291"/>
      <c r="BZ43" s="291"/>
      <c r="CA43" s="291"/>
      <c r="CB43" s="291"/>
      <c r="CC43" s="291"/>
      <c r="CD43" s="291"/>
      <c r="CE43" s="291"/>
      <c r="CF43" s="291"/>
      <c r="CG43" s="291"/>
      <c r="CH43" s="291"/>
      <c r="CI43" s="291"/>
      <c r="CJ43" s="291"/>
      <c r="CK43" s="291"/>
      <c r="CL43" s="291"/>
      <c r="CM43" s="291"/>
      <c r="CN43" s="291"/>
      <c r="CO43" s="291"/>
      <c r="CP43" s="291"/>
      <c r="CQ43" s="291"/>
      <c r="CR43" s="291"/>
      <c r="CS43" s="291"/>
      <c r="CT43" s="291"/>
      <c r="CU43" s="291"/>
      <c r="CV43" s="291"/>
      <c r="CW43" s="291"/>
      <c r="CX43" s="291"/>
      <c r="CY43" s="291"/>
      <c r="CZ43" s="291"/>
      <c r="DA43" s="291"/>
      <c r="DB43" s="291"/>
      <c r="DC43" s="291"/>
      <c r="DD43" s="291"/>
      <c r="DE43" s="291"/>
      <c r="DF43" s="291"/>
      <c r="DG43" s="291"/>
      <c r="DH43" s="291"/>
      <c r="DI43" s="291"/>
      <c r="DJ43" s="291"/>
      <c r="DK43" s="291"/>
      <c r="DL43" s="291"/>
      <c r="DM43" s="291"/>
      <c r="DN43" s="291"/>
      <c r="DO43" s="291"/>
      <c r="DP43" s="291"/>
      <c r="DQ43" s="291"/>
      <c r="DR43" s="291"/>
      <c r="DS43" s="291"/>
      <c r="DT43" s="291"/>
      <c r="DU43" s="291"/>
      <c r="DV43" s="291"/>
      <c r="DW43" s="291"/>
      <c r="DX43" s="291"/>
      <c r="DY43" s="291"/>
      <c r="DZ43" s="291"/>
      <c r="EA43" s="291"/>
      <c r="EB43" s="291"/>
      <c r="EC43" s="291"/>
      <c r="ED43" s="291"/>
      <c r="EE43" s="291"/>
      <c r="EF43" s="291"/>
      <c r="EG43" s="291"/>
      <c r="EH43" s="291"/>
      <c r="EI43" s="291"/>
      <c r="EJ43" s="291"/>
      <c r="EK43" s="291"/>
      <c r="EL43" s="291"/>
      <c r="EM43" s="291"/>
      <c r="EN43" s="291"/>
      <c r="EO43" s="291"/>
      <c r="EP43" s="291"/>
      <c r="EQ43" s="291"/>
      <c r="ER43" s="291"/>
      <c r="ES43" s="291"/>
      <c r="ET43" s="291"/>
      <c r="EU43" s="291"/>
      <c r="EV43" s="291"/>
      <c r="EW43" s="291"/>
      <c r="EX43" s="291"/>
      <c r="EY43" s="291"/>
      <c r="EZ43" s="291"/>
      <c r="FA43" s="291"/>
      <c r="FB43" s="291"/>
      <c r="FC43" s="291"/>
      <c r="FD43" s="291"/>
      <c r="FE43" s="291"/>
      <c r="FF43" s="291"/>
      <c r="FG43" s="291"/>
      <c r="FH43" s="291"/>
      <c r="FI43" s="291"/>
      <c r="FJ43" s="291"/>
      <c r="FK43" s="291"/>
      <c r="FL43" s="291"/>
      <c r="FM43" s="291"/>
      <c r="FN43" s="291"/>
      <c r="FO43" s="291"/>
      <c r="FP43" s="291"/>
      <c r="FQ43" s="291"/>
      <c r="FR43" s="291"/>
      <c r="FS43" s="291"/>
      <c r="FT43" s="291"/>
      <c r="FU43" s="291"/>
      <c r="FV43" s="291"/>
      <c r="FW43" s="291"/>
      <c r="FX43" s="291"/>
      <c r="FY43" s="291"/>
      <c r="FZ43" s="291"/>
      <c r="GA43" s="291"/>
      <c r="GB43" s="291"/>
      <c r="GC43" s="291"/>
      <c r="GD43" s="291"/>
      <c r="GE43" s="291"/>
      <c r="GF43" s="291"/>
      <c r="GG43" s="291"/>
      <c r="GH43" s="291"/>
      <c r="GI43" s="291"/>
      <c r="GJ43" s="291"/>
      <c r="GK43" s="291"/>
      <c r="GL43" s="291"/>
      <c r="GM43" s="291"/>
      <c r="GN43" s="291"/>
      <c r="GO43" s="291"/>
      <c r="GP43" s="291"/>
      <c r="GQ43" s="291"/>
      <c r="GR43" s="291"/>
      <c r="GS43" s="291"/>
      <c r="GT43" s="291"/>
      <c r="GU43" s="291"/>
      <c r="GV43" s="291"/>
      <c r="GW43" s="291"/>
      <c r="GX43" s="291"/>
      <c r="GY43" s="291"/>
      <c r="GZ43" s="291"/>
      <c r="HA43" s="291"/>
      <c r="HB43" s="291"/>
      <c r="HC43" s="291"/>
      <c r="HD43" s="291"/>
      <c r="HE43" s="291"/>
      <c r="HF43" s="291"/>
      <c r="HG43" s="291"/>
      <c r="HH43" s="291"/>
      <c r="HI43" s="291"/>
      <c r="HJ43" s="291"/>
      <c r="HK43" s="291"/>
      <c r="HL43" s="291"/>
      <c r="HM43" s="291"/>
      <c r="HN43" s="291"/>
      <c r="HO43" s="291"/>
      <c r="HP43" s="291"/>
      <c r="HQ43" s="291"/>
      <c r="HR43" s="291"/>
      <c r="HS43" s="291"/>
      <c r="HT43" s="291"/>
      <c r="HU43" s="291"/>
      <c r="HV43" s="291"/>
      <c r="HW43" s="291"/>
      <c r="HX43" s="291"/>
      <c r="HY43" s="291"/>
      <c r="HZ43" s="291"/>
      <c r="IA43" s="291"/>
      <c r="IB43" s="291"/>
      <c r="IC43" s="291"/>
      <c r="ID43" s="291"/>
      <c r="IE43" s="291"/>
      <c r="IF43" s="291"/>
      <c r="IG43" s="291"/>
      <c r="IH43" s="291"/>
      <c r="II43" s="291"/>
      <c r="IJ43" s="291"/>
      <c r="IK43" s="291"/>
      <c r="IL43" s="291"/>
      <c r="IM43" s="291"/>
      <c r="IN43" s="291"/>
      <c r="IO43" s="291"/>
      <c r="IP43" s="291"/>
      <c r="IQ43" s="291"/>
      <c r="IR43" s="291"/>
      <c r="IS43" s="291"/>
      <c r="IT43" s="291"/>
      <c r="IU43" s="291"/>
      <c r="IV43" s="291"/>
      <c r="IW43" s="291"/>
      <c r="IX43" s="291"/>
      <c r="IY43" s="291"/>
      <c r="IZ43" s="291"/>
      <c r="JA43" s="291"/>
      <c r="JB43" s="291"/>
      <c r="JC43" s="291"/>
      <c r="JD43" s="291"/>
      <c r="JE43" s="291"/>
      <c r="JF43" s="291"/>
      <c r="JG43" s="291"/>
      <c r="JH43" s="291"/>
      <c r="JI43" s="291"/>
      <c r="JJ43" s="291"/>
      <c r="JK43" s="291"/>
      <c r="JL43" s="291"/>
      <c r="JM43" s="291"/>
      <c r="JN43" s="291"/>
      <c r="JO43" s="291"/>
      <c r="JP43" s="291"/>
      <c r="JQ43" s="291"/>
      <c r="JR43" s="291"/>
      <c r="JS43" s="291"/>
      <c r="JT43" s="291"/>
      <c r="JU43" s="291"/>
      <c r="JV43" s="291"/>
      <c r="JW43" s="291"/>
      <c r="JX43" s="291"/>
      <c r="JY43" s="291"/>
      <c r="JZ43" s="291"/>
      <c r="KA43" s="291"/>
      <c r="KB43" s="291"/>
      <c r="KC43" s="291"/>
      <c r="KD43" s="291"/>
      <c r="KE43" s="291"/>
      <c r="KF43" s="291"/>
      <c r="KG43" s="291"/>
      <c r="KH43" s="291"/>
      <c r="KI43" s="291"/>
      <c r="KJ43" s="291"/>
      <c r="KK43" s="291"/>
      <c r="KL43" s="291"/>
      <c r="KM43" s="291"/>
      <c r="KN43" s="291"/>
      <c r="KO43" s="291"/>
      <c r="KP43" s="291"/>
      <c r="KQ43" s="291"/>
      <c r="KR43" s="291"/>
      <c r="KS43" s="291"/>
      <c r="KT43" s="291"/>
      <c r="KU43" s="291"/>
      <c r="KV43" s="291"/>
      <c r="KW43" s="291"/>
      <c r="KX43" s="291"/>
      <c r="KY43" s="291"/>
      <c r="KZ43" s="291"/>
      <c r="LA43" s="291"/>
      <c r="LB43" s="291"/>
      <c r="LC43" s="291"/>
      <c r="LD43" s="291"/>
      <c r="LE43" s="291"/>
      <c r="LF43" s="291"/>
      <c r="LG43" s="291"/>
      <c r="LH43" s="291"/>
      <c r="LI43" s="291"/>
      <c r="LJ43" s="291"/>
      <c r="LK43" s="291"/>
      <c r="LL43" s="291"/>
      <c r="LM43" s="291"/>
      <c r="LN43" s="291"/>
      <c r="LO43" s="291"/>
      <c r="LP43" s="291"/>
      <c r="LQ43" s="291"/>
      <c r="LR43" s="291"/>
      <c r="LS43" s="291"/>
      <c r="LT43" s="291"/>
      <c r="LU43" s="291"/>
      <c r="LV43" s="291"/>
      <c r="LW43" s="291"/>
      <c r="LX43" s="291"/>
      <c r="LY43" s="291"/>
      <c r="LZ43" s="291"/>
      <c r="MA43" s="291"/>
      <c r="MB43" s="291"/>
      <c r="MC43" s="291"/>
      <c r="MD43" s="291"/>
      <c r="ME43" s="291"/>
      <c r="MF43" s="291"/>
      <c r="MG43" s="291"/>
      <c r="MH43" s="291"/>
      <c r="MI43" s="291"/>
      <c r="MJ43" s="291"/>
      <c r="MK43" s="291"/>
      <c r="ML43" s="291"/>
      <c r="MM43" s="291"/>
      <c r="MN43" s="291"/>
      <c r="MO43" s="291"/>
      <c r="MP43" s="291"/>
      <c r="MQ43" s="291"/>
      <c r="MR43" s="291"/>
      <c r="MS43" s="291"/>
      <c r="MT43" s="291"/>
      <c r="MU43" s="291"/>
      <c r="MV43" s="291"/>
      <c r="MW43" s="291"/>
      <c r="MX43" s="291"/>
      <c r="MY43" s="291"/>
      <c r="MZ43" s="291"/>
      <c r="NA43" s="291"/>
      <c r="NB43" s="291"/>
      <c r="NC43" s="291"/>
      <c r="ND43" s="291"/>
      <c r="NE43" s="291"/>
      <c r="NF43" s="291"/>
      <c r="NG43" s="291"/>
      <c r="NH43" s="291"/>
      <c r="NI43" s="291"/>
      <c r="NJ43" s="291"/>
      <c r="NK43" s="291"/>
      <c r="NL43" s="291"/>
      <c r="NM43" s="291"/>
      <c r="NN43" s="291"/>
      <c r="NO43" s="291"/>
      <c r="NP43" s="291"/>
      <c r="NQ43" s="291"/>
      <c r="NR43" s="291"/>
      <c r="NS43" s="291"/>
      <c r="NT43" s="291"/>
      <c r="NU43" s="291"/>
      <c r="NV43" s="291"/>
      <c r="NW43" s="291"/>
      <c r="NX43" s="291"/>
      <c r="NY43" s="291"/>
      <c r="NZ43" s="291"/>
      <c r="OA43" s="291"/>
      <c r="OB43" s="291"/>
      <c r="OC43" s="291"/>
      <c r="OD43" s="291"/>
      <c r="OE43" s="291"/>
      <c r="OF43" s="291"/>
      <c r="OG43" s="291"/>
      <c r="OH43" s="291"/>
      <c r="OI43" s="291"/>
      <c r="OJ43" s="291"/>
      <c r="OK43" s="291"/>
      <c r="OL43" s="291"/>
      <c r="OM43" s="291"/>
      <c r="ON43" s="291"/>
      <c r="OO43" s="291"/>
      <c r="OP43" s="291"/>
      <c r="OQ43" s="291"/>
      <c r="OR43" s="291"/>
      <c r="OS43" s="291"/>
      <c r="OT43" s="291"/>
      <c r="OU43" s="291"/>
      <c r="OV43" s="291"/>
      <c r="OW43" s="291"/>
      <c r="OX43" s="291"/>
      <c r="OY43" s="291"/>
      <c r="OZ43" s="291"/>
      <c r="PA43" s="291"/>
      <c r="PB43" s="291"/>
      <c r="PC43" s="291"/>
      <c r="PD43" s="291"/>
      <c r="PE43" s="291"/>
      <c r="PF43" s="291"/>
      <c r="PG43" s="291"/>
      <c r="PH43" s="291"/>
      <c r="PI43" s="291"/>
      <c r="PJ43" s="291"/>
      <c r="PK43" s="291"/>
      <c r="PL43" s="291"/>
      <c r="PM43" s="291"/>
      <c r="PN43" s="291"/>
      <c r="PO43" s="291"/>
      <c r="PP43" s="291"/>
      <c r="PQ43" s="291"/>
      <c r="PR43" s="291"/>
      <c r="PS43" s="291"/>
      <c r="PT43" s="291"/>
      <c r="PU43" s="291"/>
      <c r="PV43" s="291"/>
      <c r="PW43" s="291"/>
      <c r="PX43" s="291"/>
      <c r="PY43" s="291"/>
      <c r="PZ43" s="291"/>
      <c r="QA43" s="291"/>
      <c r="QB43" s="291"/>
      <c r="QC43" s="291"/>
      <c r="QD43" s="291"/>
      <c r="QE43" s="291"/>
      <c r="QF43" s="291"/>
      <c r="QG43" s="291"/>
      <c r="QH43" s="291"/>
      <c r="QI43" s="291"/>
      <c r="QJ43" s="291"/>
      <c r="QK43" s="291"/>
      <c r="QL43" s="291"/>
      <c r="QM43" s="291"/>
      <c r="QN43" s="291"/>
      <c r="QO43" s="291"/>
      <c r="QP43" s="291"/>
      <c r="QQ43" s="291"/>
      <c r="QR43" s="291"/>
      <c r="QS43" s="291"/>
      <c r="QT43" s="291"/>
      <c r="QU43" s="291"/>
      <c r="QV43" s="291"/>
      <c r="QW43" s="291"/>
      <c r="QX43" s="291"/>
      <c r="QY43" s="291"/>
      <c r="QZ43" s="291"/>
      <c r="RA43" s="291"/>
      <c r="RB43" s="291"/>
      <c r="RC43" s="291"/>
      <c r="RD43" s="291"/>
      <c r="RE43" s="291"/>
      <c r="RF43" s="291"/>
      <c r="RG43" s="291"/>
      <c r="RH43" s="291"/>
      <c r="RI43" s="291"/>
      <c r="RJ43" s="291"/>
      <c r="RK43" s="291"/>
      <c r="RL43" s="291"/>
      <c r="RM43" s="291"/>
      <c r="RN43" s="291"/>
      <c r="RO43" s="291"/>
      <c r="RP43" s="291"/>
      <c r="RQ43" s="291"/>
      <c r="RR43" s="291"/>
      <c r="RS43" s="291"/>
      <c r="RT43" s="291"/>
      <c r="RU43" s="291"/>
      <c r="RV43" s="291"/>
      <c r="RW43" s="291"/>
      <c r="RX43" s="291"/>
      <c r="RY43" s="291"/>
      <c r="RZ43" s="291"/>
      <c r="SA43" s="291"/>
      <c r="SB43" s="291"/>
      <c r="SC43" s="291"/>
      <c r="SD43" s="291"/>
      <c r="SE43" s="291"/>
      <c r="SF43" s="291"/>
      <c r="SG43" s="291"/>
      <c r="SH43" s="291"/>
      <c r="SI43" s="291"/>
      <c r="SJ43" s="291"/>
      <c r="SK43" s="291"/>
      <c r="SL43" s="291"/>
      <c r="SM43" s="291"/>
      <c r="SN43" s="291"/>
      <c r="SO43" s="291"/>
      <c r="SP43" s="291"/>
      <c r="SQ43" s="291"/>
      <c r="SR43" s="291"/>
      <c r="SS43" s="291"/>
      <c r="ST43" s="291"/>
      <c r="SU43" s="291"/>
      <c r="SV43" s="291"/>
      <c r="SW43" s="291"/>
      <c r="SX43" s="291"/>
      <c r="SY43" s="291"/>
      <c r="SZ43" s="291"/>
      <c r="TA43" s="291"/>
      <c r="TB43" s="291"/>
      <c r="TC43" s="291"/>
      <c r="TD43" s="291"/>
      <c r="TE43" s="291"/>
      <c r="TF43" s="291"/>
      <c r="TG43" s="291"/>
      <c r="TH43" s="291"/>
      <c r="TI43" s="291"/>
      <c r="TJ43" s="291"/>
      <c r="TK43" s="291"/>
      <c r="TL43" s="291"/>
      <c r="TM43" s="291"/>
      <c r="TN43" s="291"/>
      <c r="TO43" s="291"/>
      <c r="TP43" s="291"/>
      <c r="TQ43" s="291"/>
      <c r="TR43" s="291"/>
      <c r="TS43" s="291"/>
      <c r="TT43" s="291"/>
      <c r="TU43" s="291"/>
      <c r="TV43" s="291"/>
      <c r="TW43" s="291"/>
      <c r="TX43" s="291"/>
      <c r="TY43" s="291"/>
      <c r="TZ43" s="291"/>
      <c r="UA43" s="291"/>
      <c r="UB43" s="291"/>
      <c r="UC43" s="291"/>
      <c r="UD43" s="291"/>
      <c r="UE43" s="291"/>
      <c r="UF43" s="291"/>
      <c r="UG43" s="291"/>
      <c r="UH43" s="291"/>
      <c r="UI43" s="291"/>
      <c r="UJ43" s="291"/>
      <c r="UK43" s="291"/>
      <c r="UL43" s="291"/>
      <c r="UM43" s="291"/>
      <c r="UN43" s="291"/>
      <c r="UO43" s="291"/>
      <c r="UP43" s="291"/>
      <c r="UQ43" s="291"/>
      <c r="UR43" s="291"/>
      <c r="US43" s="291"/>
      <c r="UT43" s="291"/>
      <c r="UU43" s="291"/>
      <c r="UV43" s="291"/>
      <c r="UW43" s="291"/>
      <c r="UX43" s="291"/>
      <c r="UY43" s="291"/>
      <c r="UZ43" s="291"/>
      <c r="VA43" s="291"/>
      <c r="VB43" s="291"/>
      <c r="VC43" s="291"/>
      <c r="VD43" s="291"/>
      <c r="VE43" s="291"/>
      <c r="VF43" s="291"/>
      <c r="VG43" s="291"/>
      <c r="VH43" s="291"/>
      <c r="VI43" s="291"/>
      <c r="VJ43" s="291"/>
      <c r="VK43" s="291"/>
      <c r="VL43" s="291"/>
      <c r="VM43" s="291"/>
      <c r="VN43" s="291"/>
      <c r="VO43" s="291"/>
      <c r="VP43" s="291"/>
      <c r="VQ43" s="291"/>
      <c r="VR43" s="291"/>
      <c r="VS43" s="291"/>
      <c r="VT43" s="291"/>
      <c r="VU43" s="291"/>
      <c r="VV43" s="291"/>
      <c r="VW43" s="291"/>
      <c r="VX43" s="291"/>
      <c r="VY43" s="291"/>
      <c r="VZ43" s="291"/>
      <c r="WA43" s="291"/>
      <c r="WB43" s="291"/>
      <c r="WC43" s="291"/>
      <c r="WD43" s="291"/>
      <c r="WE43" s="291"/>
      <c r="WF43" s="291"/>
      <c r="WG43" s="291"/>
      <c r="WH43" s="291"/>
      <c r="WI43" s="291"/>
      <c r="WJ43" s="291"/>
      <c r="WK43" s="291"/>
      <c r="WL43" s="291"/>
      <c r="WM43" s="291"/>
      <c r="WN43" s="291"/>
      <c r="WO43" s="291"/>
      <c r="WP43" s="291"/>
      <c r="WQ43" s="291"/>
      <c r="WR43" s="291"/>
      <c r="WS43" s="291"/>
      <c r="WT43" s="291"/>
      <c r="WU43" s="291"/>
      <c r="WV43" s="291"/>
      <c r="WW43" s="291"/>
      <c r="WX43" s="291"/>
      <c r="WY43" s="291"/>
      <c r="WZ43" s="291"/>
      <c r="XA43" s="291"/>
      <c r="XB43" s="291"/>
      <c r="XC43" s="291"/>
      <c r="XD43" s="291"/>
      <c r="XE43" s="291"/>
      <c r="XF43" s="291"/>
      <c r="XG43" s="291"/>
      <c r="XH43" s="291"/>
      <c r="XI43" s="291"/>
      <c r="XJ43" s="291"/>
      <c r="XK43" s="291"/>
      <c r="XL43" s="291"/>
      <c r="XM43" s="291"/>
      <c r="XN43" s="291"/>
      <c r="XO43" s="291"/>
      <c r="XP43" s="291"/>
      <c r="XQ43" s="291"/>
      <c r="XR43" s="291"/>
      <c r="XS43" s="291"/>
      <c r="XT43" s="291"/>
      <c r="XU43" s="291"/>
      <c r="XV43" s="291"/>
      <c r="XW43" s="291"/>
      <c r="XX43" s="291"/>
      <c r="XY43" s="291"/>
      <c r="XZ43" s="291"/>
      <c r="YA43" s="291"/>
      <c r="YB43" s="291"/>
      <c r="YC43" s="291"/>
      <c r="YD43" s="291"/>
      <c r="YE43" s="291"/>
      <c r="YF43" s="291"/>
      <c r="YG43" s="291"/>
      <c r="YH43" s="291"/>
      <c r="YI43" s="291"/>
      <c r="YJ43" s="291"/>
      <c r="YK43" s="291"/>
      <c r="YL43" s="291"/>
      <c r="YM43" s="291"/>
      <c r="YN43" s="291"/>
      <c r="YO43" s="291"/>
      <c r="YP43" s="291"/>
      <c r="YQ43" s="291"/>
      <c r="YR43" s="291"/>
      <c r="YS43" s="291"/>
      <c r="YT43" s="291"/>
      <c r="YU43" s="291"/>
      <c r="YV43" s="291"/>
      <c r="YW43" s="291"/>
      <c r="YX43" s="291"/>
      <c r="YY43" s="291"/>
      <c r="YZ43" s="291"/>
      <c r="ZA43" s="291"/>
      <c r="ZB43" s="291"/>
      <c r="ZC43" s="291"/>
      <c r="ZD43" s="291"/>
      <c r="ZE43" s="291"/>
      <c r="ZF43" s="291"/>
      <c r="ZG43" s="291"/>
      <c r="ZH43" s="291"/>
      <c r="ZI43" s="291"/>
      <c r="ZJ43" s="291"/>
      <c r="ZK43" s="291"/>
      <c r="ZL43" s="291"/>
      <c r="ZM43" s="291"/>
      <c r="ZN43" s="291"/>
      <c r="ZO43" s="291"/>
      <c r="ZP43" s="291"/>
      <c r="ZQ43" s="291"/>
      <c r="ZR43" s="291"/>
      <c r="ZS43" s="291"/>
      <c r="ZT43" s="291"/>
      <c r="ZU43" s="291"/>
      <c r="ZV43" s="291"/>
      <c r="ZW43" s="291"/>
      <c r="ZX43" s="291"/>
      <c r="ZY43" s="291"/>
      <c r="ZZ43" s="291"/>
      <c r="AAA43" s="291"/>
      <c r="AAB43" s="291"/>
      <c r="AAC43" s="291"/>
      <c r="AAD43" s="291"/>
      <c r="AAE43" s="291"/>
      <c r="AAF43" s="291"/>
      <c r="AAG43" s="291"/>
      <c r="AAH43" s="291"/>
      <c r="AAI43" s="291"/>
      <c r="AAJ43" s="291"/>
      <c r="AAK43" s="291"/>
      <c r="AAL43" s="291"/>
      <c r="AAM43" s="291"/>
      <c r="AAN43" s="291"/>
      <c r="AAO43" s="291"/>
      <c r="AAP43" s="291"/>
      <c r="AAQ43" s="291"/>
      <c r="AAR43" s="291"/>
      <c r="AAS43" s="291"/>
      <c r="AAT43" s="291"/>
      <c r="AAU43" s="291"/>
      <c r="AAV43" s="291"/>
      <c r="AAW43" s="291"/>
      <c r="AAX43" s="291"/>
      <c r="AAY43" s="291"/>
      <c r="AAZ43" s="291"/>
      <c r="ABA43" s="291"/>
      <c r="ABB43" s="291"/>
      <c r="ABC43" s="291"/>
      <c r="ABD43" s="291"/>
      <c r="ABE43" s="291"/>
      <c r="ABF43" s="291"/>
      <c r="ABG43" s="291"/>
      <c r="ABH43" s="291"/>
      <c r="ABI43" s="291"/>
      <c r="ABJ43" s="291"/>
      <c r="ABK43" s="291"/>
      <c r="ABL43" s="291"/>
      <c r="ABM43" s="291"/>
      <c r="ABN43" s="291"/>
      <c r="ABO43" s="291"/>
      <c r="ABP43" s="291"/>
      <c r="ABQ43" s="291"/>
      <c r="ABR43" s="291"/>
      <c r="ABS43" s="291"/>
      <c r="ABT43" s="291"/>
      <c r="ABU43" s="291"/>
      <c r="ABV43" s="291"/>
      <c r="ABW43" s="291"/>
      <c r="ABX43" s="291"/>
      <c r="ABY43" s="291"/>
      <c r="ABZ43" s="291"/>
      <c r="ACA43" s="291"/>
      <c r="ACB43" s="291"/>
      <c r="ACC43" s="291"/>
      <c r="ACD43" s="291"/>
      <c r="ACE43" s="291"/>
      <c r="ACF43" s="291"/>
      <c r="ACG43" s="291"/>
      <c r="ACH43" s="291"/>
      <c r="ACI43" s="291"/>
      <c r="ACJ43" s="291"/>
      <c r="ACK43" s="291"/>
      <c r="ACL43" s="291"/>
      <c r="ACM43" s="291"/>
      <c r="ACN43" s="291"/>
      <c r="ACO43" s="291"/>
      <c r="ACP43" s="291"/>
      <c r="ACQ43" s="291"/>
      <c r="ACR43" s="291"/>
      <c r="ACS43" s="291"/>
      <c r="ACT43" s="291"/>
      <c r="ACU43" s="291"/>
      <c r="ACV43" s="291"/>
      <c r="ACW43" s="291"/>
      <c r="ACX43" s="291"/>
      <c r="ACY43" s="291"/>
      <c r="ACZ43" s="291"/>
      <c r="ADA43" s="291"/>
      <c r="ADB43" s="291"/>
      <c r="ADC43" s="291"/>
      <c r="ADD43" s="291"/>
      <c r="ADE43" s="291"/>
      <c r="ADF43" s="291"/>
      <c r="ADG43" s="291"/>
      <c r="ADH43" s="291"/>
      <c r="ADI43" s="291"/>
      <c r="ADJ43" s="291"/>
      <c r="ADK43" s="291"/>
      <c r="ADL43" s="291"/>
      <c r="ADM43" s="291"/>
      <c r="ADN43" s="291"/>
      <c r="ADO43" s="291"/>
      <c r="ADP43" s="291"/>
      <c r="ADQ43" s="291"/>
      <c r="ADR43" s="291"/>
      <c r="ADS43" s="291"/>
      <c r="ADT43" s="291"/>
      <c r="ADU43" s="291"/>
      <c r="ADV43" s="291"/>
      <c r="ADW43" s="291"/>
      <c r="ADX43" s="291"/>
      <c r="ADY43" s="291"/>
      <c r="ADZ43" s="291"/>
      <c r="AEA43" s="291"/>
      <c r="AEB43" s="291"/>
      <c r="AEC43" s="291"/>
      <c r="AED43" s="291"/>
      <c r="AEE43" s="291"/>
      <c r="AEF43" s="291"/>
      <c r="AEG43" s="291"/>
      <c r="AEH43" s="291"/>
      <c r="AEI43" s="291"/>
      <c r="AEJ43" s="291"/>
      <c r="AEK43" s="291"/>
      <c r="AEL43" s="291"/>
      <c r="AEM43" s="291"/>
      <c r="AEN43" s="291"/>
      <c r="AEO43" s="291"/>
      <c r="AEP43" s="291"/>
      <c r="AEQ43" s="291"/>
      <c r="AER43" s="291"/>
      <c r="AES43" s="291"/>
      <c r="AET43" s="291"/>
      <c r="AEU43" s="291"/>
      <c r="AEV43" s="291"/>
      <c r="AEW43" s="291"/>
      <c r="AEX43" s="291"/>
      <c r="AEY43" s="291"/>
      <c r="AEZ43" s="291"/>
      <c r="AFA43" s="291"/>
      <c r="AFB43" s="291"/>
      <c r="AFC43" s="291"/>
      <c r="AFD43" s="291"/>
      <c r="AFE43" s="291"/>
      <c r="AFF43" s="291"/>
      <c r="AFG43" s="291"/>
      <c r="AFH43" s="291"/>
      <c r="AFI43" s="291"/>
      <c r="AFJ43" s="291"/>
      <c r="AFK43" s="291"/>
      <c r="AFL43" s="291"/>
      <c r="AFM43" s="291"/>
      <c r="AFN43" s="291"/>
      <c r="AFO43" s="291"/>
      <c r="AFP43" s="291"/>
      <c r="AFQ43" s="291"/>
      <c r="AFR43" s="291"/>
      <c r="AFS43" s="291"/>
      <c r="AFT43" s="291"/>
      <c r="AFU43" s="291"/>
      <c r="AFV43" s="291"/>
      <c r="AFW43" s="291"/>
      <c r="AFX43" s="291"/>
      <c r="AFY43" s="291"/>
      <c r="AFZ43" s="291"/>
      <c r="AGA43" s="291"/>
      <c r="AGB43" s="291"/>
      <c r="AGC43" s="291"/>
      <c r="AGD43" s="291"/>
      <c r="AGE43" s="291"/>
      <c r="AGF43" s="291"/>
      <c r="AGG43" s="291"/>
      <c r="AGH43" s="291"/>
      <c r="AGI43" s="291"/>
      <c r="AGJ43" s="291"/>
      <c r="AGK43" s="291"/>
      <c r="AGL43" s="291"/>
      <c r="AGM43" s="291"/>
      <c r="AGN43" s="291"/>
      <c r="AGO43" s="291"/>
      <c r="AGP43" s="291"/>
      <c r="AGQ43" s="291"/>
      <c r="AGR43" s="291"/>
      <c r="AGS43" s="291"/>
      <c r="AGT43" s="291"/>
      <c r="AGU43" s="291"/>
      <c r="AGV43" s="291"/>
      <c r="AGW43" s="291"/>
      <c r="AGX43" s="291"/>
      <c r="AGY43" s="291"/>
      <c r="AGZ43" s="291"/>
      <c r="AHA43" s="291"/>
      <c r="AHB43" s="291"/>
      <c r="AHC43" s="291"/>
      <c r="AHD43" s="291"/>
      <c r="AHE43" s="291"/>
      <c r="AHF43" s="291"/>
      <c r="AHG43" s="291"/>
      <c r="AHH43" s="291"/>
      <c r="AHI43" s="291"/>
      <c r="AHJ43" s="291"/>
      <c r="AHK43" s="291"/>
      <c r="AHL43" s="291"/>
      <c r="AHM43" s="291"/>
      <c r="AHN43" s="291"/>
      <c r="AHO43" s="291"/>
      <c r="AHP43" s="291"/>
      <c r="AHQ43" s="291"/>
      <c r="AHR43" s="291"/>
      <c r="AHS43" s="291"/>
      <c r="AHT43" s="291"/>
      <c r="AHU43" s="291"/>
      <c r="AHV43" s="291"/>
      <c r="AHW43" s="291"/>
      <c r="AHX43" s="291"/>
      <c r="AHY43" s="291"/>
      <c r="AHZ43" s="291"/>
      <c r="AIA43" s="291"/>
      <c r="AIB43" s="291"/>
      <c r="AIC43" s="291"/>
      <c r="AID43" s="291"/>
      <c r="AIE43" s="291"/>
      <c r="AIF43" s="291"/>
      <c r="AIG43" s="291"/>
      <c r="AIH43" s="291"/>
      <c r="AII43" s="291"/>
      <c r="AIJ43" s="291"/>
      <c r="AIK43" s="291"/>
      <c r="AIL43" s="291"/>
      <c r="AIM43" s="291"/>
      <c r="AIN43" s="291"/>
      <c r="AIO43" s="291"/>
      <c r="AIP43" s="291"/>
      <c r="AIQ43" s="291"/>
      <c r="AIR43" s="291"/>
      <c r="AIS43" s="291"/>
      <c r="AIT43" s="291"/>
      <c r="AIU43" s="291"/>
      <c r="AIV43" s="291"/>
      <c r="AIW43" s="291"/>
      <c r="AIX43" s="291"/>
      <c r="AIY43" s="291"/>
      <c r="AIZ43" s="291"/>
      <c r="AJA43" s="291"/>
      <c r="AJB43" s="291"/>
      <c r="AJC43" s="291"/>
      <c r="AJD43" s="291"/>
      <c r="AJE43" s="291"/>
      <c r="AJF43" s="291"/>
      <c r="AJG43" s="291"/>
      <c r="AJH43" s="291"/>
      <c r="AJI43" s="291"/>
      <c r="AJJ43" s="291"/>
      <c r="AJK43" s="291"/>
      <c r="AJL43" s="291"/>
      <c r="AJM43" s="291"/>
      <c r="AJN43" s="291"/>
      <c r="AJO43" s="291"/>
      <c r="AJP43" s="291"/>
      <c r="AJQ43" s="291"/>
      <c r="AJR43" s="291"/>
      <c r="AJS43" s="291"/>
      <c r="AJT43" s="291"/>
      <c r="AJU43" s="291"/>
      <c r="AJV43" s="291"/>
      <c r="AJW43" s="291"/>
      <c r="AJX43" s="291"/>
      <c r="AJY43" s="291"/>
      <c r="AJZ43" s="291"/>
      <c r="AKA43" s="291"/>
      <c r="AKB43" s="291"/>
      <c r="AKC43" s="291"/>
      <c r="AKD43" s="291"/>
      <c r="AKE43" s="291"/>
      <c r="AKF43" s="291"/>
      <c r="AKG43" s="291"/>
      <c r="AKH43" s="291"/>
      <c r="AKI43" s="291"/>
      <c r="AKJ43" s="291"/>
      <c r="AKK43" s="291"/>
      <c r="AKL43" s="291"/>
      <c r="AKM43" s="291"/>
      <c r="AKN43" s="291"/>
      <c r="AKO43" s="291"/>
      <c r="AKP43" s="291"/>
      <c r="AKQ43" s="291"/>
      <c r="AKR43" s="291"/>
      <c r="AKS43" s="291"/>
      <c r="AKT43" s="291"/>
      <c r="AKU43" s="291"/>
      <c r="AKV43" s="291"/>
      <c r="AKW43" s="291"/>
      <c r="AKX43" s="291"/>
      <c r="AKY43" s="291"/>
      <c r="AKZ43" s="291"/>
      <c r="ALA43" s="291"/>
      <c r="ALB43" s="291"/>
      <c r="ALC43" s="291"/>
      <c r="ALD43" s="291"/>
      <c r="ALE43" s="291"/>
      <c r="ALF43" s="291"/>
      <c r="ALG43" s="291"/>
      <c r="ALH43" s="291"/>
      <c r="ALI43" s="291"/>
      <c r="ALJ43" s="291"/>
    </row>
    <row r="44" spans="2:998">
      <c r="B44" s="304"/>
      <c r="C44" s="305"/>
      <c r="D44" s="305"/>
      <c r="E44" s="305"/>
      <c r="F44" s="305"/>
      <c r="G44" s="305"/>
      <c r="H44" s="305"/>
      <c r="I44" s="86"/>
      <c r="J44" s="86"/>
      <c r="M44" s="86"/>
      <c r="N44" s="86"/>
      <c r="O44" s="294"/>
      <c r="P44" s="294"/>
      <c r="Q44" s="294"/>
      <c r="R44" s="294"/>
      <c r="S44" s="294"/>
      <c r="T44" s="294"/>
      <c r="U44" s="291"/>
      <c r="V44" s="291"/>
      <c r="W44" s="291"/>
      <c r="X44" s="291"/>
      <c r="Y44" s="291"/>
      <c r="Z44" s="291"/>
      <c r="AA44" s="291"/>
      <c r="AB44" s="291"/>
      <c r="AC44" s="291"/>
      <c r="AD44" s="291"/>
      <c r="AE44" s="291"/>
      <c r="AF44" s="291"/>
      <c r="AG44" s="291"/>
      <c r="AH44" s="291"/>
      <c r="AI44" s="291"/>
      <c r="AJ44" s="291"/>
      <c r="AK44" s="291"/>
      <c r="AL44" s="291"/>
      <c r="AM44" s="291"/>
      <c r="AN44" s="291"/>
      <c r="AO44" s="291"/>
      <c r="AP44" s="291"/>
      <c r="AQ44" s="291"/>
      <c r="AR44" s="291"/>
      <c r="AS44" s="291"/>
      <c r="AT44" s="291"/>
      <c r="AU44" s="291"/>
      <c r="AV44" s="291"/>
      <c r="AW44" s="291"/>
      <c r="AX44" s="291"/>
      <c r="AY44" s="291"/>
      <c r="AZ44" s="291"/>
      <c r="BA44" s="291"/>
      <c r="BB44" s="291"/>
      <c r="BC44" s="291"/>
      <c r="BD44" s="291"/>
      <c r="BE44" s="291"/>
      <c r="BF44" s="291"/>
      <c r="BG44" s="291"/>
      <c r="BH44" s="291"/>
      <c r="BI44" s="291"/>
      <c r="BJ44" s="291"/>
      <c r="BK44" s="291"/>
      <c r="BL44" s="291"/>
      <c r="BM44" s="291"/>
      <c r="BN44" s="291"/>
      <c r="BO44" s="291"/>
      <c r="BP44" s="291"/>
      <c r="BQ44" s="291"/>
      <c r="BR44" s="291"/>
      <c r="BS44" s="291"/>
      <c r="BT44" s="291"/>
      <c r="BU44" s="291"/>
      <c r="BV44" s="291"/>
      <c r="BW44" s="291"/>
      <c r="BX44" s="291"/>
      <c r="BY44" s="291"/>
      <c r="BZ44" s="291"/>
      <c r="CA44" s="291"/>
      <c r="CB44" s="291"/>
      <c r="CC44" s="291"/>
      <c r="CD44" s="291"/>
      <c r="CE44" s="291"/>
      <c r="CF44" s="291"/>
      <c r="CG44" s="291"/>
      <c r="CH44" s="291"/>
      <c r="CI44" s="291"/>
      <c r="CJ44" s="291"/>
      <c r="CK44" s="291"/>
      <c r="CL44" s="291"/>
      <c r="CM44" s="291"/>
      <c r="CN44" s="291"/>
      <c r="CO44" s="291"/>
      <c r="CP44" s="291"/>
      <c r="CQ44" s="291"/>
      <c r="CR44" s="291"/>
      <c r="CS44" s="291"/>
      <c r="CT44" s="291"/>
      <c r="CU44" s="291"/>
      <c r="CV44" s="291"/>
      <c r="CW44" s="291"/>
      <c r="CX44" s="291"/>
      <c r="CY44" s="291"/>
      <c r="CZ44" s="291"/>
      <c r="DA44" s="291"/>
      <c r="DB44" s="291"/>
      <c r="DC44" s="291"/>
      <c r="DD44" s="291"/>
      <c r="DE44" s="291"/>
      <c r="DF44" s="291"/>
      <c r="DG44" s="291"/>
      <c r="DH44" s="291"/>
      <c r="DI44" s="291"/>
      <c r="DJ44" s="291"/>
      <c r="DK44" s="291"/>
      <c r="DL44" s="291"/>
      <c r="DM44" s="291"/>
      <c r="DN44" s="291"/>
      <c r="DO44" s="291"/>
      <c r="DP44" s="291"/>
      <c r="DQ44" s="291"/>
      <c r="DR44" s="291"/>
      <c r="DS44" s="291"/>
      <c r="DT44" s="291"/>
      <c r="DU44" s="291"/>
      <c r="DV44" s="291"/>
      <c r="DW44" s="291"/>
      <c r="DX44" s="291"/>
      <c r="DY44" s="291"/>
      <c r="DZ44" s="291"/>
      <c r="EA44" s="291"/>
      <c r="EB44" s="291"/>
      <c r="EC44" s="291"/>
      <c r="ED44" s="291"/>
      <c r="EE44" s="291"/>
      <c r="EF44" s="291"/>
      <c r="EG44" s="291"/>
      <c r="EH44" s="291"/>
      <c r="EI44" s="291"/>
      <c r="EJ44" s="291"/>
      <c r="EK44" s="291"/>
      <c r="EL44" s="291"/>
      <c r="EM44" s="291"/>
      <c r="EN44" s="291"/>
      <c r="EO44" s="291"/>
      <c r="EP44" s="291"/>
      <c r="EQ44" s="291"/>
      <c r="ER44" s="291"/>
      <c r="ES44" s="291"/>
      <c r="ET44" s="291"/>
      <c r="EU44" s="291"/>
      <c r="EV44" s="291"/>
      <c r="EW44" s="291"/>
      <c r="EX44" s="291"/>
      <c r="EY44" s="291"/>
      <c r="EZ44" s="291"/>
      <c r="FA44" s="291"/>
      <c r="FB44" s="291"/>
      <c r="FC44" s="291"/>
      <c r="FD44" s="291"/>
      <c r="FE44" s="291"/>
      <c r="FF44" s="291"/>
      <c r="FG44" s="291"/>
      <c r="FH44" s="291"/>
      <c r="FI44" s="291"/>
      <c r="FJ44" s="291"/>
      <c r="FK44" s="291"/>
      <c r="FL44" s="291"/>
      <c r="FM44" s="291"/>
      <c r="FN44" s="291"/>
      <c r="FO44" s="291"/>
      <c r="FP44" s="291"/>
      <c r="FQ44" s="291"/>
      <c r="FR44" s="291"/>
      <c r="FS44" s="291"/>
      <c r="FT44" s="291"/>
      <c r="FU44" s="291"/>
      <c r="FV44" s="291"/>
      <c r="FW44" s="291"/>
      <c r="FX44" s="291"/>
      <c r="FY44" s="291"/>
      <c r="FZ44" s="291"/>
      <c r="GA44" s="291"/>
      <c r="GB44" s="291"/>
      <c r="GC44" s="291"/>
      <c r="GD44" s="291"/>
      <c r="GE44" s="291"/>
      <c r="GF44" s="291"/>
      <c r="GG44" s="291"/>
      <c r="GH44" s="291"/>
      <c r="GI44" s="291"/>
      <c r="GJ44" s="291"/>
      <c r="GK44" s="291"/>
      <c r="GL44" s="291"/>
      <c r="GM44" s="291"/>
      <c r="GN44" s="291"/>
      <c r="GO44" s="291"/>
      <c r="GP44" s="291"/>
      <c r="GQ44" s="291"/>
      <c r="GR44" s="291"/>
      <c r="GS44" s="291"/>
      <c r="GT44" s="291"/>
      <c r="GU44" s="291"/>
      <c r="GV44" s="291"/>
      <c r="GW44" s="291"/>
      <c r="GX44" s="291"/>
      <c r="GY44" s="291"/>
      <c r="GZ44" s="291"/>
      <c r="HA44" s="291"/>
      <c r="HB44" s="291"/>
      <c r="HC44" s="291"/>
      <c r="HD44" s="291"/>
      <c r="HE44" s="291"/>
      <c r="HF44" s="291"/>
      <c r="HG44" s="291"/>
      <c r="HH44" s="291"/>
      <c r="HI44" s="291"/>
      <c r="HJ44" s="291"/>
      <c r="HK44" s="291"/>
      <c r="HL44" s="291"/>
      <c r="HM44" s="291"/>
      <c r="HN44" s="291"/>
      <c r="HO44" s="291"/>
      <c r="HP44" s="291"/>
      <c r="HQ44" s="291"/>
      <c r="HR44" s="291"/>
      <c r="HS44" s="291"/>
      <c r="HT44" s="291"/>
      <c r="HU44" s="291"/>
      <c r="HV44" s="291"/>
      <c r="HW44" s="291"/>
      <c r="HX44" s="291"/>
      <c r="HY44" s="291"/>
      <c r="HZ44" s="291"/>
      <c r="IA44" s="291"/>
      <c r="IB44" s="291"/>
      <c r="IC44" s="291"/>
      <c r="ID44" s="291"/>
      <c r="IE44" s="291"/>
      <c r="IF44" s="291"/>
      <c r="IG44" s="291"/>
      <c r="IH44" s="291"/>
      <c r="II44" s="291"/>
      <c r="IJ44" s="291"/>
      <c r="IK44" s="291"/>
      <c r="IL44" s="291"/>
      <c r="IM44" s="291"/>
      <c r="IN44" s="291"/>
      <c r="IO44" s="291"/>
      <c r="IP44" s="291"/>
      <c r="IQ44" s="291"/>
      <c r="IR44" s="291"/>
      <c r="IS44" s="291"/>
      <c r="IT44" s="291"/>
      <c r="IU44" s="291"/>
      <c r="IV44" s="291"/>
      <c r="IW44" s="291"/>
      <c r="IX44" s="291"/>
      <c r="IY44" s="291"/>
      <c r="IZ44" s="291"/>
      <c r="JA44" s="291"/>
      <c r="JB44" s="291"/>
      <c r="JC44" s="291"/>
      <c r="JD44" s="291"/>
      <c r="JE44" s="291"/>
      <c r="JF44" s="291"/>
      <c r="JG44" s="291"/>
      <c r="JH44" s="291"/>
      <c r="JI44" s="291"/>
      <c r="JJ44" s="291"/>
      <c r="JK44" s="291"/>
      <c r="JL44" s="291"/>
      <c r="JM44" s="291"/>
      <c r="JN44" s="291"/>
      <c r="JO44" s="291"/>
      <c r="JP44" s="291"/>
      <c r="JQ44" s="291"/>
      <c r="JR44" s="291"/>
      <c r="JS44" s="291"/>
      <c r="JT44" s="291"/>
      <c r="JU44" s="291"/>
      <c r="JV44" s="291"/>
      <c r="JW44" s="291"/>
      <c r="JX44" s="291"/>
      <c r="JY44" s="291"/>
      <c r="JZ44" s="291"/>
      <c r="KA44" s="291"/>
      <c r="KB44" s="291"/>
      <c r="KC44" s="291"/>
      <c r="KD44" s="291"/>
      <c r="KE44" s="291"/>
      <c r="KF44" s="291"/>
      <c r="KG44" s="291"/>
      <c r="KH44" s="291"/>
      <c r="KI44" s="291"/>
      <c r="KJ44" s="291"/>
      <c r="KK44" s="291"/>
      <c r="KL44" s="291"/>
      <c r="KM44" s="291"/>
      <c r="KN44" s="291"/>
      <c r="KO44" s="291"/>
      <c r="KP44" s="291"/>
      <c r="KQ44" s="291"/>
      <c r="KR44" s="291"/>
      <c r="KS44" s="291"/>
      <c r="KT44" s="291"/>
      <c r="KU44" s="291"/>
      <c r="KV44" s="291"/>
      <c r="KW44" s="291"/>
      <c r="KX44" s="291"/>
      <c r="KY44" s="291"/>
      <c r="KZ44" s="291"/>
      <c r="LA44" s="291"/>
      <c r="LB44" s="291"/>
      <c r="LC44" s="291"/>
      <c r="LD44" s="291"/>
      <c r="LE44" s="291"/>
      <c r="LF44" s="291"/>
      <c r="LG44" s="291"/>
      <c r="LH44" s="291"/>
      <c r="LI44" s="291"/>
      <c r="LJ44" s="291"/>
      <c r="LK44" s="291"/>
      <c r="LL44" s="291"/>
      <c r="LM44" s="291"/>
      <c r="LN44" s="291"/>
      <c r="LO44" s="291"/>
      <c r="LP44" s="291"/>
      <c r="LQ44" s="291"/>
      <c r="LR44" s="291"/>
      <c r="LS44" s="291"/>
      <c r="LT44" s="291"/>
      <c r="LU44" s="291"/>
      <c r="LV44" s="291"/>
      <c r="LW44" s="291"/>
      <c r="LX44" s="291"/>
      <c r="LY44" s="291"/>
      <c r="LZ44" s="291"/>
      <c r="MA44" s="291"/>
      <c r="MB44" s="291"/>
      <c r="MC44" s="291"/>
      <c r="MD44" s="291"/>
      <c r="ME44" s="291"/>
      <c r="MF44" s="291"/>
      <c r="MG44" s="291"/>
      <c r="MH44" s="291"/>
      <c r="MI44" s="291"/>
      <c r="MJ44" s="291"/>
      <c r="MK44" s="291"/>
      <c r="ML44" s="291"/>
      <c r="MM44" s="291"/>
      <c r="MN44" s="291"/>
      <c r="MO44" s="291"/>
      <c r="MP44" s="291"/>
      <c r="MQ44" s="291"/>
      <c r="MR44" s="291"/>
      <c r="MS44" s="291"/>
      <c r="MT44" s="291"/>
      <c r="MU44" s="291"/>
      <c r="MV44" s="291"/>
      <c r="MW44" s="291"/>
      <c r="MX44" s="291"/>
      <c r="MY44" s="291"/>
      <c r="MZ44" s="291"/>
      <c r="NA44" s="291"/>
      <c r="NB44" s="291"/>
      <c r="NC44" s="291"/>
      <c r="ND44" s="291"/>
      <c r="NE44" s="291"/>
      <c r="NF44" s="291"/>
      <c r="NG44" s="291"/>
      <c r="NH44" s="291"/>
      <c r="NI44" s="291"/>
      <c r="NJ44" s="291"/>
      <c r="NK44" s="291"/>
      <c r="NL44" s="291"/>
      <c r="NM44" s="291"/>
      <c r="NN44" s="291"/>
      <c r="NO44" s="291"/>
      <c r="NP44" s="291"/>
      <c r="NQ44" s="291"/>
      <c r="NR44" s="291"/>
      <c r="NS44" s="291"/>
      <c r="NT44" s="291"/>
      <c r="NU44" s="291"/>
      <c r="NV44" s="291"/>
      <c r="NW44" s="291"/>
      <c r="NX44" s="291"/>
      <c r="NY44" s="291"/>
      <c r="NZ44" s="291"/>
      <c r="OA44" s="291"/>
      <c r="OB44" s="291"/>
      <c r="OC44" s="291"/>
      <c r="OD44" s="291"/>
      <c r="OE44" s="291"/>
      <c r="OF44" s="291"/>
      <c r="OG44" s="291"/>
      <c r="OH44" s="291"/>
      <c r="OI44" s="291"/>
      <c r="OJ44" s="291"/>
      <c r="OK44" s="291"/>
      <c r="OL44" s="291"/>
      <c r="OM44" s="291"/>
      <c r="ON44" s="291"/>
      <c r="OO44" s="291"/>
      <c r="OP44" s="291"/>
      <c r="OQ44" s="291"/>
      <c r="OR44" s="291"/>
      <c r="OS44" s="291"/>
      <c r="OT44" s="291"/>
      <c r="OU44" s="291"/>
      <c r="OV44" s="291"/>
      <c r="OW44" s="291"/>
      <c r="OX44" s="291"/>
      <c r="OY44" s="291"/>
      <c r="OZ44" s="291"/>
      <c r="PA44" s="291"/>
      <c r="PB44" s="291"/>
      <c r="PC44" s="291"/>
      <c r="PD44" s="291"/>
      <c r="PE44" s="291"/>
      <c r="PF44" s="291"/>
      <c r="PG44" s="291"/>
      <c r="PH44" s="291"/>
      <c r="PI44" s="291"/>
      <c r="PJ44" s="291"/>
      <c r="PK44" s="291"/>
      <c r="PL44" s="291"/>
      <c r="PM44" s="291"/>
      <c r="PN44" s="291"/>
      <c r="PO44" s="291"/>
      <c r="PP44" s="291"/>
      <c r="PQ44" s="291"/>
      <c r="PR44" s="291"/>
      <c r="PS44" s="291"/>
      <c r="PT44" s="291"/>
      <c r="PU44" s="291"/>
      <c r="PV44" s="291"/>
      <c r="PW44" s="291"/>
      <c r="PX44" s="291"/>
      <c r="PY44" s="291"/>
      <c r="PZ44" s="291"/>
      <c r="QA44" s="291"/>
      <c r="QB44" s="291"/>
      <c r="QC44" s="291"/>
      <c r="QD44" s="291"/>
      <c r="QE44" s="291"/>
      <c r="QF44" s="291"/>
      <c r="QG44" s="291"/>
      <c r="QH44" s="291"/>
      <c r="QI44" s="291"/>
      <c r="QJ44" s="291"/>
      <c r="QK44" s="291"/>
      <c r="QL44" s="291"/>
      <c r="QM44" s="291"/>
      <c r="QN44" s="291"/>
      <c r="QO44" s="291"/>
      <c r="QP44" s="291"/>
      <c r="QQ44" s="291"/>
      <c r="QR44" s="291"/>
      <c r="QS44" s="291"/>
      <c r="QT44" s="291"/>
      <c r="QU44" s="291"/>
      <c r="QV44" s="291"/>
      <c r="QW44" s="291"/>
      <c r="QX44" s="291"/>
      <c r="QY44" s="291"/>
      <c r="QZ44" s="291"/>
      <c r="RA44" s="291"/>
      <c r="RB44" s="291"/>
      <c r="RC44" s="291"/>
      <c r="RD44" s="291"/>
      <c r="RE44" s="291"/>
      <c r="RF44" s="291"/>
      <c r="RG44" s="291"/>
      <c r="RH44" s="291"/>
      <c r="RI44" s="291"/>
      <c r="RJ44" s="291"/>
      <c r="RK44" s="291"/>
      <c r="RL44" s="291"/>
      <c r="RM44" s="291"/>
      <c r="RN44" s="291"/>
      <c r="RO44" s="291"/>
      <c r="RP44" s="291"/>
      <c r="RQ44" s="291"/>
      <c r="RR44" s="291"/>
      <c r="RS44" s="291"/>
      <c r="RT44" s="291"/>
      <c r="RU44" s="291"/>
      <c r="RV44" s="291"/>
      <c r="RW44" s="291"/>
      <c r="RX44" s="291"/>
      <c r="RY44" s="291"/>
      <c r="RZ44" s="291"/>
      <c r="SA44" s="291"/>
      <c r="SB44" s="291"/>
      <c r="SC44" s="291"/>
      <c r="SD44" s="291"/>
      <c r="SE44" s="291"/>
      <c r="SF44" s="291"/>
      <c r="SG44" s="291"/>
      <c r="SH44" s="291"/>
      <c r="SI44" s="291"/>
      <c r="SJ44" s="291"/>
      <c r="SK44" s="291"/>
      <c r="SL44" s="291"/>
      <c r="SM44" s="291"/>
      <c r="SN44" s="291"/>
      <c r="SO44" s="291"/>
      <c r="SP44" s="291"/>
      <c r="SQ44" s="291"/>
      <c r="SR44" s="291"/>
      <c r="SS44" s="291"/>
      <c r="ST44" s="291"/>
      <c r="SU44" s="291"/>
      <c r="SV44" s="291"/>
      <c r="SW44" s="291"/>
      <c r="SX44" s="291"/>
      <c r="SY44" s="291"/>
      <c r="SZ44" s="291"/>
      <c r="TA44" s="291"/>
      <c r="TB44" s="291"/>
      <c r="TC44" s="291"/>
      <c r="TD44" s="291"/>
      <c r="TE44" s="291"/>
      <c r="TF44" s="291"/>
      <c r="TG44" s="291"/>
      <c r="TH44" s="291"/>
      <c r="TI44" s="291"/>
      <c r="TJ44" s="291"/>
      <c r="TK44" s="291"/>
      <c r="TL44" s="291"/>
      <c r="TM44" s="291"/>
      <c r="TN44" s="291"/>
      <c r="TO44" s="291"/>
      <c r="TP44" s="291"/>
      <c r="TQ44" s="291"/>
      <c r="TR44" s="291"/>
      <c r="TS44" s="291"/>
      <c r="TT44" s="291"/>
      <c r="TU44" s="291"/>
      <c r="TV44" s="291"/>
      <c r="TW44" s="291"/>
      <c r="TX44" s="291"/>
      <c r="TY44" s="291"/>
      <c r="TZ44" s="291"/>
      <c r="UA44" s="291"/>
      <c r="UB44" s="291"/>
      <c r="UC44" s="291"/>
      <c r="UD44" s="291"/>
      <c r="UE44" s="291"/>
      <c r="UF44" s="291"/>
      <c r="UG44" s="291"/>
      <c r="UH44" s="291"/>
      <c r="UI44" s="291"/>
      <c r="UJ44" s="291"/>
      <c r="UK44" s="291"/>
      <c r="UL44" s="291"/>
      <c r="UM44" s="291"/>
      <c r="UN44" s="291"/>
      <c r="UO44" s="291"/>
      <c r="UP44" s="291"/>
      <c r="UQ44" s="291"/>
      <c r="UR44" s="291"/>
      <c r="US44" s="291"/>
      <c r="UT44" s="291"/>
      <c r="UU44" s="291"/>
      <c r="UV44" s="291"/>
      <c r="UW44" s="291"/>
      <c r="UX44" s="291"/>
      <c r="UY44" s="291"/>
      <c r="UZ44" s="291"/>
      <c r="VA44" s="291"/>
      <c r="VB44" s="291"/>
      <c r="VC44" s="291"/>
      <c r="VD44" s="291"/>
      <c r="VE44" s="291"/>
      <c r="VF44" s="291"/>
      <c r="VG44" s="291"/>
      <c r="VH44" s="291"/>
      <c r="VI44" s="291"/>
      <c r="VJ44" s="291"/>
      <c r="VK44" s="291"/>
      <c r="VL44" s="291"/>
      <c r="VM44" s="291"/>
      <c r="VN44" s="291"/>
      <c r="VO44" s="291"/>
      <c r="VP44" s="291"/>
      <c r="VQ44" s="291"/>
      <c r="VR44" s="291"/>
      <c r="VS44" s="291"/>
      <c r="VT44" s="291"/>
      <c r="VU44" s="291"/>
      <c r="VV44" s="291"/>
      <c r="VW44" s="291"/>
      <c r="VX44" s="291"/>
      <c r="VY44" s="291"/>
      <c r="VZ44" s="291"/>
      <c r="WA44" s="291"/>
      <c r="WB44" s="291"/>
      <c r="WC44" s="291"/>
      <c r="WD44" s="291"/>
      <c r="WE44" s="291"/>
      <c r="WF44" s="291"/>
      <c r="WG44" s="291"/>
      <c r="WH44" s="291"/>
      <c r="WI44" s="291"/>
      <c r="WJ44" s="291"/>
      <c r="WK44" s="291"/>
      <c r="WL44" s="291"/>
      <c r="WM44" s="291"/>
      <c r="WN44" s="291"/>
      <c r="WO44" s="291"/>
      <c r="WP44" s="291"/>
      <c r="WQ44" s="291"/>
      <c r="WR44" s="291"/>
      <c r="WS44" s="291"/>
      <c r="WT44" s="291"/>
      <c r="WU44" s="291"/>
      <c r="WV44" s="291"/>
      <c r="WW44" s="291"/>
      <c r="WX44" s="291"/>
      <c r="WY44" s="291"/>
      <c r="WZ44" s="291"/>
      <c r="XA44" s="291"/>
      <c r="XB44" s="291"/>
      <c r="XC44" s="291"/>
      <c r="XD44" s="291"/>
      <c r="XE44" s="291"/>
      <c r="XF44" s="291"/>
      <c r="XG44" s="291"/>
      <c r="XH44" s="291"/>
      <c r="XI44" s="291"/>
      <c r="XJ44" s="291"/>
      <c r="XK44" s="291"/>
      <c r="XL44" s="291"/>
      <c r="XM44" s="291"/>
      <c r="XN44" s="291"/>
      <c r="XO44" s="291"/>
      <c r="XP44" s="291"/>
      <c r="XQ44" s="291"/>
      <c r="XR44" s="291"/>
      <c r="XS44" s="291"/>
      <c r="XT44" s="291"/>
      <c r="XU44" s="291"/>
      <c r="XV44" s="291"/>
      <c r="XW44" s="291"/>
      <c r="XX44" s="291"/>
      <c r="XY44" s="291"/>
      <c r="XZ44" s="291"/>
      <c r="YA44" s="291"/>
      <c r="YB44" s="291"/>
      <c r="YC44" s="291"/>
      <c r="YD44" s="291"/>
      <c r="YE44" s="291"/>
      <c r="YF44" s="291"/>
      <c r="YG44" s="291"/>
      <c r="YH44" s="291"/>
      <c r="YI44" s="291"/>
      <c r="YJ44" s="291"/>
      <c r="YK44" s="291"/>
      <c r="YL44" s="291"/>
      <c r="YM44" s="291"/>
      <c r="YN44" s="291"/>
      <c r="YO44" s="291"/>
      <c r="YP44" s="291"/>
      <c r="YQ44" s="291"/>
      <c r="YR44" s="291"/>
      <c r="YS44" s="291"/>
      <c r="YT44" s="291"/>
      <c r="YU44" s="291"/>
      <c r="YV44" s="291"/>
      <c r="YW44" s="291"/>
      <c r="YX44" s="291"/>
      <c r="YY44" s="291"/>
      <c r="YZ44" s="291"/>
      <c r="ZA44" s="291"/>
      <c r="ZB44" s="291"/>
      <c r="ZC44" s="291"/>
      <c r="ZD44" s="291"/>
      <c r="ZE44" s="291"/>
      <c r="ZF44" s="291"/>
      <c r="ZG44" s="291"/>
      <c r="ZH44" s="291"/>
      <c r="ZI44" s="291"/>
      <c r="ZJ44" s="291"/>
      <c r="ZK44" s="291"/>
      <c r="ZL44" s="291"/>
      <c r="ZM44" s="291"/>
      <c r="ZN44" s="291"/>
      <c r="ZO44" s="291"/>
      <c r="ZP44" s="291"/>
      <c r="ZQ44" s="291"/>
      <c r="ZR44" s="291"/>
      <c r="ZS44" s="291"/>
      <c r="ZT44" s="291"/>
      <c r="ZU44" s="291"/>
      <c r="ZV44" s="291"/>
      <c r="ZW44" s="291"/>
      <c r="ZX44" s="291"/>
      <c r="ZY44" s="291"/>
      <c r="ZZ44" s="291"/>
      <c r="AAA44" s="291"/>
      <c r="AAB44" s="291"/>
      <c r="AAC44" s="291"/>
      <c r="AAD44" s="291"/>
      <c r="AAE44" s="291"/>
      <c r="AAF44" s="291"/>
      <c r="AAG44" s="291"/>
      <c r="AAH44" s="291"/>
      <c r="AAI44" s="291"/>
      <c r="AAJ44" s="291"/>
      <c r="AAK44" s="291"/>
      <c r="AAL44" s="291"/>
      <c r="AAM44" s="291"/>
      <c r="AAN44" s="291"/>
      <c r="AAO44" s="291"/>
      <c r="AAP44" s="291"/>
      <c r="AAQ44" s="291"/>
      <c r="AAR44" s="291"/>
      <c r="AAS44" s="291"/>
      <c r="AAT44" s="291"/>
      <c r="AAU44" s="291"/>
      <c r="AAV44" s="291"/>
      <c r="AAW44" s="291"/>
      <c r="AAX44" s="291"/>
      <c r="AAY44" s="291"/>
      <c r="AAZ44" s="291"/>
      <c r="ABA44" s="291"/>
      <c r="ABB44" s="291"/>
      <c r="ABC44" s="291"/>
      <c r="ABD44" s="291"/>
      <c r="ABE44" s="291"/>
      <c r="ABF44" s="291"/>
      <c r="ABG44" s="291"/>
      <c r="ABH44" s="291"/>
      <c r="ABI44" s="291"/>
      <c r="ABJ44" s="291"/>
      <c r="ABK44" s="291"/>
      <c r="ABL44" s="291"/>
      <c r="ABM44" s="291"/>
      <c r="ABN44" s="291"/>
      <c r="ABO44" s="291"/>
      <c r="ABP44" s="291"/>
      <c r="ABQ44" s="291"/>
      <c r="ABR44" s="291"/>
      <c r="ABS44" s="291"/>
      <c r="ABT44" s="291"/>
      <c r="ABU44" s="291"/>
      <c r="ABV44" s="291"/>
      <c r="ABW44" s="291"/>
      <c r="ABX44" s="291"/>
      <c r="ABY44" s="291"/>
      <c r="ABZ44" s="291"/>
      <c r="ACA44" s="291"/>
      <c r="ACB44" s="291"/>
      <c r="ACC44" s="291"/>
      <c r="ACD44" s="291"/>
      <c r="ACE44" s="291"/>
      <c r="ACF44" s="291"/>
      <c r="ACG44" s="291"/>
      <c r="ACH44" s="291"/>
      <c r="ACI44" s="291"/>
      <c r="ACJ44" s="291"/>
      <c r="ACK44" s="291"/>
      <c r="ACL44" s="291"/>
      <c r="ACM44" s="291"/>
      <c r="ACN44" s="291"/>
      <c r="ACO44" s="291"/>
      <c r="ACP44" s="291"/>
      <c r="ACQ44" s="291"/>
      <c r="ACR44" s="291"/>
      <c r="ACS44" s="291"/>
      <c r="ACT44" s="291"/>
      <c r="ACU44" s="291"/>
      <c r="ACV44" s="291"/>
      <c r="ACW44" s="291"/>
      <c r="ACX44" s="291"/>
      <c r="ACY44" s="291"/>
      <c r="ACZ44" s="291"/>
      <c r="ADA44" s="291"/>
      <c r="ADB44" s="291"/>
      <c r="ADC44" s="291"/>
      <c r="ADD44" s="291"/>
      <c r="ADE44" s="291"/>
      <c r="ADF44" s="291"/>
      <c r="ADG44" s="291"/>
      <c r="ADH44" s="291"/>
      <c r="ADI44" s="291"/>
      <c r="ADJ44" s="291"/>
      <c r="ADK44" s="291"/>
      <c r="ADL44" s="291"/>
      <c r="ADM44" s="291"/>
      <c r="ADN44" s="291"/>
      <c r="ADO44" s="291"/>
      <c r="ADP44" s="291"/>
      <c r="ADQ44" s="291"/>
      <c r="ADR44" s="291"/>
      <c r="ADS44" s="291"/>
      <c r="ADT44" s="291"/>
      <c r="ADU44" s="291"/>
      <c r="ADV44" s="291"/>
      <c r="ADW44" s="291"/>
      <c r="ADX44" s="291"/>
      <c r="ADY44" s="291"/>
      <c r="ADZ44" s="291"/>
      <c r="AEA44" s="291"/>
      <c r="AEB44" s="291"/>
      <c r="AEC44" s="291"/>
      <c r="AED44" s="291"/>
      <c r="AEE44" s="291"/>
      <c r="AEF44" s="291"/>
      <c r="AEG44" s="291"/>
      <c r="AEH44" s="291"/>
      <c r="AEI44" s="291"/>
      <c r="AEJ44" s="291"/>
      <c r="AEK44" s="291"/>
      <c r="AEL44" s="291"/>
      <c r="AEM44" s="291"/>
      <c r="AEN44" s="291"/>
      <c r="AEO44" s="291"/>
      <c r="AEP44" s="291"/>
      <c r="AEQ44" s="291"/>
      <c r="AER44" s="291"/>
      <c r="AES44" s="291"/>
      <c r="AET44" s="291"/>
      <c r="AEU44" s="291"/>
      <c r="AEV44" s="291"/>
      <c r="AEW44" s="291"/>
      <c r="AEX44" s="291"/>
      <c r="AEY44" s="291"/>
      <c r="AEZ44" s="291"/>
      <c r="AFA44" s="291"/>
      <c r="AFB44" s="291"/>
      <c r="AFC44" s="291"/>
      <c r="AFD44" s="291"/>
      <c r="AFE44" s="291"/>
      <c r="AFF44" s="291"/>
      <c r="AFG44" s="291"/>
      <c r="AFH44" s="291"/>
      <c r="AFI44" s="291"/>
      <c r="AFJ44" s="291"/>
      <c r="AFK44" s="291"/>
      <c r="AFL44" s="291"/>
      <c r="AFM44" s="291"/>
      <c r="AFN44" s="291"/>
      <c r="AFO44" s="291"/>
      <c r="AFP44" s="291"/>
      <c r="AFQ44" s="291"/>
      <c r="AFR44" s="291"/>
      <c r="AFS44" s="291"/>
      <c r="AFT44" s="291"/>
      <c r="AFU44" s="291"/>
      <c r="AFV44" s="291"/>
      <c r="AFW44" s="291"/>
      <c r="AFX44" s="291"/>
      <c r="AFY44" s="291"/>
      <c r="AFZ44" s="291"/>
      <c r="AGA44" s="291"/>
      <c r="AGB44" s="291"/>
      <c r="AGC44" s="291"/>
      <c r="AGD44" s="291"/>
      <c r="AGE44" s="291"/>
      <c r="AGF44" s="291"/>
      <c r="AGG44" s="291"/>
      <c r="AGH44" s="291"/>
      <c r="AGI44" s="291"/>
      <c r="AGJ44" s="291"/>
      <c r="AGK44" s="291"/>
      <c r="AGL44" s="291"/>
      <c r="AGM44" s="291"/>
      <c r="AGN44" s="291"/>
      <c r="AGO44" s="291"/>
      <c r="AGP44" s="291"/>
      <c r="AGQ44" s="291"/>
      <c r="AGR44" s="291"/>
      <c r="AGS44" s="291"/>
      <c r="AGT44" s="291"/>
      <c r="AGU44" s="291"/>
      <c r="AGV44" s="291"/>
      <c r="AGW44" s="291"/>
      <c r="AGX44" s="291"/>
      <c r="AGY44" s="291"/>
      <c r="AGZ44" s="291"/>
      <c r="AHA44" s="291"/>
      <c r="AHB44" s="291"/>
      <c r="AHC44" s="291"/>
      <c r="AHD44" s="291"/>
      <c r="AHE44" s="291"/>
      <c r="AHF44" s="291"/>
      <c r="AHG44" s="291"/>
      <c r="AHH44" s="291"/>
      <c r="AHI44" s="291"/>
      <c r="AHJ44" s="291"/>
      <c r="AHK44" s="291"/>
      <c r="AHL44" s="291"/>
      <c r="AHM44" s="291"/>
      <c r="AHN44" s="291"/>
      <c r="AHO44" s="291"/>
      <c r="AHP44" s="291"/>
      <c r="AHQ44" s="291"/>
      <c r="AHR44" s="291"/>
      <c r="AHS44" s="291"/>
      <c r="AHT44" s="291"/>
      <c r="AHU44" s="291"/>
      <c r="AHV44" s="291"/>
      <c r="AHW44" s="291"/>
      <c r="AHX44" s="291"/>
      <c r="AHY44" s="291"/>
      <c r="AHZ44" s="291"/>
      <c r="AIA44" s="291"/>
      <c r="AIB44" s="291"/>
      <c r="AIC44" s="291"/>
      <c r="AID44" s="291"/>
      <c r="AIE44" s="291"/>
      <c r="AIF44" s="291"/>
      <c r="AIG44" s="291"/>
      <c r="AIH44" s="291"/>
      <c r="AII44" s="291"/>
      <c r="AIJ44" s="291"/>
      <c r="AIK44" s="291"/>
      <c r="AIL44" s="291"/>
      <c r="AIM44" s="291"/>
      <c r="AIN44" s="291"/>
      <c r="AIO44" s="291"/>
      <c r="AIP44" s="291"/>
      <c r="AIQ44" s="291"/>
      <c r="AIR44" s="291"/>
      <c r="AIS44" s="291"/>
      <c r="AIT44" s="291"/>
      <c r="AIU44" s="291"/>
      <c r="AIV44" s="291"/>
      <c r="AIW44" s="291"/>
      <c r="AIX44" s="291"/>
      <c r="AIY44" s="291"/>
      <c r="AIZ44" s="291"/>
      <c r="AJA44" s="291"/>
      <c r="AJB44" s="291"/>
      <c r="AJC44" s="291"/>
      <c r="AJD44" s="291"/>
      <c r="AJE44" s="291"/>
      <c r="AJF44" s="291"/>
      <c r="AJG44" s="291"/>
      <c r="AJH44" s="291"/>
      <c r="AJI44" s="291"/>
      <c r="AJJ44" s="291"/>
      <c r="AJK44" s="291"/>
      <c r="AJL44" s="291"/>
      <c r="AJM44" s="291"/>
      <c r="AJN44" s="291"/>
      <c r="AJO44" s="291"/>
      <c r="AJP44" s="291"/>
      <c r="AJQ44" s="291"/>
      <c r="AJR44" s="291"/>
      <c r="AJS44" s="291"/>
      <c r="AJT44" s="291"/>
      <c r="AJU44" s="291"/>
      <c r="AJV44" s="291"/>
      <c r="AJW44" s="291"/>
      <c r="AJX44" s="291"/>
      <c r="AJY44" s="291"/>
      <c r="AJZ44" s="291"/>
      <c r="AKA44" s="291"/>
      <c r="AKB44" s="291"/>
      <c r="AKC44" s="291"/>
      <c r="AKD44" s="291"/>
      <c r="AKE44" s="291"/>
      <c r="AKF44" s="291"/>
      <c r="AKG44" s="291"/>
      <c r="AKH44" s="291"/>
      <c r="AKI44" s="291"/>
      <c r="AKJ44" s="291"/>
      <c r="AKK44" s="291"/>
      <c r="AKL44" s="291"/>
      <c r="AKM44" s="291"/>
      <c r="AKN44" s="291"/>
      <c r="AKO44" s="291"/>
      <c r="AKP44" s="291"/>
      <c r="AKQ44" s="291"/>
      <c r="AKR44" s="291"/>
      <c r="AKS44" s="291"/>
      <c r="AKT44" s="291"/>
      <c r="AKU44" s="291"/>
      <c r="AKV44" s="291"/>
      <c r="AKW44" s="291"/>
      <c r="AKX44" s="291"/>
      <c r="AKY44" s="291"/>
      <c r="AKZ44" s="291"/>
      <c r="ALA44" s="291"/>
      <c r="ALB44" s="291"/>
      <c r="ALC44" s="291"/>
      <c r="ALD44" s="291"/>
      <c r="ALE44" s="291"/>
      <c r="ALF44" s="291"/>
      <c r="ALG44" s="291"/>
    </row>
    <row r="45" spans="2:998">
      <c r="B45" s="675" t="s">
        <v>444</v>
      </c>
      <c r="C45" s="675"/>
      <c r="D45" s="675"/>
      <c r="E45" s="675"/>
      <c r="F45" s="675"/>
      <c r="G45" s="675"/>
      <c r="H45" s="675"/>
      <c r="I45" s="675"/>
      <c r="J45" s="675"/>
      <c r="K45" s="675"/>
      <c r="N45" s="86"/>
      <c r="O45" s="294"/>
      <c r="P45" s="294"/>
      <c r="Q45" s="294"/>
      <c r="R45" s="294"/>
      <c r="S45" s="294"/>
      <c r="T45" s="294"/>
      <c r="U45" s="291"/>
      <c r="V45" s="291"/>
      <c r="W45" s="291"/>
      <c r="X45" s="291"/>
      <c r="Y45" s="291"/>
      <c r="Z45" s="291"/>
      <c r="AA45" s="291"/>
      <c r="AB45" s="291"/>
      <c r="AC45" s="291"/>
      <c r="AD45" s="291"/>
      <c r="AE45" s="291"/>
      <c r="AF45" s="291"/>
      <c r="AG45" s="291"/>
      <c r="AH45" s="291"/>
      <c r="AI45" s="291"/>
      <c r="AJ45" s="291"/>
      <c r="AK45" s="291"/>
      <c r="AL45" s="291"/>
      <c r="AM45" s="291"/>
      <c r="AN45" s="291"/>
      <c r="AO45" s="291"/>
      <c r="AP45" s="291"/>
      <c r="AQ45" s="291"/>
      <c r="AR45" s="291"/>
      <c r="AS45" s="291"/>
      <c r="AT45" s="291"/>
      <c r="AU45" s="291"/>
      <c r="AV45" s="291"/>
      <c r="AW45" s="291"/>
      <c r="AX45" s="291"/>
      <c r="AY45" s="291"/>
      <c r="AZ45" s="291"/>
      <c r="BA45" s="291"/>
      <c r="BB45" s="291"/>
      <c r="BC45" s="291"/>
      <c r="BD45" s="291"/>
      <c r="BE45" s="291"/>
      <c r="BF45" s="291"/>
      <c r="BG45" s="291"/>
      <c r="BH45" s="291"/>
      <c r="BI45" s="291"/>
      <c r="BJ45" s="291"/>
      <c r="BK45" s="291"/>
      <c r="BL45" s="291"/>
      <c r="BM45" s="291"/>
      <c r="BN45" s="291"/>
      <c r="BO45" s="291"/>
      <c r="BP45" s="291"/>
      <c r="BQ45" s="291"/>
      <c r="BR45" s="291"/>
      <c r="BS45" s="291"/>
      <c r="BT45" s="291"/>
      <c r="BU45" s="291"/>
      <c r="BV45" s="291"/>
      <c r="BW45" s="291"/>
      <c r="BX45" s="291"/>
      <c r="BY45" s="291"/>
      <c r="BZ45" s="291"/>
      <c r="CA45" s="291"/>
      <c r="CB45" s="291"/>
      <c r="CC45" s="291"/>
      <c r="CD45" s="291"/>
      <c r="CE45" s="291"/>
      <c r="CF45" s="291"/>
      <c r="CG45" s="291"/>
      <c r="CH45" s="291"/>
      <c r="CI45" s="291"/>
      <c r="CJ45" s="291"/>
      <c r="CK45" s="291"/>
      <c r="CL45" s="291"/>
      <c r="CM45" s="291"/>
      <c r="CN45" s="291"/>
      <c r="CO45" s="291"/>
      <c r="CP45" s="291"/>
      <c r="CQ45" s="291"/>
      <c r="CR45" s="291"/>
      <c r="CS45" s="291"/>
      <c r="CT45" s="291"/>
      <c r="CU45" s="291"/>
      <c r="CV45" s="291"/>
      <c r="CW45" s="291"/>
      <c r="CX45" s="291"/>
      <c r="CY45" s="291"/>
      <c r="CZ45" s="291"/>
      <c r="DA45" s="291"/>
      <c r="DB45" s="291"/>
      <c r="DC45" s="291"/>
      <c r="DD45" s="291"/>
      <c r="DE45" s="291"/>
      <c r="DF45" s="291"/>
      <c r="DG45" s="291"/>
      <c r="DH45" s="291"/>
      <c r="DI45" s="291"/>
      <c r="DJ45" s="291"/>
      <c r="DK45" s="291"/>
      <c r="DL45" s="291"/>
      <c r="DM45" s="291"/>
      <c r="DN45" s="291"/>
      <c r="DO45" s="291"/>
      <c r="DP45" s="291"/>
      <c r="DQ45" s="291"/>
      <c r="DR45" s="291"/>
      <c r="DS45" s="291"/>
      <c r="DT45" s="291"/>
      <c r="DU45" s="291"/>
      <c r="DV45" s="291"/>
      <c r="DW45" s="291"/>
      <c r="DX45" s="291"/>
      <c r="DY45" s="291"/>
      <c r="DZ45" s="291"/>
      <c r="EA45" s="291"/>
      <c r="EB45" s="291"/>
      <c r="EC45" s="291"/>
      <c r="ED45" s="291"/>
      <c r="EE45" s="291"/>
      <c r="EF45" s="291"/>
      <c r="EG45" s="291"/>
      <c r="EH45" s="291"/>
      <c r="EI45" s="291"/>
      <c r="EJ45" s="291"/>
      <c r="EK45" s="291"/>
      <c r="EL45" s="291"/>
      <c r="EM45" s="291"/>
      <c r="EN45" s="291"/>
      <c r="EO45" s="291"/>
      <c r="EP45" s="291"/>
      <c r="EQ45" s="291"/>
      <c r="ER45" s="291"/>
      <c r="ES45" s="291"/>
      <c r="ET45" s="291"/>
      <c r="EU45" s="291"/>
      <c r="EV45" s="291"/>
      <c r="EW45" s="291"/>
      <c r="EX45" s="291"/>
      <c r="EY45" s="291"/>
      <c r="EZ45" s="291"/>
      <c r="FA45" s="291"/>
      <c r="FB45" s="291"/>
      <c r="FC45" s="291"/>
      <c r="FD45" s="291"/>
      <c r="FE45" s="291"/>
      <c r="FF45" s="291"/>
      <c r="FG45" s="291"/>
      <c r="FH45" s="291"/>
      <c r="FI45" s="291"/>
      <c r="FJ45" s="291"/>
      <c r="FK45" s="291"/>
      <c r="FL45" s="291"/>
      <c r="FM45" s="291"/>
      <c r="FN45" s="291"/>
      <c r="FO45" s="291"/>
      <c r="FP45" s="291"/>
      <c r="FQ45" s="291"/>
      <c r="FR45" s="291"/>
      <c r="FS45" s="291"/>
      <c r="FT45" s="291"/>
      <c r="FU45" s="291"/>
      <c r="FV45" s="291"/>
      <c r="FW45" s="291"/>
      <c r="FX45" s="291"/>
      <c r="FY45" s="291"/>
      <c r="FZ45" s="291"/>
      <c r="GA45" s="291"/>
      <c r="GB45" s="291"/>
      <c r="GC45" s="291"/>
      <c r="GD45" s="291"/>
      <c r="GE45" s="291"/>
      <c r="GF45" s="291"/>
      <c r="GG45" s="291"/>
      <c r="GH45" s="291"/>
      <c r="GI45" s="291"/>
      <c r="GJ45" s="291"/>
      <c r="GK45" s="291"/>
      <c r="GL45" s="291"/>
      <c r="GM45" s="291"/>
      <c r="GN45" s="291"/>
      <c r="GO45" s="291"/>
      <c r="GP45" s="291"/>
      <c r="GQ45" s="291"/>
      <c r="GR45" s="291"/>
      <c r="GS45" s="291"/>
      <c r="GT45" s="291"/>
      <c r="GU45" s="291"/>
      <c r="GV45" s="291"/>
      <c r="GW45" s="291"/>
      <c r="GX45" s="291"/>
      <c r="GY45" s="291"/>
      <c r="GZ45" s="291"/>
      <c r="HA45" s="291"/>
      <c r="HB45" s="291"/>
      <c r="HC45" s="291"/>
      <c r="HD45" s="291"/>
      <c r="HE45" s="291"/>
      <c r="HF45" s="291"/>
      <c r="HG45" s="291"/>
      <c r="HH45" s="291"/>
      <c r="HI45" s="291"/>
      <c r="HJ45" s="291"/>
      <c r="HK45" s="291"/>
      <c r="HL45" s="291"/>
      <c r="HM45" s="291"/>
      <c r="HN45" s="291"/>
      <c r="HO45" s="291"/>
      <c r="HP45" s="291"/>
      <c r="HQ45" s="291"/>
      <c r="HR45" s="291"/>
      <c r="HS45" s="291"/>
      <c r="HT45" s="291"/>
      <c r="HU45" s="291"/>
      <c r="HV45" s="291"/>
      <c r="HW45" s="291"/>
      <c r="HX45" s="291"/>
      <c r="HY45" s="291"/>
      <c r="HZ45" s="291"/>
      <c r="IA45" s="291"/>
      <c r="IB45" s="291"/>
      <c r="IC45" s="291"/>
      <c r="ID45" s="291"/>
      <c r="IE45" s="291"/>
      <c r="IF45" s="291"/>
      <c r="IG45" s="291"/>
      <c r="IH45" s="291"/>
      <c r="II45" s="291"/>
      <c r="IJ45" s="291"/>
      <c r="IK45" s="291"/>
      <c r="IL45" s="291"/>
      <c r="IM45" s="291"/>
      <c r="IN45" s="291"/>
      <c r="IO45" s="291"/>
      <c r="IP45" s="291"/>
      <c r="IQ45" s="291"/>
      <c r="IR45" s="291"/>
      <c r="IS45" s="291"/>
      <c r="IT45" s="291"/>
      <c r="IU45" s="291"/>
      <c r="IV45" s="291"/>
      <c r="IW45" s="291"/>
      <c r="IX45" s="291"/>
      <c r="IY45" s="291"/>
      <c r="IZ45" s="291"/>
      <c r="JA45" s="291"/>
      <c r="JB45" s="291"/>
      <c r="JC45" s="291"/>
      <c r="JD45" s="291"/>
      <c r="JE45" s="291"/>
      <c r="JF45" s="291"/>
      <c r="JG45" s="291"/>
      <c r="JH45" s="291"/>
      <c r="JI45" s="291"/>
      <c r="JJ45" s="291"/>
      <c r="JK45" s="291"/>
      <c r="JL45" s="291"/>
      <c r="JM45" s="291"/>
      <c r="JN45" s="291"/>
      <c r="JO45" s="291"/>
      <c r="JP45" s="291"/>
      <c r="JQ45" s="291"/>
      <c r="JR45" s="291"/>
      <c r="JS45" s="291"/>
      <c r="JT45" s="291"/>
      <c r="JU45" s="291"/>
      <c r="JV45" s="291"/>
      <c r="JW45" s="291"/>
      <c r="JX45" s="291"/>
      <c r="JY45" s="291"/>
      <c r="JZ45" s="291"/>
      <c r="KA45" s="291"/>
      <c r="KB45" s="291"/>
      <c r="KC45" s="291"/>
      <c r="KD45" s="291"/>
      <c r="KE45" s="291"/>
      <c r="KF45" s="291"/>
      <c r="KG45" s="291"/>
      <c r="KH45" s="291"/>
      <c r="KI45" s="291"/>
      <c r="KJ45" s="291"/>
      <c r="KK45" s="291"/>
      <c r="KL45" s="291"/>
      <c r="KM45" s="291"/>
      <c r="KN45" s="291"/>
      <c r="KO45" s="291"/>
      <c r="KP45" s="291"/>
      <c r="KQ45" s="291"/>
      <c r="KR45" s="291"/>
      <c r="KS45" s="291"/>
      <c r="KT45" s="291"/>
      <c r="KU45" s="291"/>
      <c r="KV45" s="291"/>
      <c r="KW45" s="291"/>
      <c r="KX45" s="291"/>
      <c r="KY45" s="291"/>
      <c r="KZ45" s="291"/>
      <c r="LA45" s="291"/>
      <c r="LB45" s="291"/>
      <c r="LC45" s="291"/>
      <c r="LD45" s="291"/>
      <c r="LE45" s="291"/>
      <c r="LF45" s="291"/>
      <c r="LG45" s="291"/>
      <c r="LH45" s="291"/>
      <c r="LI45" s="291"/>
      <c r="LJ45" s="291"/>
      <c r="LK45" s="291"/>
      <c r="LL45" s="291"/>
      <c r="LM45" s="291"/>
      <c r="LN45" s="291"/>
      <c r="LO45" s="291"/>
      <c r="LP45" s="291"/>
      <c r="LQ45" s="291"/>
      <c r="LR45" s="291"/>
      <c r="LS45" s="291"/>
      <c r="LT45" s="291"/>
      <c r="LU45" s="291"/>
      <c r="LV45" s="291"/>
      <c r="LW45" s="291"/>
      <c r="LX45" s="291"/>
      <c r="LY45" s="291"/>
      <c r="LZ45" s="291"/>
      <c r="MA45" s="291"/>
      <c r="MB45" s="291"/>
      <c r="MC45" s="291"/>
      <c r="MD45" s="291"/>
      <c r="ME45" s="291"/>
      <c r="MF45" s="291"/>
      <c r="MG45" s="291"/>
      <c r="MH45" s="291"/>
      <c r="MI45" s="291"/>
      <c r="MJ45" s="291"/>
      <c r="MK45" s="291"/>
      <c r="ML45" s="291"/>
      <c r="MM45" s="291"/>
      <c r="MN45" s="291"/>
      <c r="MO45" s="291"/>
      <c r="MP45" s="291"/>
      <c r="MQ45" s="291"/>
      <c r="MR45" s="291"/>
      <c r="MS45" s="291"/>
      <c r="MT45" s="291"/>
      <c r="MU45" s="291"/>
      <c r="MV45" s="291"/>
      <c r="MW45" s="291"/>
      <c r="MX45" s="291"/>
      <c r="MY45" s="291"/>
      <c r="MZ45" s="291"/>
      <c r="NA45" s="291"/>
      <c r="NB45" s="291"/>
      <c r="NC45" s="291"/>
      <c r="ND45" s="291"/>
      <c r="NE45" s="291"/>
      <c r="NF45" s="291"/>
      <c r="NG45" s="291"/>
      <c r="NH45" s="291"/>
      <c r="NI45" s="291"/>
      <c r="NJ45" s="291"/>
      <c r="NK45" s="291"/>
      <c r="NL45" s="291"/>
      <c r="NM45" s="291"/>
      <c r="NN45" s="291"/>
      <c r="NO45" s="291"/>
      <c r="NP45" s="291"/>
      <c r="NQ45" s="291"/>
      <c r="NR45" s="291"/>
      <c r="NS45" s="291"/>
      <c r="NT45" s="291"/>
      <c r="NU45" s="291"/>
      <c r="NV45" s="291"/>
      <c r="NW45" s="291"/>
      <c r="NX45" s="291"/>
      <c r="NY45" s="291"/>
      <c r="NZ45" s="291"/>
      <c r="OA45" s="291"/>
      <c r="OB45" s="291"/>
      <c r="OC45" s="291"/>
      <c r="OD45" s="291"/>
      <c r="OE45" s="291"/>
      <c r="OF45" s="291"/>
      <c r="OG45" s="291"/>
      <c r="OH45" s="291"/>
      <c r="OI45" s="291"/>
      <c r="OJ45" s="291"/>
      <c r="OK45" s="291"/>
      <c r="OL45" s="291"/>
      <c r="OM45" s="291"/>
      <c r="ON45" s="291"/>
      <c r="OO45" s="291"/>
      <c r="OP45" s="291"/>
      <c r="OQ45" s="291"/>
      <c r="OR45" s="291"/>
      <c r="OS45" s="291"/>
      <c r="OT45" s="291"/>
      <c r="OU45" s="291"/>
      <c r="OV45" s="291"/>
      <c r="OW45" s="291"/>
      <c r="OX45" s="291"/>
      <c r="OY45" s="291"/>
      <c r="OZ45" s="291"/>
      <c r="PA45" s="291"/>
      <c r="PB45" s="291"/>
      <c r="PC45" s="291"/>
      <c r="PD45" s="291"/>
      <c r="PE45" s="291"/>
      <c r="PF45" s="291"/>
      <c r="PG45" s="291"/>
      <c r="PH45" s="291"/>
      <c r="PI45" s="291"/>
      <c r="PJ45" s="291"/>
      <c r="PK45" s="291"/>
      <c r="PL45" s="291"/>
      <c r="PM45" s="291"/>
      <c r="PN45" s="291"/>
      <c r="PO45" s="291"/>
      <c r="PP45" s="291"/>
      <c r="PQ45" s="291"/>
      <c r="PR45" s="291"/>
      <c r="PS45" s="291"/>
      <c r="PT45" s="291"/>
      <c r="PU45" s="291"/>
      <c r="PV45" s="291"/>
      <c r="PW45" s="291"/>
      <c r="PX45" s="291"/>
      <c r="PY45" s="291"/>
      <c r="PZ45" s="291"/>
      <c r="QA45" s="291"/>
      <c r="QB45" s="291"/>
      <c r="QC45" s="291"/>
      <c r="QD45" s="291"/>
      <c r="QE45" s="291"/>
      <c r="QF45" s="291"/>
      <c r="QG45" s="291"/>
      <c r="QH45" s="291"/>
      <c r="QI45" s="291"/>
      <c r="QJ45" s="291"/>
      <c r="QK45" s="291"/>
      <c r="QL45" s="291"/>
      <c r="QM45" s="291"/>
      <c r="QN45" s="291"/>
      <c r="QO45" s="291"/>
      <c r="QP45" s="291"/>
      <c r="QQ45" s="291"/>
      <c r="QR45" s="291"/>
      <c r="QS45" s="291"/>
      <c r="QT45" s="291"/>
      <c r="QU45" s="291"/>
      <c r="QV45" s="291"/>
      <c r="QW45" s="291"/>
      <c r="QX45" s="291"/>
      <c r="QY45" s="291"/>
      <c r="QZ45" s="291"/>
      <c r="RA45" s="291"/>
      <c r="RB45" s="291"/>
      <c r="RC45" s="291"/>
      <c r="RD45" s="291"/>
      <c r="RE45" s="291"/>
      <c r="RF45" s="291"/>
      <c r="RG45" s="291"/>
      <c r="RH45" s="291"/>
      <c r="RI45" s="291"/>
      <c r="RJ45" s="291"/>
      <c r="RK45" s="291"/>
      <c r="RL45" s="291"/>
      <c r="RM45" s="291"/>
      <c r="RN45" s="291"/>
      <c r="RO45" s="291"/>
      <c r="RP45" s="291"/>
      <c r="RQ45" s="291"/>
      <c r="RR45" s="291"/>
      <c r="RS45" s="291"/>
      <c r="RT45" s="291"/>
      <c r="RU45" s="291"/>
      <c r="RV45" s="291"/>
      <c r="RW45" s="291"/>
      <c r="RX45" s="291"/>
      <c r="RY45" s="291"/>
      <c r="RZ45" s="291"/>
      <c r="SA45" s="291"/>
      <c r="SB45" s="291"/>
      <c r="SC45" s="291"/>
      <c r="SD45" s="291"/>
      <c r="SE45" s="291"/>
      <c r="SF45" s="291"/>
      <c r="SG45" s="291"/>
      <c r="SH45" s="291"/>
      <c r="SI45" s="291"/>
      <c r="SJ45" s="291"/>
      <c r="SK45" s="291"/>
      <c r="SL45" s="291"/>
      <c r="SM45" s="291"/>
      <c r="SN45" s="291"/>
      <c r="SO45" s="291"/>
      <c r="SP45" s="291"/>
      <c r="SQ45" s="291"/>
      <c r="SR45" s="291"/>
      <c r="SS45" s="291"/>
      <c r="ST45" s="291"/>
      <c r="SU45" s="291"/>
      <c r="SV45" s="291"/>
      <c r="SW45" s="291"/>
      <c r="SX45" s="291"/>
      <c r="SY45" s="291"/>
      <c r="SZ45" s="291"/>
      <c r="TA45" s="291"/>
      <c r="TB45" s="291"/>
      <c r="TC45" s="291"/>
      <c r="TD45" s="291"/>
      <c r="TE45" s="291"/>
      <c r="TF45" s="291"/>
      <c r="TG45" s="291"/>
      <c r="TH45" s="291"/>
      <c r="TI45" s="291"/>
      <c r="TJ45" s="291"/>
      <c r="TK45" s="291"/>
      <c r="TL45" s="291"/>
      <c r="TM45" s="291"/>
      <c r="TN45" s="291"/>
      <c r="TO45" s="291"/>
      <c r="TP45" s="291"/>
      <c r="TQ45" s="291"/>
      <c r="TR45" s="291"/>
      <c r="TS45" s="291"/>
      <c r="TT45" s="291"/>
      <c r="TU45" s="291"/>
      <c r="TV45" s="291"/>
      <c r="TW45" s="291"/>
      <c r="TX45" s="291"/>
      <c r="TY45" s="291"/>
      <c r="TZ45" s="291"/>
      <c r="UA45" s="291"/>
      <c r="UB45" s="291"/>
      <c r="UC45" s="291"/>
      <c r="UD45" s="291"/>
      <c r="UE45" s="291"/>
      <c r="UF45" s="291"/>
      <c r="UG45" s="291"/>
      <c r="UH45" s="291"/>
      <c r="UI45" s="291"/>
      <c r="UJ45" s="291"/>
      <c r="UK45" s="291"/>
      <c r="UL45" s="291"/>
      <c r="UM45" s="291"/>
      <c r="UN45" s="291"/>
      <c r="UO45" s="291"/>
      <c r="UP45" s="291"/>
      <c r="UQ45" s="291"/>
      <c r="UR45" s="291"/>
      <c r="US45" s="291"/>
      <c r="UT45" s="291"/>
      <c r="UU45" s="291"/>
      <c r="UV45" s="291"/>
      <c r="UW45" s="291"/>
      <c r="UX45" s="291"/>
      <c r="UY45" s="291"/>
      <c r="UZ45" s="291"/>
      <c r="VA45" s="291"/>
      <c r="VB45" s="291"/>
      <c r="VC45" s="291"/>
      <c r="VD45" s="291"/>
      <c r="VE45" s="291"/>
      <c r="VF45" s="291"/>
      <c r="VG45" s="291"/>
      <c r="VH45" s="291"/>
      <c r="VI45" s="291"/>
      <c r="VJ45" s="291"/>
      <c r="VK45" s="291"/>
      <c r="VL45" s="291"/>
      <c r="VM45" s="291"/>
      <c r="VN45" s="291"/>
      <c r="VO45" s="291"/>
      <c r="VP45" s="291"/>
      <c r="VQ45" s="291"/>
      <c r="VR45" s="291"/>
      <c r="VS45" s="291"/>
      <c r="VT45" s="291"/>
      <c r="VU45" s="291"/>
      <c r="VV45" s="291"/>
      <c r="VW45" s="291"/>
      <c r="VX45" s="291"/>
      <c r="VY45" s="291"/>
      <c r="VZ45" s="291"/>
      <c r="WA45" s="291"/>
      <c r="WB45" s="291"/>
      <c r="WC45" s="291"/>
      <c r="WD45" s="291"/>
      <c r="WE45" s="291"/>
      <c r="WF45" s="291"/>
      <c r="WG45" s="291"/>
      <c r="WH45" s="291"/>
      <c r="WI45" s="291"/>
      <c r="WJ45" s="291"/>
      <c r="WK45" s="291"/>
      <c r="WL45" s="291"/>
      <c r="WM45" s="291"/>
      <c r="WN45" s="291"/>
      <c r="WO45" s="291"/>
      <c r="WP45" s="291"/>
      <c r="WQ45" s="291"/>
      <c r="WR45" s="291"/>
      <c r="WS45" s="291"/>
      <c r="WT45" s="291"/>
      <c r="WU45" s="291"/>
      <c r="WV45" s="291"/>
      <c r="WW45" s="291"/>
      <c r="WX45" s="291"/>
      <c r="WY45" s="291"/>
      <c r="WZ45" s="291"/>
      <c r="XA45" s="291"/>
      <c r="XB45" s="291"/>
      <c r="XC45" s="291"/>
      <c r="XD45" s="291"/>
      <c r="XE45" s="291"/>
      <c r="XF45" s="291"/>
      <c r="XG45" s="291"/>
      <c r="XH45" s="291"/>
      <c r="XI45" s="291"/>
      <c r="XJ45" s="291"/>
      <c r="XK45" s="291"/>
      <c r="XL45" s="291"/>
      <c r="XM45" s="291"/>
      <c r="XN45" s="291"/>
      <c r="XO45" s="291"/>
      <c r="XP45" s="291"/>
      <c r="XQ45" s="291"/>
      <c r="XR45" s="291"/>
      <c r="XS45" s="291"/>
      <c r="XT45" s="291"/>
      <c r="XU45" s="291"/>
      <c r="XV45" s="291"/>
      <c r="XW45" s="291"/>
      <c r="XX45" s="291"/>
      <c r="XY45" s="291"/>
      <c r="XZ45" s="291"/>
      <c r="YA45" s="291"/>
      <c r="YB45" s="291"/>
      <c r="YC45" s="291"/>
      <c r="YD45" s="291"/>
      <c r="YE45" s="291"/>
      <c r="YF45" s="291"/>
      <c r="YG45" s="291"/>
      <c r="YH45" s="291"/>
      <c r="YI45" s="291"/>
      <c r="YJ45" s="291"/>
      <c r="YK45" s="291"/>
      <c r="YL45" s="291"/>
      <c r="YM45" s="291"/>
      <c r="YN45" s="291"/>
      <c r="YO45" s="291"/>
      <c r="YP45" s="291"/>
      <c r="YQ45" s="291"/>
      <c r="YR45" s="291"/>
      <c r="YS45" s="291"/>
      <c r="YT45" s="291"/>
      <c r="YU45" s="291"/>
      <c r="YV45" s="291"/>
      <c r="YW45" s="291"/>
      <c r="YX45" s="291"/>
      <c r="YY45" s="291"/>
      <c r="YZ45" s="291"/>
      <c r="ZA45" s="291"/>
      <c r="ZB45" s="291"/>
      <c r="ZC45" s="291"/>
      <c r="ZD45" s="291"/>
      <c r="ZE45" s="291"/>
      <c r="ZF45" s="291"/>
      <c r="ZG45" s="291"/>
      <c r="ZH45" s="291"/>
      <c r="ZI45" s="291"/>
      <c r="ZJ45" s="291"/>
      <c r="ZK45" s="291"/>
      <c r="ZL45" s="291"/>
      <c r="ZM45" s="291"/>
      <c r="ZN45" s="291"/>
      <c r="ZO45" s="291"/>
      <c r="ZP45" s="291"/>
      <c r="ZQ45" s="291"/>
      <c r="ZR45" s="291"/>
      <c r="ZS45" s="291"/>
      <c r="ZT45" s="291"/>
      <c r="ZU45" s="291"/>
      <c r="ZV45" s="291"/>
      <c r="ZW45" s="291"/>
      <c r="ZX45" s="291"/>
      <c r="ZY45" s="291"/>
      <c r="ZZ45" s="291"/>
      <c r="AAA45" s="291"/>
      <c r="AAB45" s="291"/>
      <c r="AAC45" s="291"/>
      <c r="AAD45" s="291"/>
      <c r="AAE45" s="291"/>
      <c r="AAF45" s="291"/>
      <c r="AAG45" s="291"/>
      <c r="AAH45" s="291"/>
      <c r="AAI45" s="291"/>
      <c r="AAJ45" s="291"/>
      <c r="AAK45" s="291"/>
      <c r="AAL45" s="291"/>
      <c r="AAM45" s="291"/>
      <c r="AAN45" s="291"/>
      <c r="AAO45" s="291"/>
      <c r="AAP45" s="291"/>
      <c r="AAQ45" s="291"/>
      <c r="AAR45" s="291"/>
      <c r="AAS45" s="291"/>
      <c r="AAT45" s="291"/>
      <c r="AAU45" s="291"/>
      <c r="AAV45" s="291"/>
      <c r="AAW45" s="291"/>
      <c r="AAX45" s="291"/>
      <c r="AAY45" s="291"/>
      <c r="AAZ45" s="291"/>
      <c r="ABA45" s="291"/>
      <c r="ABB45" s="291"/>
      <c r="ABC45" s="291"/>
      <c r="ABD45" s="291"/>
      <c r="ABE45" s="291"/>
      <c r="ABF45" s="291"/>
      <c r="ABG45" s="291"/>
      <c r="ABH45" s="291"/>
      <c r="ABI45" s="291"/>
      <c r="ABJ45" s="291"/>
      <c r="ABK45" s="291"/>
      <c r="ABL45" s="291"/>
      <c r="ABM45" s="291"/>
      <c r="ABN45" s="291"/>
      <c r="ABO45" s="291"/>
      <c r="ABP45" s="291"/>
      <c r="ABQ45" s="291"/>
      <c r="ABR45" s="291"/>
      <c r="ABS45" s="291"/>
      <c r="ABT45" s="291"/>
      <c r="ABU45" s="291"/>
      <c r="ABV45" s="291"/>
      <c r="ABW45" s="291"/>
      <c r="ABX45" s="291"/>
      <c r="ABY45" s="291"/>
      <c r="ABZ45" s="291"/>
      <c r="ACA45" s="291"/>
      <c r="ACB45" s="291"/>
      <c r="ACC45" s="291"/>
      <c r="ACD45" s="291"/>
      <c r="ACE45" s="291"/>
      <c r="ACF45" s="291"/>
      <c r="ACG45" s="291"/>
      <c r="ACH45" s="291"/>
      <c r="ACI45" s="291"/>
      <c r="ACJ45" s="291"/>
      <c r="ACK45" s="291"/>
      <c r="ACL45" s="291"/>
      <c r="ACM45" s="291"/>
      <c r="ACN45" s="291"/>
      <c r="ACO45" s="291"/>
      <c r="ACP45" s="291"/>
      <c r="ACQ45" s="291"/>
      <c r="ACR45" s="291"/>
      <c r="ACS45" s="291"/>
      <c r="ACT45" s="291"/>
      <c r="ACU45" s="291"/>
      <c r="ACV45" s="291"/>
      <c r="ACW45" s="291"/>
      <c r="ACX45" s="291"/>
      <c r="ACY45" s="291"/>
      <c r="ACZ45" s="291"/>
      <c r="ADA45" s="291"/>
      <c r="ADB45" s="291"/>
      <c r="ADC45" s="291"/>
      <c r="ADD45" s="291"/>
      <c r="ADE45" s="291"/>
      <c r="ADF45" s="291"/>
      <c r="ADG45" s="291"/>
      <c r="ADH45" s="291"/>
      <c r="ADI45" s="291"/>
      <c r="ADJ45" s="291"/>
      <c r="ADK45" s="291"/>
      <c r="ADL45" s="291"/>
      <c r="ADM45" s="291"/>
      <c r="ADN45" s="291"/>
      <c r="ADO45" s="291"/>
      <c r="ADP45" s="291"/>
      <c r="ADQ45" s="291"/>
      <c r="ADR45" s="291"/>
      <c r="ADS45" s="291"/>
      <c r="ADT45" s="291"/>
      <c r="ADU45" s="291"/>
      <c r="ADV45" s="291"/>
      <c r="ADW45" s="291"/>
      <c r="ADX45" s="291"/>
      <c r="ADY45" s="291"/>
      <c r="ADZ45" s="291"/>
      <c r="AEA45" s="291"/>
      <c r="AEB45" s="291"/>
      <c r="AEC45" s="291"/>
      <c r="AED45" s="291"/>
      <c r="AEE45" s="291"/>
      <c r="AEF45" s="291"/>
      <c r="AEG45" s="291"/>
      <c r="AEH45" s="291"/>
      <c r="AEI45" s="291"/>
      <c r="AEJ45" s="291"/>
      <c r="AEK45" s="291"/>
      <c r="AEL45" s="291"/>
      <c r="AEM45" s="291"/>
      <c r="AEN45" s="291"/>
      <c r="AEO45" s="291"/>
      <c r="AEP45" s="291"/>
      <c r="AEQ45" s="291"/>
      <c r="AER45" s="291"/>
      <c r="AES45" s="291"/>
      <c r="AET45" s="291"/>
      <c r="AEU45" s="291"/>
      <c r="AEV45" s="291"/>
      <c r="AEW45" s="291"/>
      <c r="AEX45" s="291"/>
      <c r="AEY45" s="291"/>
      <c r="AEZ45" s="291"/>
      <c r="AFA45" s="291"/>
      <c r="AFB45" s="291"/>
      <c r="AFC45" s="291"/>
      <c r="AFD45" s="291"/>
      <c r="AFE45" s="291"/>
      <c r="AFF45" s="291"/>
      <c r="AFG45" s="291"/>
      <c r="AFH45" s="291"/>
      <c r="AFI45" s="291"/>
      <c r="AFJ45" s="291"/>
      <c r="AFK45" s="291"/>
      <c r="AFL45" s="291"/>
      <c r="AFM45" s="291"/>
      <c r="AFN45" s="291"/>
      <c r="AFO45" s="291"/>
      <c r="AFP45" s="291"/>
      <c r="AFQ45" s="291"/>
      <c r="AFR45" s="291"/>
      <c r="AFS45" s="291"/>
      <c r="AFT45" s="291"/>
      <c r="AFU45" s="291"/>
      <c r="AFV45" s="291"/>
      <c r="AFW45" s="291"/>
      <c r="AFX45" s="291"/>
      <c r="AFY45" s="291"/>
      <c r="AFZ45" s="291"/>
      <c r="AGA45" s="291"/>
      <c r="AGB45" s="291"/>
      <c r="AGC45" s="291"/>
      <c r="AGD45" s="291"/>
      <c r="AGE45" s="291"/>
      <c r="AGF45" s="291"/>
      <c r="AGG45" s="291"/>
      <c r="AGH45" s="291"/>
      <c r="AGI45" s="291"/>
      <c r="AGJ45" s="291"/>
      <c r="AGK45" s="291"/>
      <c r="AGL45" s="291"/>
      <c r="AGM45" s="291"/>
      <c r="AGN45" s="291"/>
      <c r="AGO45" s="291"/>
      <c r="AGP45" s="291"/>
      <c r="AGQ45" s="291"/>
      <c r="AGR45" s="291"/>
      <c r="AGS45" s="291"/>
      <c r="AGT45" s="291"/>
      <c r="AGU45" s="291"/>
      <c r="AGV45" s="291"/>
      <c r="AGW45" s="291"/>
      <c r="AGX45" s="291"/>
      <c r="AGY45" s="291"/>
      <c r="AGZ45" s="291"/>
      <c r="AHA45" s="291"/>
      <c r="AHB45" s="291"/>
      <c r="AHC45" s="291"/>
      <c r="AHD45" s="291"/>
      <c r="AHE45" s="291"/>
      <c r="AHF45" s="291"/>
      <c r="AHG45" s="291"/>
      <c r="AHH45" s="291"/>
      <c r="AHI45" s="291"/>
      <c r="AHJ45" s="291"/>
      <c r="AHK45" s="291"/>
      <c r="AHL45" s="291"/>
      <c r="AHM45" s="291"/>
      <c r="AHN45" s="291"/>
      <c r="AHO45" s="291"/>
      <c r="AHP45" s="291"/>
      <c r="AHQ45" s="291"/>
      <c r="AHR45" s="291"/>
      <c r="AHS45" s="291"/>
      <c r="AHT45" s="291"/>
      <c r="AHU45" s="291"/>
      <c r="AHV45" s="291"/>
      <c r="AHW45" s="291"/>
      <c r="AHX45" s="291"/>
      <c r="AHY45" s="291"/>
      <c r="AHZ45" s="291"/>
      <c r="AIA45" s="291"/>
      <c r="AIB45" s="291"/>
      <c r="AIC45" s="291"/>
      <c r="AID45" s="291"/>
      <c r="AIE45" s="291"/>
      <c r="AIF45" s="291"/>
      <c r="AIG45" s="291"/>
      <c r="AIH45" s="291"/>
      <c r="AII45" s="291"/>
      <c r="AIJ45" s="291"/>
      <c r="AIK45" s="291"/>
      <c r="AIL45" s="291"/>
      <c r="AIM45" s="291"/>
      <c r="AIN45" s="291"/>
      <c r="AIO45" s="291"/>
      <c r="AIP45" s="291"/>
      <c r="AIQ45" s="291"/>
      <c r="AIR45" s="291"/>
      <c r="AIS45" s="291"/>
      <c r="AIT45" s="291"/>
      <c r="AIU45" s="291"/>
      <c r="AIV45" s="291"/>
      <c r="AIW45" s="291"/>
      <c r="AIX45" s="291"/>
      <c r="AIY45" s="291"/>
      <c r="AIZ45" s="291"/>
      <c r="AJA45" s="291"/>
      <c r="AJB45" s="291"/>
      <c r="AJC45" s="291"/>
      <c r="AJD45" s="291"/>
      <c r="AJE45" s="291"/>
      <c r="AJF45" s="291"/>
      <c r="AJG45" s="291"/>
      <c r="AJH45" s="291"/>
      <c r="AJI45" s="291"/>
      <c r="AJJ45" s="291"/>
      <c r="AJK45" s="291"/>
      <c r="AJL45" s="291"/>
      <c r="AJM45" s="291"/>
      <c r="AJN45" s="291"/>
      <c r="AJO45" s="291"/>
      <c r="AJP45" s="291"/>
      <c r="AJQ45" s="291"/>
      <c r="AJR45" s="291"/>
      <c r="AJS45" s="291"/>
      <c r="AJT45" s="291"/>
      <c r="AJU45" s="291"/>
      <c r="AJV45" s="291"/>
      <c r="AJW45" s="291"/>
      <c r="AJX45" s="291"/>
      <c r="AJY45" s="291"/>
      <c r="AJZ45" s="291"/>
      <c r="AKA45" s="291"/>
      <c r="AKB45" s="291"/>
      <c r="AKC45" s="291"/>
      <c r="AKD45" s="291"/>
      <c r="AKE45" s="291"/>
      <c r="AKF45" s="291"/>
      <c r="AKG45" s="291"/>
      <c r="AKH45" s="291"/>
      <c r="AKI45" s="291"/>
      <c r="AKJ45" s="291"/>
      <c r="AKK45" s="291"/>
      <c r="AKL45" s="291"/>
      <c r="AKM45" s="291"/>
      <c r="AKN45" s="291"/>
      <c r="AKO45" s="291"/>
      <c r="AKP45" s="291"/>
      <c r="AKQ45" s="291"/>
      <c r="AKR45" s="291"/>
      <c r="AKS45" s="291"/>
      <c r="AKT45" s="291"/>
      <c r="AKU45" s="291"/>
      <c r="AKV45" s="291"/>
      <c r="AKW45" s="291"/>
      <c r="AKX45" s="291"/>
      <c r="AKY45" s="291"/>
      <c r="AKZ45" s="291"/>
      <c r="ALA45" s="291"/>
      <c r="ALB45" s="291"/>
      <c r="ALC45" s="291"/>
      <c r="ALD45" s="291"/>
      <c r="ALE45" s="291"/>
      <c r="ALF45" s="291"/>
    </row>
    <row r="46" spans="2:998" ht="12.75" customHeight="1">
      <c r="B46"/>
      <c r="C46"/>
      <c r="D46"/>
      <c r="E46"/>
      <c r="F46"/>
      <c r="G46"/>
      <c r="H46"/>
      <c r="I46"/>
      <c r="J46"/>
      <c r="K46"/>
      <c r="M46" s="86"/>
      <c r="N46" s="86"/>
      <c r="O46" s="294"/>
      <c r="P46" s="294"/>
      <c r="Q46" s="294"/>
      <c r="R46" s="294"/>
      <c r="S46" s="294"/>
      <c r="T46" s="294"/>
      <c r="U46" s="291"/>
      <c r="V46" s="291"/>
      <c r="W46" s="291"/>
      <c r="X46" s="291"/>
      <c r="Y46" s="291"/>
      <c r="Z46" s="291"/>
      <c r="AA46" s="291"/>
      <c r="AB46" s="291"/>
      <c r="AC46" s="291"/>
      <c r="AD46" s="291"/>
      <c r="AE46" s="291"/>
      <c r="AF46" s="291"/>
      <c r="AG46" s="291"/>
      <c r="AH46" s="291"/>
      <c r="AI46" s="291"/>
      <c r="AJ46" s="291"/>
      <c r="AK46" s="291"/>
      <c r="AL46" s="291"/>
      <c r="AM46" s="291"/>
      <c r="AN46" s="291"/>
      <c r="AO46" s="291"/>
      <c r="AP46" s="291"/>
      <c r="AQ46" s="291"/>
      <c r="AR46" s="291"/>
      <c r="AS46" s="291"/>
      <c r="AT46" s="291"/>
      <c r="AU46" s="291"/>
      <c r="AV46" s="291"/>
      <c r="AW46" s="291"/>
      <c r="AX46" s="291"/>
      <c r="AY46" s="291"/>
      <c r="AZ46" s="291"/>
      <c r="BA46" s="291"/>
      <c r="BB46" s="291"/>
      <c r="BC46" s="291"/>
      <c r="BD46" s="291"/>
      <c r="BE46" s="291"/>
      <c r="BF46" s="291"/>
      <c r="BG46" s="291"/>
      <c r="BH46" s="291"/>
      <c r="BI46" s="291"/>
      <c r="BJ46" s="291"/>
      <c r="BK46" s="291"/>
      <c r="BL46" s="291"/>
      <c r="BM46" s="291"/>
      <c r="BN46" s="291"/>
      <c r="BO46" s="291"/>
      <c r="BP46" s="291"/>
      <c r="BQ46" s="291"/>
      <c r="BR46" s="291"/>
      <c r="BS46" s="291"/>
      <c r="BT46" s="291"/>
      <c r="BU46" s="291"/>
      <c r="BV46" s="291"/>
      <c r="BW46" s="291"/>
      <c r="BX46" s="291"/>
      <c r="BY46" s="291"/>
      <c r="BZ46" s="291"/>
      <c r="CA46" s="291"/>
      <c r="CB46" s="291"/>
      <c r="CC46" s="291"/>
      <c r="CD46" s="291"/>
      <c r="CE46" s="291"/>
      <c r="CF46" s="291"/>
      <c r="CG46" s="291"/>
      <c r="CH46" s="291"/>
      <c r="CI46" s="291"/>
      <c r="CJ46" s="291"/>
      <c r="CK46" s="291"/>
      <c r="CL46" s="291"/>
      <c r="CM46" s="291"/>
      <c r="CN46" s="291"/>
      <c r="CO46" s="291"/>
      <c r="CP46" s="291"/>
      <c r="CQ46" s="291"/>
      <c r="CR46" s="291"/>
      <c r="CS46" s="291"/>
      <c r="CT46" s="291"/>
      <c r="CU46" s="291"/>
      <c r="CV46" s="291"/>
      <c r="CW46" s="291"/>
      <c r="CX46" s="291"/>
      <c r="CY46" s="291"/>
      <c r="CZ46" s="291"/>
      <c r="DA46" s="291"/>
      <c r="DB46" s="291"/>
      <c r="DC46" s="291"/>
      <c r="DD46" s="291"/>
      <c r="DE46" s="291"/>
      <c r="DF46" s="291"/>
      <c r="DG46" s="291"/>
      <c r="DH46" s="291"/>
      <c r="DI46" s="291"/>
      <c r="DJ46" s="291"/>
      <c r="DK46" s="291"/>
      <c r="DL46" s="291"/>
      <c r="DM46" s="291"/>
      <c r="DN46" s="291"/>
      <c r="DO46" s="291"/>
      <c r="DP46" s="291"/>
      <c r="DQ46" s="291"/>
      <c r="DR46" s="291"/>
      <c r="DS46" s="291"/>
      <c r="DT46" s="291"/>
      <c r="DU46" s="291"/>
      <c r="DV46" s="291"/>
      <c r="DW46" s="291"/>
      <c r="DX46" s="291"/>
      <c r="DY46" s="291"/>
      <c r="DZ46" s="291"/>
      <c r="EA46" s="291"/>
      <c r="EB46" s="291"/>
      <c r="EC46" s="291"/>
      <c r="ED46" s="291"/>
      <c r="EE46" s="291"/>
      <c r="EF46" s="291"/>
      <c r="EG46" s="291"/>
      <c r="EH46" s="291"/>
      <c r="EI46" s="291"/>
      <c r="EJ46" s="291"/>
      <c r="EK46" s="291"/>
      <c r="EL46" s="291"/>
      <c r="EM46" s="291"/>
      <c r="EN46" s="291"/>
      <c r="EO46" s="291"/>
      <c r="EP46" s="291"/>
      <c r="EQ46" s="291"/>
      <c r="ER46" s="291"/>
      <c r="ES46" s="291"/>
      <c r="ET46" s="291"/>
      <c r="EU46" s="291"/>
      <c r="EV46" s="291"/>
      <c r="EW46" s="291"/>
      <c r="EX46" s="291"/>
      <c r="EY46" s="291"/>
      <c r="EZ46" s="291"/>
      <c r="FA46" s="291"/>
      <c r="FB46" s="291"/>
      <c r="FC46" s="291"/>
      <c r="FD46" s="291"/>
      <c r="FE46" s="291"/>
      <c r="FF46" s="291"/>
      <c r="FG46" s="291"/>
      <c r="FH46" s="291"/>
      <c r="FI46" s="291"/>
      <c r="FJ46" s="291"/>
      <c r="FK46" s="291"/>
      <c r="FL46" s="291"/>
      <c r="FM46" s="291"/>
      <c r="FN46" s="291"/>
      <c r="FO46" s="291"/>
      <c r="FP46" s="291"/>
      <c r="FQ46" s="291"/>
      <c r="FR46" s="291"/>
      <c r="FS46" s="291"/>
      <c r="FT46" s="291"/>
      <c r="FU46" s="291"/>
      <c r="FV46" s="291"/>
      <c r="FW46" s="291"/>
      <c r="FX46" s="291"/>
      <c r="FY46" s="291"/>
      <c r="FZ46" s="291"/>
      <c r="GA46" s="291"/>
      <c r="GB46" s="291"/>
      <c r="GC46" s="291"/>
      <c r="GD46" s="291"/>
      <c r="GE46" s="291"/>
      <c r="GF46" s="291"/>
      <c r="GG46" s="291"/>
      <c r="GH46" s="291"/>
      <c r="GI46" s="291"/>
      <c r="GJ46" s="291"/>
      <c r="GK46" s="291"/>
      <c r="GL46" s="291"/>
      <c r="GM46" s="291"/>
      <c r="GN46" s="291"/>
      <c r="GO46" s="291"/>
      <c r="GP46" s="291"/>
      <c r="GQ46" s="291"/>
      <c r="GR46" s="291"/>
      <c r="GS46" s="291"/>
      <c r="GT46" s="291"/>
      <c r="GU46" s="291"/>
      <c r="GV46" s="291"/>
      <c r="GW46" s="291"/>
      <c r="GX46" s="291"/>
      <c r="GY46" s="291"/>
      <c r="GZ46" s="291"/>
      <c r="HA46" s="291"/>
      <c r="HB46" s="291"/>
      <c r="HC46" s="291"/>
      <c r="HD46" s="291"/>
      <c r="HE46" s="291"/>
      <c r="HF46" s="291"/>
      <c r="HG46" s="291"/>
      <c r="HH46" s="291"/>
      <c r="HI46" s="291"/>
      <c r="HJ46" s="291"/>
      <c r="HK46" s="291"/>
      <c r="HL46" s="291"/>
      <c r="HM46" s="291"/>
      <c r="HN46" s="291"/>
      <c r="HO46" s="291"/>
      <c r="HP46" s="291"/>
      <c r="HQ46" s="291"/>
      <c r="HR46" s="291"/>
      <c r="HS46" s="291"/>
      <c r="HT46" s="291"/>
      <c r="HU46" s="291"/>
      <c r="HV46" s="291"/>
      <c r="HW46" s="291"/>
      <c r="HX46" s="291"/>
      <c r="HY46" s="291"/>
      <c r="HZ46" s="291"/>
      <c r="IA46" s="291"/>
      <c r="IB46" s="291"/>
      <c r="IC46" s="291"/>
      <c r="ID46" s="291"/>
      <c r="IE46" s="291"/>
      <c r="IF46" s="291"/>
      <c r="IG46" s="291"/>
      <c r="IH46" s="291"/>
      <c r="II46" s="291"/>
      <c r="IJ46" s="291"/>
      <c r="IK46" s="291"/>
      <c r="IL46" s="291"/>
      <c r="IM46" s="291"/>
      <c r="IN46" s="291"/>
      <c r="IO46" s="291"/>
      <c r="IP46" s="291"/>
      <c r="IQ46" s="291"/>
      <c r="IR46" s="291"/>
      <c r="IS46" s="291"/>
      <c r="IT46" s="291"/>
      <c r="IU46" s="291"/>
      <c r="IV46" s="291"/>
      <c r="IW46" s="291"/>
      <c r="IX46" s="291"/>
      <c r="IY46" s="291"/>
      <c r="IZ46" s="291"/>
      <c r="JA46" s="291"/>
      <c r="JB46" s="291"/>
      <c r="JC46" s="291"/>
      <c r="JD46" s="291"/>
      <c r="JE46" s="291"/>
      <c r="JF46" s="291"/>
      <c r="JG46" s="291"/>
      <c r="JH46" s="291"/>
      <c r="JI46" s="291"/>
      <c r="JJ46" s="291"/>
      <c r="JK46" s="291"/>
      <c r="JL46" s="291"/>
      <c r="JM46" s="291"/>
      <c r="JN46" s="291"/>
      <c r="JO46" s="291"/>
      <c r="JP46" s="291"/>
      <c r="JQ46" s="291"/>
      <c r="JR46" s="291"/>
      <c r="JS46" s="291"/>
      <c r="JT46" s="291"/>
      <c r="JU46" s="291"/>
      <c r="JV46" s="291"/>
      <c r="JW46" s="291"/>
      <c r="JX46" s="291"/>
      <c r="JY46" s="291"/>
      <c r="JZ46" s="291"/>
      <c r="KA46" s="291"/>
      <c r="KB46" s="291"/>
      <c r="KC46" s="291"/>
      <c r="KD46" s="291"/>
      <c r="KE46" s="291"/>
      <c r="KF46" s="291"/>
      <c r="KG46" s="291"/>
      <c r="KH46" s="291"/>
      <c r="KI46" s="291"/>
      <c r="KJ46" s="291"/>
      <c r="KK46" s="291"/>
      <c r="KL46" s="291"/>
      <c r="KM46" s="291"/>
      <c r="KN46" s="291"/>
      <c r="KO46" s="291"/>
      <c r="KP46" s="291"/>
      <c r="KQ46" s="291"/>
      <c r="KR46" s="291"/>
      <c r="KS46" s="291"/>
      <c r="KT46" s="291"/>
      <c r="KU46" s="291"/>
      <c r="KV46" s="291"/>
      <c r="KW46" s="291"/>
      <c r="KX46" s="291"/>
      <c r="KY46" s="291"/>
      <c r="KZ46" s="291"/>
      <c r="LA46" s="291"/>
      <c r="LB46" s="291"/>
      <c r="LC46" s="291"/>
      <c r="LD46" s="291"/>
      <c r="LE46" s="291"/>
      <c r="LF46" s="291"/>
      <c r="LG46" s="291"/>
      <c r="LH46" s="291"/>
      <c r="LI46" s="291"/>
      <c r="LJ46" s="291"/>
      <c r="LK46" s="291"/>
      <c r="LL46" s="291"/>
      <c r="LM46" s="291"/>
      <c r="LN46" s="291"/>
      <c r="LO46" s="291"/>
      <c r="LP46" s="291"/>
      <c r="LQ46" s="291"/>
      <c r="LR46" s="291"/>
      <c r="LS46" s="291"/>
      <c r="LT46" s="291"/>
      <c r="LU46" s="291"/>
      <c r="LV46" s="291"/>
      <c r="LW46" s="291"/>
      <c r="LX46" s="291"/>
      <c r="LY46" s="291"/>
      <c r="LZ46" s="291"/>
      <c r="MA46" s="291"/>
      <c r="MB46" s="291"/>
      <c r="MC46" s="291"/>
      <c r="MD46" s="291"/>
      <c r="ME46" s="291"/>
      <c r="MF46" s="291"/>
      <c r="MG46" s="291"/>
      <c r="MH46" s="291"/>
      <c r="MI46" s="291"/>
      <c r="MJ46" s="291"/>
      <c r="MK46" s="291"/>
      <c r="ML46" s="291"/>
      <c r="MM46" s="291"/>
      <c r="MN46" s="291"/>
      <c r="MO46" s="291"/>
      <c r="MP46" s="291"/>
      <c r="MQ46" s="291"/>
      <c r="MR46" s="291"/>
      <c r="MS46" s="291"/>
      <c r="MT46" s="291"/>
      <c r="MU46" s="291"/>
      <c r="MV46" s="291"/>
      <c r="MW46" s="291"/>
      <c r="MX46" s="291"/>
      <c r="MY46" s="291"/>
      <c r="MZ46" s="291"/>
      <c r="NA46" s="291"/>
      <c r="NB46" s="291"/>
      <c r="NC46" s="291"/>
      <c r="ND46" s="291"/>
      <c r="NE46" s="291"/>
      <c r="NF46" s="291"/>
      <c r="NG46" s="291"/>
      <c r="NH46" s="291"/>
      <c r="NI46" s="291"/>
      <c r="NJ46" s="291"/>
      <c r="NK46" s="291"/>
      <c r="NL46" s="291"/>
      <c r="NM46" s="291"/>
      <c r="NN46" s="291"/>
      <c r="NO46" s="291"/>
      <c r="NP46" s="291"/>
      <c r="NQ46" s="291"/>
      <c r="NR46" s="291"/>
      <c r="NS46" s="291"/>
      <c r="NT46" s="291"/>
      <c r="NU46" s="291"/>
      <c r="NV46" s="291"/>
      <c r="NW46" s="291"/>
      <c r="NX46" s="291"/>
      <c r="NY46" s="291"/>
      <c r="NZ46" s="291"/>
      <c r="OA46" s="291"/>
      <c r="OB46" s="291"/>
      <c r="OC46" s="291"/>
      <c r="OD46" s="291"/>
      <c r="OE46" s="291"/>
      <c r="OF46" s="291"/>
      <c r="OG46" s="291"/>
      <c r="OH46" s="291"/>
      <c r="OI46" s="291"/>
      <c r="OJ46" s="291"/>
      <c r="OK46" s="291"/>
      <c r="OL46" s="291"/>
      <c r="OM46" s="291"/>
      <c r="ON46" s="291"/>
      <c r="OO46" s="291"/>
      <c r="OP46" s="291"/>
      <c r="OQ46" s="291"/>
      <c r="OR46" s="291"/>
      <c r="OS46" s="291"/>
      <c r="OT46" s="291"/>
      <c r="OU46" s="291"/>
      <c r="OV46" s="291"/>
      <c r="OW46" s="291"/>
      <c r="OX46" s="291"/>
      <c r="OY46" s="291"/>
      <c r="OZ46" s="291"/>
      <c r="PA46" s="291"/>
      <c r="PB46" s="291"/>
      <c r="PC46" s="291"/>
      <c r="PD46" s="291"/>
      <c r="PE46" s="291"/>
      <c r="PF46" s="291"/>
      <c r="PG46" s="291"/>
      <c r="PH46" s="291"/>
      <c r="PI46" s="291"/>
      <c r="PJ46" s="291"/>
      <c r="PK46" s="291"/>
      <c r="PL46" s="291"/>
      <c r="PM46" s="291"/>
      <c r="PN46" s="291"/>
      <c r="PO46" s="291"/>
      <c r="PP46" s="291"/>
      <c r="PQ46" s="291"/>
      <c r="PR46" s="291"/>
      <c r="PS46" s="291"/>
      <c r="PT46" s="291"/>
      <c r="PU46" s="291"/>
      <c r="PV46" s="291"/>
      <c r="PW46" s="291"/>
      <c r="PX46" s="291"/>
      <c r="PY46" s="291"/>
      <c r="PZ46" s="291"/>
      <c r="QA46" s="291"/>
      <c r="QB46" s="291"/>
      <c r="QC46" s="291"/>
      <c r="QD46" s="291"/>
      <c r="QE46" s="291"/>
      <c r="QF46" s="291"/>
      <c r="QG46" s="291"/>
      <c r="QH46" s="291"/>
      <c r="QI46" s="291"/>
      <c r="QJ46" s="291"/>
      <c r="QK46" s="291"/>
      <c r="QL46" s="291"/>
      <c r="QM46" s="291"/>
      <c r="QN46" s="291"/>
      <c r="QO46" s="291"/>
      <c r="QP46" s="291"/>
      <c r="QQ46" s="291"/>
      <c r="QR46" s="291"/>
      <c r="QS46" s="291"/>
      <c r="QT46" s="291"/>
      <c r="QU46" s="291"/>
      <c r="QV46" s="291"/>
      <c r="QW46" s="291"/>
      <c r="QX46" s="291"/>
      <c r="QY46" s="291"/>
      <c r="QZ46" s="291"/>
      <c r="RA46" s="291"/>
      <c r="RB46" s="291"/>
      <c r="RC46" s="291"/>
      <c r="RD46" s="291"/>
      <c r="RE46" s="291"/>
      <c r="RF46" s="291"/>
      <c r="RG46" s="291"/>
      <c r="RH46" s="291"/>
      <c r="RI46" s="291"/>
      <c r="RJ46" s="291"/>
      <c r="RK46" s="291"/>
      <c r="RL46" s="291"/>
      <c r="RM46" s="291"/>
      <c r="RN46" s="291"/>
      <c r="RO46" s="291"/>
      <c r="RP46" s="291"/>
      <c r="RQ46" s="291"/>
      <c r="RR46" s="291"/>
      <c r="RS46" s="291"/>
      <c r="RT46" s="291"/>
      <c r="RU46" s="291"/>
      <c r="RV46" s="291"/>
      <c r="RW46" s="291"/>
      <c r="RX46" s="291"/>
      <c r="RY46" s="291"/>
      <c r="RZ46" s="291"/>
      <c r="SA46" s="291"/>
      <c r="SB46" s="291"/>
      <c r="SC46" s="291"/>
      <c r="SD46" s="291"/>
      <c r="SE46" s="291"/>
      <c r="SF46" s="291"/>
      <c r="SG46" s="291"/>
      <c r="SH46" s="291"/>
      <c r="SI46" s="291"/>
      <c r="SJ46" s="291"/>
      <c r="SK46" s="291"/>
      <c r="SL46" s="291"/>
      <c r="SM46" s="291"/>
      <c r="SN46" s="291"/>
      <c r="SO46" s="291"/>
      <c r="SP46" s="291"/>
      <c r="SQ46" s="291"/>
      <c r="SR46" s="291"/>
      <c r="SS46" s="291"/>
      <c r="ST46" s="291"/>
      <c r="SU46" s="291"/>
      <c r="SV46" s="291"/>
      <c r="SW46" s="291"/>
      <c r="SX46" s="291"/>
      <c r="SY46" s="291"/>
      <c r="SZ46" s="291"/>
      <c r="TA46" s="291"/>
      <c r="TB46" s="291"/>
      <c r="TC46" s="291"/>
      <c r="TD46" s="291"/>
      <c r="TE46" s="291"/>
      <c r="TF46" s="291"/>
      <c r="TG46" s="291"/>
      <c r="TH46" s="291"/>
      <c r="TI46" s="291"/>
      <c r="TJ46" s="291"/>
      <c r="TK46" s="291"/>
      <c r="TL46" s="291"/>
      <c r="TM46" s="291"/>
      <c r="TN46" s="291"/>
      <c r="TO46" s="291"/>
      <c r="TP46" s="291"/>
      <c r="TQ46" s="291"/>
      <c r="TR46" s="291"/>
      <c r="TS46" s="291"/>
      <c r="TT46" s="291"/>
      <c r="TU46" s="291"/>
      <c r="TV46" s="291"/>
      <c r="TW46" s="291"/>
      <c r="TX46" s="291"/>
      <c r="TY46" s="291"/>
      <c r="TZ46" s="291"/>
      <c r="UA46" s="291"/>
      <c r="UB46" s="291"/>
      <c r="UC46" s="291"/>
      <c r="UD46" s="291"/>
      <c r="UE46" s="291"/>
      <c r="UF46" s="291"/>
      <c r="UG46" s="291"/>
      <c r="UH46" s="291"/>
      <c r="UI46" s="291"/>
      <c r="UJ46" s="291"/>
      <c r="UK46" s="291"/>
      <c r="UL46" s="291"/>
      <c r="UM46" s="291"/>
      <c r="UN46" s="291"/>
      <c r="UO46" s="291"/>
      <c r="UP46" s="291"/>
      <c r="UQ46" s="291"/>
      <c r="UR46" s="291"/>
      <c r="US46" s="291"/>
      <c r="UT46" s="291"/>
      <c r="UU46" s="291"/>
      <c r="UV46" s="291"/>
      <c r="UW46" s="291"/>
      <c r="UX46" s="291"/>
      <c r="UY46" s="291"/>
      <c r="UZ46" s="291"/>
      <c r="VA46" s="291"/>
      <c r="VB46" s="291"/>
      <c r="VC46" s="291"/>
      <c r="VD46" s="291"/>
      <c r="VE46" s="291"/>
      <c r="VF46" s="291"/>
      <c r="VG46" s="291"/>
      <c r="VH46" s="291"/>
      <c r="VI46" s="291"/>
      <c r="VJ46" s="291"/>
      <c r="VK46" s="291"/>
      <c r="VL46" s="291"/>
      <c r="VM46" s="291"/>
      <c r="VN46" s="291"/>
      <c r="VO46" s="291"/>
      <c r="VP46" s="291"/>
      <c r="VQ46" s="291"/>
      <c r="VR46" s="291"/>
      <c r="VS46" s="291"/>
      <c r="VT46" s="291"/>
      <c r="VU46" s="291"/>
      <c r="VV46" s="291"/>
      <c r="VW46" s="291"/>
      <c r="VX46" s="291"/>
      <c r="VY46" s="291"/>
      <c r="VZ46" s="291"/>
      <c r="WA46" s="291"/>
      <c r="WB46" s="291"/>
      <c r="WC46" s="291"/>
      <c r="WD46" s="291"/>
      <c r="WE46" s="291"/>
      <c r="WF46" s="291"/>
      <c r="WG46" s="291"/>
      <c r="WH46" s="291"/>
      <c r="WI46" s="291"/>
      <c r="WJ46" s="291"/>
      <c r="WK46" s="291"/>
      <c r="WL46" s="291"/>
      <c r="WM46" s="291"/>
      <c r="WN46" s="291"/>
      <c r="WO46" s="291"/>
      <c r="WP46" s="291"/>
      <c r="WQ46" s="291"/>
      <c r="WR46" s="291"/>
      <c r="WS46" s="291"/>
      <c r="WT46" s="291"/>
      <c r="WU46" s="291"/>
      <c r="WV46" s="291"/>
      <c r="WW46" s="291"/>
      <c r="WX46" s="291"/>
      <c r="WY46" s="291"/>
      <c r="WZ46" s="291"/>
      <c r="XA46" s="291"/>
      <c r="XB46" s="291"/>
      <c r="XC46" s="291"/>
      <c r="XD46" s="291"/>
      <c r="XE46" s="291"/>
      <c r="XF46" s="291"/>
      <c r="XG46" s="291"/>
      <c r="XH46" s="291"/>
      <c r="XI46" s="291"/>
      <c r="XJ46" s="291"/>
      <c r="XK46" s="291"/>
      <c r="XL46" s="291"/>
      <c r="XM46" s="291"/>
      <c r="XN46" s="291"/>
      <c r="XO46" s="291"/>
      <c r="XP46" s="291"/>
      <c r="XQ46" s="291"/>
      <c r="XR46" s="291"/>
      <c r="XS46" s="291"/>
      <c r="XT46" s="291"/>
      <c r="XU46" s="291"/>
      <c r="XV46" s="291"/>
      <c r="XW46" s="291"/>
      <c r="XX46" s="291"/>
      <c r="XY46" s="291"/>
      <c r="XZ46" s="291"/>
      <c r="YA46" s="291"/>
      <c r="YB46" s="291"/>
      <c r="YC46" s="291"/>
      <c r="YD46" s="291"/>
      <c r="YE46" s="291"/>
      <c r="YF46" s="291"/>
      <c r="YG46" s="291"/>
      <c r="YH46" s="291"/>
      <c r="YI46" s="291"/>
      <c r="YJ46" s="291"/>
      <c r="YK46" s="291"/>
      <c r="YL46" s="291"/>
      <c r="YM46" s="291"/>
      <c r="YN46" s="291"/>
      <c r="YO46" s="291"/>
      <c r="YP46" s="291"/>
      <c r="YQ46" s="291"/>
      <c r="YR46" s="291"/>
      <c r="YS46" s="291"/>
      <c r="YT46" s="291"/>
      <c r="YU46" s="291"/>
      <c r="YV46" s="291"/>
      <c r="YW46" s="291"/>
      <c r="YX46" s="291"/>
      <c r="YY46" s="291"/>
      <c r="YZ46" s="291"/>
      <c r="ZA46" s="291"/>
      <c r="ZB46" s="291"/>
      <c r="ZC46" s="291"/>
      <c r="ZD46" s="291"/>
      <c r="ZE46" s="291"/>
      <c r="ZF46" s="291"/>
      <c r="ZG46" s="291"/>
      <c r="ZH46" s="291"/>
      <c r="ZI46" s="291"/>
      <c r="ZJ46" s="291"/>
      <c r="ZK46" s="291"/>
      <c r="ZL46" s="291"/>
      <c r="ZM46" s="291"/>
      <c r="ZN46" s="291"/>
      <c r="ZO46" s="291"/>
      <c r="ZP46" s="291"/>
      <c r="ZQ46" s="291"/>
      <c r="ZR46" s="291"/>
      <c r="ZS46" s="291"/>
      <c r="ZT46" s="291"/>
      <c r="ZU46" s="291"/>
      <c r="ZV46" s="291"/>
      <c r="ZW46" s="291"/>
      <c r="ZX46" s="291"/>
      <c r="ZY46" s="291"/>
      <c r="ZZ46" s="291"/>
      <c r="AAA46" s="291"/>
      <c r="AAB46" s="291"/>
      <c r="AAC46" s="291"/>
      <c r="AAD46" s="291"/>
      <c r="AAE46" s="291"/>
      <c r="AAF46" s="291"/>
      <c r="AAG46" s="291"/>
      <c r="AAH46" s="291"/>
      <c r="AAI46" s="291"/>
      <c r="AAJ46" s="291"/>
      <c r="AAK46" s="291"/>
      <c r="AAL46" s="291"/>
      <c r="AAM46" s="291"/>
      <c r="AAN46" s="291"/>
      <c r="AAO46" s="291"/>
      <c r="AAP46" s="291"/>
      <c r="AAQ46" s="291"/>
      <c r="AAR46" s="291"/>
      <c r="AAS46" s="291"/>
      <c r="AAT46" s="291"/>
      <c r="AAU46" s="291"/>
      <c r="AAV46" s="291"/>
      <c r="AAW46" s="291"/>
      <c r="AAX46" s="291"/>
      <c r="AAY46" s="291"/>
      <c r="AAZ46" s="291"/>
      <c r="ABA46" s="291"/>
      <c r="ABB46" s="291"/>
      <c r="ABC46" s="291"/>
      <c r="ABD46" s="291"/>
      <c r="ABE46" s="291"/>
      <c r="ABF46" s="291"/>
      <c r="ABG46" s="291"/>
      <c r="ABH46" s="291"/>
      <c r="ABI46" s="291"/>
      <c r="ABJ46" s="291"/>
      <c r="ABK46" s="291"/>
      <c r="ABL46" s="291"/>
      <c r="ABM46" s="291"/>
      <c r="ABN46" s="291"/>
      <c r="ABO46" s="291"/>
      <c r="ABP46" s="291"/>
      <c r="ABQ46" s="291"/>
      <c r="ABR46" s="291"/>
      <c r="ABS46" s="291"/>
      <c r="ABT46" s="291"/>
      <c r="ABU46" s="291"/>
      <c r="ABV46" s="291"/>
      <c r="ABW46" s="291"/>
      <c r="ABX46" s="291"/>
      <c r="ABY46" s="291"/>
      <c r="ABZ46" s="291"/>
      <c r="ACA46" s="291"/>
      <c r="ACB46" s="291"/>
      <c r="ACC46" s="291"/>
      <c r="ACD46" s="291"/>
      <c r="ACE46" s="291"/>
      <c r="ACF46" s="291"/>
      <c r="ACG46" s="291"/>
      <c r="ACH46" s="291"/>
      <c r="ACI46" s="291"/>
      <c r="ACJ46" s="291"/>
      <c r="ACK46" s="291"/>
      <c r="ACL46" s="291"/>
      <c r="ACM46" s="291"/>
      <c r="ACN46" s="291"/>
      <c r="ACO46" s="291"/>
      <c r="ACP46" s="291"/>
      <c r="ACQ46" s="291"/>
      <c r="ACR46" s="291"/>
      <c r="ACS46" s="291"/>
      <c r="ACT46" s="291"/>
      <c r="ACU46" s="291"/>
      <c r="ACV46" s="291"/>
      <c r="ACW46" s="291"/>
      <c r="ACX46" s="291"/>
      <c r="ACY46" s="291"/>
      <c r="ACZ46" s="291"/>
      <c r="ADA46" s="291"/>
      <c r="ADB46" s="291"/>
      <c r="ADC46" s="291"/>
      <c r="ADD46" s="291"/>
      <c r="ADE46" s="291"/>
      <c r="ADF46" s="291"/>
      <c r="ADG46" s="291"/>
      <c r="ADH46" s="291"/>
      <c r="ADI46" s="291"/>
      <c r="ADJ46" s="291"/>
      <c r="ADK46" s="291"/>
      <c r="ADL46" s="291"/>
      <c r="ADM46" s="291"/>
      <c r="ADN46" s="291"/>
      <c r="ADO46" s="291"/>
      <c r="ADP46" s="291"/>
      <c r="ADQ46" s="291"/>
      <c r="ADR46" s="291"/>
      <c r="ADS46" s="291"/>
      <c r="ADT46" s="291"/>
      <c r="ADU46" s="291"/>
      <c r="ADV46" s="291"/>
      <c r="ADW46" s="291"/>
      <c r="ADX46" s="291"/>
      <c r="ADY46" s="291"/>
      <c r="ADZ46" s="291"/>
      <c r="AEA46" s="291"/>
      <c r="AEB46" s="291"/>
      <c r="AEC46" s="291"/>
      <c r="AED46" s="291"/>
      <c r="AEE46" s="291"/>
      <c r="AEF46" s="291"/>
      <c r="AEG46" s="291"/>
      <c r="AEH46" s="291"/>
      <c r="AEI46" s="291"/>
      <c r="AEJ46" s="291"/>
      <c r="AEK46" s="291"/>
      <c r="AEL46" s="291"/>
      <c r="AEM46" s="291"/>
      <c r="AEN46" s="291"/>
      <c r="AEO46" s="291"/>
      <c r="AEP46" s="291"/>
      <c r="AEQ46" s="291"/>
      <c r="AER46" s="291"/>
      <c r="AES46" s="291"/>
      <c r="AET46" s="291"/>
      <c r="AEU46" s="291"/>
      <c r="AEV46" s="291"/>
      <c r="AEW46" s="291"/>
      <c r="AEX46" s="291"/>
      <c r="AEY46" s="291"/>
      <c r="AEZ46" s="291"/>
      <c r="AFA46" s="291"/>
      <c r="AFB46" s="291"/>
      <c r="AFC46" s="291"/>
      <c r="AFD46" s="291"/>
      <c r="AFE46" s="291"/>
      <c r="AFF46" s="291"/>
      <c r="AFG46" s="291"/>
      <c r="AFH46" s="291"/>
      <c r="AFI46" s="291"/>
      <c r="AFJ46" s="291"/>
      <c r="AFK46" s="291"/>
      <c r="AFL46" s="291"/>
      <c r="AFM46" s="291"/>
      <c r="AFN46" s="291"/>
      <c r="AFO46" s="291"/>
      <c r="AFP46" s="291"/>
      <c r="AFQ46" s="291"/>
      <c r="AFR46" s="291"/>
      <c r="AFS46" s="291"/>
      <c r="AFT46" s="291"/>
      <c r="AFU46" s="291"/>
      <c r="AFV46" s="291"/>
      <c r="AFW46" s="291"/>
      <c r="AFX46" s="291"/>
      <c r="AFY46" s="291"/>
      <c r="AFZ46" s="291"/>
      <c r="AGA46" s="291"/>
      <c r="AGB46" s="291"/>
      <c r="AGC46" s="291"/>
      <c r="AGD46" s="291"/>
      <c r="AGE46" s="291"/>
      <c r="AGF46" s="291"/>
      <c r="AGG46" s="291"/>
      <c r="AGH46" s="291"/>
      <c r="AGI46" s="291"/>
      <c r="AGJ46" s="291"/>
      <c r="AGK46" s="291"/>
      <c r="AGL46" s="291"/>
      <c r="AGM46" s="291"/>
      <c r="AGN46" s="291"/>
      <c r="AGO46" s="291"/>
      <c r="AGP46" s="291"/>
      <c r="AGQ46" s="291"/>
      <c r="AGR46" s="291"/>
      <c r="AGS46" s="291"/>
      <c r="AGT46" s="291"/>
      <c r="AGU46" s="291"/>
      <c r="AGV46" s="291"/>
      <c r="AGW46" s="291"/>
      <c r="AGX46" s="291"/>
      <c r="AGY46" s="291"/>
      <c r="AGZ46" s="291"/>
      <c r="AHA46" s="291"/>
      <c r="AHB46" s="291"/>
      <c r="AHC46" s="291"/>
      <c r="AHD46" s="291"/>
      <c r="AHE46" s="291"/>
      <c r="AHF46" s="291"/>
      <c r="AHG46" s="291"/>
      <c r="AHH46" s="291"/>
      <c r="AHI46" s="291"/>
      <c r="AHJ46" s="291"/>
      <c r="AHK46" s="291"/>
      <c r="AHL46" s="291"/>
      <c r="AHM46" s="291"/>
      <c r="AHN46" s="291"/>
      <c r="AHO46" s="291"/>
      <c r="AHP46" s="291"/>
      <c r="AHQ46" s="291"/>
      <c r="AHR46" s="291"/>
      <c r="AHS46" s="291"/>
      <c r="AHT46" s="291"/>
      <c r="AHU46" s="291"/>
      <c r="AHV46" s="291"/>
      <c r="AHW46" s="291"/>
      <c r="AHX46" s="291"/>
      <c r="AHY46" s="291"/>
      <c r="AHZ46" s="291"/>
      <c r="AIA46" s="291"/>
      <c r="AIB46" s="291"/>
      <c r="AIC46" s="291"/>
      <c r="AID46" s="291"/>
      <c r="AIE46" s="291"/>
      <c r="AIF46" s="291"/>
      <c r="AIG46" s="291"/>
      <c r="AIH46" s="291"/>
      <c r="AII46" s="291"/>
      <c r="AIJ46" s="291"/>
      <c r="AIK46" s="291"/>
      <c r="AIL46" s="291"/>
      <c r="AIM46" s="291"/>
      <c r="AIN46" s="291"/>
      <c r="AIO46" s="291"/>
      <c r="AIP46" s="291"/>
      <c r="AIQ46" s="291"/>
      <c r="AIR46" s="291"/>
      <c r="AIS46" s="291"/>
      <c r="AIT46" s="291"/>
      <c r="AIU46" s="291"/>
      <c r="AIV46" s="291"/>
      <c r="AIW46" s="291"/>
      <c r="AIX46" s="291"/>
      <c r="AIY46" s="291"/>
      <c r="AIZ46" s="291"/>
      <c r="AJA46" s="291"/>
      <c r="AJB46" s="291"/>
      <c r="AJC46" s="291"/>
      <c r="AJD46" s="291"/>
      <c r="AJE46" s="291"/>
      <c r="AJF46" s="291"/>
      <c r="AJG46" s="291"/>
      <c r="AJH46" s="291"/>
      <c r="AJI46" s="291"/>
      <c r="AJJ46" s="291"/>
      <c r="AJK46" s="291"/>
      <c r="AJL46" s="291"/>
      <c r="AJM46" s="291"/>
      <c r="AJN46" s="291"/>
      <c r="AJO46" s="291"/>
      <c r="AJP46" s="291"/>
      <c r="AJQ46" s="291"/>
      <c r="AJR46" s="291"/>
      <c r="AJS46" s="291"/>
      <c r="AJT46" s="291"/>
      <c r="AJU46" s="291"/>
      <c r="AJV46" s="291"/>
      <c r="AJW46" s="291"/>
      <c r="AJX46" s="291"/>
      <c r="AJY46" s="291"/>
      <c r="AJZ46" s="291"/>
      <c r="AKA46" s="291"/>
      <c r="AKB46" s="291"/>
      <c r="AKC46" s="291"/>
      <c r="AKD46" s="291"/>
      <c r="AKE46" s="291"/>
      <c r="AKF46" s="291"/>
      <c r="AKG46" s="291"/>
      <c r="AKH46" s="291"/>
      <c r="AKI46" s="291"/>
      <c r="AKJ46" s="291"/>
      <c r="AKK46" s="291"/>
      <c r="AKL46" s="291"/>
      <c r="AKM46" s="291"/>
      <c r="AKN46" s="291"/>
      <c r="AKO46" s="291"/>
      <c r="AKP46" s="291"/>
      <c r="AKQ46" s="291"/>
      <c r="AKR46" s="291"/>
      <c r="AKS46" s="291"/>
      <c r="AKT46" s="291"/>
      <c r="AKU46" s="291"/>
      <c r="AKV46" s="291"/>
      <c r="AKW46" s="291"/>
      <c r="AKX46" s="291"/>
      <c r="AKY46" s="291"/>
      <c r="AKZ46" s="291"/>
      <c r="ALA46" s="291"/>
      <c r="ALB46" s="291"/>
      <c r="ALC46" s="291"/>
      <c r="ALD46" s="291"/>
      <c r="ALE46" s="291"/>
      <c r="ALF46" s="291"/>
    </row>
    <row r="47" spans="2:998">
      <c r="B47" s="676" t="s">
        <v>241</v>
      </c>
      <c r="C47">
        <v>2018</v>
      </c>
      <c r="D47">
        <v>2019</v>
      </c>
      <c r="E47">
        <v>2020</v>
      </c>
      <c r="F47">
        <v>2025</v>
      </c>
      <c r="G47">
        <v>2030</v>
      </c>
      <c r="H47">
        <v>2035</v>
      </c>
      <c r="I47">
        <v>2040</v>
      </c>
      <c r="J47">
        <v>2045</v>
      </c>
      <c r="K47">
        <v>2050</v>
      </c>
      <c r="N47" s="86"/>
      <c r="O47" s="294"/>
      <c r="P47" s="294"/>
      <c r="Q47" s="294"/>
      <c r="R47" s="294"/>
      <c r="S47" s="294"/>
      <c r="T47" s="294"/>
      <c r="U47" s="291"/>
      <c r="V47" s="291"/>
      <c r="W47" s="291"/>
      <c r="X47" s="291"/>
      <c r="Y47" s="291"/>
      <c r="Z47" s="291"/>
      <c r="AA47" s="291"/>
      <c r="AB47" s="291"/>
      <c r="AC47" s="291"/>
      <c r="AD47" s="291"/>
      <c r="AE47" s="291"/>
      <c r="AF47" s="291"/>
      <c r="AG47" s="291"/>
      <c r="AH47" s="291"/>
      <c r="AI47" s="291"/>
      <c r="AJ47" s="291"/>
      <c r="AK47" s="291"/>
      <c r="AL47" s="291"/>
      <c r="AM47" s="291"/>
      <c r="AN47" s="291"/>
      <c r="AO47" s="291"/>
      <c r="AP47" s="291"/>
      <c r="AQ47" s="291"/>
      <c r="AR47" s="291"/>
      <c r="AS47" s="291"/>
      <c r="AT47" s="291"/>
      <c r="AU47" s="291"/>
      <c r="AV47" s="291"/>
      <c r="AW47" s="291"/>
      <c r="AX47" s="291"/>
      <c r="AY47" s="291"/>
      <c r="AZ47" s="291"/>
      <c r="BA47" s="291"/>
      <c r="BB47" s="291"/>
      <c r="BC47" s="291"/>
      <c r="BD47" s="291"/>
      <c r="BE47" s="291"/>
      <c r="BF47" s="291"/>
      <c r="BG47" s="291"/>
      <c r="BH47" s="291"/>
      <c r="BI47" s="291"/>
      <c r="BJ47" s="291"/>
      <c r="BK47" s="291"/>
      <c r="BL47" s="291"/>
      <c r="BM47" s="291"/>
      <c r="BN47" s="291"/>
      <c r="BO47" s="291"/>
      <c r="BP47" s="291"/>
      <c r="BQ47" s="291"/>
      <c r="BR47" s="291"/>
      <c r="BS47" s="291"/>
      <c r="BT47" s="291"/>
      <c r="BU47" s="291"/>
      <c r="BV47" s="291"/>
      <c r="BW47" s="291"/>
      <c r="BX47" s="291"/>
      <c r="BY47" s="291"/>
      <c r="BZ47" s="291"/>
      <c r="CA47" s="291"/>
      <c r="CB47" s="291"/>
      <c r="CC47" s="291"/>
      <c r="CD47" s="291"/>
      <c r="CE47" s="291"/>
      <c r="CF47" s="291"/>
      <c r="CG47" s="291"/>
      <c r="CH47" s="291"/>
      <c r="CI47" s="291"/>
      <c r="CJ47" s="291"/>
      <c r="CK47" s="291"/>
      <c r="CL47" s="291"/>
      <c r="CM47" s="291"/>
      <c r="CN47" s="291"/>
      <c r="CO47" s="291"/>
      <c r="CP47" s="291"/>
      <c r="CQ47" s="291"/>
      <c r="CR47" s="291"/>
      <c r="CS47" s="291"/>
      <c r="CT47" s="291"/>
      <c r="CU47" s="291"/>
      <c r="CV47" s="291"/>
      <c r="CW47" s="291"/>
      <c r="CX47" s="291"/>
      <c r="CY47" s="291"/>
      <c r="CZ47" s="291"/>
      <c r="DA47" s="291"/>
      <c r="DB47" s="291"/>
      <c r="DC47" s="291"/>
      <c r="DD47" s="291"/>
      <c r="DE47" s="291"/>
      <c r="DF47" s="291"/>
      <c r="DG47" s="291"/>
      <c r="DH47" s="291"/>
      <c r="DI47" s="291"/>
      <c r="DJ47" s="291"/>
      <c r="DK47" s="291"/>
      <c r="DL47" s="291"/>
      <c r="DM47" s="291"/>
      <c r="DN47" s="291"/>
      <c r="DO47" s="291"/>
      <c r="DP47" s="291"/>
      <c r="DQ47" s="291"/>
      <c r="DR47" s="291"/>
      <c r="DS47" s="291"/>
      <c r="DT47" s="291"/>
      <c r="DU47" s="291"/>
      <c r="DV47" s="291"/>
      <c r="DW47" s="291"/>
      <c r="DX47" s="291"/>
      <c r="DY47" s="291"/>
      <c r="DZ47" s="291"/>
      <c r="EA47" s="291"/>
      <c r="EB47" s="291"/>
      <c r="EC47" s="291"/>
      <c r="ED47" s="291"/>
      <c r="EE47" s="291"/>
      <c r="EF47" s="291"/>
      <c r="EG47" s="291"/>
      <c r="EH47" s="291"/>
      <c r="EI47" s="291"/>
      <c r="EJ47" s="291"/>
      <c r="EK47" s="291"/>
      <c r="EL47" s="291"/>
      <c r="EM47" s="291"/>
      <c r="EN47" s="291"/>
      <c r="EO47" s="291"/>
      <c r="EP47" s="291"/>
      <c r="EQ47" s="291"/>
      <c r="ER47" s="291"/>
      <c r="ES47" s="291"/>
      <c r="ET47" s="291"/>
      <c r="EU47" s="291"/>
      <c r="EV47" s="291"/>
      <c r="EW47" s="291"/>
      <c r="EX47" s="291"/>
      <c r="EY47" s="291"/>
      <c r="EZ47" s="291"/>
      <c r="FA47" s="291"/>
      <c r="FB47" s="291"/>
      <c r="FC47" s="291"/>
      <c r="FD47" s="291"/>
      <c r="FE47" s="291"/>
      <c r="FF47" s="291"/>
      <c r="FG47" s="291"/>
      <c r="FH47" s="291"/>
      <c r="FI47" s="291"/>
      <c r="FJ47" s="291"/>
      <c r="FK47" s="291"/>
      <c r="FL47" s="291"/>
      <c r="FM47" s="291"/>
      <c r="FN47" s="291"/>
      <c r="FO47" s="291"/>
      <c r="FP47" s="291"/>
      <c r="FQ47" s="291"/>
      <c r="FR47" s="291"/>
      <c r="FS47" s="291"/>
      <c r="FT47" s="291"/>
      <c r="FU47" s="291"/>
      <c r="FV47" s="291"/>
      <c r="FW47" s="291"/>
      <c r="FX47" s="291"/>
      <c r="FY47" s="291"/>
      <c r="FZ47" s="291"/>
      <c r="GA47" s="291"/>
      <c r="GB47" s="291"/>
      <c r="GC47" s="291"/>
      <c r="GD47" s="291"/>
      <c r="GE47" s="291"/>
      <c r="GF47" s="291"/>
      <c r="GG47" s="291"/>
      <c r="GH47" s="291"/>
      <c r="GI47" s="291"/>
      <c r="GJ47" s="291"/>
      <c r="GK47" s="291"/>
      <c r="GL47" s="291"/>
      <c r="GM47" s="291"/>
      <c r="GN47" s="291"/>
      <c r="GO47" s="291"/>
      <c r="GP47" s="291"/>
      <c r="GQ47" s="291"/>
      <c r="GR47" s="291"/>
      <c r="GS47" s="291"/>
      <c r="GT47" s="291"/>
      <c r="GU47" s="291"/>
      <c r="GV47" s="291"/>
      <c r="GW47" s="291"/>
      <c r="GX47" s="291"/>
      <c r="GY47" s="291"/>
      <c r="GZ47" s="291"/>
      <c r="HA47" s="291"/>
      <c r="HB47" s="291"/>
      <c r="HC47" s="291"/>
      <c r="HD47" s="291"/>
      <c r="HE47" s="291"/>
      <c r="HF47" s="291"/>
      <c r="HG47" s="291"/>
      <c r="HH47" s="291"/>
      <c r="HI47" s="291"/>
      <c r="HJ47" s="291"/>
      <c r="HK47" s="291"/>
      <c r="HL47" s="291"/>
      <c r="HM47" s="291"/>
      <c r="HN47" s="291"/>
      <c r="HO47" s="291"/>
      <c r="HP47" s="291"/>
      <c r="HQ47" s="291"/>
      <c r="HR47" s="291"/>
      <c r="HS47" s="291"/>
      <c r="HT47" s="291"/>
      <c r="HU47" s="291"/>
      <c r="HV47" s="291"/>
      <c r="HW47" s="291"/>
      <c r="HX47" s="291"/>
      <c r="HY47" s="291"/>
      <c r="HZ47" s="291"/>
      <c r="IA47" s="291"/>
      <c r="IB47" s="291"/>
      <c r="IC47" s="291"/>
      <c r="ID47" s="291"/>
      <c r="IE47" s="291"/>
      <c r="IF47" s="291"/>
      <c r="IG47" s="291"/>
      <c r="IH47" s="291"/>
      <c r="II47" s="291"/>
      <c r="IJ47" s="291"/>
      <c r="IK47" s="291"/>
      <c r="IL47" s="291"/>
      <c r="IM47" s="291"/>
      <c r="IN47" s="291"/>
      <c r="IO47" s="291"/>
      <c r="IP47" s="291"/>
      <c r="IQ47" s="291"/>
      <c r="IR47" s="291"/>
      <c r="IS47" s="291"/>
      <c r="IT47" s="291"/>
      <c r="IU47" s="291"/>
      <c r="IV47" s="291"/>
      <c r="IW47" s="291"/>
      <c r="IX47" s="291"/>
      <c r="IY47" s="291"/>
      <c r="IZ47" s="291"/>
      <c r="JA47" s="291"/>
      <c r="JB47" s="291"/>
      <c r="JC47" s="291"/>
      <c r="JD47" s="291"/>
      <c r="JE47" s="291"/>
      <c r="JF47" s="291"/>
      <c r="JG47" s="291"/>
      <c r="JH47" s="291"/>
      <c r="JI47" s="291"/>
      <c r="JJ47" s="291"/>
      <c r="JK47" s="291"/>
      <c r="JL47" s="291"/>
      <c r="JM47" s="291"/>
      <c r="JN47" s="291"/>
      <c r="JO47" s="291"/>
      <c r="JP47" s="291"/>
      <c r="JQ47" s="291"/>
      <c r="JR47" s="291"/>
      <c r="JS47" s="291"/>
      <c r="JT47" s="291"/>
      <c r="JU47" s="291"/>
      <c r="JV47" s="291"/>
      <c r="JW47" s="291"/>
      <c r="JX47" s="291"/>
      <c r="JY47" s="291"/>
      <c r="JZ47" s="291"/>
      <c r="KA47" s="291"/>
      <c r="KB47" s="291"/>
      <c r="KC47" s="291"/>
      <c r="KD47" s="291"/>
      <c r="KE47" s="291"/>
      <c r="KF47" s="291"/>
      <c r="KG47" s="291"/>
      <c r="KH47" s="291"/>
      <c r="KI47" s="291"/>
      <c r="KJ47" s="291"/>
      <c r="KK47" s="291"/>
      <c r="KL47" s="291"/>
      <c r="KM47" s="291"/>
      <c r="KN47" s="291"/>
      <c r="KO47" s="291"/>
      <c r="KP47" s="291"/>
      <c r="KQ47" s="291"/>
      <c r="KR47" s="291"/>
      <c r="KS47" s="291"/>
      <c r="KT47" s="291"/>
      <c r="KU47" s="291"/>
      <c r="KV47" s="291"/>
      <c r="KW47" s="291"/>
      <c r="KX47" s="291"/>
      <c r="KY47" s="291"/>
      <c r="KZ47" s="291"/>
      <c r="LA47" s="291"/>
      <c r="LB47" s="291"/>
      <c r="LC47" s="291"/>
      <c r="LD47" s="291"/>
      <c r="LE47" s="291"/>
      <c r="LF47" s="291"/>
      <c r="LG47" s="291"/>
      <c r="LH47" s="291"/>
      <c r="LI47" s="291"/>
      <c r="LJ47" s="291"/>
      <c r="LK47" s="291"/>
      <c r="LL47" s="291"/>
      <c r="LM47" s="291"/>
      <c r="LN47" s="291"/>
      <c r="LO47" s="291"/>
      <c r="LP47" s="291"/>
      <c r="LQ47" s="291"/>
      <c r="LR47" s="291"/>
      <c r="LS47" s="291"/>
      <c r="LT47" s="291"/>
      <c r="LU47" s="291"/>
      <c r="LV47" s="291"/>
      <c r="LW47" s="291"/>
      <c r="LX47" s="291"/>
      <c r="LY47" s="291"/>
      <c r="LZ47" s="291"/>
      <c r="MA47" s="291"/>
      <c r="MB47" s="291"/>
      <c r="MC47" s="291"/>
      <c r="MD47" s="291"/>
      <c r="ME47" s="291"/>
      <c r="MF47" s="291"/>
      <c r="MG47" s="291"/>
      <c r="MH47" s="291"/>
      <c r="MI47" s="291"/>
      <c r="MJ47" s="291"/>
      <c r="MK47" s="291"/>
      <c r="ML47" s="291"/>
      <c r="MM47" s="291"/>
      <c r="MN47" s="291"/>
      <c r="MO47" s="291"/>
      <c r="MP47" s="291"/>
      <c r="MQ47" s="291"/>
      <c r="MR47" s="291"/>
      <c r="MS47" s="291"/>
      <c r="MT47" s="291"/>
      <c r="MU47" s="291"/>
      <c r="MV47" s="291"/>
      <c r="MW47" s="291"/>
      <c r="MX47" s="291"/>
      <c r="MY47" s="291"/>
      <c r="MZ47" s="291"/>
      <c r="NA47" s="291"/>
      <c r="NB47" s="291"/>
      <c r="NC47" s="291"/>
      <c r="ND47" s="291"/>
      <c r="NE47" s="291"/>
      <c r="NF47" s="291"/>
      <c r="NG47" s="291"/>
      <c r="NH47" s="291"/>
      <c r="NI47" s="291"/>
      <c r="NJ47" s="291"/>
      <c r="NK47" s="291"/>
      <c r="NL47" s="291"/>
      <c r="NM47" s="291"/>
      <c r="NN47" s="291"/>
      <c r="NO47" s="291"/>
      <c r="NP47" s="291"/>
      <c r="NQ47" s="291"/>
      <c r="NR47" s="291"/>
      <c r="NS47" s="291"/>
      <c r="NT47" s="291"/>
      <c r="NU47" s="291"/>
      <c r="NV47" s="291"/>
      <c r="NW47" s="291"/>
      <c r="NX47" s="291"/>
      <c r="NY47" s="291"/>
      <c r="NZ47" s="291"/>
      <c r="OA47" s="291"/>
      <c r="OB47" s="291"/>
      <c r="OC47" s="291"/>
      <c r="OD47" s="291"/>
      <c r="OE47" s="291"/>
      <c r="OF47" s="291"/>
      <c r="OG47" s="291"/>
      <c r="OH47" s="291"/>
      <c r="OI47" s="291"/>
      <c r="OJ47" s="291"/>
      <c r="OK47" s="291"/>
      <c r="OL47" s="291"/>
      <c r="OM47" s="291"/>
      <c r="ON47" s="291"/>
      <c r="OO47" s="291"/>
      <c r="OP47" s="291"/>
      <c r="OQ47" s="291"/>
      <c r="OR47" s="291"/>
      <c r="OS47" s="291"/>
      <c r="OT47" s="291"/>
      <c r="OU47" s="291"/>
      <c r="OV47" s="291"/>
      <c r="OW47" s="291"/>
      <c r="OX47" s="291"/>
      <c r="OY47" s="291"/>
      <c r="OZ47" s="291"/>
      <c r="PA47" s="291"/>
      <c r="PB47" s="291"/>
      <c r="PC47" s="291"/>
      <c r="PD47" s="291"/>
      <c r="PE47" s="291"/>
      <c r="PF47" s="291"/>
      <c r="PG47" s="291"/>
      <c r="PH47" s="291"/>
      <c r="PI47" s="291"/>
      <c r="PJ47" s="291"/>
      <c r="PK47" s="291"/>
      <c r="PL47" s="291"/>
      <c r="PM47" s="291"/>
      <c r="PN47" s="291"/>
      <c r="PO47" s="291"/>
      <c r="PP47" s="291"/>
      <c r="PQ47" s="291"/>
      <c r="PR47" s="291"/>
      <c r="PS47" s="291"/>
      <c r="PT47" s="291"/>
      <c r="PU47" s="291"/>
      <c r="PV47" s="291"/>
      <c r="PW47" s="291"/>
      <c r="PX47" s="291"/>
      <c r="PY47" s="291"/>
      <c r="PZ47" s="291"/>
      <c r="QA47" s="291"/>
      <c r="QB47" s="291"/>
      <c r="QC47" s="291"/>
      <c r="QD47" s="291"/>
      <c r="QE47" s="291"/>
      <c r="QF47" s="291"/>
      <c r="QG47" s="291"/>
      <c r="QH47" s="291"/>
      <c r="QI47" s="291"/>
      <c r="QJ47" s="291"/>
      <c r="QK47" s="291"/>
      <c r="QL47" s="291"/>
      <c r="QM47" s="291"/>
      <c r="QN47" s="291"/>
      <c r="QO47" s="291"/>
      <c r="QP47" s="291"/>
      <c r="QQ47" s="291"/>
      <c r="QR47" s="291"/>
      <c r="QS47" s="291"/>
      <c r="QT47" s="291"/>
      <c r="QU47" s="291"/>
      <c r="QV47" s="291"/>
      <c r="QW47" s="291"/>
      <c r="QX47" s="291"/>
      <c r="QY47" s="291"/>
      <c r="QZ47" s="291"/>
      <c r="RA47" s="291"/>
      <c r="RB47" s="291"/>
      <c r="RC47" s="291"/>
      <c r="RD47" s="291"/>
      <c r="RE47" s="291"/>
      <c r="RF47" s="291"/>
      <c r="RG47" s="291"/>
      <c r="RH47" s="291"/>
      <c r="RI47" s="291"/>
      <c r="RJ47" s="291"/>
      <c r="RK47" s="291"/>
      <c r="RL47" s="291"/>
      <c r="RM47" s="291"/>
      <c r="RN47" s="291"/>
      <c r="RO47" s="291"/>
      <c r="RP47" s="291"/>
      <c r="RQ47" s="291"/>
      <c r="RR47" s="291"/>
      <c r="RS47" s="291"/>
      <c r="RT47" s="291"/>
      <c r="RU47" s="291"/>
      <c r="RV47" s="291"/>
      <c r="RW47" s="291"/>
      <c r="RX47" s="291"/>
      <c r="RY47" s="291"/>
      <c r="RZ47" s="291"/>
      <c r="SA47" s="291"/>
      <c r="SB47" s="291"/>
      <c r="SC47" s="291"/>
      <c r="SD47" s="291"/>
      <c r="SE47" s="291"/>
      <c r="SF47" s="291"/>
      <c r="SG47" s="291"/>
      <c r="SH47" s="291"/>
      <c r="SI47" s="291"/>
      <c r="SJ47" s="291"/>
      <c r="SK47" s="291"/>
      <c r="SL47" s="291"/>
      <c r="SM47" s="291"/>
      <c r="SN47" s="291"/>
      <c r="SO47" s="291"/>
      <c r="SP47" s="291"/>
      <c r="SQ47" s="291"/>
      <c r="SR47" s="291"/>
      <c r="SS47" s="291"/>
      <c r="ST47" s="291"/>
      <c r="SU47" s="291"/>
      <c r="SV47" s="291"/>
      <c r="SW47" s="291"/>
      <c r="SX47" s="291"/>
      <c r="SY47" s="291"/>
      <c r="SZ47" s="291"/>
      <c r="TA47" s="291"/>
      <c r="TB47" s="291"/>
      <c r="TC47" s="291"/>
      <c r="TD47" s="291"/>
      <c r="TE47" s="291"/>
      <c r="TF47" s="291"/>
      <c r="TG47" s="291"/>
      <c r="TH47" s="291"/>
      <c r="TI47" s="291"/>
      <c r="TJ47" s="291"/>
      <c r="TK47" s="291"/>
      <c r="TL47" s="291"/>
      <c r="TM47" s="291"/>
      <c r="TN47" s="291"/>
      <c r="TO47" s="291"/>
      <c r="TP47" s="291"/>
      <c r="TQ47" s="291"/>
      <c r="TR47" s="291"/>
      <c r="TS47" s="291"/>
      <c r="TT47" s="291"/>
      <c r="TU47" s="291"/>
      <c r="TV47" s="291"/>
      <c r="TW47" s="291"/>
      <c r="TX47" s="291"/>
      <c r="TY47" s="291"/>
      <c r="TZ47" s="291"/>
      <c r="UA47" s="291"/>
      <c r="UB47" s="291"/>
      <c r="UC47" s="291"/>
      <c r="UD47" s="291"/>
      <c r="UE47" s="291"/>
      <c r="UF47" s="291"/>
      <c r="UG47" s="291"/>
      <c r="UH47" s="291"/>
      <c r="UI47" s="291"/>
      <c r="UJ47" s="291"/>
      <c r="UK47" s="291"/>
      <c r="UL47" s="291"/>
      <c r="UM47" s="291"/>
      <c r="UN47" s="291"/>
      <c r="UO47" s="291"/>
      <c r="UP47" s="291"/>
      <c r="UQ47" s="291"/>
      <c r="UR47" s="291"/>
      <c r="US47" s="291"/>
      <c r="UT47" s="291"/>
      <c r="UU47" s="291"/>
      <c r="UV47" s="291"/>
      <c r="UW47" s="291"/>
      <c r="UX47" s="291"/>
      <c r="UY47" s="291"/>
      <c r="UZ47" s="291"/>
      <c r="VA47" s="291"/>
      <c r="VB47" s="291"/>
      <c r="VC47" s="291"/>
      <c r="VD47" s="291"/>
      <c r="VE47" s="291"/>
      <c r="VF47" s="291"/>
      <c r="VG47" s="291"/>
      <c r="VH47" s="291"/>
      <c r="VI47" s="291"/>
      <c r="VJ47" s="291"/>
      <c r="VK47" s="291"/>
      <c r="VL47" s="291"/>
      <c r="VM47" s="291"/>
      <c r="VN47" s="291"/>
      <c r="VO47" s="291"/>
      <c r="VP47" s="291"/>
      <c r="VQ47" s="291"/>
      <c r="VR47" s="291"/>
      <c r="VS47" s="291"/>
      <c r="VT47" s="291"/>
      <c r="VU47" s="291"/>
      <c r="VV47" s="291"/>
      <c r="VW47" s="291"/>
      <c r="VX47" s="291"/>
      <c r="VY47" s="291"/>
      <c r="VZ47" s="291"/>
      <c r="WA47" s="291"/>
      <c r="WB47" s="291"/>
      <c r="WC47" s="291"/>
      <c r="WD47" s="291"/>
      <c r="WE47" s="291"/>
      <c r="WF47" s="291"/>
      <c r="WG47" s="291"/>
      <c r="WH47" s="291"/>
      <c r="WI47" s="291"/>
      <c r="WJ47" s="291"/>
      <c r="WK47" s="291"/>
      <c r="WL47" s="291"/>
      <c r="WM47" s="291"/>
      <c r="WN47" s="291"/>
      <c r="WO47" s="291"/>
      <c r="WP47" s="291"/>
      <c r="WQ47" s="291"/>
      <c r="WR47" s="291"/>
      <c r="WS47" s="291"/>
      <c r="WT47" s="291"/>
      <c r="WU47" s="291"/>
      <c r="WV47" s="291"/>
      <c r="WW47" s="291"/>
      <c r="WX47" s="291"/>
      <c r="WY47" s="291"/>
      <c r="WZ47" s="291"/>
      <c r="XA47" s="291"/>
      <c r="XB47" s="291"/>
      <c r="XC47" s="291"/>
      <c r="XD47" s="291"/>
      <c r="XE47" s="291"/>
      <c r="XF47" s="291"/>
      <c r="XG47" s="291"/>
      <c r="XH47" s="291"/>
      <c r="XI47" s="291"/>
      <c r="XJ47" s="291"/>
      <c r="XK47" s="291"/>
      <c r="XL47" s="291"/>
      <c r="XM47" s="291"/>
      <c r="XN47" s="291"/>
      <c r="XO47" s="291"/>
      <c r="XP47" s="291"/>
      <c r="XQ47" s="291"/>
      <c r="XR47" s="291"/>
      <c r="XS47" s="291"/>
      <c r="XT47" s="291"/>
      <c r="XU47" s="291"/>
      <c r="XV47" s="291"/>
      <c r="XW47" s="291"/>
      <c r="XX47" s="291"/>
      <c r="XY47" s="291"/>
      <c r="XZ47" s="291"/>
      <c r="YA47" s="291"/>
      <c r="YB47" s="291"/>
      <c r="YC47" s="291"/>
      <c r="YD47" s="291"/>
      <c r="YE47" s="291"/>
      <c r="YF47" s="291"/>
      <c r="YG47" s="291"/>
      <c r="YH47" s="291"/>
      <c r="YI47" s="291"/>
      <c r="YJ47" s="291"/>
      <c r="YK47" s="291"/>
      <c r="YL47" s="291"/>
      <c r="YM47" s="291"/>
      <c r="YN47" s="291"/>
      <c r="YO47" s="291"/>
      <c r="YP47" s="291"/>
      <c r="YQ47" s="291"/>
      <c r="YR47" s="291"/>
      <c r="YS47" s="291"/>
      <c r="YT47" s="291"/>
      <c r="YU47" s="291"/>
      <c r="YV47" s="291"/>
      <c r="YW47" s="291"/>
      <c r="YX47" s="291"/>
      <c r="YY47" s="291"/>
      <c r="YZ47" s="291"/>
      <c r="ZA47" s="291"/>
      <c r="ZB47" s="291"/>
      <c r="ZC47" s="291"/>
      <c r="ZD47" s="291"/>
      <c r="ZE47" s="291"/>
      <c r="ZF47" s="291"/>
      <c r="ZG47" s="291"/>
      <c r="ZH47" s="291"/>
      <c r="ZI47" s="291"/>
      <c r="ZJ47" s="291"/>
      <c r="ZK47" s="291"/>
      <c r="ZL47" s="291"/>
      <c r="ZM47" s="291"/>
      <c r="ZN47" s="291"/>
      <c r="ZO47" s="291"/>
      <c r="ZP47" s="291"/>
      <c r="ZQ47" s="291"/>
      <c r="ZR47" s="291"/>
      <c r="ZS47" s="291"/>
      <c r="ZT47" s="291"/>
      <c r="ZU47" s="291"/>
      <c r="ZV47" s="291"/>
      <c r="ZW47" s="291"/>
      <c r="ZX47" s="291"/>
      <c r="ZY47" s="291"/>
      <c r="ZZ47" s="291"/>
      <c r="AAA47" s="291"/>
      <c r="AAB47" s="291"/>
      <c r="AAC47" s="291"/>
      <c r="AAD47" s="291"/>
      <c r="AAE47" s="291"/>
      <c r="AAF47" s="291"/>
      <c r="AAG47" s="291"/>
      <c r="AAH47" s="291"/>
      <c r="AAI47" s="291"/>
      <c r="AAJ47" s="291"/>
      <c r="AAK47" s="291"/>
      <c r="AAL47" s="291"/>
      <c r="AAM47" s="291"/>
      <c r="AAN47" s="291"/>
      <c r="AAO47" s="291"/>
      <c r="AAP47" s="291"/>
      <c r="AAQ47" s="291"/>
      <c r="AAR47" s="291"/>
      <c r="AAS47" s="291"/>
      <c r="AAT47" s="291"/>
      <c r="AAU47" s="291"/>
      <c r="AAV47" s="291"/>
      <c r="AAW47" s="291"/>
      <c r="AAX47" s="291"/>
      <c r="AAY47" s="291"/>
      <c r="AAZ47" s="291"/>
      <c r="ABA47" s="291"/>
      <c r="ABB47" s="291"/>
      <c r="ABC47" s="291"/>
      <c r="ABD47" s="291"/>
      <c r="ABE47" s="291"/>
      <c r="ABF47" s="291"/>
      <c r="ABG47" s="291"/>
      <c r="ABH47" s="291"/>
      <c r="ABI47" s="291"/>
      <c r="ABJ47" s="291"/>
      <c r="ABK47" s="291"/>
      <c r="ABL47" s="291"/>
      <c r="ABM47" s="291"/>
      <c r="ABN47" s="291"/>
      <c r="ABO47" s="291"/>
      <c r="ABP47" s="291"/>
      <c r="ABQ47" s="291"/>
      <c r="ABR47" s="291"/>
      <c r="ABS47" s="291"/>
      <c r="ABT47" s="291"/>
      <c r="ABU47" s="291"/>
      <c r="ABV47" s="291"/>
      <c r="ABW47" s="291"/>
      <c r="ABX47" s="291"/>
      <c r="ABY47" s="291"/>
      <c r="ABZ47" s="291"/>
      <c r="ACA47" s="291"/>
      <c r="ACB47" s="291"/>
      <c r="ACC47" s="291"/>
      <c r="ACD47" s="291"/>
      <c r="ACE47" s="291"/>
      <c r="ACF47" s="291"/>
      <c r="ACG47" s="291"/>
      <c r="ACH47" s="291"/>
      <c r="ACI47" s="291"/>
      <c r="ACJ47" s="291"/>
      <c r="ACK47" s="291"/>
      <c r="ACL47" s="291"/>
      <c r="ACM47" s="291"/>
      <c r="ACN47" s="291"/>
      <c r="ACO47" s="291"/>
      <c r="ACP47" s="291"/>
      <c r="ACQ47" s="291"/>
      <c r="ACR47" s="291"/>
      <c r="ACS47" s="291"/>
      <c r="ACT47" s="291"/>
      <c r="ACU47" s="291"/>
      <c r="ACV47" s="291"/>
      <c r="ACW47" s="291"/>
      <c r="ACX47" s="291"/>
      <c r="ACY47" s="291"/>
      <c r="ACZ47" s="291"/>
      <c r="ADA47" s="291"/>
      <c r="ADB47" s="291"/>
      <c r="ADC47" s="291"/>
      <c r="ADD47" s="291"/>
      <c r="ADE47" s="291"/>
      <c r="ADF47" s="291"/>
      <c r="ADG47" s="291"/>
      <c r="ADH47" s="291"/>
      <c r="ADI47" s="291"/>
      <c r="ADJ47" s="291"/>
      <c r="ADK47" s="291"/>
      <c r="ADL47" s="291"/>
      <c r="ADM47" s="291"/>
      <c r="ADN47" s="291"/>
      <c r="ADO47" s="291"/>
      <c r="ADP47" s="291"/>
      <c r="ADQ47" s="291"/>
      <c r="ADR47" s="291"/>
      <c r="ADS47" s="291"/>
      <c r="ADT47" s="291"/>
      <c r="ADU47" s="291"/>
      <c r="ADV47" s="291"/>
      <c r="ADW47" s="291"/>
      <c r="ADX47" s="291"/>
      <c r="ADY47" s="291"/>
      <c r="ADZ47" s="291"/>
      <c r="AEA47" s="291"/>
      <c r="AEB47" s="291"/>
      <c r="AEC47" s="291"/>
      <c r="AED47" s="291"/>
      <c r="AEE47" s="291"/>
      <c r="AEF47" s="291"/>
      <c r="AEG47" s="291"/>
      <c r="AEH47" s="291"/>
      <c r="AEI47" s="291"/>
      <c r="AEJ47" s="291"/>
      <c r="AEK47" s="291"/>
      <c r="AEL47" s="291"/>
      <c r="AEM47" s="291"/>
      <c r="AEN47" s="291"/>
      <c r="AEO47" s="291"/>
      <c r="AEP47" s="291"/>
      <c r="AEQ47" s="291"/>
      <c r="AER47" s="291"/>
      <c r="AES47" s="291"/>
      <c r="AET47" s="291"/>
      <c r="AEU47" s="291"/>
      <c r="AEV47" s="291"/>
      <c r="AEW47" s="291"/>
      <c r="AEX47" s="291"/>
      <c r="AEY47" s="291"/>
      <c r="AEZ47" s="291"/>
      <c r="AFA47" s="291"/>
      <c r="AFB47" s="291"/>
      <c r="AFC47" s="291"/>
      <c r="AFD47" s="291"/>
      <c r="AFE47" s="291"/>
      <c r="AFF47" s="291"/>
      <c r="AFG47" s="291"/>
      <c r="AFH47" s="291"/>
      <c r="AFI47" s="291"/>
      <c r="AFJ47" s="291"/>
      <c r="AFK47" s="291"/>
      <c r="AFL47" s="291"/>
      <c r="AFM47" s="291"/>
      <c r="AFN47" s="291"/>
      <c r="AFO47" s="291"/>
      <c r="AFP47" s="291"/>
      <c r="AFQ47" s="291"/>
      <c r="AFR47" s="291"/>
      <c r="AFS47" s="291"/>
      <c r="AFT47" s="291"/>
      <c r="AFU47" s="291"/>
      <c r="AFV47" s="291"/>
      <c r="AFW47" s="291"/>
      <c r="AFX47" s="291"/>
      <c r="AFY47" s="291"/>
      <c r="AFZ47" s="291"/>
      <c r="AGA47" s="291"/>
      <c r="AGB47" s="291"/>
      <c r="AGC47" s="291"/>
      <c r="AGD47" s="291"/>
      <c r="AGE47" s="291"/>
      <c r="AGF47" s="291"/>
      <c r="AGG47" s="291"/>
      <c r="AGH47" s="291"/>
      <c r="AGI47" s="291"/>
      <c r="AGJ47" s="291"/>
      <c r="AGK47" s="291"/>
      <c r="AGL47" s="291"/>
      <c r="AGM47" s="291"/>
      <c r="AGN47" s="291"/>
      <c r="AGO47" s="291"/>
      <c r="AGP47" s="291"/>
      <c r="AGQ47" s="291"/>
      <c r="AGR47" s="291"/>
      <c r="AGS47" s="291"/>
      <c r="AGT47" s="291"/>
      <c r="AGU47" s="291"/>
      <c r="AGV47" s="291"/>
      <c r="AGW47" s="291"/>
      <c r="AGX47" s="291"/>
      <c r="AGY47" s="291"/>
      <c r="AGZ47" s="291"/>
      <c r="AHA47" s="291"/>
      <c r="AHB47" s="291"/>
      <c r="AHC47" s="291"/>
      <c r="AHD47" s="291"/>
      <c r="AHE47" s="291"/>
      <c r="AHF47" s="291"/>
      <c r="AHG47" s="291"/>
      <c r="AHH47" s="291"/>
      <c r="AHI47" s="291"/>
      <c r="AHJ47" s="291"/>
      <c r="AHK47" s="291"/>
      <c r="AHL47" s="291"/>
      <c r="AHM47" s="291"/>
      <c r="AHN47" s="291"/>
      <c r="AHO47" s="291"/>
      <c r="AHP47" s="291"/>
      <c r="AHQ47" s="291"/>
      <c r="AHR47" s="291"/>
      <c r="AHS47" s="291"/>
      <c r="AHT47" s="291"/>
      <c r="AHU47" s="291"/>
      <c r="AHV47" s="291"/>
      <c r="AHW47" s="291"/>
      <c r="AHX47" s="291"/>
      <c r="AHY47" s="291"/>
      <c r="AHZ47" s="291"/>
      <c r="AIA47" s="291"/>
      <c r="AIB47" s="291"/>
      <c r="AIC47" s="291"/>
      <c r="AID47" s="291"/>
      <c r="AIE47" s="291"/>
      <c r="AIF47" s="291"/>
      <c r="AIG47" s="291"/>
      <c r="AIH47" s="291"/>
      <c r="AII47" s="291"/>
      <c r="AIJ47" s="291"/>
      <c r="AIK47" s="291"/>
      <c r="AIL47" s="291"/>
      <c r="AIM47" s="291"/>
      <c r="AIN47" s="291"/>
      <c r="AIO47" s="291"/>
      <c r="AIP47" s="291"/>
      <c r="AIQ47" s="291"/>
      <c r="AIR47" s="291"/>
      <c r="AIS47" s="291"/>
      <c r="AIT47" s="291"/>
      <c r="AIU47" s="291"/>
      <c r="AIV47" s="291"/>
      <c r="AIW47" s="291"/>
      <c r="AIX47" s="291"/>
      <c r="AIY47" s="291"/>
      <c r="AIZ47" s="291"/>
      <c r="AJA47" s="291"/>
      <c r="AJB47" s="291"/>
      <c r="AJC47" s="291"/>
      <c r="AJD47" s="291"/>
      <c r="AJE47" s="291"/>
      <c r="AJF47" s="291"/>
      <c r="AJG47" s="291"/>
      <c r="AJH47" s="291"/>
      <c r="AJI47" s="291"/>
      <c r="AJJ47" s="291"/>
      <c r="AJK47" s="291"/>
      <c r="AJL47" s="291"/>
      <c r="AJM47" s="291"/>
      <c r="AJN47" s="291"/>
      <c r="AJO47" s="291"/>
      <c r="AJP47" s="291"/>
      <c r="AJQ47" s="291"/>
      <c r="AJR47" s="291"/>
      <c r="AJS47" s="291"/>
      <c r="AJT47" s="291"/>
      <c r="AJU47" s="291"/>
      <c r="AJV47" s="291"/>
      <c r="AJW47" s="291"/>
      <c r="AJX47" s="291"/>
      <c r="AJY47" s="291"/>
      <c r="AJZ47" s="291"/>
      <c r="AKA47" s="291"/>
      <c r="AKB47" s="291"/>
      <c r="AKC47" s="291"/>
      <c r="AKD47" s="291"/>
      <c r="AKE47" s="291"/>
      <c r="AKF47" s="291"/>
      <c r="AKG47" s="291"/>
      <c r="AKH47" s="291"/>
      <c r="AKI47" s="291"/>
      <c r="AKJ47" s="291"/>
      <c r="AKK47" s="291"/>
      <c r="AKL47" s="291"/>
      <c r="AKM47" s="291"/>
      <c r="AKN47" s="291"/>
      <c r="AKO47" s="291"/>
      <c r="AKP47" s="291"/>
      <c r="AKQ47" s="291"/>
      <c r="AKR47" s="291"/>
      <c r="AKS47" s="291"/>
      <c r="AKT47" s="291"/>
      <c r="AKU47" s="291"/>
      <c r="AKV47" s="291"/>
      <c r="AKW47" s="291"/>
      <c r="AKX47" s="291"/>
      <c r="AKY47" s="291"/>
      <c r="AKZ47" s="291"/>
      <c r="ALA47" s="291"/>
      <c r="ALB47" s="291"/>
      <c r="ALC47" s="291"/>
      <c r="ALD47" s="291"/>
      <c r="ALE47" s="291"/>
      <c r="ALF47" s="291"/>
    </row>
    <row r="48" spans="2:998">
      <c r="B48" t="s">
        <v>295</v>
      </c>
      <c r="C48" s="677">
        <v>0</v>
      </c>
      <c r="D48" s="677">
        <v>0</v>
      </c>
      <c r="E48" s="677">
        <v>0</v>
      </c>
      <c r="F48" s="677">
        <v>6</v>
      </c>
      <c r="G48" s="677">
        <v>6</v>
      </c>
      <c r="H48" s="677">
        <v>6</v>
      </c>
      <c r="I48" s="677">
        <v>6</v>
      </c>
      <c r="J48" s="677">
        <v>6</v>
      </c>
      <c r="K48" s="677">
        <v>5</v>
      </c>
      <c r="N48" s="86"/>
      <c r="O48" s="294"/>
      <c r="P48" s="294"/>
      <c r="Q48" s="294"/>
      <c r="R48" s="294"/>
      <c r="S48" s="294"/>
      <c r="T48" s="294"/>
      <c r="U48" s="291"/>
      <c r="V48" s="291"/>
      <c r="W48" s="291"/>
      <c r="X48" s="291"/>
      <c r="Y48" s="291"/>
      <c r="Z48" s="291"/>
      <c r="AA48" s="291"/>
      <c r="AB48" s="291"/>
      <c r="AC48" s="291"/>
      <c r="AD48" s="291"/>
      <c r="AE48" s="291"/>
      <c r="AF48" s="291"/>
      <c r="AG48" s="291"/>
      <c r="AH48" s="291"/>
      <c r="AI48" s="291"/>
      <c r="AJ48" s="291"/>
      <c r="AK48" s="291"/>
      <c r="AL48" s="291"/>
      <c r="AM48" s="291"/>
      <c r="AN48" s="291"/>
      <c r="AO48" s="291"/>
      <c r="AP48" s="291"/>
      <c r="AQ48" s="291"/>
      <c r="AR48" s="291"/>
      <c r="AS48" s="291"/>
      <c r="AT48" s="291"/>
      <c r="AU48" s="291"/>
      <c r="AV48" s="291"/>
      <c r="AW48" s="291"/>
      <c r="AX48" s="291"/>
      <c r="AY48" s="291"/>
      <c r="AZ48" s="291"/>
      <c r="BA48" s="291"/>
      <c r="BB48" s="291"/>
      <c r="BC48" s="291"/>
      <c r="BD48" s="291"/>
      <c r="BE48" s="291"/>
      <c r="BF48" s="291"/>
      <c r="BG48" s="291"/>
      <c r="BH48" s="291"/>
      <c r="BI48" s="291"/>
      <c r="BJ48" s="291"/>
      <c r="BK48" s="291"/>
      <c r="BL48" s="291"/>
      <c r="BM48" s="291"/>
      <c r="BN48" s="291"/>
      <c r="BO48" s="291"/>
      <c r="BP48" s="291"/>
      <c r="BQ48" s="291"/>
      <c r="BR48" s="291"/>
      <c r="BS48" s="291"/>
      <c r="BT48" s="291"/>
      <c r="BU48" s="291"/>
      <c r="BV48" s="291"/>
      <c r="BW48" s="291"/>
      <c r="BX48" s="291"/>
      <c r="BY48" s="291"/>
      <c r="BZ48" s="291"/>
      <c r="CA48" s="291"/>
      <c r="CB48" s="291"/>
      <c r="CC48" s="291"/>
      <c r="CD48" s="291"/>
      <c r="CE48" s="291"/>
      <c r="CF48" s="291"/>
      <c r="CG48" s="291"/>
      <c r="CH48" s="291"/>
      <c r="CI48" s="291"/>
      <c r="CJ48" s="291"/>
      <c r="CK48" s="291"/>
      <c r="CL48" s="291"/>
      <c r="CM48" s="291"/>
      <c r="CN48" s="291"/>
      <c r="CO48" s="291"/>
      <c r="CP48" s="291"/>
      <c r="CQ48" s="291"/>
      <c r="CR48" s="291"/>
      <c r="CS48" s="291"/>
      <c r="CT48" s="291"/>
      <c r="CU48" s="291"/>
      <c r="CV48" s="291"/>
      <c r="CW48" s="291"/>
      <c r="CX48" s="291"/>
      <c r="CY48" s="291"/>
      <c r="CZ48" s="291"/>
      <c r="DA48" s="291"/>
      <c r="DB48" s="291"/>
      <c r="DC48" s="291"/>
      <c r="DD48" s="291"/>
      <c r="DE48" s="291"/>
      <c r="DF48" s="291"/>
      <c r="DG48" s="291"/>
      <c r="DH48" s="291"/>
      <c r="DI48" s="291"/>
      <c r="DJ48" s="291"/>
      <c r="DK48" s="291"/>
      <c r="DL48" s="291"/>
      <c r="DM48" s="291"/>
      <c r="DN48" s="291"/>
      <c r="DO48" s="291"/>
      <c r="DP48" s="291"/>
      <c r="DQ48" s="291"/>
      <c r="DR48" s="291"/>
      <c r="DS48" s="291"/>
      <c r="DT48" s="291"/>
      <c r="DU48" s="291"/>
      <c r="DV48" s="291"/>
      <c r="DW48" s="291"/>
      <c r="DX48" s="291"/>
      <c r="DY48" s="291"/>
      <c r="DZ48" s="291"/>
      <c r="EA48" s="291"/>
      <c r="EB48" s="291"/>
      <c r="EC48" s="291"/>
      <c r="ED48" s="291"/>
      <c r="EE48" s="291"/>
      <c r="EF48" s="291"/>
      <c r="EG48" s="291"/>
      <c r="EH48" s="291"/>
      <c r="EI48" s="291"/>
      <c r="EJ48" s="291"/>
      <c r="EK48" s="291"/>
      <c r="EL48" s="291"/>
      <c r="EM48" s="291"/>
      <c r="EN48" s="291"/>
      <c r="EO48" s="291"/>
      <c r="EP48" s="291"/>
      <c r="EQ48" s="291"/>
      <c r="ER48" s="291"/>
      <c r="ES48" s="291"/>
      <c r="ET48" s="291"/>
      <c r="EU48" s="291"/>
      <c r="EV48" s="291"/>
      <c r="EW48" s="291"/>
      <c r="EX48" s="291"/>
      <c r="EY48" s="291"/>
      <c r="EZ48" s="291"/>
      <c r="FA48" s="291"/>
      <c r="FB48" s="291"/>
      <c r="FC48" s="291"/>
      <c r="FD48" s="291"/>
      <c r="FE48" s="291"/>
      <c r="FF48" s="291"/>
      <c r="FG48" s="291"/>
      <c r="FH48" s="291"/>
      <c r="FI48" s="291"/>
      <c r="FJ48" s="291"/>
      <c r="FK48" s="291"/>
      <c r="FL48" s="291"/>
      <c r="FM48" s="291"/>
      <c r="FN48" s="291"/>
      <c r="FO48" s="291"/>
      <c r="FP48" s="291"/>
      <c r="FQ48" s="291"/>
      <c r="FR48" s="291"/>
      <c r="FS48" s="291"/>
      <c r="FT48" s="291"/>
      <c r="FU48" s="291"/>
      <c r="FV48" s="291"/>
      <c r="FW48" s="291"/>
      <c r="FX48" s="291"/>
      <c r="FY48" s="291"/>
      <c r="FZ48" s="291"/>
      <c r="GA48" s="291"/>
      <c r="GB48" s="291"/>
      <c r="GC48" s="291"/>
      <c r="GD48" s="291"/>
      <c r="GE48" s="291"/>
      <c r="GF48" s="291"/>
      <c r="GG48" s="291"/>
      <c r="GH48" s="291"/>
      <c r="GI48" s="291"/>
      <c r="GJ48" s="291"/>
      <c r="GK48" s="291"/>
      <c r="GL48" s="291"/>
      <c r="GM48" s="291"/>
      <c r="GN48" s="291"/>
      <c r="GO48" s="291"/>
      <c r="GP48" s="291"/>
      <c r="GQ48" s="291"/>
      <c r="GR48" s="291"/>
      <c r="GS48" s="291"/>
      <c r="GT48" s="291"/>
      <c r="GU48" s="291"/>
      <c r="GV48" s="291"/>
      <c r="GW48" s="291"/>
      <c r="GX48" s="291"/>
      <c r="GY48" s="291"/>
      <c r="GZ48" s="291"/>
      <c r="HA48" s="291"/>
      <c r="HB48" s="291"/>
      <c r="HC48" s="291"/>
      <c r="HD48" s="291"/>
      <c r="HE48" s="291"/>
      <c r="HF48" s="291"/>
      <c r="HG48" s="291"/>
      <c r="HH48" s="291"/>
      <c r="HI48" s="291"/>
      <c r="HJ48" s="291"/>
      <c r="HK48" s="291"/>
      <c r="HL48" s="291"/>
      <c r="HM48" s="291"/>
      <c r="HN48" s="291"/>
      <c r="HO48" s="291"/>
      <c r="HP48" s="291"/>
      <c r="HQ48" s="291"/>
      <c r="HR48" s="291"/>
      <c r="HS48" s="291"/>
      <c r="HT48" s="291"/>
      <c r="HU48" s="291"/>
      <c r="HV48" s="291"/>
      <c r="HW48" s="291"/>
      <c r="HX48" s="291"/>
      <c r="HY48" s="291"/>
      <c r="HZ48" s="291"/>
      <c r="IA48" s="291"/>
      <c r="IB48" s="291"/>
      <c r="IC48" s="291"/>
      <c r="ID48" s="291"/>
      <c r="IE48" s="291"/>
      <c r="IF48" s="291"/>
      <c r="IG48" s="291"/>
      <c r="IH48" s="291"/>
      <c r="II48" s="291"/>
      <c r="IJ48" s="291"/>
      <c r="IK48" s="291"/>
      <c r="IL48" s="291"/>
      <c r="IM48" s="291"/>
      <c r="IN48" s="291"/>
      <c r="IO48" s="291"/>
      <c r="IP48" s="291"/>
      <c r="IQ48" s="291"/>
      <c r="IR48" s="291"/>
      <c r="IS48" s="291"/>
      <c r="IT48" s="291"/>
      <c r="IU48" s="291"/>
      <c r="IV48" s="291"/>
      <c r="IW48" s="291"/>
      <c r="IX48" s="291"/>
      <c r="IY48" s="291"/>
      <c r="IZ48" s="291"/>
      <c r="JA48" s="291"/>
      <c r="JB48" s="291"/>
      <c r="JC48" s="291"/>
      <c r="JD48" s="291"/>
      <c r="JE48" s="291"/>
      <c r="JF48" s="291"/>
      <c r="JG48" s="291"/>
      <c r="JH48" s="291"/>
      <c r="JI48" s="291"/>
      <c r="JJ48" s="291"/>
      <c r="JK48" s="291"/>
      <c r="JL48" s="291"/>
      <c r="JM48" s="291"/>
      <c r="JN48" s="291"/>
      <c r="JO48" s="291"/>
      <c r="JP48" s="291"/>
      <c r="JQ48" s="291"/>
      <c r="JR48" s="291"/>
      <c r="JS48" s="291"/>
      <c r="JT48" s="291"/>
      <c r="JU48" s="291"/>
      <c r="JV48" s="291"/>
      <c r="JW48" s="291"/>
      <c r="JX48" s="291"/>
      <c r="JY48" s="291"/>
      <c r="JZ48" s="291"/>
      <c r="KA48" s="291"/>
      <c r="KB48" s="291"/>
      <c r="KC48" s="291"/>
      <c r="KD48" s="291"/>
      <c r="KE48" s="291"/>
      <c r="KF48" s="291"/>
      <c r="KG48" s="291"/>
      <c r="KH48" s="291"/>
      <c r="KI48" s="291"/>
      <c r="KJ48" s="291"/>
      <c r="KK48" s="291"/>
      <c r="KL48" s="291"/>
      <c r="KM48" s="291"/>
      <c r="KN48" s="291"/>
      <c r="KO48" s="291"/>
      <c r="KP48" s="291"/>
      <c r="KQ48" s="291"/>
      <c r="KR48" s="291"/>
      <c r="KS48" s="291"/>
      <c r="KT48" s="291"/>
      <c r="KU48" s="291"/>
      <c r="KV48" s="291"/>
      <c r="KW48" s="291"/>
      <c r="KX48" s="291"/>
      <c r="KY48" s="291"/>
      <c r="KZ48" s="291"/>
      <c r="LA48" s="291"/>
      <c r="LB48" s="291"/>
      <c r="LC48" s="291"/>
      <c r="LD48" s="291"/>
      <c r="LE48" s="291"/>
      <c r="LF48" s="291"/>
      <c r="LG48" s="291"/>
      <c r="LH48" s="291"/>
      <c r="LI48" s="291"/>
      <c r="LJ48" s="291"/>
      <c r="LK48" s="291"/>
      <c r="LL48" s="291"/>
      <c r="LM48" s="291"/>
      <c r="LN48" s="291"/>
      <c r="LO48" s="291"/>
      <c r="LP48" s="291"/>
      <c r="LQ48" s="291"/>
      <c r="LR48" s="291"/>
      <c r="LS48" s="291"/>
      <c r="LT48" s="291"/>
      <c r="LU48" s="291"/>
      <c r="LV48" s="291"/>
      <c r="LW48" s="291"/>
      <c r="LX48" s="291"/>
      <c r="LY48" s="291"/>
      <c r="LZ48" s="291"/>
      <c r="MA48" s="291"/>
      <c r="MB48" s="291"/>
      <c r="MC48" s="291"/>
      <c r="MD48" s="291"/>
      <c r="ME48" s="291"/>
      <c r="MF48" s="291"/>
      <c r="MG48" s="291"/>
      <c r="MH48" s="291"/>
      <c r="MI48" s="291"/>
      <c r="MJ48" s="291"/>
      <c r="MK48" s="291"/>
      <c r="ML48" s="291"/>
      <c r="MM48" s="291"/>
      <c r="MN48" s="291"/>
      <c r="MO48" s="291"/>
      <c r="MP48" s="291"/>
      <c r="MQ48" s="291"/>
      <c r="MR48" s="291"/>
      <c r="MS48" s="291"/>
      <c r="MT48" s="291"/>
      <c r="MU48" s="291"/>
      <c r="MV48" s="291"/>
      <c r="MW48" s="291"/>
      <c r="MX48" s="291"/>
      <c r="MY48" s="291"/>
      <c r="MZ48" s="291"/>
      <c r="NA48" s="291"/>
      <c r="NB48" s="291"/>
      <c r="NC48" s="291"/>
      <c r="ND48" s="291"/>
      <c r="NE48" s="291"/>
      <c r="NF48" s="291"/>
      <c r="NG48" s="291"/>
      <c r="NH48" s="291"/>
      <c r="NI48" s="291"/>
      <c r="NJ48" s="291"/>
      <c r="NK48" s="291"/>
      <c r="NL48" s="291"/>
      <c r="NM48" s="291"/>
      <c r="NN48" s="291"/>
      <c r="NO48" s="291"/>
      <c r="NP48" s="291"/>
      <c r="NQ48" s="291"/>
      <c r="NR48" s="291"/>
      <c r="NS48" s="291"/>
      <c r="NT48" s="291"/>
      <c r="NU48" s="291"/>
      <c r="NV48" s="291"/>
      <c r="NW48" s="291"/>
      <c r="NX48" s="291"/>
      <c r="NY48" s="291"/>
      <c r="NZ48" s="291"/>
      <c r="OA48" s="291"/>
      <c r="OB48" s="291"/>
      <c r="OC48" s="291"/>
      <c r="OD48" s="291"/>
      <c r="OE48" s="291"/>
      <c r="OF48" s="291"/>
      <c r="OG48" s="291"/>
      <c r="OH48" s="291"/>
      <c r="OI48" s="291"/>
      <c r="OJ48" s="291"/>
      <c r="OK48" s="291"/>
      <c r="OL48" s="291"/>
      <c r="OM48" s="291"/>
      <c r="ON48" s="291"/>
      <c r="OO48" s="291"/>
      <c r="OP48" s="291"/>
      <c r="OQ48" s="291"/>
      <c r="OR48" s="291"/>
      <c r="OS48" s="291"/>
      <c r="OT48" s="291"/>
      <c r="OU48" s="291"/>
      <c r="OV48" s="291"/>
      <c r="OW48" s="291"/>
      <c r="OX48" s="291"/>
      <c r="OY48" s="291"/>
      <c r="OZ48" s="291"/>
      <c r="PA48" s="291"/>
      <c r="PB48" s="291"/>
      <c r="PC48" s="291"/>
      <c r="PD48" s="291"/>
      <c r="PE48" s="291"/>
      <c r="PF48" s="291"/>
      <c r="PG48" s="291"/>
      <c r="PH48" s="291"/>
      <c r="PI48" s="291"/>
      <c r="PJ48" s="291"/>
      <c r="PK48" s="291"/>
      <c r="PL48" s="291"/>
      <c r="PM48" s="291"/>
      <c r="PN48" s="291"/>
      <c r="PO48" s="291"/>
      <c r="PP48" s="291"/>
      <c r="PQ48" s="291"/>
      <c r="PR48" s="291"/>
      <c r="PS48" s="291"/>
      <c r="PT48" s="291"/>
      <c r="PU48" s="291"/>
      <c r="PV48" s="291"/>
      <c r="PW48" s="291"/>
      <c r="PX48" s="291"/>
      <c r="PY48" s="291"/>
      <c r="PZ48" s="291"/>
      <c r="QA48" s="291"/>
      <c r="QB48" s="291"/>
      <c r="QC48" s="291"/>
      <c r="QD48" s="291"/>
      <c r="QE48" s="291"/>
      <c r="QF48" s="291"/>
      <c r="QG48" s="291"/>
      <c r="QH48" s="291"/>
      <c r="QI48" s="291"/>
      <c r="QJ48" s="291"/>
      <c r="QK48" s="291"/>
      <c r="QL48" s="291"/>
      <c r="QM48" s="291"/>
      <c r="QN48" s="291"/>
      <c r="QO48" s="291"/>
      <c r="QP48" s="291"/>
      <c r="QQ48" s="291"/>
      <c r="QR48" s="291"/>
      <c r="QS48" s="291"/>
      <c r="QT48" s="291"/>
      <c r="QU48" s="291"/>
      <c r="QV48" s="291"/>
      <c r="QW48" s="291"/>
      <c r="QX48" s="291"/>
      <c r="QY48" s="291"/>
      <c r="QZ48" s="291"/>
      <c r="RA48" s="291"/>
      <c r="RB48" s="291"/>
      <c r="RC48" s="291"/>
      <c r="RD48" s="291"/>
      <c r="RE48" s="291"/>
      <c r="RF48" s="291"/>
      <c r="RG48" s="291"/>
      <c r="RH48" s="291"/>
      <c r="RI48" s="291"/>
      <c r="RJ48" s="291"/>
      <c r="RK48" s="291"/>
      <c r="RL48" s="291"/>
      <c r="RM48" s="291"/>
      <c r="RN48" s="291"/>
      <c r="RO48" s="291"/>
      <c r="RP48" s="291"/>
      <c r="RQ48" s="291"/>
      <c r="RR48" s="291"/>
      <c r="RS48" s="291"/>
      <c r="RT48" s="291"/>
      <c r="RU48" s="291"/>
      <c r="RV48" s="291"/>
      <c r="RW48" s="291"/>
      <c r="RX48" s="291"/>
      <c r="RY48" s="291"/>
      <c r="RZ48" s="291"/>
      <c r="SA48" s="291"/>
      <c r="SB48" s="291"/>
      <c r="SC48" s="291"/>
      <c r="SD48" s="291"/>
      <c r="SE48" s="291"/>
      <c r="SF48" s="291"/>
      <c r="SG48" s="291"/>
      <c r="SH48" s="291"/>
      <c r="SI48" s="291"/>
      <c r="SJ48" s="291"/>
      <c r="SK48" s="291"/>
      <c r="SL48" s="291"/>
      <c r="SM48" s="291"/>
      <c r="SN48" s="291"/>
      <c r="SO48" s="291"/>
      <c r="SP48" s="291"/>
      <c r="SQ48" s="291"/>
      <c r="SR48" s="291"/>
      <c r="SS48" s="291"/>
      <c r="ST48" s="291"/>
      <c r="SU48" s="291"/>
      <c r="SV48" s="291"/>
      <c r="SW48" s="291"/>
      <c r="SX48" s="291"/>
      <c r="SY48" s="291"/>
      <c r="SZ48" s="291"/>
      <c r="TA48" s="291"/>
      <c r="TB48" s="291"/>
      <c r="TC48" s="291"/>
      <c r="TD48" s="291"/>
      <c r="TE48" s="291"/>
      <c r="TF48" s="291"/>
      <c r="TG48" s="291"/>
      <c r="TH48" s="291"/>
      <c r="TI48" s="291"/>
      <c r="TJ48" s="291"/>
      <c r="TK48" s="291"/>
      <c r="TL48" s="291"/>
      <c r="TM48" s="291"/>
      <c r="TN48" s="291"/>
      <c r="TO48" s="291"/>
      <c r="TP48" s="291"/>
      <c r="TQ48" s="291"/>
      <c r="TR48" s="291"/>
      <c r="TS48" s="291"/>
      <c r="TT48" s="291"/>
      <c r="TU48" s="291"/>
      <c r="TV48" s="291"/>
      <c r="TW48" s="291"/>
      <c r="TX48" s="291"/>
      <c r="TY48" s="291"/>
      <c r="TZ48" s="291"/>
      <c r="UA48" s="291"/>
      <c r="UB48" s="291"/>
      <c r="UC48" s="291"/>
      <c r="UD48" s="291"/>
      <c r="UE48" s="291"/>
      <c r="UF48" s="291"/>
      <c r="UG48" s="291"/>
      <c r="UH48" s="291"/>
      <c r="UI48" s="291"/>
      <c r="UJ48" s="291"/>
      <c r="UK48" s="291"/>
      <c r="UL48" s="291"/>
      <c r="UM48" s="291"/>
      <c r="UN48" s="291"/>
      <c r="UO48" s="291"/>
      <c r="UP48" s="291"/>
      <c r="UQ48" s="291"/>
      <c r="UR48" s="291"/>
      <c r="US48" s="291"/>
      <c r="UT48" s="291"/>
      <c r="UU48" s="291"/>
      <c r="UV48" s="291"/>
      <c r="UW48" s="291"/>
      <c r="UX48" s="291"/>
      <c r="UY48" s="291"/>
      <c r="UZ48" s="291"/>
      <c r="VA48" s="291"/>
      <c r="VB48" s="291"/>
      <c r="VC48" s="291"/>
      <c r="VD48" s="291"/>
      <c r="VE48" s="291"/>
      <c r="VF48" s="291"/>
      <c r="VG48" s="291"/>
      <c r="VH48" s="291"/>
      <c r="VI48" s="291"/>
      <c r="VJ48" s="291"/>
      <c r="VK48" s="291"/>
      <c r="VL48" s="291"/>
      <c r="VM48" s="291"/>
      <c r="VN48" s="291"/>
      <c r="VO48" s="291"/>
      <c r="VP48" s="291"/>
      <c r="VQ48" s="291"/>
      <c r="VR48" s="291"/>
      <c r="VS48" s="291"/>
      <c r="VT48" s="291"/>
      <c r="VU48" s="291"/>
      <c r="VV48" s="291"/>
      <c r="VW48" s="291"/>
      <c r="VX48" s="291"/>
      <c r="VY48" s="291"/>
      <c r="VZ48" s="291"/>
      <c r="WA48" s="291"/>
      <c r="WB48" s="291"/>
      <c r="WC48" s="291"/>
      <c r="WD48" s="291"/>
      <c r="WE48" s="291"/>
      <c r="WF48" s="291"/>
      <c r="WG48" s="291"/>
      <c r="WH48" s="291"/>
      <c r="WI48" s="291"/>
      <c r="WJ48" s="291"/>
      <c r="WK48" s="291"/>
      <c r="WL48" s="291"/>
      <c r="WM48" s="291"/>
      <c r="WN48" s="291"/>
      <c r="WO48" s="291"/>
      <c r="WP48" s="291"/>
      <c r="WQ48" s="291"/>
      <c r="WR48" s="291"/>
      <c r="WS48" s="291"/>
      <c r="WT48" s="291"/>
      <c r="WU48" s="291"/>
      <c r="WV48" s="291"/>
      <c r="WW48" s="291"/>
      <c r="WX48" s="291"/>
      <c r="WY48" s="291"/>
      <c r="WZ48" s="291"/>
      <c r="XA48" s="291"/>
      <c r="XB48" s="291"/>
      <c r="XC48" s="291"/>
      <c r="XD48" s="291"/>
      <c r="XE48" s="291"/>
      <c r="XF48" s="291"/>
      <c r="XG48" s="291"/>
      <c r="XH48" s="291"/>
      <c r="XI48" s="291"/>
      <c r="XJ48" s="291"/>
      <c r="XK48" s="291"/>
      <c r="XL48" s="291"/>
      <c r="XM48" s="291"/>
      <c r="XN48" s="291"/>
      <c r="XO48" s="291"/>
      <c r="XP48" s="291"/>
      <c r="XQ48" s="291"/>
      <c r="XR48" s="291"/>
      <c r="XS48" s="291"/>
      <c r="XT48" s="291"/>
      <c r="XU48" s="291"/>
      <c r="XV48" s="291"/>
      <c r="XW48" s="291"/>
      <c r="XX48" s="291"/>
      <c r="XY48" s="291"/>
      <c r="XZ48" s="291"/>
      <c r="YA48" s="291"/>
      <c r="YB48" s="291"/>
      <c r="YC48" s="291"/>
      <c r="YD48" s="291"/>
      <c r="YE48" s="291"/>
      <c r="YF48" s="291"/>
      <c r="YG48" s="291"/>
      <c r="YH48" s="291"/>
      <c r="YI48" s="291"/>
      <c r="YJ48" s="291"/>
      <c r="YK48" s="291"/>
      <c r="YL48" s="291"/>
      <c r="YM48" s="291"/>
      <c r="YN48" s="291"/>
      <c r="YO48" s="291"/>
      <c r="YP48" s="291"/>
      <c r="YQ48" s="291"/>
      <c r="YR48" s="291"/>
      <c r="YS48" s="291"/>
      <c r="YT48" s="291"/>
      <c r="YU48" s="291"/>
      <c r="YV48" s="291"/>
      <c r="YW48" s="291"/>
      <c r="YX48" s="291"/>
      <c r="YY48" s="291"/>
      <c r="YZ48" s="291"/>
      <c r="ZA48" s="291"/>
      <c r="ZB48" s="291"/>
      <c r="ZC48" s="291"/>
      <c r="ZD48" s="291"/>
      <c r="ZE48" s="291"/>
      <c r="ZF48" s="291"/>
      <c r="ZG48" s="291"/>
      <c r="ZH48" s="291"/>
      <c r="ZI48" s="291"/>
      <c r="ZJ48" s="291"/>
      <c r="ZK48" s="291"/>
      <c r="ZL48" s="291"/>
      <c r="ZM48" s="291"/>
      <c r="ZN48" s="291"/>
      <c r="ZO48" s="291"/>
      <c r="ZP48" s="291"/>
      <c r="ZQ48" s="291"/>
      <c r="ZR48" s="291"/>
      <c r="ZS48" s="291"/>
      <c r="ZT48" s="291"/>
      <c r="ZU48" s="291"/>
      <c r="ZV48" s="291"/>
      <c r="ZW48" s="291"/>
      <c r="ZX48" s="291"/>
      <c r="ZY48" s="291"/>
      <c r="ZZ48" s="291"/>
      <c r="AAA48" s="291"/>
      <c r="AAB48" s="291"/>
      <c r="AAC48" s="291"/>
      <c r="AAD48" s="291"/>
      <c r="AAE48" s="291"/>
      <c r="AAF48" s="291"/>
      <c r="AAG48" s="291"/>
      <c r="AAH48" s="291"/>
      <c r="AAI48" s="291"/>
      <c r="AAJ48" s="291"/>
      <c r="AAK48" s="291"/>
      <c r="AAL48" s="291"/>
      <c r="AAM48" s="291"/>
      <c r="AAN48" s="291"/>
      <c r="AAO48" s="291"/>
      <c r="AAP48" s="291"/>
      <c r="AAQ48" s="291"/>
      <c r="AAR48" s="291"/>
      <c r="AAS48" s="291"/>
      <c r="AAT48" s="291"/>
      <c r="AAU48" s="291"/>
      <c r="AAV48" s="291"/>
      <c r="AAW48" s="291"/>
      <c r="AAX48" s="291"/>
      <c r="AAY48" s="291"/>
      <c r="AAZ48" s="291"/>
      <c r="ABA48" s="291"/>
      <c r="ABB48" s="291"/>
      <c r="ABC48" s="291"/>
      <c r="ABD48" s="291"/>
      <c r="ABE48" s="291"/>
      <c r="ABF48" s="291"/>
      <c r="ABG48" s="291"/>
      <c r="ABH48" s="291"/>
      <c r="ABI48" s="291"/>
      <c r="ABJ48" s="291"/>
      <c r="ABK48" s="291"/>
      <c r="ABL48" s="291"/>
      <c r="ABM48" s="291"/>
      <c r="ABN48" s="291"/>
      <c r="ABO48" s="291"/>
      <c r="ABP48" s="291"/>
      <c r="ABQ48" s="291"/>
      <c r="ABR48" s="291"/>
      <c r="ABS48" s="291"/>
      <c r="ABT48" s="291"/>
      <c r="ABU48" s="291"/>
      <c r="ABV48" s="291"/>
      <c r="ABW48" s="291"/>
      <c r="ABX48" s="291"/>
      <c r="ABY48" s="291"/>
      <c r="ABZ48" s="291"/>
      <c r="ACA48" s="291"/>
      <c r="ACB48" s="291"/>
      <c r="ACC48" s="291"/>
      <c r="ACD48" s="291"/>
      <c r="ACE48" s="291"/>
      <c r="ACF48" s="291"/>
      <c r="ACG48" s="291"/>
      <c r="ACH48" s="291"/>
      <c r="ACI48" s="291"/>
      <c r="ACJ48" s="291"/>
      <c r="ACK48" s="291"/>
      <c r="ACL48" s="291"/>
      <c r="ACM48" s="291"/>
      <c r="ACN48" s="291"/>
      <c r="ACO48" s="291"/>
      <c r="ACP48" s="291"/>
      <c r="ACQ48" s="291"/>
      <c r="ACR48" s="291"/>
      <c r="ACS48" s="291"/>
      <c r="ACT48" s="291"/>
      <c r="ACU48" s="291"/>
      <c r="ACV48" s="291"/>
      <c r="ACW48" s="291"/>
      <c r="ACX48" s="291"/>
      <c r="ACY48" s="291"/>
      <c r="ACZ48" s="291"/>
      <c r="ADA48" s="291"/>
      <c r="ADB48" s="291"/>
      <c r="ADC48" s="291"/>
      <c r="ADD48" s="291"/>
      <c r="ADE48" s="291"/>
      <c r="ADF48" s="291"/>
      <c r="ADG48" s="291"/>
      <c r="ADH48" s="291"/>
      <c r="ADI48" s="291"/>
      <c r="ADJ48" s="291"/>
      <c r="ADK48" s="291"/>
      <c r="ADL48" s="291"/>
      <c r="ADM48" s="291"/>
      <c r="ADN48" s="291"/>
      <c r="ADO48" s="291"/>
      <c r="ADP48" s="291"/>
      <c r="ADQ48" s="291"/>
      <c r="ADR48" s="291"/>
      <c r="ADS48" s="291"/>
      <c r="ADT48" s="291"/>
      <c r="ADU48" s="291"/>
      <c r="ADV48" s="291"/>
      <c r="ADW48" s="291"/>
      <c r="ADX48" s="291"/>
      <c r="ADY48" s="291"/>
      <c r="ADZ48" s="291"/>
      <c r="AEA48" s="291"/>
      <c r="AEB48" s="291"/>
      <c r="AEC48" s="291"/>
      <c r="AED48" s="291"/>
      <c r="AEE48" s="291"/>
      <c r="AEF48" s="291"/>
      <c r="AEG48" s="291"/>
      <c r="AEH48" s="291"/>
      <c r="AEI48" s="291"/>
      <c r="AEJ48" s="291"/>
      <c r="AEK48" s="291"/>
      <c r="AEL48" s="291"/>
      <c r="AEM48" s="291"/>
      <c r="AEN48" s="291"/>
      <c r="AEO48" s="291"/>
      <c r="AEP48" s="291"/>
      <c r="AEQ48" s="291"/>
      <c r="AER48" s="291"/>
      <c r="AES48" s="291"/>
      <c r="AET48" s="291"/>
      <c r="AEU48" s="291"/>
      <c r="AEV48" s="291"/>
      <c r="AEW48" s="291"/>
      <c r="AEX48" s="291"/>
      <c r="AEY48" s="291"/>
      <c r="AEZ48" s="291"/>
      <c r="AFA48" s="291"/>
      <c r="AFB48" s="291"/>
      <c r="AFC48" s="291"/>
      <c r="AFD48" s="291"/>
      <c r="AFE48" s="291"/>
      <c r="AFF48" s="291"/>
      <c r="AFG48" s="291"/>
      <c r="AFH48" s="291"/>
      <c r="AFI48" s="291"/>
      <c r="AFJ48" s="291"/>
      <c r="AFK48" s="291"/>
      <c r="AFL48" s="291"/>
      <c r="AFM48" s="291"/>
      <c r="AFN48" s="291"/>
      <c r="AFO48" s="291"/>
      <c r="AFP48" s="291"/>
      <c r="AFQ48" s="291"/>
      <c r="AFR48" s="291"/>
      <c r="AFS48" s="291"/>
      <c r="AFT48" s="291"/>
      <c r="AFU48" s="291"/>
      <c r="AFV48" s="291"/>
      <c r="AFW48" s="291"/>
      <c r="AFX48" s="291"/>
      <c r="AFY48" s="291"/>
      <c r="AFZ48" s="291"/>
      <c r="AGA48" s="291"/>
      <c r="AGB48" s="291"/>
      <c r="AGC48" s="291"/>
      <c r="AGD48" s="291"/>
      <c r="AGE48" s="291"/>
      <c r="AGF48" s="291"/>
      <c r="AGG48" s="291"/>
      <c r="AGH48" s="291"/>
      <c r="AGI48" s="291"/>
      <c r="AGJ48" s="291"/>
      <c r="AGK48" s="291"/>
      <c r="AGL48" s="291"/>
      <c r="AGM48" s="291"/>
      <c r="AGN48" s="291"/>
      <c r="AGO48" s="291"/>
      <c r="AGP48" s="291"/>
      <c r="AGQ48" s="291"/>
      <c r="AGR48" s="291"/>
      <c r="AGS48" s="291"/>
      <c r="AGT48" s="291"/>
      <c r="AGU48" s="291"/>
      <c r="AGV48" s="291"/>
      <c r="AGW48" s="291"/>
      <c r="AGX48" s="291"/>
      <c r="AGY48" s="291"/>
      <c r="AGZ48" s="291"/>
      <c r="AHA48" s="291"/>
      <c r="AHB48" s="291"/>
      <c r="AHC48" s="291"/>
      <c r="AHD48" s="291"/>
      <c r="AHE48" s="291"/>
      <c r="AHF48" s="291"/>
      <c r="AHG48" s="291"/>
      <c r="AHH48" s="291"/>
      <c r="AHI48" s="291"/>
      <c r="AHJ48" s="291"/>
      <c r="AHK48" s="291"/>
      <c r="AHL48" s="291"/>
      <c r="AHM48" s="291"/>
      <c r="AHN48" s="291"/>
      <c r="AHO48" s="291"/>
      <c r="AHP48" s="291"/>
      <c r="AHQ48" s="291"/>
      <c r="AHR48" s="291"/>
      <c r="AHS48" s="291"/>
      <c r="AHT48" s="291"/>
      <c r="AHU48" s="291"/>
      <c r="AHV48" s="291"/>
      <c r="AHW48" s="291"/>
      <c r="AHX48" s="291"/>
      <c r="AHY48" s="291"/>
      <c r="AHZ48" s="291"/>
      <c r="AIA48" s="291"/>
      <c r="AIB48" s="291"/>
      <c r="AIC48" s="291"/>
      <c r="AID48" s="291"/>
      <c r="AIE48" s="291"/>
      <c r="AIF48" s="291"/>
      <c r="AIG48" s="291"/>
      <c r="AIH48" s="291"/>
      <c r="AII48" s="291"/>
      <c r="AIJ48" s="291"/>
      <c r="AIK48" s="291"/>
      <c r="AIL48" s="291"/>
      <c r="AIM48" s="291"/>
      <c r="AIN48" s="291"/>
      <c r="AIO48" s="291"/>
      <c r="AIP48" s="291"/>
      <c r="AIQ48" s="291"/>
      <c r="AIR48" s="291"/>
      <c r="AIS48" s="291"/>
      <c r="AIT48" s="291"/>
      <c r="AIU48" s="291"/>
      <c r="AIV48" s="291"/>
      <c r="AIW48" s="291"/>
      <c r="AIX48" s="291"/>
      <c r="AIY48" s="291"/>
      <c r="AIZ48" s="291"/>
      <c r="AJA48" s="291"/>
      <c r="AJB48" s="291"/>
      <c r="AJC48" s="291"/>
      <c r="AJD48" s="291"/>
      <c r="AJE48" s="291"/>
      <c r="AJF48" s="291"/>
      <c r="AJG48" s="291"/>
      <c r="AJH48" s="291"/>
      <c r="AJI48" s="291"/>
      <c r="AJJ48" s="291"/>
      <c r="AJK48" s="291"/>
      <c r="AJL48" s="291"/>
      <c r="AJM48" s="291"/>
      <c r="AJN48" s="291"/>
      <c r="AJO48" s="291"/>
      <c r="AJP48" s="291"/>
      <c r="AJQ48" s="291"/>
      <c r="AJR48" s="291"/>
      <c r="AJS48" s="291"/>
      <c r="AJT48" s="291"/>
      <c r="AJU48" s="291"/>
      <c r="AJV48" s="291"/>
      <c r="AJW48" s="291"/>
      <c r="AJX48" s="291"/>
      <c r="AJY48" s="291"/>
      <c r="AJZ48" s="291"/>
      <c r="AKA48" s="291"/>
      <c r="AKB48" s="291"/>
      <c r="AKC48" s="291"/>
      <c r="AKD48" s="291"/>
      <c r="AKE48" s="291"/>
      <c r="AKF48" s="291"/>
      <c r="AKG48" s="291"/>
      <c r="AKH48" s="291"/>
      <c r="AKI48" s="291"/>
      <c r="AKJ48" s="291"/>
      <c r="AKK48" s="291"/>
      <c r="AKL48" s="291"/>
      <c r="AKM48" s="291"/>
      <c r="AKN48" s="291"/>
      <c r="AKO48" s="291"/>
      <c r="AKP48" s="291"/>
      <c r="AKQ48" s="291"/>
      <c r="AKR48" s="291"/>
      <c r="AKS48" s="291"/>
      <c r="AKT48" s="291"/>
      <c r="AKU48" s="291"/>
      <c r="AKV48" s="291"/>
      <c r="AKW48" s="291"/>
      <c r="AKX48" s="291"/>
      <c r="AKY48" s="291"/>
      <c r="AKZ48" s="291"/>
      <c r="ALA48" s="291"/>
      <c r="ALB48" s="291"/>
      <c r="ALC48" s="291"/>
      <c r="ALD48" s="291"/>
      <c r="ALE48" s="291"/>
      <c r="ALF48" s="291"/>
    </row>
    <row r="49" spans="2:999">
      <c r="B49" t="s">
        <v>445</v>
      </c>
      <c r="C49" s="677">
        <v>0</v>
      </c>
      <c r="D49" s="677">
        <v>0</v>
      </c>
      <c r="E49" s="677">
        <v>0</v>
      </c>
      <c r="F49" s="677">
        <v>0</v>
      </c>
      <c r="G49" s="677">
        <v>0</v>
      </c>
      <c r="H49" s="677">
        <v>0</v>
      </c>
      <c r="I49" s="677">
        <v>0</v>
      </c>
      <c r="J49" s="677">
        <v>0</v>
      </c>
      <c r="K49" s="677">
        <v>0</v>
      </c>
      <c r="N49" s="86"/>
      <c r="O49" s="294"/>
      <c r="P49" s="294"/>
      <c r="Q49" s="294"/>
      <c r="R49" s="294"/>
      <c r="S49" s="294"/>
      <c r="T49" s="294"/>
      <c r="U49" s="291"/>
      <c r="V49" s="291"/>
      <c r="W49" s="291"/>
      <c r="X49" s="291"/>
      <c r="Y49" s="291"/>
      <c r="Z49" s="291"/>
      <c r="AA49" s="291"/>
      <c r="AB49" s="291"/>
      <c r="AC49" s="291"/>
      <c r="AD49" s="291"/>
      <c r="AE49" s="291"/>
      <c r="AF49" s="291"/>
      <c r="AG49" s="291"/>
      <c r="AH49" s="291"/>
      <c r="AI49" s="291"/>
      <c r="AJ49" s="291"/>
      <c r="AK49" s="291"/>
      <c r="AL49" s="291"/>
      <c r="AM49" s="291"/>
      <c r="AN49" s="291"/>
      <c r="AO49" s="291"/>
      <c r="AP49" s="291"/>
      <c r="AQ49" s="291"/>
      <c r="AR49" s="291"/>
      <c r="AS49" s="291"/>
      <c r="AT49" s="291"/>
      <c r="AU49" s="291"/>
      <c r="AV49" s="291"/>
      <c r="AW49" s="291"/>
      <c r="AX49" s="291"/>
      <c r="AY49" s="291"/>
      <c r="AZ49" s="291"/>
      <c r="BA49" s="291"/>
      <c r="BB49" s="291"/>
      <c r="BC49" s="291"/>
      <c r="BD49" s="291"/>
      <c r="BE49" s="291"/>
      <c r="BF49" s="291"/>
      <c r="BG49" s="291"/>
      <c r="BH49" s="291"/>
      <c r="BI49" s="291"/>
      <c r="BJ49" s="291"/>
      <c r="BK49" s="291"/>
      <c r="BL49" s="291"/>
      <c r="BM49" s="291"/>
      <c r="BN49" s="291"/>
      <c r="BO49" s="291"/>
      <c r="BP49" s="291"/>
      <c r="BQ49" s="291"/>
      <c r="BR49" s="291"/>
      <c r="BS49" s="291"/>
      <c r="BT49" s="291"/>
      <c r="BU49" s="291"/>
      <c r="BV49" s="291"/>
      <c r="BW49" s="291"/>
      <c r="BX49" s="291"/>
      <c r="BY49" s="291"/>
      <c r="BZ49" s="291"/>
      <c r="CA49" s="291"/>
      <c r="CB49" s="291"/>
      <c r="CC49" s="291"/>
      <c r="CD49" s="291"/>
      <c r="CE49" s="291"/>
      <c r="CF49" s="291"/>
      <c r="CG49" s="291"/>
      <c r="CH49" s="291"/>
      <c r="CI49" s="291"/>
      <c r="CJ49" s="291"/>
      <c r="CK49" s="291"/>
      <c r="CL49" s="291"/>
      <c r="CM49" s="291"/>
      <c r="CN49" s="291"/>
      <c r="CO49" s="291"/>
      <c r="CP49" s="291"/>
      <c r="CQ49" s="291"/>
      <c r="CR49" s="291"/>
      <c r="CS49" s="291"/>
      <c r="CT49" s="291"/>
      <c r="CU49" s="291"/>
      <c r="CV49" s="291"/>
      <c r="CW49" s="291"/>
      <c r="CX49" s="291"/>
      <c r="CY49" s="291"/>
      <c r="CZ49" s="291"/>
      <c r="DA49" s="291"/>
      <c r="DB49" s="291"/>
      <c r="DC49" s="291"/>
      <c r="DD49" s="291"/>
      <c r="DE49" s="291"/>
      <c r="DF49" s="291"/>
      <c r="DG49" s="291"/>
      <c r="DH49" s="291"/>
      <c r="DI49" s="291"/>
      <c r="DJ49" s="291"/>
      <c r="DK49" s="291"/>
      <c r="DL49" s="291"/>
      <c r="DM49" s="291"/>
      <c r="DN49" s="291"/>
      <c r="DO49" s="291"/>
      <c r="DP49" s="291"/>
      <c r="DQ49" s="291"/>
      <c r="DR49" s="291"/>
      <c r="DS49" s="291"/>
      <c r="DT49" s="291"/>
      <c r="DU49" s="291"/>
      <c r="DV49" s="291"/>
      <c r="DW49" s="291"/>
      <c r="DX49" s="291"/>
      <c r="DY49" s="291"/>
      <c r="DZ49" s="291"/>
      <c r="EA49" s="291"/>
      <c r="EB49" s="291"/>
      <c r="EC49" s="291"/>
      <c r="ED49" s="291"/>
      <c r="EE49" s="291"/>
      <c r="EF49" s="291"/>
      <c r="EG49" s="291"/>
      <c r="EH49" s="291"/>
      <c r="EI49" s="291"/>
      <c r="EJ49" s="291"/>
      <c r="EK49" s="291"/>
      <c r="EL49" s="291"/>
      <c r="EM49" s="291"/>
      <c r="EN49" s="291"/>
      <c r="EO49" s="291"/>
      <c r="EP49" s="291"/>
      <c r="EQ49" s="291"/>
      <c r="ER49" s="291"/>
      <c r="ES49" s="291"/>
      <c r="ET49" s="291"/>
      <c r="EU49" s="291"/>
      <c r="EV49" s="291"/>
      <c r="EW49" s="291"/>
      <c r="EX49" s="291"/>
      <c r="EY49" s="291"/>
      <c r="EZ49" s="291"/>
      <c r="FA49" s="291"/>
      <c r="FB49" s="291"/>
      <c r="FC49" s="291"/>
      <c r="FD49" s="291"/>
      <c r="FE49" s="291"/>
      <c r="FF49" s="291"/>
      <c r="FG49" s="291"/>
      <c r="FH49" s="291"/>
      <c r="FI49" s="291"/>
      <c r="FJ49" s="291"/>
      <c r="FK49" s="291"/>
      <c r="FL49" s="291"/>
      <c r="FM49" s="291"/>
      <c r="FN49" s="291"/>
      <c r="FO49" s="291"/>
      <c r="FP49" s="291"/>
      <c r="FQ49" s="291"/>
      <c r="FR49" s="291"/>
      <c r="FS49" s="291"/>
      <c r="FT49" s="291"/>
      <c r="FU49" s="291"/>
      <c r="FV49" s="291"/>
      <c r="FW49" s="291"/>
      <c r="FX49" s="291"/>
      <c r="FY49" s="291"/>
      <c r="FZ49" s="291"/>
      <c r="GA49" s="291"/>
      <c r="GB49" s="291"/>
      <c r="GC49" s="291"/>
      <c r="GD49" s="291"/>
      <c r="GE49" s="291"/>
      <c r="GF49" s="291"/>
      <c r="GG49" s="291"/>
      <c r="GH49" s="291"/>
      <c r="GI49" s="291"/>
      <c r="GJ49" s="291"/>
      <c r="GK49" s="291"/>
      <c r="GL49" s="291"/>
      <c r="GM49" s="291"/>
      <c r="GN49" s="291"/>
      <c r="GO49" s="291"/>
      <c r="GP49" s="291"/>
      <c r="GQ49" s="291"/>
      <c r="GR49" s="291"/>
      <c r="GS49" s="291"/>
      <c r="GT49" s="291"/>
      <c r="GU49" s="291"/>
      <c r="GV49" s="291"/>
      <c r="GW49" s="291"/>
      <c r="GX49" s="291"/>
      <c r="GY49" s="291"/>
      <c r="GZ49" s="291"/>
      <c r="HA49" s="291"/>
      <c r="HB49" s="291"/>
      <c r="HC49" s="291"/>
      <c r="HD49" s="291"/>
      <c r="HE49" s="291"/>
      <c r="HF49" s="291"/>
      <c r="HG49" s="291"/>
      <c r="HH49" s="291"/>
      <c r="HI49" s="291"/>
      <c r="HJ49" s="291"/>
      <c r="HK49" s="291"/>
      <c r="HL49" s="291"/>
      <c r="HM49" s="291"/>
      <c r="HN49" s="291"/>
      <c r="HO49" s="291"/>
      <c r="HP49" s="291"/>
      <c r="HQ49" s="291"/>
      <c r="HR49" s="291"/>
      <c r="HS49" s="291"/>
      <c r="HT49" s="291"/>
      <c r="HU49" s="291"/>
      <c r="HV49" s="291"/>
      <c r="HW49" s="291"/>
      <c r="HX49" s="291"/>
      <c r="HY49" s="291"/>
      <c r="HZ49" s="291"/>
      <c r="IA49" s="291"/>
      <c r="IB49" s="291"/>
      <c r="IC49" s="291"/>
      <c r="ID49" s="291"/>
      <c r="IE49" s="291"/>
      <c r="IF49" s="291"/>
      <c r="IG49" s="291"/>
      <c r="IH49" s="291"/>
      <c r="II49" s="291"/>
      <c r="IJ49" s="291"/>
      <c r="IK49" s="291"/>
      <c r="IL49" s="291"/>
      <c r="IM49" s="291"/>
      <c r="IN49" s="291"/>
      <c r="IO49" s="291"/>
      <c r="IP49" s="291"/>
      <c r="IQ49" s="291"/>
      <c r="IR49" s="291"/>
      <c r="IS49" s="291"/>
      <c r="IT49" s="291"/>
      <c r="IU49" s="291"/>
      <c r="IV49" s="291"/>
      <c r="IW49" s="291"/>
      <c r="IX49" s="291"/>
      <c r="IY49" s="291"/>
      <c r="IZ49" s="291"/>
      <c r="JA49" s="291"/>
      <c r="JB49" s="291"/>
      <c r="JC49" s="291"/>
      <c r="JD49" s="291"/>
      <c r="JE49" s="291"/>
      <c r="JF49" s="291"/>
      <c r="JG49" s="291"/>
      <c r="JH49" s="291"/>
      <c r="JI49" s="291"/>
      <c r="JJ49" s="291"/>
      <c r="JK49" s="291"/>
      <c r="JL49" s="291"/>
      <c r="JM49" s="291"/>
      <c r="JN49" s="291"/>
      <c r="JO49" s="291"/>
      <c r="JP49" s="291"/>
      <c r="JQ49" s="291"/>
      <c r="JR49" s="291"/>
      <c r="JS49" s="291"/>
      <c r="JT49" s="291"/>
      <c r="JU49" s="291"/>
      <c r="JV49" s="291"/>
      <c r="JW49" s="291"/>
      <c r="JX49" s="291"/>
      <c r="JY49" s="291"/>
      <c r="JZ49" s="291"/>
      <c r="KA49" s="291"/>
      <c r="KB49" s="291"/>
      <c r="KC49" s="291"/>
      <c r="KD49" s="291"/>
      <c r="KE49" s="291"/>
      <c r="KF49" s="291"/>
      <c r="KG49" s="291"/>
      <c r="KH49" s="291"/>
      <c r="KI49" s="291"/>
      <c r="KJ49" s="291"/>
      <c r="KK49" s="291"/>
      <c r="KL49" s="291"/>
      <c r="KM49" s="291"/>
      <c r="KN49" s="291"/>
      <c r="KO49" s="291"/>
      <c r="KP49" s="291"/>
      <c r="KQ49" s="291"/>
      <c r="KR49" s="291"/>
      <c r="KS49" s="291"/>
      <c r="KT49" s="291"/>
      <c r="KU49" s="291"/>
      <c r="KV49" s="291"/>
      <c r="KW49" s="291"/>
      <c r="KX49" s="291"/>
      <c r="KY49" s="291"/>
      <c r="KZ49" s="291"/>
      <c r="LA49" s="291"/>
      <c r="LB49" s="291"/>
      <c r="LC49" s="291"/>
      <c r="LD49" s="291"/>
      <c r="LE49" s="291"/>
      <c r="LF49" s="291"/>
      <c r="LG49" s="291"/>
      <c r="LH49" s="291"/>
      <c r="LI49" s="291"/>
      <c r="LJ49" s="291"/>
      <c r="LK49" s="291"/>
      <c r="LL49" s="291"/>
      <c r="LM49" s="291"/>
      <c r="LN49" s="291"/>
      <c r="LO49" s="291"/>
      <c r="LP49" s="291"/>
      <c r="LQ49" s="291"/>
      <c r="LR49" s="291"/>
      <c r="LS49" s="291"/>
      <c r="LT49" s="291"/>
      <c r="LU49" s="291"/>
      <c r="LV49" s="291"/>
      <c r="LW49" s="291"/>
      <c r="LX49" s="291"/>
      <c r="LY49" s="291"/>
      <c r="LZ49" s="291"/>
      <c r="MA49" s="291"/>
      <c r="MB49" s="291"/>
      <c r="MC49" s="291"/>
      <c r="MD49" s="291"/>
      <c r="ME49" s="291"/>
      <c r="MF49" s="291"/>
      <c r="MG49" s="291"/>
      <c r="MH49" s="291"/>
      <c r="MI49" s="291"/>
      <c r="MJ49" s="291"/>
      <c r="MK49" s="291"/>
      <c r="ML49" s="291"/>
      <c r="MM49" s="291"/>
      <c r="MN49" s="291"/>
      <c r="MO49" s="291"/>
      <c r="MP49" s="291"/>
      <c r="MQ49" s="291"/>
      <c r="MR49" s="291"/>
      <c r="MS49" s="291"/>
      <c r="MT49" s="291"/>
      <c r="MU49" s="291"/>
      <c r="MV49" s="291"/>
      <c r="MW49" s="291"/>
      <c r="MX49" s="291"/>
      <c r="MY49" s="291"/>
      <c r="MZ49" s="291"/>
      <c r="NA49" s="291"/>
      <c r="NB49" s="291"/>
      <c r="NC49" s="291"/>
      <c r="ND49" s="291"/>
      <c r="NE49" s="291"/>
      <c r="NF49" s="291"/>
      <c r="NG49" s="291"/>
      <c r="NH49" s="291"/>
      <c r="NI49" s="291"/>
      <c r="NJ49" s="291"/>
      <c r="NK49" s="291"/>
      <c r="NL49" s="291"/>
      <c r="NM49" s="291"/>
      <c r="NN49" s="291"/>
      <c r="NO49" s="291"/>
      <c r="NP49" s="291"/>
      <c r="NQ49" s="291"/>
      <c r="NR49" s="291"/>
      <c r="NS49" s="291"/>
      <c r="NT49" s="291"/>
      <c r="NU49" s="291"/>
      <c r="NV49" s="291"/>
      <c r="NW49" s="291"/>
      <c r="NX49" s="291"/>
      <c r="NY49" s="291"/>
      <c r="NZ49" s="291"/>
      <c r="OA49" s="291"/>
      <c r="OB49" s="291"/>
      <c r="OC49" s="291"/>
      <c r="OD49" s="291"/>
      <c r="OE49" s="291"/>
      <c r="OF49" s="291"/>
      <c r="OG49" s="291"/>
      <c r="OH49" s="291"/>
      <c r="OI49" s="291"/>
      <c r="OJ49" s="291"/>
      <c r="OK49" s="291"/>
      <c r="OL49" s="291"/>
      <c r="OM49" s="291"/>
      <c r="ON49" s="291"/>
      <c r="OO49" s="291"/>
      <c r="OP49" s="291"/>
      <c r="OQ49" s="291"/>
      <c r="OR49" s="291"/>
      <c r="OS49" s="291"/>
      <c r="OT49" s="291"/>
      <c r="OU49" s="291"/>
      <c r="OV49" s="291"/>
      <c r="OW49" s="291"/>
      <c r="OX49" s="291"/>
      <c r="OY49" s="291"/>
      <c r="OZ49" s="291"/>
      <c r="PA49" s="291"/>
      <c r="PB49" s="291"/>
      <c r="PC49" s="291"/>
      <c r="PD49" s="291"/>
      <c r="PE49" s="291"/>
      <c r="PF49" s="291"/>
      <c r="PG49" s="291"/>
      <c r="PH49" s="291"/>
      <c r="PI49" s="291"/>
      <c r="PJ49" s="291"/>
      <c r="PK49" s="291"/>
      <c r="PL49" s="291"/>
      <c r="PM49" s="291"/>
      <c r="PN49" s="291"/>
      <c r="PO49" s="291"/>
      <c r="PP49" s="291"/>
      <c r="PQ49" s="291"/>
      <c r="PR49" s="291"/>
      <c r="PS49" s="291"/>
      <c r="PT49" s="291"/>
      <c r="PU49" s="291"/>
      <c r="PV49" s="291"/>
      <c r="PW49" s="291"/>
      <c r="PX49" s="291"/>
      <c r="PY49" s="291"/>
      <c r="PZ49" s="291"/>
      <c r="QA49" s="291"/>
      <c r="QB49" s="291"/>
      <c r="QC49" s="291"/>
      <c r="QD49" s="291"/>
      <c r="QE49" s="291"/>
      <c r="QF49" s="291"/>
      <c r="QG49" s="291"/>
      <c r="QH49" s="291"/>
      <c r="QI49" s="291"/>
      <c r="QJ49" s="291"/>
      <c r="QK49" s="291"/>
      <c r="QL49" s="291"/>
      <c r="QM49" s="291"/>
      <c r="QN49" s="291"/>
      <c r="QO49" s="291"/>
      <c r="QP49" s="291"/>
      <c r="QQ49" s="291"/>
      <c r="QR49" s="291"/>
      <c r="QS49" s="291"/>
      <c r="QT49" s="291"/>
      <c r="QU49" s="291"/>
      <c r="QV49" s="291"/>
      <c r="QW49" s="291"/>
      <c r="QX49" s="291"/>
      <c r="QY49" s="291"/>
      <c r="QZ49" s="291"/>
      <c r="RA49" s="291"/>
      <c r="RB49" s="291"/>
      <c r="RC49" s="291"/>
      <c r="RD49" s="291"/>
      <c r="RE49" s="291"/>
      <c r="RF49" s="291"/>
      <c r="RG49" s="291"/>
      <c r="RH49" s="291"/>
      <c r="RI49" s="291"/>
      <c r="RJ49" s="291"/>
      <c r="RK49" s="291"/>
      <c r="RL49" s="291"/>
      <c r="RM49" s="291"/>
      <c r="RN49" s="291"/>
      <c r="RO49" s="291"/>
      <c r="RP49" s="291"/>
      <c r="RQ49" s="291"/>
      <c r="RR49" s="291"/>
      <c r="RS49" s="291"/>
      <c r="RT49" s="291"/>
      <c r="RU49" s="291"/>
      <c r="RV49" s="291"/>
      <c r="RW49" s="291"/>
      <c r="RX49" s="291"/>
      <c r="RY49" s="291"/>
      <c r="RZ49" s="291"/>
      <c r="SA49" s="291"/>
      <c r="SB49" s="291"/>
      <c r="SC49" s="291"/>
      <c r="SD49" s="291"/>
      <c r="SE49" s="291"/>
      <c r="SF49" s="291"/>
      <c r="SG49" s="291"/>
      <c r="SH49" s="291"/>
      <c r="SI49" s="291"/>
      <c r="SJ49" s="291"/>
      <c r="SK49" s="291"/>
      <c r="SL49" s="291"/>
      <c r="SM49" s="291"/>
      <c r="SN49" s="291"/>
      <c r="SO49" s="291"/>
      <c r="SP49" s="291"/>
      <c r="SQ49" s="291"/>
      <c r="SR49" s="291"/>
      <c r="SS49" s="291"/>
      <c r="ST49" s="291"/>
      <c r="SU49" s="291"/>
      <c r="SV49" s="291"/>
      <c r="SW49" s="291"/>
      <c r="SX49" s="291"/>
      <c r="SY49" s="291"/>
      <c r="SZ49" s="291"/>
      <c r="TA49" s="291"/>
      <c r="TB49" s="291"/>
      <c r="TC49" s="291"/>
      <c r="TD49" s="291"/>
      <c r="TE49" s="291"/>
      <c r="TF49" s="291"/>
      <c r="TG49" s="291"/>
      <c r="TH49" s="291"/>
      <c r="TI49" s="291"/>
      <c r="TJ49" s="291"/>
      <c r="TK49" s="291"/>
      <c r="TL49" s="291"/>
      <c r="TM49" s="291"/>
      <c r="TN49" s="291"/>
      <c r="TO49" s="291"/>
      <c r="TP49" s="291"/>
      <c r="TQ49" s="291"/>
      <c r="TR49" s="291"/>
      <c r="TS49" s="291"/>
      <c r="TT49" s="291"/>
      <c r="TU49" s="291"/>
      <c r="TV49" s="291"/>
      <c r="TW49" s="291"/>
      <c r="TX49" s="291"/>
      <c r="TY49" s="291"/>
      <c r="TZ49" s="291"/>
      <c r="UA49" s="291"/>
      <c r="UB49" s="291"/>
      <c r="UC49" s="291"/>
      <c r="UD49" s="291"/>
      <c r="UE49" s="291"/>
      <c r="UF49" s="291"/>
      <c r="UG49" s="291"/>
      <c r="UH49" s="291"/>
      <c r="UI49" s="291"/>
      <c r="UJ49" s="291"/>
      <c r="UK49" s="291"/>
      <c r="UL49" s="291"/>
      <c r="UM49" s="291"/>
      <c r="UN49" s="291"/>
      <c r="UO49" s="291"/>
      <c r="UP49" s="291"/>
      <c r="UQ49" s="291"/>
      <c r="UR49" s="291"/>
      <c r="US49" s="291"/>
      <c r="UT49" s="291"/>
      <c r="UU49" s="291"/>
      <c r="UV49" s="291"/>
      <c r="UW49" s="291"/>
      <c r="UX49" s="291"/>
      <c r="UY49" s="291"/>
      <c r="UZ49" s="291"/>
      <c r="VA49" s="291"/>
      <c r="VB49" s="291"/>
      <c r="VC49" s="291"/>
      <c r="VD49" s="291"/>
      <c r="VE49" s="291"/>
      <c r="VF49" s="291"/>
      <c r="VG49" s="291"/>
      <c r="VH49" s="291"/>
      <c r="VI49" s="291"/>
      <c r="VJ49" s="291"/>
      <c r="VK49" s="291"/>
      <c r="VL49" s="291"/>
      <c r="VM49" s="291"/>
      <c r="VN49" s="291"/>
      <c r="VO49" s="291"/>
      <c r="VP49" s="291"/>
      <c r="VQ49" s="291"/>
      <c r="VR49" s="291"/>
      <c r="VS49" s="291"/>
      <c r="VT49" s="291"/>
      <c r="VU49" s="291"/>
      <c r="VV49" s="291"/>
      <c r="VW49" s="291"/>
      <c r="VX49" s="291"/>
      <c r="VY49" s="291"/>
      <c r="VZ49" s="291"/>
      <c r="WA49" s="291"/>
      <c r="WB49" s="291"/>
      <c r="WC49" s="291"/>
      <c r="WD49" s="291"/>
      <c r="WE49" s="291"/>
      <c r="WF49" s="291"/>
      <c r="WG49" s="291"/>
      <c r="WH49" s="291"/>
      <c r="WI49" s="291"/>
      <c r="WJ49" s="291"/>
      <c r="WK49" s="291"/>
      <c r="WL49" s="291"/>
      <c r="WM49" s="291"/>
      <c r="WN49" s="291"/>
      <c r="WO49" s="291"/>
      <c r="WP49" s="291"/>
      <c r="WQ49" s="291"/>
      <c r="WR49" s="291"/>
      <c r="WS49" s="291"/>
      <c r="WT49" s="291"/>
      <c r="WU49" s="291"/>
      <c r="WV49" s="291"/>
      <c r="WW49" s="291"/>
      <c r="WX49" s="291"/>
      <c r="WY49" s="291"/>
      <c r="WZ49" s="291"/>
      <c r="XA49" s="291"/>
      <c r="XB49" s="291"/>
      <c r="XC49" s="291"/>
      <c r="XD49" s="291"/>
      <c r="XE49" s="291"/>
      <c r="XF49" s="291"/>
      <c r="XG49" s="291"/>
      <c r="XH49" s="291"/>
      <c r="XI49" s="291"/>
      <c r="XJ49" s="291"/>
      <c r="XK49" s="291"/>
      <c r="XL49" s="291"/>
      <c r="XM49" s="291"/>
      <c r="XN49" s="291"/>
      <c r="XO49" s="291"/>
      <c r="XP49" s="291"/>
      <c r="XQ49" s="291"/>
      <c r="XR49" s="291"/>
      <c r="XS49" s="291"/>
      <c r="XT49" s="291"/>
      <c r="XU49" s="291"/>
      <c r="XV49" s="291"/>
      <c r="XW49" s="291"/>
      <c r="XX49" s="291"/>
      <c r="XY49" s="291"/>
      <c r="XZ49" s="291"/>
      <c r="YA49" s="291"/>
      <c r="YB49" s="291"/>
      <c r="YC49" s="291"/>
      <c r="YD49" s="291"/>
      <c r="YE49" s="291"/>
      <c r="YF49" s="291"/>
      <c r="YG49" s="291"/>
      <c r="YH49" s="291"/>
      <c r="YI49" s="291"/>
      <c r="YJ49" s="291"/>
      <c r="YK49" s="291"/>
      <c r="YL49" s="291"/>
      <c r="YM49" s="291"/>
      <c r="YN49" s="291"/>
      <c r="YO49" s="291"/>
      <c r="YP49" s="291"/>
      <c r="YQ49" s="291"/>
      <c r="YR49" s="291"/>
      <c r="YS49" s="291"/>
      <c r="YT49" s="291"/>
      <c r="YU49" s="291"/>
      <c r="YV49" s="291"/>
      <c r="YW49" s="291"/>
      <c r="YX49" s="291"/>
      <c r="YY49" s="291"/>
      <c r="YZ49" s="291"/>
      <c r="ZA49" s="291"/>
      <c r="ZB49" s="291"/>
      <c r="ZC49" s="291"/>
      <c r="ZD49" s="291"/>
      <c r="ZE49" s="291"/>
      <c r="ZF49" s="291"/>
      <c r="ZG49" s="291"/>
      <c r="ZH49" s="291"/>
      <c r="ZI49" s="291"/>
      <c r="ZJ49" s="291"/>
      <c r="ZK49" s="291"/>
      <c r="ZL49" s="291"/>
      <c r="ZM49" s="291"/>
      <c r="ZN49" s="291"/>
      <c r="ZO49" s="291"/>
      <c r="ZP49" s="291"/>
      <c r="ZQ49" s="291"/>
      <c r="ZR49" s="291"/>
      <c r="ZS49" s="291"/>
      <c r="ZT49" s="291"/>
      <c r="ZU49" s="291"/>
      <c r="ZV49" s="291"/>
      <c r="ZW49" s="291"/>
      <c r="ZX49" s="291"/>
      <c r="ZY49" s="291"/>
      <c r="ZZ49" s="291"/>
      <c r="AAA49" s="291"/>
      <c r="AAB49" s="291"/>
      <c r="AAC49" s="291"/>
      <c r="AAD49" s="291"/>
      <c r="AAE49" s="291"/>
      <c r="AAF49" s="291"/>
      <c r="AAG49" s="291"/>
      <c r="AAH49" s="291"/>
      <c r="AAI49" s="291"/>
      <c r="AAJ49" s="291"/>
      <c r="AAK49" s="291"/>
      <c r="AAL49" s="291"/>
      <c r="AAM49" s="291"/>
      <c r="AAN49" s="291"/>
      <c r="AAO49" s="291"/>
      <c r="AAP49" s="291"/>
      <c r="AAQ49" s="291"/>
      <c r="AAR49" s="291"/>
      <c r="AAS49" s="291"/>
      <c r="AAT49" s="291"/>
      <c r="AAU49" s="291"/>
      <c r="AAV49" s="291"/>
      <c r="AAW49" s="291"/>
      <c r="AAX49" s="291"/>
      <c r="AAY49" s="291"/>
      <c r="AAZ49" s="291"/>
      <c r="ABA49" s="291"/>
      <c r="ABB49" s="291"/>
      <c r="ABC49" s="291"/>
      <c r="ABD49" s="291"/>
      <c r="ABE49" s="291"/>
      <c r="ABF49" s="291"/>
      <c r="ABG49" s="291"/>
      <c r="ABH49" s="291"/>
      <c r="ABI49" s="291"/>
      <c r="ABJ49" s="291"/>
      <c r="ABK49" s="291"/>
      <c r="ABL49" s="291"/>
      <c r="ABM49" s="291"/>
      <c r="ABN49" s="291"/>
      <c r="ABO49" s="291"/>
      <c r="ABP49" s="291"/>
      <c r="ABQ49" s="291"/>
      <c r="ABR49" s="291"/>
      <c r="ABS49" s="291"/>
      <c r="ABT49" s="291"/>
      <c r="ABU49" s="291"/>
      <c r="ABV49" s="291"/>
      <c r="ABW49" s="291"/>
      <c r="ABX49" s="291"/>
      <c r="ABY49" s="291"/>
      <c r="ABZ49" s="291"/>
      <c r="ACA49" s="291"/>
      <c r="ACB49" s="291"/>
      <c r="ACC49" s="291"/>
      <c r="ACD49" s="291"/>
      <c r="ACE49" s="291"/>
      <c r="ACF49" s="291"/>
      <c r="ACG49" s="291"/>
      <c r="ACH49" s="291"/>
      <c r="ACI49" s="291"/>
      <c r="ACJ49" s="291"/>
      <c r="ACK49" s="291"/>
      <c r="ACL49" s="291"/>
      <c r="ACM49" s="291"/>
      <c r="ACN49" s="291"/>
      <c r="ACO49" s="291"/>
      <c r="ACP49" s="291"/>
      <c r="ACQ49" s="291"/>
      <c r="ACR49" s="291"/>
      <c r="ACS49" s="291"/>
      <c r="ACT49" s="291"/>
      <c r="ACU49" s="291"/>
      <c r="ACV49" s="291"/>
      <c r="ACW49" s="291"/>
      <c r="ACX49" s="291"/>
      <c r="ACY49" s="291"/>
      <c r="ACZ49" s="291"/>
      <c r="ADA49" s="291"/>
      <c r="ADB49" s="291"/>
      <c r="ADC49" s="291"/>
      <c r="ADD49" s="291"/>
      <c r="ADE49" s="291"/>
      <c r="ADF49" s="291"/>
      <c r="ADG49" s="291"/>
      <c r="ADH49" s="291"/>
      <c r="ADI49" s="291"/>
      <c r="ADJ49" s="291"/>
      <c r="ADK49" s="291"/>
      <c r="ADL49" s="291"/>
      <c r="ADM49" s="291"/>
      <c r="ADN49" s="291"/>
      <c r="ADO49" s="291"/>
      <c r="ADP49" s="291"/>
      <c r="ADQ49" s="291"/>
      <c r="ADR49" s="291"/>
      <c r="ADS49" s="291"/>
      <c r="ADT49" s="291"/>
      <c r="ADU49" s="291"/>
      <c r="ADV49" s="291"/>
      <c r="ADW49" s="291"/>
      <c r="ADX49" s="291"/>
      <c r="ADY49" s="291"/>
      <c r="ADZ49" s="291"/>
      <c r="AEA49" s="291"/>
      <c r="AEB49" s="291"/>
      <c r="AEC49" s="291"/>
      <c r="AED49" s="291"/>
      <c r="AEE49" s="291"/>
      <c r="AEF49" s="291"/>
      <c r="AEG49" s="291"/>
      <c r="AEH49" s="291"/>
      <c r="AEI49" s="291"/>
      <c r="AEJ49" s="291"/>
      <c r="AEK49" s="291"/>
      <c r="AEL49" s="291"/>
      <c r="AEM49" s="291"/>
      <c r="AEN49" s="291"/>
      <c r="AEO49" s="291"/>
      <c r="AEP49" s="291"/>
      <c r="AEQ49" s="291"/>
      <c r="AER49" s="291"/>
      <c r="AES49" s="291"/>
      <c r="AET49" s="291"/>
      <c r="AEU49" s="291"/>
      <c r="AEV49" s="291"/>
      <c r="AEW49" s="291"/>
      <c r="AEX49" s="291"/>
      <c r="AEY49" s="291"/>
      <c r="AEZ49" s="291"/>
      <c r="AFA49" s="291"/>
      <c r="AFB49" s="291"/>
      <c r="AFC49" s="291"/>
      <c r="AFD49" s="291"/>
      <c r="AFE49" s="291"/>
      <c r="AFF49" s="291"/>
      <c r="AFG49" s="291"/>
      <c r="AFH49" s="291"/>
      <c r="AFI49" s="291"/>
      <c r="AFJ49" s="291"/>
      <c r="AFK49" s="291"/>
      <c r="AFL49" s="291"/>
      <c r="AFM49" s="291"/>
      <c r="AFN49" s="291"/>
      <c r="AFO49" s="291"/>
      <c r="AFP49" s="291"/>
      <c r="AFQ49" s="291"/>
      <c r="AFR49" s="291"/>
      <c r="AFS49" s="291"/>
      <c r="AFT49" s="291"/>
      <c r="AFU49" s="291"/>
      <c r="AFV49" s="291"/>
      <c r="AFW49" s="291"/>
      <c r="AFX49" s="291"/>
      <c r="AFY49" s="291"/>
      <c r="AFZ49" s="291"/>
      <c r="AGA49" s="291"/>
      <c r="AGB49" s="291"/>
      <c r="AGC49" s="291"/>
      <c r="AGD49" s="291"/>
      <c r="AGE49" s="291"/>
      <c r="AGF49" s="291"/>
      <c r="AGG49" s="291"/>
      <c r="AGH49" s="291"/>
      <c r="AGI49" s="291"/>
      <c r="AGJ49" s="291"/>
      <c r="AGK49" s="291"/>
      <c r="AGL49" s="291"/>
      <c r="AGM49" s="291"/>
      <c r="AGN49" s="291"/>
      <c r="AGO49" s="291"/>
      <c r="AGP49" s="291"/>
      <c r="AGQ49" s="291"/>
      <c r="AGR49" s="291"/>
      <c r="AGS49" s="291"/>
      <c r="AGT49" s="291"/>
      <c r="AGU49" s="291"/>
      <c r="AGV49" s="291"/>
      <c r="AGW49" s="291"/>
      <c r="AGX49" s="291"/>
      <c r="AGY49" s="291"/>
      <c r="AGZ49" s="291"/>
      <c r="AHA49" s="291"/>
      <c r="AHB49" s="291"/>
      <c r="AHC49" s="291"/>
      <c r="AHD49" s="291"/>
      <c r="AHE49" s="291"/>
      <c r="AHF49" s="291"/>
      <c r="AHG49" s="291"/>
      <c r="AHH49" s="291"/>
      <c r="AHI49" s="291"/>
      <c r="AHJ49" s="291"/>
      <c r="AHK49" s="291"/>
      <c r="AHL49" s="291"/>
      <c r="AHM49" s="291"/>
      <c r="AHN49" s="291"/>
      <c r="AHO49" s="291"/>
      <c r="AHP49" s="291"/>
      <c r="AHQ49" s="291"/>
      <c r="AHR49" s="291"/>
      <c r="AHS49" s="291"/>
      <c r="AHT49" s="291"/>
      <c r="AHU49" s="291"/>
      <c r="AHV49" s="291"/>
      <c r="AHW49" s="291"/>
      <c r="AHX49" s="291"/>
      <c r="AHY49" s="291"/>
      <c r="AHZ49" s="291"/>
      <c r="AIA49" s="291"/>
      <c r="AIB49" s="291"/>
      <c r="AIC49" s="291"/>
      <c r="AID49" s="291"/>
      <c r="AIE49" s="291"/>
      <c r="AIF49" s="291"/>
      <c r="AIG49" s="291"/>
      <c r="AIH49" s="291"/>
      <c r="AII49" s="291"/>
      <c r="AIJ49" s="291"/>
      <c r="AIK49" s="291"/>
      <c r="AIL49" s="291"/>
      <c r="AIM49" s="291"/>
      <c r="AIN49" s="291"/>
      <c r="AIO49" s="291"/>
      <c r="AIP49" s="291"/>
      <c r="AIQ49" s="291"/>
      <c r="AIR49" s="291"/>
      <c r="AIS49" s="291"/>
      <c r="AIT49" s="291"/>
      <c r="AIU49" s="291"/>
      <c r="AIV49" s="291"/>
      <c r="AIW49" s="291"/>
      <c r="AIX49" s="291"/>
      <c r="AIY49" s="291"/>
      <c r="AIZ49" s="291"/>
      <c r="AJA49" s="291"/>
      <c r="AJB49" s="291"/>
      <c r="AJC49" s="291"/>
      <c r="AJD49" s="291"/>
      <c r="AJE49" s="291"/>
      <c r="AJF49" s="291"/>
      <c r="AJG49" s="291"/>
      <c r="AJH49" s="291"/>
      <c r="AJI49" s="291"/>
      <c r="AJJ49" s="291"/>
      <c r="AJK49" s="291"/>
      <c r="AJL49" s="291"/>
      <c r="AJM49" s="291"/>
      <c r="AJN49" s="291"/>
      <c r="AJO49" s="291"/>
      <c r="AJP49" s="291"/>
      <c r="AJQ49" s="291"/>
      <c r="AJR49" s="291"/>
      <c r="AJS49" s="291"/>
      <c r="AJT49" s="291"/>
      <c r="AJU49" s="291"/>
      <c r="AJV49" s="291"/>
      <c r="AJW49" s="291"/>
      <c r="AJX49" s="291"/>
      <c r="AJY49" s="291"/>
      <c r="AJZ49" s="291"/>
      <c r="AKA49" s="291"/>
      <c r="AKB49" s="291"/>
      <c r="AKC49" s="291"/>
      <c r="AKD49" s="291"/>
      <c r="AKE49" s="291"/>
      <c r="AKF49" s="291"/>
      <c r="AKG49" s="291"/>
      <c r="AKH49" s="291"/>
      <c r="AKI49" s="291"/>
      <c r="AKJ49" s="291"/>
      <c r="AKK49" s="291"/>
      <c r="AKL49" s="291"/>
      <c r="AKM49" s="291"/>
      <c r="AKN49" s="291"/>
      <c r="AKO49" s="291"/>
      <c r="AKP49" s="291"/>
      <c r="AKQ49" s="291"/>
      <c r="AKR49" s="291"/>
      <c r="AKS49" s="291"/>
      <c r="AKT49" s="291"/>
      <c r="AKU49" s="291"/>
      <c r="AKV49" s="291"/>
      <c r="AKW49" s="291"/>
      <c r="AKX49" s="291"/>
      <c r="AKY49" s="291"/>
      <c r="AKZ49" s="291"/>
      <c r="ALA49" s="291"/>
      <c r="ALB49" s="291"/>
      <c r="ALC49" s="291"/>
      <c r="ALD49" s="291"/>
      <c r="ALE49" s="291"/>
      <c r="ALF49" s="291"/>
      <c r="ALG49" s="291"/>
      <c r="ALH49" s="291"/>
      <c r="ALI49" s="291"/>
      <c r="ALJ49" s="291"/>
      <c r="ALK49" s="291"/>
    </row>
    <row r="50" spans="2:999">
      <c r="B50" t="s">
        <v>85</v>
      </c>
      <c r="C50" s="677">
        <v>0</v>
      </c>
      <c r="D50" s="677">
        <v>0</v>
      </c>
      <c r="E50" s="677">
        <v>0</v>
      </c>
      <c r="F50" s="677">
        <v>0</v>
      </c>
      <c r="G50" s="677">
        <v>0</v>
      </c>
      <c r="H50" s="677">
        <v>0</v>
      </c>
      <c r="I50" s="677">
        <v>0</v>
      </c>
      <c r="J50" s="677">
        <v>0</v>
      </c>
      <c r="K50" s="677">
        <v>0</v>
      </c>
      <c r="N50" s="86"/>
      <c r="O50" s="294"/>
      <c r="P50" s="294"/>
      <c r="Q50" s="294"/>
      <c r="R50" s="294"/>
      <c r="S50" s="294"/>
      <c r="T50" s="294"/>
      <c r="U50" s="291"/>
      <c r="V50" s="291"/>
      <c r="W50" s="291"/>
      <c r="X50" s="291"/>
      <c r="Y50" s="291"/>
      <c r="Z50" s="291"/>
      <c r="AA50" s="291"/>
      <c r="AB50" s="291"/>
      <c r="AC50" s="291"/>
      <c r="AD50" s="291"/>
      <c r="AE50" s="291"/>
      <c r="AF50" s="291"/>
      <c r="AG50" s="291"/>
      <c r="AH50" s="291"/>
      <c r="AI50" s="291"/>
      <c r="AJ50" s="291"/>
      <c r="AK50" s="291"/>
      <c r="AL50" s="291"/>
      <c r="AM50" s="291"/>
      <c r="AN50" s="291"/>
      <c r="AO50" s="291"/>
      <c r="AP50" s="291"/>
      <c r="AQ50" s="291"/>
      <c r="AR50" s="291"/>
      <c r="AS50" s="291"/>
      <c r="AT50" s="291"/>
      <c r="AU50" s="291"/>
      <c r="AV50" s="291"/>
      <c r="AW50" s="291"/>
      <c r="AX50" s="291"/>
      <c r="AY50" s="291"/>
      <c r="AZ50" s="291"/>
      <c r="BA50" s="291"/>
      <c r="BB50" s="291"/>
      <c r="BC50" s="291"/>
      <c r="BD50" s="291"/>
      <c r="BE50" s="291"/>
      <c r="BF50" s="291"/>
      <c r="BG50" s="291"/>
      <c r="BH50" s="291"/>
      <c r="BI50" s="291"/>
      <c r="BJ50" s="291"/>
      <c r="BK50" s="291"/>
      <c r="BL50" s="291"/>
      <c r="BM50" s="291"/>
      <c r="BN50" s="291"/>
      <c r="BO50" s="291"/>
      <c r="BP50" s="291"/>
      <c r="BQ50" s="291"/>
      <c r="BR50" s="291"/>
      <c r="BS50" s="291"/>
      <c r="BT50" s="291"/>
      <c r="BU50" s="291"/>
      <c r="BV50" s="291"/>
      <c r="BW50" s="291"/>
      <c r="BX50" s="291"/>
      <c r="BY50" s="291"/>
      <c r="BZ50" s="291"/>
      <c r="CA50" s="291"/>
      <c r="CB50" s="291"/>
      <c r="CC50" s="291"/>
      <c r="CD50" s="291"/>
      <c r="CE50" s="291"/>
      <c r="CF50" s="291"/>
      <c r="CG50" s="291"/>
      <c r="CH50" s="291"/>
      <c r="CI50" s="291"/>
      <c r="CJ50" s="291"/>
      <c r="CK50" s="291"/>
      <c r="CL50" s="291"/>
      <c r="CM50" s="291"/>
      <c r="CN50" s="291"/>
      <c r="CO50" s="291"/>
      <c r="CP50" s="291"/>
      <c r="CQ50" s="291"/>
      <c r="CR50" s="291"/>
      <c r="CS50" s="291"/>
      <c r="CT50" s="291"/>
      <c r="CU50" s="291"/>
      <c r="CV50" s="291"/>
      <c r="CW50" s="291"/>
      <c r="CX50" s="291"/>
      <c r="CY50" s="291"/>
      <c r="CZ50" s="291"/>
      <c r="DA50" s="291"/>
      <c r="DB50" s="291"/>
      <c r="DC50" s="291"/>
      <c r="DD50" s="291"/>
      <c r="DE50" s="291"/>
      <c r="DF50" s="291"/>
      <c r="DG50" s="291"/>
      <c r="DH50" s="291"/>
      <c r="DI50" s="291"/>
      <c r="DJ50" s="291"/>
      <c r="DK50" s="291"/>
      <c r="DL50" s="291"/>
      <c r="DM50" s="291"/>
      <c r="DN50" s="291"/>
      <c r="DO50" s="291"/>
      <c r="DP50" s="291"/>
      <c r="DQ50" s="291"/>
      <c r="DR50" s="291"/>
      <c r="DS50" s="291"/>
      <c r="DT50" s="291"/>
      <c r="DU50" s="291"/>
      <c r="DV50" s="291"/>
      <c r="DW50" s="291"/>
      <c r="DX50" s="291"/>
      <c r="DY50" s="291"/>
      <c r="DZ50" s="291"/>
      <c r="EA50" s="291"/>
      <c r="EB50" s="291"/>
      <c r="EC50" s="291"/>
      <c r="ED50" s="291"/>
      <c r="EE50" s="291"/>
      <c r="EF50" s="291"/>
      <c r="EG50" s="291"/>
      <c r="EH50" s="291"/>
      <c r="EI50" s="291"/>
      <c r="EJ50" s="291"/>
      <c r="EK50" s="291"/>
      <c r="EL50" s="291"/>
      <c r="EM50" s="291"/>
      <c r="EN50" s="291"/>
      <c r="EO50" s="291"/>
      <c r="EP50" s="291"/>
      <c r="EQ50" s="291"/>
      <c r="ER50" s="291"/>
      <c r="ES50" s="291"/>
      <c r="ET50" s="291"/>
      <c r="EU50" s="291"/>
      <c r="EV50" s="291"/>
      <c r="EW50" s="291"/>
      <c r="EX50" s="291"/>
      <c r="EY50" s="291"/>
      <c r="EZ50" s="291"/>
      <c r="FA50" s="291"/>
      <c r="FB50" s="291"/>
      <c r="FC50" s="291"/>
      <c r="FD50" s="291"/>
      <c r="FE50" s="291"/>
      <c r="FF50" s="291"/>
      <c r="FG50" s="291"/>
      <c r="FH50" s="291"/>
      <c r="FI50" s="291"/>
      <c r="FJ50" s="291"/>
      <c r="FK50" s="291"/>
      <c r="FL50" s="291"/>
      <c r="FM50" s="291"/>
      <c r="FN50" s="291"/>
      <c r="FO50" s="291"/>
      <c r="FP50" s="291"/>
      <c r="FQ50" s="291"/>
      <c r="FR50" s="291"/>
      <c r="FS50" s="291"/>
      <c r="FT50" s="291"/>
      <c r="FU50" s="291"/>
      <c r="FV50" s="291"/>
      <c r="FW50" s="291"/>
      <c r="FX50" s="291"/>
      <c r="FY50" s="291"/>
      <c r="FZ50" s="291"/>
      <c r="GA50" s="291"/>
      <c r="GB50" s="291"/>
      <c r="GC50" s="291"/>
      <c r="GD50" s="291"/>
      <c r="GE50" s="291"/>
      <c r="GF50" s="291"/>
      <c r="GG50" s="291"/>
      <c r="GH50" s="291"/>
      <c r="GI50" s="291"/>
      <c r="GJ50" s="291"/>
      <c r="GK50" s="291"/>
      <c r="GL50" s="291"/>
      <c r="GM50" s="291"/>
      <c r="GN50" s="291"/>
      <c r="GO50" s="291"/>
      <c r="GP50" s="291"/>
      <c r="GQ50" s="291"/>
      <c r="GR50" s="291"/>
      <c r="GS50" s="291"/>
      <c r="GT50" s="291"/>
      <c r="GU50" s="291"/>
      <c r="GV50" s="291"/>
      <c r="GW50" s="291"/>
      <c r="GX50" s="291"/>
      <c r="GY50" s="291"/>
      <c r="GZ50" s="291"/>
      <c r="HA50" s="291"/>
      <c r="HB50" s="291"/>
      <c r="HC50" s="291"/>
      <c r="HD50" s="291"/>
      <c r="HE50" s="291"/>
      <c r="HF50" s="291"/>
      <c r="HG50" s="291"/>
      <c r="HH50" s="291"/>
      <c r="HI50" s="291"/>
      <c r="HJ50" s="291"/>
      <c r="HK50" s="291"/>
      <c r="HL50" s="291"/>
      <c r="HM50" s="291"/>
      <c r="HN50" s="291"/>
      <c r="HO50" s="291"/>
      <c r="HP50" s="291"/>
      <c r="HQ50" s="291"/>
      <c r="HR50" s="291"/>
      <c r="HS50" s="291"/>
      <c r="HT50" s="291"/>
      <c r="HU50" s="291"/>
      <c r="HV50" s="291"/>
      <c r="HW50" s="291"/>
      <c r="HX50" s="291"/>
      <c r="HY50" s="291"/>
      <c r="HZ50" s="291"/>
      <c r="IA50" s="291"/>
      <c r="IB50" s="291"/>
      <c r="IC50" s="291"/>
      <c r="ID50" s="291"/>
      <c r="IE50" s="291"/>
      <c r="IF50" s="291"/>
      <c r="IG50" s="291"/>
      <c r="IH50" s="291"/>
      <c r="II50" s="291"/>
      <c r="IJ50" s="291"/>
      <c r="IK50" s="291"/>
      <c r="IL50" s="291"/>
      <c r="IM50" s="291"/>
      <c r="IN50" s="291"/>
      <c r="IO50" s="291"/>
      <c r="IP50" s="291"/>
      <c r="IQ50" s="291"/>
      <c r="IR50" s="291"/>
      <c r="IS50" s="291"/>
      <c r="IT50" s="291"/>
      <c r="IU50" s="291"/>
      <c r="IV50" s="291"/>
      <c r="IW50" s="291"/>
      <c r="IX50" s="291"/>
      <c r="IY50" s="291"/>
      <c r="IZ50" s="291"/>
      <c r="JA50" s="291"/>
      <c r="JB50" s="291"/>
      <c r="JC50" s="291"/>
      <c r="JD50" s="291"/>
      <c r="JE50" s="291"/>
      <c r="JF50" s="291"/>
      <c r="JG50" s="291"/>
      <c r="JH50" s="291"/>
      <c r="JI50" s="291"/>
      <c r="JJ50" s="291"/>
      <c r="JK50" s="291"/>
      <c r="JL50" s="291"/>
      <c r="JM50" s="291"/>
      <c r="JN50" s="291"/>
      <c r="JO50" s="291"/>
      <c r="JP50" s="291"/>
      <c r="JQ50" s="291"/>
      <c r="JR50" s="291"/>
      <c r="JS50" s="291"/>
      <c r="JT50" s="291"/>
      <c r="JU50" s="291"/>
      <c r="JV50" s="291"/>
      <c r="JW50" s="291"/>
      <c r="JX50" s="291"/>
      <c r="JY50" s="291"/>
      <c r="JZ50" s="291"/>
      <c r="KA50" s="291"/>
      <c r="KB50" s="291"/>
      <c r="KC50" s="291"/>
      <c r="KD50" s="291"/>
      <c r="KE50" s="291"/>
      <c r="KF50" s="291"/>
      <c r="KG50" s="291"/>
      <c r="KH50" s="291"/>
      <c r="KI50" s="291"/>
      <c r="KJ50" s="291"/>
      <c r="KK50" s="291"/>
      <c r="KL50" s="291"/>
      <c r="KM50" s="291"/>
      <c r="KN50" s="291"/>
      <c r="KO50" s="291"/>
      <c r="KP50" s="291"/>
      <c r="KQ50" s="291"/>
      <c r="KR50" s="291"/>
      <c r="KS50" s="291"/>
      <c r="KT50" s="291"/>
      <c r="KU50" s="291"/>
      <c r="KV50" s="291"/>
      <c r="KW50" s="291"/>
      <c r="KX50" s="291"/>
      <c r="KY50" s="291"/>
      <c r="KZ50" s="291"/>
      <c r="LA50" s="291"/>
      <c r="LB50" s="291"/>
      <c r="LC50" s="291"/>
      <c r="LD50" s="291"/>
      <c r="LE50" s="291"/>
      <c r="LF50" s="291"/>
      <c r="LG50" s="291"/>
      <c r="LH50" s="291"/>
      <c r="LI50" s="291"/>
      <c r="LJ50" s="291"/>
      <c r="LK50" s="291"/>
      <c r="LL50" s="291"/>
      <c r="LM50" s="291"/>
      <c r="LN50" s="291"/>
      <c r="LO50" s="291"/>
      <c r="LP50" s="291"/>
      <c r="LQ50" s="291"/>
      <c r="LR50" s="291"/>
      <c r="LS50" s="291"/>
      <c r="LT50" s="291"/>
      <c r="LU50" s="291"/>
      <c r="LV50" s="291"/>
      <c r="LW50" s="291"/>
      <c r="LX50" s="291"/>
      <c r="LY50" s="291"/>
      <c r="LZ50" s="291"/>
      <c r="MA50" s="291"/>
      <c r="MB50" s="291"/>
      <c r="MC50" s="291"/>
      <c r="MD50" s="291"/>
      <c r="ME50" s="291"/>
      <c r="MF50" s="291"/>
      <c r="MG50" s="291"/>
      <c r="MH50" s="291"/>
      <c r="MI50" s="291"/>
      <c r="MJ50" s="291"/>
      <c r="MK50" s="291"/>
      <c r="ML50" s="291"/>
      <c r="MM50" s="291"/>
      <c r="MN50" s="291"/>
      <c r="MO50" s="291"/>
      <c r="MP50" s="291"/>
      <c r="MQ50" s="291"/>
      <c r="MR50" s="291"/>
      <c r="MS50" s="291"/>
      <c r="MT50" s="291"/>
      <c r="MU50" s="291"/>
      <c r="MV50" s="291"/>
      <c r="MW50" s="291"/>
      <c r="MX50" s="291"/>
      <c r="MY50" s="291"/>
      <c r="MZ50" s="291"/>
      <c r="NA50" s="291"/>
      <c r="NB50" s="291"/>
      <c r="NC50" s="291"/>
      <c r="ND50" s="291"/>
      <c r="NE50" s="291"/>
      <c r="NF50" s="291"/>
      <c r="NG50" s="291"/>
      <c r="NH50" s="291"/>
      <c r="NI50" s="291"/>
      <c r="NJ50" s="291"/>
      <c r="NK50" s="291"/>
      <c r="NL50" s="291"/>
      <c r="NM50" s="291"/>
      <c r="NN50" s="291"/>
      <c r="NO50" s="291"/>
      <c r="NP50" s="291"/>
      <c r="NQ50" s="291"/>
      <c r="NR50" s="291"/>
      <c r="NS50" s="291"/>
      <c r="NT50" s="291"/>
      <c r="NU50" s="291"/>
      <c r="NV50" s="291"/>
      <c r="NW50" s="291"/>
      <c r="NX50" s="291"/>
      <c r="NY50" s="291"/>
      <c r="NZ50" s="291"/>
      <c r="OA50" s="291"/>
      <c r="OB50" s="291"/>
      <c r="OC50" s="291"/>
      <c r="OD50" s="291"/>
      <c r="OE50" s="291"/>
      <c r="OF50" s="291"/>
      <c r="OG50" s="291"/>
      <c r="OH50" s="291"/>
      <c r="OI50" s="291"/>
      <c r="OJ50" s="291"/>
      <c r="OK50" s="291"/>
      <c r="OL50" s="291"/>
      <c r="OM50" s="291"/>
      <c r="ON50" s="291"/>
      <c r="OO50" s="291"/>
      <c r="OP50" s="291"/>
      <c r="OQ50" s="291"/>
      <c r="OR50" s="291"/>
      <c r="OS50" s="291"/>
      <c r="OT50" s="291"/>
      <c r="OU50" s="291"/>
      <c r="OV50" s="291"/>
      <c r="OW50" s="291"/>
      <c r="OX50" s="291"/>
      <c r="OY50" s="291"/>
      <c r="OZ50" s="291"/>
      <c r="PA50" s="291"/>
      <c r="PB50" s="291"/>
      <c r="PC50" s="291"/>
      <c r="PD50" s="291"/>
      <c r="PE50" s="291"/>
      <c r="PF50" s="291"/>
      <c r="PG50" s="291"/>
      <c r="PH50" s="291"/>
      <c r="PI50" s="291"/>
      <c r="PJ50" s="291"/>
      <c r="PK50" s="291"/>
      <c r="PL50" s="291"/>
      <c r="PM50" s="291"/>
      <c r="PN50" s="291"/>
      <c r="PO50" s="291"/>
      <c r="PP50" s="291"/>
      <c r="PQ50" s="291"/>
      <c r="PR50" s="291"/>
      <c r="PS50" s="291"/>
      <c r="PT50" s="291"/>
      <c r="PU50" s="291"/>
      <c r="PV50" s="291"/>
      <c r="PW50" s="291"/>
      <c r="PX50" s="291"/>
      <c r="PY50" s="291"/>
      <c r="PZ50" s="291"/>
      <c r="QA50" s="291"/>
      <c r="QB50" s="291"/>
      <c r="QC50" s="291"/>
      <c r="QD50" s="291"/>
      <c r="QE50" s="291"/>
      <c r="QF50" s="291"/>
      <c r="QG50" s="291"/>
      <c r="QH50" s="291"/>
      <c r="QI50" s="291"/>
      <c r="QJ50" s="291"/>
      <c r="QK50" s="291"/>
      <c r="QL50" s="291"/>
      <c r="QM50" s="291"/>
      <c r="QN50" s="291"/>
      <c r="QO50" s="291"/>
      <c r="QP50" s="291"/>
      <c r="QQ50" s="291"/>
      <c r="QR50" s="291"/>
      <c r="QS50" s="291"/>
      <c r="QT50" s="291"/>
      <c r="QU50" s="291"/>
      <c r="QV50" s="291"/>
      <c r="QW50" s="291"/>
      <c r="QX50" s="291"/>
      <c r="QY50" s="291"/>
      <c r="QZ50" s="291"/>
      <c r="RA50" s="291"/>
      <c r="RB50" s="291"/>
      <c r="RC50" s="291"/>
      <c r="RD50" s="291"/>
      <c r="RE50" s="291"/>
      <c r="RF50" s="291"/>
      <c r="RG50" s="291"/>
      <c r="RH50" s="291"/>
      <c r="RI50" s="291"/>
      <c r="RJ50" s="291"/>
      <c r="RK50" s="291"/>
      <c r="RL50" s="291"/>
      <c r="RM50" s="291"/>
      <c r="RN50" s="291"/>
      <c r="RO50" s="291"/>
      <c r="RP50" s="291"/>
      <c r="RQ50" s="291"/>
      <c r="RR50" s="291"/>
      <c r="RS50" s="291"/>
      <c r="RT50" s="291"/>
      <c r="RU50" s="291"/>
      <c r="RV50" s="291"/>
      <c r="RW50" s="291"/>
      <c r="RX50" s="291"/>
      <c r="RY50" s="291"/>
      <c r="RZ50" s="291"/>
      <c r="SA50" s="291"/>
      <c r="SB50" s="291"/>
      <c r="SC50" s="291"/>
      <c r="SD50" s="291"/>
      <c r="SE50" s="291"/>
      <c r="SF50" s="291"/>
      <c r="SG50" s="291"/>
      <c r="SH50" s="291"/>
      <c r="SI50" s="291"/>
      <c r="SJ50" s="291"/>
      <c r="SK50" s="291"/>
      <c r="SL50" s="291"/>
      <c r="SM50" s="291"/>
      <c r="SN50" s="291"/>
      <c r="SO50" s="291"/>
      <c r="SP50" s="291"/>
      <c r="SQ50" s="291"/>
      <c r="SR50" s="291"/>
      <c r="SS50" s="291"/>
      <c r="ST50" s="291"/>
      <c r="SU50" s="291"/>
      <c r="SV50" s="291"/>
      <c r="SW50" s="291"/>
      <c r="SX50" s="291"/>
      <c r="SY50" s="291"/>
      <c r="SZ50" s="291"/>
      <c r="TA50" s="291"/>
      <c r="TB50" s="291"/>
      <c r="TC50" s="291"/>
      <c r="TD50" s="291"/>
      <c r="TE50" s="291"/>
      <c r="TF50" s="291"/>
      <c r="TG50" s="291"/>
      <c r="TH50" s="291"/>
      <c r="TI50" s="291"/>
      <c r="TJ50" s="291"/>
      <c r="TK50" s="291"/>
      <c r="TL50" s="291"/>
      <c r="TM50" s="291"/>
      <c r="TN50" s="291"/>
      <c r="TO50" s="291"/>
      <c r="TP50" s="291"/>
      <c r="TQ50" s="291"/>
      <c r="TR50" s="291"/>
      <c r="TS50" s="291"/>
      <c r="TT50" s="291"/>
      <c r="TU50" s="291"/>
      <c r="TV50" s="291"/>
      <c r="TW50" s="291"/>
      <c r="TX50" s="291"/>
      <c r="TY50" s="291"/>
      <c r="TZ50" s="291"/>
      <c r="UA50" s="291"/>
      <c r="UB50" s="291"/>
      <c r="UC50" s="291"/>
      <c r="UD50" s="291"/>
      <c r="UE50" s="291"/>
      <c r="UF50" s="291"/>
      <c r="UG50" s="291"/>
      <c r="UH50" s="291"/>
      <c r="UI50" s="291"/>
      <c r="UJ50" s="291"/>
      <c r="UK50" s="291"/>
      <c r="UL50" s="291"/>
      <c r="UM50" s="291"/>
      <c r="UN50" s="291"/>
      <c r="UO50" s="291"/>
      <c r="UP50" s="291"/>
      <c r="UQ50" s="291"/>
      <c r="UR50" s="291"/>
      <c r="US50" s="291"/>
      <c r="UT50" s="291"/>
      <c r="UU50" s="291"/>
      <c r="UV50" s="291"/>
      <c r="UW50" s="291"/>
      <c r="UX50" s="291"/>
      <c r="UY50" s="291"/>
      <c r="UZ50" s="291"/>
      <c r="VA50" s="291"/>
      <c r="VB50" s="291"/>
      <c r="VC50" s="291"/>
      <c r="VD50" s="291"/>
      <c r="VE50" s="291"/>
      <c r="VF50" s="291"/>
      <c r="VG50" s="291"/>
      <c r="VH50" s="291"/>
      <c r="VI50" s="291"/>
      <c r="VJ50" s="291"/>
      <c r="VK50" s="291"/>
      <c r="VL50" s="291"/>
      <c r="VM50" s="291"/>
      <c r="VN50" s="291"/>
      <c r="VO50" s="291"/>
      <c r="VP50" s="291"/>
      <c r="VQ50" s="291"/>
      <c r="VR50" s="291"/>
      <c r="VS50" s="291"/>
      <c r="VT50" s="291"/>
      <c r="VU50" s="291"/>
      <c r="VV50" s="291"/>
      <c r="VW50" s="291"/>
      <c r="VX50" s="291"/>
      <c r="VY50" s="291"/>
      <c r="VZ50" s="291"/>
      <c r="WA50" s="291"/>
      <c r="WB50" s="291"/>
      <c r="WC50" s="291"/>
      <c r="WD50" s="291"/>
      <c r="WE50" s="291"/>
      <c r="WF50" s="291"/>
      <c r="WG50" s="291"/>
      <c r="WH50" s="291"/>
      <c r="WI50" s="291"/>
      <c r="WJ50" s="291"/>
      <c r="WK50" s="291"/>
      <c r="WL50" s="291"/>
      <c r="WM50" s="291"/>
      <c r="WN50" s="291"/>
      <c r="WO50" s="291"/>
      <c r="WP50" s="291"/>
      <c r="WQ50" s="291"/>
      <c r="WR50" s="291"/>
      <c r="WS50" s="291"/>
      <c r="WT50" s="291"/>
      <c r="WU50" s="291"/>
      <c r="WV50" s="291"/>
      <c r="WW50" s="291"/>
      <c r="WX50" s="291"/>
      <c r="WY50" s="291"/>
      <c r="WZ50" s="291"/>
      <c r="XA50" s="291"/>
      <c r="XB50" s="291"/>
      <c r="XC50" s="291"/>
      <c r="XD50" s="291"/>
      <c r="XE50" s="291"/>
      <c r="XF50" s="291"/>
      <c r="XG50" s="291"/>
      <c r="XH50" s="291"/>
      <c r="XI50" s="291"/>
      <c r="XJ50" s="291"/>
      <c r="XK50" s="291"/>
      <c r="XL50" s="291"/>
      <c r="XM50" s="291"/>
      <c r="XN50" s="291"/>
      <c r="XO50" s="291"/>
      <c r="XP50" s="291"/>
      <c r="XQ50" s="291"/>
      <c r="XR50" s="291"/>
      <c r="XS50" s="291"/>
      <c r="XT50" s="291"/>
      <c r="XU50" s="291"/>
      <c r="XV50" s="291"/>
      <c r="XW50" s="291"/>
      <c r="XX50" s="291"/>
      <c r="XY50" s="291"/>
      <c r="XZ50" s="291"/>
      <c r="YA50" s="291"/>
      <c r="YB50" s="291"/>
      <c r="YC50" s="291"/>
      <c r="YD50" s="291"/>
      <c r="YE50" s="291"/>
      <c r="YF50" s="291"/>
      <c r="YG50" s="291"/>
      <c r="YH50" s="291"/>
      <c r="YI50" s="291"/>
      <c r="YJ50" s="291"/>
      <c r="YK50" s="291"/>
      <c r="YL50" s="291"/>
      <c r="YM50" s="291"/>
      <c r="YN50" s="291"/>
      <c r="YO50" s="291"/>
      <c r="YP50" s="291"/>
      <c r="YQ50" s="291"/>
      <c r="YR50" s="291"/>
      <c r="YS50" s="291"/>
      <c r="YT50" s="291"/>
      <c r="YU50" s="291"/>
      <c r="YV50" s="291"/>
      <c r="YW50" s="291"/>
      <c r="YX50" s="291"/>
      <c r="YY50" s="291"/>
      <c r="YZ50" s="291"/>
      <c r="ZA50" s="291"/>
      <c r="ZB50" s="291"/>
      <c r="ZC50" s="291"/>
      <c r="ZD50" s="291"/>
      <c r="ZE50" s="291"/>
      <c r="ZF50" s="291"/>
      <c r="ZG50" s="291"/>
      <c r="ZH50" s="291"/>
      <c r="ZI50" s="291"/>
      <c r="ZJ50" s="291"/>
      <c r="ZK50" s="291"/>
      <c r="ZL50" s="291"/>
      <c r="ZM50" s="291"/>
      <c r="ZN50" s="291"/>
      <c r="ZO50" s="291"/>
      <c r="ZP50" s="291"/>
      <c r="ZQ50" s="291"/>
      <c r="ZR50" s="291"/>
      <c r="ZS50" s="291"/>
      <c r="ZT50" s="291"/>
      <c r="ZU50" s="291"/>
      <c r="ZV50" s="291"/>
      <c r="ZW50" s="291"/>
      <c r="ZX50" s="291"/>
      <c r="ZY50" s="291"/>
      <c r="ZZ50" s="291"/>
      <c r="AAA50" s="291"/>
      <c r="AAB50" s="291"/>
      <c r="AAC50" s="291"/>
      <c r="AAD50" s="291"/>
      <c r="AAE50" s="291"/>
      <c r="AAF50" s="291"/>
      <c r="AAG50" s="291"/>
      <c r="AAH50" s="291"/>
      <c r="AAI50" s="291"/>
      <c r="AAJ50" s="291"/>
      <c r="AAK50" s="291"/>
      <c r="AAL50" s="291"/>
      <c r="AAM50" s="291"/>
      <c r="AAN50" s="291"/>
      <c r="AAO50" s="291"/>
      <c r="AAP50" s="291"/>
      <c r="AAQ50" s="291"/>
      <c r="AAR50" s="291"/>
      <c r="AAS50" s="291"/>
      <c r="AAT50" s="291"/>
      <c r="AAU50" s="291"/>
      <c r="AAV50" s="291"/>
      <c r="AAW50" s="291"/>
      <c r="AAX50" s="291"/>
      <c r="AAY50" s="291"/>
      <c r="AAZ50" s="291"/>
      <c r="ABA50" s="291"/>
      <c r="ABB50" s="291"/>
      <c r="ABC50" s="291"/>
      <c r="ABD50" s="291"/>
      <c r="ABE50" s="291"/>
      <c r="ABF50" s="291"/>
      <c r="ABG50" s="291"/>
      <c r="ABH50" s="291"/>
      <c r="ABI50" s="291"/>
      <c r="ABJ50" s="291"/>
      <c r="ABK50" s="291"/>
      <c r="ABL50" s="291"/>
      <c r="ABM50" s="291"/>
      <c r="ABN50" s="291"/>
      <c r="ABO50" s="291"/>
      <c r="ABP50" s="291"/>
      <c r="ABQ50" s="291"/>
      <c r="ABR50" s="291"/>
      <c r="ABS50" s="291"/>
      <c r="ABT50" s="291"/>
      <c r="ABU50" s="291"/>
      <c r="ABV50" s="291"/>
      <c r="ABW50" s="291"/>
      <c r="ABX50" s="291"/>
      <c r="ABY50" s="291"/>
      <c r="ABZ50" s="291"/>
      <c r="ACA50" s="291"/>
      <c r="ACB50" s="291"/>
      <c r="ACC50" s="291"/>
      <c r="ACD50" s="291"/>
      <c r="ACE50" s="291"/>
      <c r="ACF50" s="291"/>
      <c r="ACG50" s="291"/>
      <c r="ACH50" s="291"/>
      <c r="ACI50" s="291"/>
      <c r="ACJ50" s="291"/>
      <c r="ACK50" s="291"/>
      <c r="ACL50" s="291"/>
      <c r="ACM50" s="291"/>
      <c r="ACN50" s="291"/>
      <c r="ACO50" s="291"/>
      <c r="ACP50" s="291"/>
      <c r="ACQ50" s="291"/>
      <c r="ACR50" s="291"/>
      <c r="ACS50" s="291"/>
      <c r="ACT50" s="291"/>
      <c r="ACU50" s="291"/>
      <c r="ACV50" s="291"/>
      <c r="ACW50" s="291"/>
      <c r="ACX50" s="291"/>
      <c r="ACY50" s="291"/>
      <c r="ACZ50" s="291"/>
      <c r="ADA50" s="291"/>
      <c r="ADB50" s="291"/>
      <c r="ADC50" s="291"/>
      <c r="ADD50" s="291"/>
      <c r="ADE50" s="291"/>
      <c r="ADF50" s="291"/>
      <c r="ADG50" s="291"/>
      <c r="ADH50" s="291"/>
      <c r="ADI50" s="291"/>
      <c r="ADJ50" s="291"/>
      <c r="ADK50" s="291"/>
      <c r="ADL50" s="291"/>
      <c r="ADM50" s="291"/>
      <c r="ADN50" s="291"/>
      <c r="ADO50" s="291"/>
      <c r="ADP50" s="291"/>
      <c r="ADQ50" s="291"/>
      <c r="ADR50" s="291"/>
      <c r="ADS50" s="291"/>
      <c r="ADT50" s="291"/>
      <c r="ADU50" s="291"/>
      <c r="ADV50" s="291"/>
      <c r="ADW50" s="291"/>
      <c r="ADX50" s="291"/>
      <c r="ADY50" s="291"/>
      <c r="ADZ50" s="291"/>
      <c r="AEA50" s="291"/>
      <c r="AEB50" s="291"/>
      <c r="AEC50" s="291"/>
      <c r="AED50" s="291"/>
      <c r="AEE50" s="291"/>
      <c r="AEF50" s="291"/>
      <c r="AEG50" s="291"/>
      <c r="AEH50" s="291"/>
      <c r="AEI50" s="291"/>
      <c r="AEJ50" s="291"/>
      <c r="AEK50" s="291"/>
      <c r="AEL50" s="291"/>
      <c r="AEM50" s="291"/>
      <c r="AEN50" s="291"/>
      <c r="AEO50" s="291"/>
      <c r="AEP50" s="291"/>
      <c r="AEQ50" s="291"/>
      <c r="AER50" s="291"/>
      <c r="AES50" s="291"/>
      <c r="AET50" s="291"/>
      <c r="AEU50" s="291"/>
      <c r="AEV50" s="291"/>
      <c r="AEW50" s="291"/>
      <c r="AEX50" s="291"/>
      <c r="AEY50" s="291"/>
      <c r="AEZ50" s="291"/>
      <c r="AFA50" s="291"/>
      <c r="AFB50" s="291"/>
      <c r="AFC50" s="291"/>
      <c r="AFD50" s="291"/>
      <c r="AFE50" s="291"/>
      <c r="AFF50" s="291"/>
      <c r="AFG50" s="291"/>
      <c r="AFH50" s="291"/>
      <c r="AFI50" s="291"/>
      <c r="AFJ50" s="291"/>
      <c r="AFK50" s="291"/>
      <c r="AFL50" s="291"/>
      <c r="AFM50" s="291"/>
      <c r="AFN50" s="291"/>
      <c r="AFO50" s="291"/>
      <c r="AFP50" s="291"/>
      <c r="AFQ50" s="291"/>
      <c r="AFR50" s="291"/>
      <c r="AFS50" s="291"/>
      <c r="AFT50" s="291"/>
      <c r="AFU50" s="291"/>
      <c r="AFV50" s="291"/>
      <c r="AFW50" s="291"/>
      <c r="AFX50" s="291"/>
      <c r="AFY50" s="291"/>
      <c r="AFZ50" s="291"/>
      <c r="AGA50" s="291"/>
      <c r="AGB50" s="291"/>
      <c r="AGC50" s="291"/>
      <c r="AGD50" s="291"/>
      <c r="AGE50" s="291"/>
      <c r="AGF50" s="291"/>
      <c r="AGG50" s="291"/>
      <c r="AGH50" s="291"/>
      <c r="AGI50" s="291"/>
      <c r="AGJ50" s="291"/>
      <c r="AGK50" s="291"/>
      <c r="AGL50" s="291"/>
      <c r="AGM50" s="291"/>
      <c r="AGN50" s="291"/>
      <c r="AGO50" s="291"/>
      <c r="AGP50" s="291"/>
      <c r="AGQ50" s="291"/>
      <c r="AGR50" s="291"/>
      <c r="AGS50" s="291"/>
      <c r="AGT50" s="291"/>
      <c r="AGU50" s="291"/>
      <c r="AGV50" s="291"/>
      <c r="AGW50" s="291"/>
      <c r="AGX50" s="291"/>
      <c r="AGY50" s="291"/>
      <c r="AGZ50" s="291"/>
      <c r="AHA50" s="291"/>
      <c r="AHB50" s="291"/>
      <c r="AHC50" s="291"/>
      <c r="AHD50" s="291"/>
      <c r="AHE50" s="291"/>
      <c r="AHF50" s="291"/>
      <c r="AHG50" s="291"/>
      <c r="AHH50" s="291"/>
      <c r="AHI50" s="291"/>
      <c r="AHJ50" s="291"/>
      <c r="AHK50" s="291"/>
      <c r="AHL50" s="291"/>
      <c r="AHM50" s="291"/>
      <c r="AHN50" s="291"/>
      <c r="AHO50" s="291"/>
      <c r="AHP50" s="291"/>
      <c r="AHQ50" s="291"/>
      <c r="AHR50" s="291"/>
      <c r="AHS50" s="291"/>
      <c r="AHT50" s="291"/>
      <c r="AHU50" s="291"/>
      <c r="AHV50" s="291"/>
      <c r="AHW50" s="291"/>
      <c r="AHX50" s="291"/>
      <c r="AHY50" s="291"/>
      <c r="AHZ50" s="291"/>
      <c r="AIA50" s="291"/>
      <c r="AIB50" s="291"/>
      <c r="AIC50" s="291"/>
      <c r="AID50" s="291"/>
      <c r="AIE50" s="291"/>
      <c r="AIF50" s="291"/>
      <c r="AIG50" s="291"/>
      <c r="AIH50" s="291"/>
      <c r="AII50" s="291"/>
      <c r="AIJ50" s="291"/>
      <c r="AIK50" s="291"/>
      <c r="AIL50" s="291"/>
      <c r="AIM50" s="291"/>
      <c r="AIN50" s="291"/>
      <c r="AIO50" s="291"/>
      <c r="AIP50" s="291"/>
      <c r="AIQ50" s="291"/>
      <c r="AIR50" s="291"/>
      <c r="AIS50" s="291"/>
      <c r="AIT50" s="291"/>
      <c r="AIU50" s="291"/>
      <c r="AIV50" s="291"/>
      <c r="AIW50" s="291"/>
      <c r="AIX50" s="291"/>
      <c r="AIY50" s="291"/>
      <c r="AIZ50" s="291"/>
      <c r="AJA50" s="291"/>
      <c r="AJB50" s="291"/>
      <c r="AJC50" s="291"/>
      <c r="AJD50" s="291"/>
      <c r="AJE50" s="291"/>
      <c r="AJF50" s="291"/>
      <c r="AJG50" s="291"/>
      <c r="AJH50" s="291"/>
      <c r="AJI50" s="291"/>
      <c r="AJJ50" s="291"/>
      <c r="AJK50" s="291"/>
      <c r="AJL50" s="291"/>
      <c r="AJM50" s="291"/>
      <c r="AJN50" s="291"/>
      <c r="AJO50" s="291"/>
      <c r="AJP50" s="291"/>
      <c r="AJQ50" s="291"/>
      <c r="AJR50" s="291"/>
      <c r="AJS50" s="291"/>
      <c r="AJT50" s="291"/>
      <c r="AJU50" s="291"/>
      <c r="AJV50" s="291"/>
      <c r="AJW50" s="291"/>
      <c r="AJX50" s="291"/>
      <c r="AJY50" s="291"/>
      <c r="AJZ50" s="291"/>
      <c r="AKA50" s="291"/>
      <c r="AKB50" s="291"/>
      <c r="AKC50" s="291"/>
      <c r="AKD50" s="291"/>
      <c r="AKE50" s="291"/>
      <c r="AKF50" s="291"/>
      <c r="AKG50" s="291"/>
      <c r="AKH50" s="291"/>
      <c r="AKI50" s="291"/>
      <c r="AKJ50" s="291"/>
      <c r="AKK50" s="291"/>
      <c r="AKL50" s="291"/>
      <c r="AKM50" s="291"/>
      <c r="AKN50" s="291"/>
      <c r="AKO50" s="291"/>
      <c r="AKP50" s="291"/>
      <c r="AKQ50" s="291"/>
      <c r="AKR50" s="291"/>
      <c r="AKS50" s="291"/>
      <c r="AKT50" s="291"/>
      <c r="AKU50" s="291"/>
      <c r="AKV50" s="291"/>
      <c r="AKW50" s="291"/>
      <c r="AKX50" s="291"/>
      <c r="AKY50" s="291"/>
      <c r="AKZ50" s="291"/>
      <c r="ALA50" s="291"/>
      <c r="ALB50" s="291"/>
      <c r="ALC50" s="291"/>
      <c r="ALD50" s="291"/>
      <c r="ALE50" s="291"/>
      <c r="ALF50" s="291"/>
      <c r="ALG50" s="291"/>
      <c r="ALH50" s="291"/>
      <c r="ALI50" s="291"/>
      <c r="ALJ50" s="291"/>
      <c r="ALK50" s="291"/>
    </row>
    <row r="51" spans="2:999">
      <c r="B51" t="s">
        <v>446</v>
      </c>
      <c r="C51" s="677">
        <v>720</v>
      </c>
      <c r="D51" s="677">
        <v>728</v>
      </c>
      <c r="E51" s="677">
        <v>387</v>
      </c>
      <c r="F51" s="677">
        <v>593</v>
      </c>
      <c r="G51" s="677">
        <v>583</v>
      </c>
      <c r="H51" s="677">
        <v>578</v>
      </c>
      <c r="I51" s="677">
        <v>576</v>
      </c>
      <c r="J51" s="677">
        <v>560</v>
      </c>
      <c r="K51" s="677">
        <v>544</v>
      </c>
      <c r="N51" s="86"/>
      <c r="O51" s="294"/>
      <c r="P51" s="294"/>
      <c r="Q51" s="294"/>
      <c r="R51" s="294"/>
      <c r="S51" s="294"/>
      <c r="T51" s="294"/>
      <c r="U51" s="291"/>
      <c r="V51" s="291"/>
      <c r="W51" s="291"/>
      <c r="X51" s="291"/>
      <c r="Y51" s="291"/>
      <c r="Z51" s="291"/>
      <c r="AA51" s="291"/>
      <c r="AB51" s="291"/>
      <c r="AC51" s="291"/>
      <c r="AD51" s="291"/>
      <c r="AE51" s="291"/>
      <c r="AF51" s="291"/>
      <c r="AG51" s="291"/>
      <c r="AH51" s="291"/>
      <c r="AI51" s="291"/>
      <c r="AJ51" s="291"/>
      <c r="AK51" s="291"/>
      <c r="AL51" s="291"/>
      <c r="AM51" s="291"/>
      <c r="AN51" s="291"/>
      <c r="AO51" s="291"/>
      <c r="AP51" s="291"/>
      <c r="AQ51" s="291"/>
      <c r="AR51" s="291"/>
      <c r="AS51" s="291"/>
      <c r="AT51" s="291"/>
      <c r="AU51" s="291"/>
      <c r="AV51" s="291"/>
      <c r="AW51" s="291"/>
      <c r="AX51" s="291"/>
      <c r="AY51" s="291"/>
      <c r="AZ51" s="291"/>
      <c r="BA51" s="291"/>
      <c r="BB51" s="291"/>
      <c r="BC51" s="291"/>
      <c r="BD51" s="291"/>
      <c r="BE51" s="291"/>
      <c r="BF51" s="291"/>
      <c r="BG51" s="291"/>
      <c r="BH51" s="291"/>
      <c r="BI51" s="291"/>
      <c r="BJ51" s="291"/>
      <c r="BK51" s="291"/>
      <c r="BL51" s="291"/>
      <c r="BM51" s="291"/>
      <c r="BN51" s="291"/>
      <c r="BO51" s="291"/>
      <c r="BP51" s="291"/>
      <c r="BQ51" s="291"/>
      <c r="BR51" s="291"/>
      <c r="BS51" s="291"/>
      <c r="BT51" s="291"/>
      <c r="BU51" s="291"/>
      <c r="BV51" s="291"/>
      <c r="BW51" s="291"/>
      <c r="BX51" s="291"/>
      <c r="BY51" s="291"/>
      <c r="BZ51" s="291"/>
      <c r="CA51" s="291"/>
      <c r="CB51" s="291"/>
      <c r="CC51" s="291"/>
      <c r="CD51" s="291"/>
      <c r="CE51" s="291"/>
      <c r="CF51" s="291"/>
      <c r="CG51" s="291"/>
      <c r="CH51" s="291"/>
      <c r="CI51" s="291"/>
      <c r="CJ51" s="291"/>
      <c r="CK51" s="291"/>
      <c r="CL51" s="291"/>
      <c r="CM51" s="291"/>
      <c r="CN51" s="291"/>
      <c r="CO51" s="291"/>
      <c r="CP51" s="291"/>
      <c r="CQ51" s="291"/>
      <c r="CR51" s="291"/>
      <c r="CS51" s="291"/>
      <c r="CT51" s="291"/>
      <c r="CU51" s="291"/>
      <c r="CV51" s="291"/>
      <c r="CW51" s="291"/>
      <c r="CX51" s="291"/>
      <c r="CY51" s="291"/>
      <c r="CZ51" s="291"/>
      <c r="DA51" s="291"/>
      <c r="DB51" s="291"/>
      <c r="DC51" s="291"/>
      <c r="DD51" s="291"/>
      <c r="DE51" s="291"/>
      <c r="DF51" s="291"/>
      <c r="DG51" s="291"/>
      <c r="DH51" s="291"/>
      <c r="DI51" s="291"/>
      <c r="DJ51" s="291"/>
      <c r="DK51" s="291"/>
      <c r="DL51" s="291"/>
      <c r="DM51" s="291"/>
      <c r="DN51" s="291"/>
      <c r="DO51" s="291"/>
      <c r="DP51" s="291"/>
      <c r="DQ51" s="291"/>
      <c r="DR51" s="291"/>
      <c r="DS51" s="291"/>
      <c r="DT51" s="291"/>
      <c r="DU51" s="291"/>
      <c r="DV51" s="291"/>
      <c r="DW51" s="291"/>
      <c r="DX51" s="291"/>
      <c r="DY51" s="291"/>
      <c r="DZ51" s="291"/>
      <c r="EA51" s="291"/>
      <c r="EB51" s="291"/>
      <c r="EC51" s="291"/>
      <c r="ED51" s="291"/>
      <c r="EE51" s="291"/>
      <c r="EF51" s="291"/>
      <c r="EG51" s="291"/>
      <c r="EH51" s="291"/>
      <c r="EI51" s="291"/>
      <c r="EJ51" s="291"/>
      <c r="EK51" s="291"/>
      <c r="EL51" s="291"/>
      <c r="EM51" s="291"/>
      <c r="EN51" s="291"/>
      <c r="EO51" s="291"/>
      <c r="EP51" s="291"/>
      <c r="EQ51" s="291"/>
      <c r="ER51" s="291"/>
      <c r="ES51" s="291"/>
      <c r="ET51" s="291"/>
      <c r="EU51" s="291"/>
      <c r="EV51" s="291"/>
      <c r="EW51" s="291"/>
      <c r="EX51" s="291"/>
      <c r="EY51" s="291"/>
      <c r="EZ51" s="291"/>
      <c r="FA51" s="291"/>
      <c r="FB51" s="291"/>
      <c r="FC51" s="291"/>
      <c r="FD51" s="291"/>
      <c r="FE51" s="291"/>
      <c r="FF51" s="291"/>
      <c r="FG51" s="291"/>
      <c r="FH51" s="291"/>
      <c r="FI51" s="291"/>
      <c r="FJ51" s="291"/>
      <c r="FK51" s="291"/>
      <c r="FL51" s="291"/>
      <c r="FM51" s="291"/>
      <c r="FN51" s="291"/>
      <c r="FO51" s="291"/>
      <c r="FP51" s="291"/>
      <c r="FQ51" s="291"/>
      <c r="FR51" s="291"/>
      <c r="FS51" s="291"/>
      <c r="FT51" s="291"/>
      <c r="FU51" s="291"/>
      <c r="FV51" s="291"/>
      <c r="FW51" s="291"/>
      <c r="FX51" s="291"/>
      <c r="FY51" s="291"/>
      <c r="FZ51" s="291"/>
      <c r="GA51" s="291"/>
      <c r="GB51" s="291"/>
      <c r="GC51" s="291"/>
      <c r="GD51" s="291"/>
      <c r="GE51" s="291"/>
      <c r="GF51" s="291"/>
      <c r="GG51" s="291"/>
      <c r="GH51" s="291"/>
      <c r="GI51" s="291"/>
      <c r="GJ51" s="291"/>
      <c r="GK51" s="291"/>
      <c r="GL51" s="291"/>
      <c r="GM51" s="291"/>
      <c r="GN51" s="291"/>
      <c r="GO51" s="291"/>
      <c r="GP51" s="291"/>
      <c r="GQ51" s="291"/>
      <c r="GR51" s="291"/>
      <c r="GS51" s="291"/>
      <c r="GT51" s="291"/>
      <c r="GU51" s="291"/>
      <c r="GV51" s="291"/>
      <c r="GW51" s="291"/>
      <c r="GX51" s="291"/>
      <c r="GY51" s="291"/>
      <c r="GZ51" s="291"/>
      <c r="HA51" s="291"/>
      <c r="HB51" s="291"/>
      <c r="HC51" s="291"/>
      <c r="HD51" s="291"/>
      <c r="HE51" s="291"/>
      <c r="HF51" s="291"/>
      <c r="HG51" s="291"/>
      <c r="HH51" s="291"/>
      <c r="HI51" s="291"/>
      <c r="HJ51" s="291"/>
      <c r="HK51" s="291"/>
      <c r="HL51" s="291"/>
      <c r="HM51" s="291"/>
      <c r="HN51" s="291"/>
      <c r="HO51" s="291"/>
      <c r="HP51" s="291"/>
      <c r="HQ51" s="291"/>
      <c r="HR51" s="291"/>
      <c r="HS51" s="291"/>
      <c r="HT51" s="291"/>
      <c r="HU51" s="291"/>
      <c r="HV51" s="291"/>
      <c r="HW51" s="291"/>
      <c r="HX51" s="291"/>
      <c r="HY51" s="291"/>
      <c r="HZ51" s="291"/>
      <c r="IA51" s="291"/>
      <c r="IB51" s="291"/>
      <c r="IC51" s="291"/>
      <c r="ID51" s="291"/>
      <c r="IE51" s="291"/>
      <c r="IF51" s="291"/>
      <c r="IG51" s="291"/>
      <c r="IH51" s="291"/>
      <c r="II51" s="291"/>
      <c r="IJ51" s="291"/>
      <c r="IK51" s="291"/>
      <c r="IL51" s="291"/>
      <c r="IM51" s="291"/>
      <c r="IN51" s="291"/>
      <c r="IO51" s="291"/>
      <c r="IP51" s="291"/>
      <c r="IQ51" s="291"/>
      <c r="IR51" s="291"/>
      <c r="IS51" s="291"/>
      <c r="IT51" s="291"/>
      <c r="IU51" s="291"/>
      <c r="IV51" s="291"/>
      <c r="IW51" s="291"/>
      <c r="IX51" s="291"/>
      <c r="IY51" s="291"/>
      <c r="IZ51" s="291"/>
      <c r="JA51" s="291"/>
      <c r="JB51" s="291"/>
      <c r="JC51" s="291"/>
      <c r="JD51" s="291"/>
      <c r="JE51" s="291"/>
      <c r="JF51" s="291"/>
      <c r="JG51" s="291"/>
      <c r="JH51" s="291"/>
      <c r="JI51" s="291"/>
      <c r="JJ51" s="291"/>
      <c r="JK51" s="291"/>
      <c r="JL51" s="291"/>
      <c r="JM51" s="291"/>
      <c r="JN51" s="291"/>
      <c r="JO51" s="291"/>
      <c r="JP51" s="291"/>
      <c r="JQ51" s="291"/>
      <c r="JR51" s="291"/>
      <c r="JS51" s="291"/>
      <c r="JT51" s="291"/>
      <c r="JU51" s="291"/>
      <c r="JV51" s="291"/>
      <c r="JW51" s="291"/>
      <c r="JX51" s="291"/>
      <c r="JY51" s="291"/>
      <c r="JZ51" s="291"/>
      <c r="KA51" s="291"/>
      <c r="KB51" s="291"/>
      <c r="KC51" s="291"/>
      <c r="KD51" s="291"/>
      <c r="KE51" s="291"/>
      <c r="KF51" s="291"/>
      <c r="KG51" s="291"/>
      <c r="KH51" s="291"/>
      <c r="KI51" s="291"/>
      <c r="KJ51" s="291"/>
      <c r="KK51" s="291"/>
      <c r="KL51" s="291"/>
      <c r="KM51" s="291"/>
      <c r="KN51" s="291"/>
      <c r="KO51" s="291"/>
      <c r="KP51" s="291"/>
      <c r="KQ51" s="291"/>
      <c r="KR51" s="291"/>
      <c r="KS51" s="291"/>
      <c r="KT51" s="291"/>
      <c r="KU51" s="291"/>
      <c r="KV51" s="291"/>
      <c r="KW51" s="291"/>
      <c r="KX51" s="291"/>
      <c r="KY51" s="291"/>
      <c r="KZ51" s="291"/>
      <c r="LA51" s="291"/>
      <c r="LB51" s="291"/>
      <c r="LC51" s="291"/>
      <c r="LD51" s="291"/>
      <c r="LE51" s="291"/>
      <c r="LF51" s="291"/>
      <c r="LG51" s="291"/>
      <c r="LH51" s="291"/>
      <c r="LI51" s="291"/>
      <c r="LJ51" s="291"/>
      <c r="LK51" s="291"/>
      <c r="LL51" s="291"/>
      <c r="LM51" s="291"/>
      <c r="LN51" s="291"/>
      <c r="LO51" s="291"/>
      <c r="LP51" s="291"/>
      <c r="LQ51" s="291"/>
      <c r="LR51" s="291"/>
      <c r="LS51" s="291"/>
      <c r="LT51" s="291"/>
      <c r="LU51" s="291"/>
      <c r="LV51" s="291"/>
      <c r="LW51" s="291"/>
      <c r="LX51" s="291"/>
      <c r="LY51" s="291"/>
      <c r="LZ51" s="291"/>
      <c r="MA51" s="291"/>
      <c r="MB51" s="291"/>
      <c r="MC51" s="291"/>
      <c r="MD51" s="291"/>
      <c r="ME51" s="291"/>
      <c r="MF51" s="291"/>
      <c r="MG51" s="291"/>
      <c r="MH51" s="291"/>
      <c r="MI51" s="291"/>
      <c r="MJ51" s="291"/>
      <c r="MK51" s="291"/>
      <c r="ML51" s="291"/>
      <c r="MM51" s="291"/>
      <c r="MN51" s="291"/>
      <c r="MO51" s="291"/>
      <c r="MP51" s="291"/>
      <c r="MQ51" s="291"/>
      <c r="MR51" s="291"/>
      <c r="MS51" s="291"/>
      <c r="MT51" s="291"/>
      <c r="MU51" s="291"/>
      <c r="MV51" s="291"/>
      <c r="MW51" s="291"/>
      <c r="MX51" s="291"/>
      <c r="MY51" s="291"/>
      <c r="MZ51" s="291"/>
      <c r="NA51" s="291"/>
      <c r="NB51" s="291"/>
      <c r="NC51" s="291"/>
      <c r="ND51" s="291"/>
      <c r="NE51" s="291"/>
      <c r="NF51" s="291"/>
      <c r="NG51" s="291"/>
      <c r="NH51" s="291"/>
      <c r="NI51" s="291"/>
      <c r="NJ51" s="291"/>
      <c r="NK51" s="291"/>
      <c r="NL51" s="291"/>
      <c r="NM51" s="291"/>
      <c r="NN51" s="291"/>
      <c r="NO51" s="291"/>
      <c r="NP51" s="291"/>
      <c r="NQ51" s="291"/>
      <c r="NR51" s="291"/>
      <c r="NS51" s="291"/>
      <c r="NT51" s="291"/>
      <c r="NU51" s="291"/>
      <c r="NV51" s="291"/>
      <c r="NW51" s="291"/>
      <c r="NX51" s="291"/>
      <c r="NY51" s="291"/>
      <c r="NZ51" s="291"/>
      <c r="OA51" s="291"/>
      <c r="OB51" s="291"/>
      <c r="OC51" s="291"/>
      <c r="OD51" s="291"/>
      <c r="OE51" s="291"/>
      <c r="OF51" s="291"/>
      <c r="OG51" s="291"/>
      <c r="OH51" s="291"/>
      <c r="OI51" s="291"/>
      <c r="OJ51" s="291"/>
      <c r="OK51" s="291"/>
      <c r="OL51" s="291"/>
      <c r="OM51" s="291"/>
      <c r="ON51" s="291"/>
      <c r="OO51" s="291"/>
      <c r="OP51" s="291"/>
      <c r="OQ51" s="291"/>
      <c r="OR51" s="291"/>
      <c r="OS51" s="291"/>
      <c r="OT51" s="291"/>
      <c r="OU51" s="291"/>
      <c r="OV51" s="291"/>
      <c r="OW51" s="291"/>
      <c r="OX51" s="291"/>
      <c r="OY51" s="291"/>
      <c r="OZ51" s="291"/>
      <c r="PA51" s="291"/>
      <c r="PB51" s="291"/>
      <c r="PC51" s="291"/>
      <c r="PD51" s="291"/>
      <c r="PE51" s="291"/>
      <c r="PF51" s="291"/>
      <c r="PG51" s="291"/>
      <c r="PH51" s="291"/>
      <c r="PI51" s="291"/>
      <c r="PJ51" s="291"/>
      <c r="PK51" s="291"/>
      <c r="PL51" s="291"/>
      <c r="PM51" s="291"/>
      <c r="PN51" s="291"/>
      <c r="PO51" s="291"/>
      <c r="PP51" s="291"/>
      <c r="PQ51" s="291"/>
      <c r="PR51" s="291"/>
      <c r="PS51" s="291"/>
      <c r="PT51" s="291"/>
      <c r="PU51" s="291"/>
      <c r="PV51" s="291"/>
      <c r="PW51" s="291"/>
      <c r="PX51" s="291"/>
      <c r="PY51" s="291"/>
      <c r="PZ51" s="291"/>
      <c r="QA51" s="291"/>
      <c r="QB51" s="291"/>
      <c r="QC51" s="291"/>
      <c r="QD51" s="291"/>
      <c r="QE51" s="291"/>
      <c r="QF51" s="291"/>
      <c r="QG51" s="291"/>
      <c r="QH51" s="291"/>
      <c r="QI51" s="291"/>
      <c r="QJ51" s="291"/>
      <c r="QK51" s="291"/>
      <c r="QL51" s="291"/>
      <c r="QM51" s="291"/>
      <c r="QN51" s="291"/>
      <c r="QO51" s="291"/>
      <c r="QP51" s="291"/>
      <c r="QQ51" s="291"/>
      <c r="QR51" s="291"/>
      <c r="QS51" s="291"/>
      <c r="QT51" s="291"/>
      <c r="QU51" s="291"/>
      <c r="QV51" s="291"/>
      <c r="QW51" s="291"/>
      <c r="QX51" s="291"/>
      <c r="QY51" s="291"/>
      <c r="QZ51" s="291"/>
      <c r="RA51" s="291"/>
      <c r="RB51" s="291"/>
      <c r="RC51" s="291"/>
      <c r="RD51" s="291"/>
      <c r="RE51" s="291"/>
      <c r="RF51" s="291"/>
      <c r="RG51" s="291"/>
      <c r="RH51" s="291"/>
      <c r="RI51" s="291"/>
      <c r="RJ51" s="291"/>
      <c r="RK51" s="291"/>
      <c r="RL51" s="291"/>
      <c r="RM51" s="291"/>
      <c r="RN51" s="291"/>
      <c r="RO51" s="291"/>
      <c r="RP51" s="291"/>
      <c r="RQ51" s="291"/>
      <c r="RR51" s="291"/>
      <c r="RS51" s="291"/>
      <c r="RT51" s="291"/>
      <c r="RU51" s="291"/>
      <c r="RV51" s="291"/>
      <c r="RW51" s="291"/>
      <c r="RX51" s="291"/>
      <c r="RY51" s="291"/>
      <c r="RZ51" s="291"/>
      <c r="SA51" s="291"/>
      <c r="SB51" s="291"/>
      <c r="SC51" s="291"/>
      <c r="SD51" s="291"/>
      <c r="SE51" s="291"/>
      <c r="SF51" s="291"/>
      <c r="SG51" s="291"/>
      <c r="SH51" s="291"/>
      <c r="SI51" s="291"/>
      <c r="SJ51" s="291"/>
      <c r="SK51" s="291"/>
      <c r="SL51" s="291"/>
      <c r="SM51" s="291"/>
      <c r="SN51" s="291"/>
      <c r="SO51" s="291"/>
      <c r="SP51" s="291"/>
      <c r="SQ51" s="291"/>
      <c r="SR51" s="291"/>
      <c r="SS51" s="291"/>
      <c r="ST51" s="291"/>
      <c r="SU51" s="291"/>
      <c r="SV51" s="291"/>
      <c r="SW51" s="291"/>
      <c r="SX51" s="291"/>
      <c r="SY51" s="291"/>
      <c r="SZ51" s="291"/>
      <c r="TA51" s="291"/>
      <c r="TB51" s="291"/>
      <c r="TC51" s="291"/>
      <c r="TD51" s="291"/>
      <c r="TE51" s="291"/>
      <c r="TF51" s="291"/>
      <c r="TG51" s="291"/>
      <c r="TH51" s="291"/>
      <c r="TI51" s="291"/>
      <c r="TJ51" s="291"/>
      <c r="TK51" s="291"/>
      <c r="TL51" s="291"/>
      <c r="TM51" s="291"/>
      <c r="TN51" s="291"/>
      <c r="TO51" s="291"/>
      <c r="TP51" s="291"/>
      <c r="TQ51" s="291"/>
      <c r="TR51" s="291"/>
      <c r="TS51" s="291"/>
      <c r="TT51" s="291"/>
      <c r="TU51" s="291"/>
      <c r="TV51" s="291"/>
      <c r="TW51" s="291"/>
      <c r="TX51" s="291"/>
      <c r="TY51" s="291"/>
      <c r="TZ51" s="291"/>
      <c r="UA51" s="291"/>
      <c r="UB51" s="291"/>
      <c r="UC51" s="291"/>
      <c r="UD51" s="291"/>
      <c r="UE51" s="291"/>
      <c r="UF51" s="291"/>
      <c r="UG51" s="291"/>
      <c r="UH51" s="291"/>
      <c r="UI51" s="291"/>
      <c r="UJ51" s="291"/>
      <c r="UK51" s="291"/>
      <c r="UL51" s="291"/>
      <c r="UM51" s="291"/>
      <c r="UN51" s="291"/>
      <c r="UO51" s="291"/>
      <c r="UP51" s="291"/>
      <c r="UQ51" s="291"/>
      <c r="UR51" s="291"/>
      <c r="US51" s="291"/>
      <c r="UT51" s="291"/>
      <c r="UU51" s="291"/>
      <c r="UV51" s="291"/>
      <c r="UW51" s="291"/>
      <c r="UX51" s="291"/>
      <c r="UY51" s="291"/>
      <c r="UZ51" s="291"/>
      <c r="VA51" s="291"/>
      <c r="VB51" s="291"/>
      <c r="VC51" s="291"/>
      <c r="VD51" s="291"/>
      <c r="VE51" s="291"/>
      <c r="VF51" s="291"/>
      <c r="VG51" s="291"/>
      <c r="VH51" s="291"/>
      <c r="VI51" s="291"/>
      <c r="VJ51" s="291"/>
      <c r="VK51" s="291"/>
      <c r="VL51" s="291"/>
      <c r="VM51" s="291"/>
      <c r="VN51" s="291"/>
      <c r="VO51" s="291"/>
      <c r="VP51" s="291"/>
      <c r="VQ51" s="291"/>
      <c r="VR51" s="291"/>
      <c r="VS51" s="291"/>
      <c r="VT51" s="291"/>
      <c r="VU51" s="291"/>
      <c r="VV51" s="291"/>
      <c r="VW51" s="291"/>
      <c r="VX51" s="291"/>
      <c r="VY51" s="291"/>
      <c r="VZ51" s="291"/>
      <c r="WA51" s="291"/>
      <c r="WB51" s="291"/>
      <c r="WC51" s="291"/>
      <c r="WD51" s="291"/>
      <c r="WE51" s="291"/>
      <c r="WF51" s="291"/>
      <c r="WG51" s="291"/>
      <c r="WH51" s="291"/>
      <c r="WI51" s="291"/>
      <c r="WJ51" s="291"/>
      <c r="WK51" s="291"/>
      <c r="WL51" s="291"/>
      <c r="WM51" s="291"/>
      <c r="WN51" s="291"/>
      <c r="WO51" s="291"/>
      <c r="WP51" s="291"/>
      <c r="WQ51" s="291"/>
      <c r="WR51" s="291"/>
      <c r="WS51" s="291"/>
      <c r="WT51" s="291"/>
      <c r="WU51" s="291"/>
      <c r="WV51" s="291"/>
      <c r="WW51" s="291"/>
      <c r="WX51" s="291"/>
      <c r="WY51" s="291"/>
      <c r="WZ51" s="291"/>
      <c r="XA51" s="291"/>
      <c r="XB51" s="291"/>
      <c r="XC51" s="291"/>
      <c r="XD51" s="291"/>
      <c r="XE51" s="291"/>
      <c r="XF51" s="291"/>
      <c r="XG51" s="291"/>
      <c r="XH51" s="291"/>
      <c r="XI51" s="291"/>
      <c r="XJ51" s="291"/>
      <c r="XK51" s="291"/>
      <c r="XL51" s="291"/>
      <c r="XM51" s="291"/>
      <c r="XN51" s="291"/>
      <c r="XO51" s="291"/>
      <c r="XP51" s="291"/>
      <c r="XQ51" s="291"/>
      <c r="XR51" s="291"/>
      <c r="XS51" s="291"/>
      <c r="XT51" s="291"/>
      <c r="XU51" s="291"/>
      <c r="XV51" s="291"/>
      <c r="XW51" s="291"/>
      <c r="XX51" s="291"/>
      <c r="XY51" s="291"/>
      <c r="XZ51" s="291"/>
      <c r="YA51" s="291"/>
      <c r="YB51" s="291"/>
      <c r="YC51" s="291"/>
      <c r="YD51" s="291"/>
      <c r="YE51" s="291"/>
      <c r="YF51" s="291"/>
      <c r="YG51" s="291"/>
      <c r="YH51" s="291"/>
      <c r="YI51" s="291"/>
      <c r="YJ51" s="291"/>
      <c r="YK51" s="291"/>
      <c r="YL51" s="291"/>
      <c r="YM51" s="291"/>
      <c r="YN51" s="291"/>
      <c r="YO51" s="291"/>
      <c r="YP51" s="291"/>
      <c r="YQ51" s="291"/>
      <c r="YR51" s="291"/>
      <c r="YS51" s="291"/>
      <c r="YT51" s="291"/>
      <c r="YU51" s="291"/>
      <c r="YV51" s="291"/>
      <c r="YW51" s="291"/>
      <c r="YX51" s="291"/>
      <c r="YY51" s="291"/>
      <c r="YZ51" s="291"/>
      <c r="ZA51" s="291"/>
      <c r="ZB51" s="291"/>
      <c r="ZC51" s="291"/>
      <c r="ZD51" s="291"/>
      <c r="ZE51" s="291"/>
      <c r="ZF51" s="291"/>
      <c r="ZG51" s="291"/>
      <c r="ZH51" s="291"/>
      <c r="ZI51" s="291"/>
      <c r="ZJ51" s="291"/>
      <c r="ZK51" s="291"/>
      <c r="ZL51" s="291"/>
      <c r="ZM51" s="291"/>
      <c r="ZN51" s="291"/>
      <c r="ZO51" s="291"/>
      <c r="ZP51" s="291"/>
      <c r="ZQ51" s="291"/>
      <c r="ZR51" s="291"/>
      <c r="ZS51" s="291"/>
      <c r="ZT51" s="291"/>
      <c r="ZU51" s="291"/>
      <c r="ZV51" s="291"/>
      <c r="ZW51" s="291"/>
      <c r="ZX51" s="291"/>
      <c r="ZY51" s="291"/>
      <c r="ZZ51" s="291"/>
      <c r="AAA51" s="291"/>
      <c r="AAB51" s="291"/>
      <c r="AAC51" s="291"/>
      <c r="AAD51" s="291"/>
      <c r="AAE51" s="291"/>
      <c r="AAF51" s="291"/>
      <c r="AAG51" s="291"/>
      <c r="AAH51" s="291"/>
      <c r="AAI51" s="291"/>
      <c r="AAJ51" s="291"/>
      <c r="AAK51" s="291"/>
      <c r="AAL51" s="291"/>
      <c r="AAM51" s="291"/>
      <c r="AAN51" s="291"/>
      <c r="AAO51" s="291"/>
      <c r="AAP51" s="291"/>
      <c r="AAQ51" s="291"/>
      <c r="AAR51" s="291"/>
      <c r="AAS51" s="291"/>
      <c r="AAT51" s="291"/>
      <c r="AAU51" s="291"/>
      <c r="AAV51" s="291"/>
      <c r="AAW51" s="291"/>
      <c r="AAX51" s="291"/>
      <c r="AAY51" s="291"/>
      <c r="AAZ51" s="291"/>
      <c r="ABA51" s="291"/>
      <c r="ABB51" s="291"/>
      <c r="ABC51" s="291"/>
      <c r="ABD51" s="291"/>
      <c r="ABE51" s="291"/>
      <c r="ABF51" s="291"/>
      <c r="ABG51" s="291"/>
      <c r="ABH51" s="291"/>
      <c r="ABI51" s="291"/>
      <c r="ABJ51" s="291"/>
      <c r="ABK51" s="291"/>
      <c r="ABL51" s="291"/>
      <c r="ABM51" s="291"/>
      <c r="ABN51" s="291"/>
      <c r="ABO51" s="291"/>
      <c r="ABP51" s="291"/>
      <c r="ABQ51" s="291"/>
      <c r="ABR51" s="291"/>
      <c r="ABS51" s="291"/>
      <c r="ABT51" s="291"/>
      <c r="ABU51" s="291"/>
      <c r="ABV51" s="291"/>
      <c r="ABW51" s="291"/>
      <c r="ABX51" s="291"/>
      <c r="ABY51" s="291"/>
      <c r="ABZ51" s="291"/>
      <c r="ACA51" s="291"/>
      <c r="ACB51" s="291"/>
      <c r="ACC51" s="291"/>
      <c r="ACD51" s="291"/>
      <c r="ACE51" s="291"/>
      <c r="ACF51" s="291"/>
      <c r="ACG51" s="291"/>
      <c r="ACH51" s="291"/>
      <c r="ACI51" s="291"/>
      <c r="ACJ51" s="291"/>
      <c r="ACK51" s="291"/>
      <c r="ACL51" s="291"/>
      <c r="ACM51" s="291"/>
      <c r="ACN51" s="291"/>
      <c r="ACO51" s="291"/>
      <c r="ACP51" s="291"/>
      <c r="ACQ51" s="291"/>
      <c r="ACR51" s="291"/>
      <c r="ACS51" s="291"/>
      <c r="ACT51" s="291"/>
      <c r="ACU51" s="291"/>
      <c r="ACV51" s="291"/>
      <c r="ACW51" s="291"/>
      <c r="ACX51" s="291"/>
      <c r="ACY51" s="291"/>
      <c r="ACZ51" s="291"/>
      <c r="ADA51" s="291"/>
      <c r="ADB51" s="291"/>
      <c r="ADC51" s="291"/>
      <c r="ADD51" s="291"/>
      <c r="ADE51" s="291"/>
      <c r="ADF51" s="291"/>
      <c r="ADG51" s="291"/>
      <c r="ADH51" s="291"/>
      <c r="ADI51" s="291"/>
      <c r="ADJ51" s="291"/>
      <c r="ADK51" s="291"/>
      <c r="ADL51" s="291"/>
      <c r="ADM51" s="291"/>
      <c r="ADN51" s="291"/>
      <c r="ADO51" s="291"/>
      <c r="ADP51" s="291"/>
      <c r="ADQ51" s="291"/>
      <c r="ADR51" s="291"/>
      <c r="ADS51" s="291"/>
      <c r="ADT51" s="291"/>
      <c r="ADU51" s="291"/>
      <c r="ADV51" s="291"/>
      <c r="ADW51" s="291"/>
      <c r="ADX51" s="291"/>
      <c r="ADY51" s="291"/>
      <c r="ADZ51" s="291"/>
      <c r="AEA51" s="291"/>
      <c r="AEB51" s="291"/>
      <c r="AEC51" s="291"/>
      <c r="AED51" s="291"/>
      <c r="AEE51" s="291"/>
      <c r="AEF51" s="291"/>
      <c r="AEG51" s="291"/>
      <c r="AEH51" s="291"/>
      <c r="AEI51" s="291"/>
      <c r="AEJ51" s="291"/>
      <c r="AEK51" s="291"/>
      <c r="AEL51" s="291"/>
      <c r="AEM51" s="291"/>
      <c r="AEN51" s="291"/>
      <c r="AEO51" s="291"/>
      <c r="AEP51" s="291"/>
      <c r="AEQ51" s="291"/>
      <c r="AER51" s="291"/>
      <c r="AES51" s="291"/>
      <c r="AET51" s="291"/>
      <c r="AEU51" s="291"/>
      <c r="AEV51" s="291"/>
      <c r="AEW51" s="291"/>
      <c r="AEX51" s="291"/>
      <c r="AEY51" s="291"/>
      <c r="AEZ51" s="291"/>
      <c r="AFA51" s="291"/>
      <c r="AFB51" s="291"/>
      <c r="AFC51" s="291"/>
      <c r="AFD51" s="291"/>
      <c r="AFE51" s="291"/>
      <c r="AFF51" s="291"/>
      <c r="AFG51" s="291"/>
      <c r="AFH51" s="291"/>
      <c r="AFI51" s="291"/>
      <c r="AFJ51" s="291"/>
      <c r="AFK51" s="291"/>
      <c r="AFL51" s="291"/>
      <c r="AFM51" s="291"/>
      <c r="AFN51" s="291"/>
      <c r="AFO51" s="291"/>
      <c r="AFP51" s="291"/>
      <c r="AFQ51" s="291"/>
      <c r="AFR51" s="291"/>
      <c r="AFS51" s="291"/>
      <c r="AFT51" s="291"/>
      <c r="AFU51" s="291"/>
      <c r="AFV51" s="291"/>
      <c r="AFW51" s="291"/>
      <c r="AFX51" s="291"/>
      <c r="AFY51" s="291"/>
      <c r="AFZ51" s="291"/>
      <c r="AGA51" s="291"/>
      <c r="AGB51" s="291"/>
      <c r="AGC51" s="291"/>
      <c r="AGD51" s="291"/>
      <c r="AGE51" s="291"/>
      <c r="AGF51" s="291"/>
      <c r="AGG51" s="291"/>
      <c r="AGH51" s="291"/>
      <c r="AGI51" s="291"/>
      <c r="AGJ51" s="291"/>
      <c r="AGK51" s="291"/>
      <c r="AGL51" s="291"/>
      <c r="AGM51" s="291"/>
      <c r="AGN51" s="291"/>
      <c r="AGO51" s="291"/>
      <c r="AGP51" s="291"/>
      <c r="AGQ51" s="291"/>
      <c r="AGR51" s="291"/>
      <c r="AGS51" s="291"/>
      <c r="AGT51" s="291"/>
      <c r="AGU51" s="291"/>
      <c r="AGV51" s="291"/>
      <c r="AGW51" s="291"/>
      <c r="AGX51" s="291"/>
      <c r="AGY51" s="291"/>
      <c r="AGZ51" s="291"/>
      <c r="AHA51" s="291"/>
      <c r="AHB51" s="291"/>
      <c r="AHC51" s="291"/>
      <c r="AHD51" s="291"/>
      <c r="AHE51" s="291"/>
      <c r="AHF51" s="291"/>
      <c r="AHG51" s="291"/>
      <c r="AHH51" s="291"/>
      <c r="AHI51" s="291"/>
      <c r="AHJ51" s="291"/>
      <c r="AHK51" s="291"/>
      <c r="AHL51" s="291"/>
      <c r="AHM51" s="291"/>
      <c r="AHN51" s="291"/>
      <c r="AHO51" s="291"/>
      <c r="AHP51" s="291"/>
      <c r="AHQ51" s="291"/>
      <c r="AHR51" s="291"/>
      <c r="AHS51" s="291"/>
      <c r="AHT51" s="291"/>
      <c r="AHU51" s="291"/>
      <c r="AHV51" s="291"/>
      <c r="AHW51" s="291"/>
      <c r="AHX51" s="291"/>
      <c r="AHY51" s="291"/>
      <c r="AHZ51" s="291"/>
      <c r="AIA51" s="291"/>
      <c r="AIB51" s="291"/>
      <c r="AIC51" s="291"/>
      <c r="AID51" s="291"/>
      <c r="AIE51" s="291"/>
      <c r="AIF51" s="291"/>
      <c r="AIG51" s="291"/>
      <c r="AIH51" s="291"/>
      <c r="AII51" s="291"/>
      <c r="AIJ51" s="291"/>
      <c r="AIK51" s="291"/>
      <c r="AIL51" s="291"/>
      <c r="AIM51" s="291"/>
      <c r="AIN51" s="291"/>
      <c r="AIO51" s="291"/>
      <c r="AIP51" s="291"/>
      <c r="AIQ51" s="291"/>
      <c r="AIR51" s="291"/>
      <c r="AIS51" s="291"/>
      <c r="AIT51" s="291"/>
      <c r="AIU51" s="291"/>
      <c r="AIV51" s="291"/>
      <c r="AIW51" s="291"/>
      <c r="AIX51" s="291"/>
      <c r="AIY51" s="291"/>
      <c r="AIZ51" s="291"/>
      <c r="AJA51" s="291"/>
      <c r="AJB51" s="291"/>
      <c r="AJC51" s="291"/>
      <c r="AJD51" s="291"/>
      <c r="AJE51" s="291"/>
      <c r="AJF51" s="291"/>
      <c r="AJG51" s="291"/>
      <c r="AJH51" s="291"/>
      <c r="AJI51" s="291"/>
      <c r="AJJ51" s="291"/>
      <c r="AJK51" s="291"/>
      <c r="AJL51" s="291"/>
      <c r="AJM51" s="291"/>
      <c r="AJN51" s="291"/>
      <c r="AJO51" s="291"/>
      <c r="AJP51" s="291"/>
      <c r="AJQ51" s="291"/>
      <c r="AJR51" s="291"/>
      <c r="AJS51" s="291"/>
      <c r="AJT51" s="291"/>
      <c r="AJU51" s="291"/>
      <c r="AJV51" s="291"/>
      <c r="AJW51" s="291"/>
      <c r="AJX51" s="291"/>
      <c r="AJY51" s="291"/>
      <c r="AJZ51" s="291"/>
      <c r="AKA51" s="291"/>
      <c r="AKB51" s="291"/>
      <c r="AKC51" s="291"/>
      <c r="AKD51" s="291"/>
      <c r="AKE51" s="291"/>
      <c r="AKF51" s="291"/>
      <c r="AKG51" s="291"/>
      <c r="AKH51" s="291"/>
      <c r="AKI51" s="291"/>
      <c r="AKJ51" s="291"/>
      <c r="AKK51" s="291"/>
      <c r="AKL51" s="291"/>
      <c r="AKM51" s="291"/>
      <c r="AKN51" s="291"/>
      <c r="AKO51" s="291"/>
      <c r="AKP51" s="291"/>
      <c r="AKQ51" s="291"/>
      <c r="AKR51" s="291"/>
      <c r="AKS51" s="291"/>
      <c r="AKT51" s="291"/>
      <c r="AKU51" s="291"/>
      <c r="AKV51" s="291"/>
      <c r="AKW51" s="291"/>
      <c r="AKX51" s="291"/>
      <c r="AKY51" s="291"/>
      <c r="AKZ51" s="291"/>
      <c r="ALA51" s="291"/>
      <c r="ALB51" s="291"/>
      <c r="ALC51" s="291"/>
      <c r="ALD51" s="291"/>
      <c r="ALE51" s="291"/>
      <c r="ALF51" s="291"/>
      <c r="ALG51" s="291"/>
      <c r="ALH51" s="291"/>
      <c r="ALI51" s="291"/>
      <c r="ALJ51" s="291"/>
      <c r="ALK51" s="291"/>
    </row>
    <row r="52" spans="2:999">
      <c r="B52" t="s">
        <v>447</v>
      </c>
      <c r="C52" s="677">
        <f>SUM(C48:C51)</f>
        <v>720</v>
      </c>
      <c r="D52" s="677">
        <f t="shared" ref="D52:K52" si="7">SUM(D48:D51)</f>
        <v>728</v>
      </c>
      <c r="E52" s="677">
        <f t="shared" si="7"/>
        <v>387</v>
      </c>
      <c r="F52" s="677">
        <f t="shared" si="7"/>
        <v>599</v>
      </c>
      <c r="G52" s="677">
        <f t="shared" si="7"/>
        <v>589</v>
      </c>
      <c r="H52" s="677">
        <f t="shared" si="7"/>
        <v>584</v>
      </c>
      <c r="I52" s="677">
        <f t="shared" si="7"/>
        <v>582</v>
      </c>
      <c r="J52" s="677">
        <f t="shared" si="7"/>
        <v>566</v>
      </c>
      <c r="K52" s="677">
        <f t="shared" si="7"/>
        <v>549</v>
      </c>
      <c r="N52" s="86"/>
      <c r="O52" s="294"/>
      <c r="P52" s="294"/>
      <c r="Q52" s="294"/>
      <c r="R52" s="294"/>
      <c r="S52" s="294"/>
      <c r="T52" s="294"/>
      <c r="U52" s="291"/>
      <c r="V52" s="291"/>
      <c r="W52" s="291"/>
      <c r="X52" s="291"/>
      <c r="Y52" s="291"/>
      <c r="Z52" s="291"/>
      <c r="AA52" s="291"/>
      <c r="AB52" s="291"/>
      <c r="AC52" s="291"/>
      <c r="AD52" s="291"/>
      <c r="AE52" s="291"/>
      <c r="AF52" s="291"/>
      <c r="AG52" s="291"/>
      <c r="AH52" s="291"/>
      <c r="AI52" s="291"/>
      <c r="AJ52" s="291"/>
      <c r="AK52" s="291"/>
      <c r="AL52" s="291"/>
      <c r="AM52" s="291"/>
      <c r="AN52" s="291"/>
      <c r="AO52" s="291"/>
      <c r="AP52" s="291"/>
      <c r="AQ52" s="291"/>
      <c r="AR52" s="291"/>
      <c r="AS52" s="291"/>
      <c r="AT52" s="291"/>
      <c r="AU52" s="291"/>
      <c r="AV52" s="291"/>
      <c r="AW52" s="291"/>
      <c r="AX52" s="291"/>
      <c r="AY52" s="291"/>
      <c r="AZ52" s="291"/>
      <c r="BA52" s="291"/>
      <c r="BB52" s="291"/>
      <c r="BC52" s="291"/>
      <c r="BD52" s="291"/>
      <c r="BE52" s="291"/>
      <c r="BF52" s="291"/>
      <c r="BG52" s="291"/>
      <c r="BH52" s="291"/>
      <c r="BI52" s="291"/>
      <c r="BJ52" s="291"/>
      <c r="BK52" s="291"/>
      <c r="BL52" s="291"/>
      <c r="BM52" s="291"/>
      <c r="BN52" s="291"/>
      <c r="BO52" s="291"/>
      <c r="BP52" s="291"/>
      <c r="BQ52" s="291"/>
      <c r="BR52" s="291"/>
      <c r="BS52" s="291"/>
      <c r="BT52" s="291"/>
      <c r="BU52" s="291"/>
      <c r="BV52" s="291"/>
      <c r="BW52" s="291"/>
      <c r="BX52" s="291"/>
      <c r="BY52" s="291"/>
      <c r="BZ52" s="291"/>
      <c r="CA52" s="291"/>
      <c r="CB52" s="291"/>
      <c r="CC52" s="291"/>
      <c r="CD52" s="291"/>
      <c r="CE52" s="291"/>
      <c r="CF52" s="291"/>
      <c r="CG52" s="291"/>
      <c r="CH52" s="291"/>
      <c r="CI52" s="291"/>
      <c r="CJ52" s="291"/>
      <c r="CK52" s="291"/>
      <c r="CL52" s="291"/>
      <c r="CM52" s="291"/>
      <c r="CN52" s="291"/>
      <c r="CO52" s="291"/>
      <c r="CP52" s="291"/>
      <c r="CQ52" s="291"/>
      <c r="CR52" s="291"/>
      <c r="CS52" s="291"/>
      <c r="CT52" s="291"/>
      <c r="CU52" s="291"/>
      <c r="CV52" s="291"/>
      <c r="CW52" s="291"/>
      <c r="CX52" s="291"/>
      <c r="CY52" s="291"/>
      <c r="CZ52" s="291"/>
      <c r="DA52" s="291"/>
      <c r="DB52" s="291"/>
      <c r="DC52" s="291"/>
      <c r="DD52" s="291"/>
      <c r="DE52" s="291"/>
      <c r="DF52" s="291"/>
      <c r="DG52" s="291"/>
      <c r="DH52" s="291"/>
      <c r="DI52" s="291"/>
      <c r="DJ52" s="291"/>
      <c r="DK52" s="291"/>
      <c r="DL52" s="291"/>
      <c r="DM52" s="291"/>
      <c r="DN52" s="291"/>
      <c r="DO52" s="291"/>
      <c r="DP52" s="291"/>
      <c r="DQ52" s="291"/>
      <c r="DR52" s="291"/>
      <c r="DS52" s="291"/>
      <c r="DT52" s="291"/>
      <c r="DU52" s="291"/>
      <c r="DV52" s="291"/>
      <c r="DW52" s="291"/>
      <c r="DX52" s="291"/>
      <c r="DY52" s="291"/>
      <c r="DZ52" s="291"/>
      <c r="EA52" s="291"/>
      <c r="EB52" s="291"/>
      <c r="EC52" s="291"/>
      <c r="ED52" s="291"/>
      <c r="EE52" s="291"/>
      <c r="EF52" s="291"/>
      <c r="EG52" s="291"/>
      <c r="EH52" s="291"/>
      <c r="EI52" s="291"/>
      <c r="EJ52" s="291"/>
      <c r="EK52" s="291"/>
      <c r="EL52" s="291"/>
      <c r="EM52" s="291"/>
      <c r="EN52" s="291"/>
      <c r="EO52" s="291"/>
      <c r="EP52" s="291"/>
      <c r="EQ52" s="291"/>
      <c r="ER52" s="291"/>
      <c r="ES52" s="291"/>
      <c r="ET52" s="291"/>
      <c r="EU52" s="291"/>
      <c r="EV52" s="291"/>
      <c r="EW52" s="291"/>
      <c r="EX52" s="291"/>
      <c r="EY52" s="291"/>
      <c r="EZ52" s="291"/>
      <c r="FA52" s="291"/>
      <c r="FB52" s="291"/>
      <c r="FC52" s="291"/>
      <c r="FD52" s="291"/>
      <c r="FE52" s="291"/>
      <c r="FF52" s="291"/>
      <c r="FG52" s="291"/>
      <c r="FH52" s="291"/>
      <c r="FI52" s="291"/>
      <c r="FJ52" s="291"/>
      <c r="FK52" s="291"/>
      <c r="FL52" s="291"/>
      <c r="FM52" s="291"/>
      <c r="FN52" s="291"/>
      <c r="FO52" s="291"/>
      <c r="FP52" s="291"/>
      <c r="FQ52" s="291"/>
      <c r="FR52" s="291"/>
      <c r="FS52" s="291"/>
      <c r="FT52" s="291"/>
      <c r="FU52" s="291"/>
      <c r="FV52" s="291"/>
      <c r="FW52" s="291"/>
      <c r="FX52" s="291"/>
      <c r="FY52" s="291"/>
      <c r="FZ52" s="291"/>
      <c r="GA52" s="291"/>
      <c r="GB52" s="291"/>
      <c r="GC52" s="291"/>
      <c r="GD52" s="291"/>
      <c r="GE52" s="291"/>
      <c r="GF52" s="291"/>
      <c r="GG52" s="291"/>
      <c r="GH52" s="291"/>
      <c r="GI52" s="291"/>
      <c r="GJ52" s="291"/>
      <c r="GK52" s="291"/>
      <c r="GL52" s="291"/>
      <c r="GM52" s="291"/>
      <c r="GN52" s="291"/>
      <c r="GO52" s="291"/>
      <c r="GP52" s="291"/>
      <c r="GQ52" s="291"/>
      <c r="GR52" s="291"/>
      <c r="GS52" s="291"/>
      <c r="GT52" s="291"/>
      <c r="GU52" s="291"/>
      <c r="GV52" s="291"/>
      <c r="GW52" s="291"/>
      <c r="GX52" s="291"/>
      <c r="GY52" s="291"/>
      <c r="GZ52" s="291"/>
      <c r="HA52" s="291"/>
      <c r="HB52" s="291"/>
      <c r="HC52" s="291"/>
      <c r="HD52" s="291"/>
      <c r="HE52" s="291"/>
      <c r="HF52" s="291"/>
      <c r="HG52" s="291"/>
      <c r="HH52" s="291"/>
      <c r="HI52" s="291"/>
      <c r="HJ52" s="291"/>
      <c r="HK52" s="291"/>
      <c r="HL52" s="291"/>
      <c r="HM52" s="291"/>
      <c r="HN52" s="291"/>
      <c r="HO52" s="291"/>
      <c r="HP52" s="291"/>
      <c r="HQ52" s="291"/>
      <c r="HR52" s="291"/>
      <c r="HS52" s="291"/>
      <c r="HT52" s="291"/>
      <c r="HU52" s="291"/>
      <c r="HV52" s="291"/>
      <c r="HW52" s="291"/>
      <c r="HX52" s="291"/>
      <c r="HY52" s="291"/>
      <c r="HZ52" s="291"/>
      <c r="IA52" s="291"/>
      <c r="IB52" s="291"/>
      <c r="IC52" s="291"/>
      <c r="ID52" s="291"/>
      <c r="IE52" s="291"/>
      <c r="IF52" s="291"/>
      <c r="IG52" s="291"/>
      <c r="IH52" s="291"/>
      <c r="II52" s="291"/>
      <c r="IJ52" s="291"/>
      <c r="IK52" s="291"/>
      <c r="IL52" s="291"/>
      <c r="IM52" s="291"/>
      <c r="IN52" s="291"/>
      <c r="IO52" s="291"/>
      <c r="IP52" s="291"/>
      <c r="IQ52" s="291"/>
      <c r="IR52" s="291"/>
      <c r="IS52" s="291"/>
      <c r="IT52" s="291"/>
      <c r="IU52" s="291"/>
      <c r="IV52" s="291"/>
      <c r="IW52" s="291"/>
      <c r="IX52" s="291"/>
      <c r="IY52" s="291"/>
      <c r="IZ52" s="291"/>
      <c r="JA52" s="291"/>
      <c r="JB52" s="291"/>
      <c r="JC52" s="291"/>
      <c r="JD52" s="291"/>
      <c r="JE52" s="291"/>
      <c r="JF52" s="291"/>
      <c r="JG52" s="291"/>
      <c r="JH52" s="291"/>
      <c r="JI52" s="291"/>
      <c r="JJ52" s="291"/>
      <c r="JK52" s="291"/>
      <c r="JL52" s="291"/>
      <c r="JM52" s="291"/>
      <c r="JN52" s="291"/>
      <c r="JO52" s="291"/>
      <c r="JP52" s="291"/>
      <c r="JQ52" s="291"/>
      <c r="JR52" s="291"/>
      <c r="JS52" s="291"/>
      <c r="JT52" s="291"/>
      <c r="JU52" s="291"/>
      <c r="JV52" s="291"/>
      <c r="JW52" s="291"/>
      <c r="JX52" s="291"/>
      <c r="JY52" s="291"/>
      <c r="JZ52" s="291"/>
      <c r="KA52" s="291"/>
      <c r="KB52" s="291"/>
      <c r="KC52" s="291"/>
      <c r="KD52" s="291"/>
      <c r="KE52" s="291"/>
      <c r="KF52" s="291"/>
      <c r="KG52" s="291"/>
      <c r="KH52" s="291"/>
      <c r="KI52" s="291"/>
      <c r="KJ52" s="291"/>
      <c r="KK52" s="291"/>
      <c r="KL52" s="291"/>
      <c r="KM52" s="291"/>
      <c r="KN52" s="291"/>
      <c r="KO52" s="291"/>
      <c r="KP52" s="291"/>
      <c r="KQ52" s="291"/>
      <c r="KR52" s="291"/>
      <c r="KS52" s="291"/>
      <c r="KT52" s="291"/>
      <c r="KU52" s="291"/>
      <c r="KV52" s="291"/>
      <c r="KW52" s="291"/>
      <c r="KX52" s="291"/>
      <c r="KY52" s="291"/>
      <c r="KZ52" s="291"/>
      <c r="LA52" s="291"/>
      <c r="LB52" s="291"/>
      <c r="LC52" s="291"/>
      <c r="LD52" s="291"/>
      <c r="LE52" s="291"/>
      <c r="LF52" s="291"/>
      <c r="LG52" s="291"/>
      <c r="LH52" s="291"/>
      <c r="LI52" s="291"/>
      <c r="LJ52" s="291"/>
      <c r="LK52" s="291"/>
      <c r="LL52" s="291"/>
      <c r="LM52" s="291"/>
      <c r="LN52" s="291"/>
      <c r="LO52" s="291"/>
      <c r="LP52" s="291"/>
      <c r="LQ52" s="291"/>
      <c r="LR52" s="291"/>
      <c r="LS52" s="291"/>
      <c r="LT52" s="291"/>
      <c r="LU52" s="291"/>
      <c r="LV52" s="291"/>
      <c r="LW52" s="291"/>
      <c r="LX52" s="291"/>
      <c r="LY52" s="291"/>
      <c r="LZ52" s="291"/>
      <c r="MA52" s="291"/>
      <c r="MB52" s="291"/>
      <c r="MC52" s="291"/>
      <c r="MD52" s="291"/>
      <c r="ME52" s="291"/>
      <c r="MF52" s="291"/>
      <c r="MG52" s="291"/>
      <c r="MH52" s="291"/>
      <c r="MI52" s="291"/>
      <c r="MJ52" s="291"/>
      <c r="MK52" s="291"/>
      <c r="ML52" s="291"/>
      <c r="MM52" s="291"/>
      <c r="MN52" s="291"/>
      <c r="MO52" s="291"/>
      <c r="MP52" s="291"/>
      <c r="MQ52" s="291"/>
      <c r="MR52" s="291"/>
      <c r="MS52" s="291"/>
      <c r="MT52" s="291"/>
      <c r="MU52" s="291"/>
      <c r="MV52" s="291"/>
      <c r="MW52" s="291"/>
      <c r="MX52" s="291"/>
      <c r="MY52" s="291"/>
      <c r="MZ52" s="291"/>
      <c r="NA52" s="291"/>
      <c r="NB52" s="291"/>
      <c r="NC52" s="291"/>
      <c r="ND52" s="291"/>
      <c r="NE52" s="291"/>
      <c r="NF52" s="291"/>
      <c r="NG52" s="291"/>
      <c r="NH52" s="291"/>
      <c r="NI52" s="291"/>
      <c r="NJ52" s="291"/>
      <c r="NK52" s="291"/>
      <c r="NL52" s="291"/>
      <c r="NM52" s="291"/>
      <c r="NN52" s="291"/>
      <c r="NO52" s="291"/>
      <c r="NP52" s="291"/>
      <c r="NQ52" s="291"/>
      <c r="NR52" s="291"/>
      <c r="NS52" s="291"/>
      <c r="NT52" s="291"/>
      <c r="NU52" s="291"/>
      <c r="NV52" s="291"/>
      <c r="NW52" s="291"/>
      <c r="NX52" s="291"/>
      <c r="NY52" s="291"/>
      <c r="NZ52" s="291"/>
      <c r="OA52" s="291"/>
      <c r="OB52" s="291"/>
      <c r="OC52" s="291"/>
      <c r="OD52" s="291"/>
      <c r="OE52" s="291"/>
      <c r="OF52" s="291"/>
      <c r="OG52" s="291"/>
      <c r="OH52" s="291"/>
      <c r="OI52" s="291"/>
      <c r="OJ52" s="291"/>
      <c r="OK52" s="291"/>
      <c r="OL52" s="291"/>
      <c r="OM52" s="291"/>
      <c r="ON52" s="291"/>
      <c r="OO52" s="291"/>
      <c r="OP52" s="291"/>
      <c r="OQ52" s="291"/>
      <c r="OR52" s="291"/>
      <c r="OS52" s="291"/>
      <c r="OT52" s="291"/>
      <c r="OU52" s="291"/>
      <c r="OV52" s="291"/>
      <c r="OW52" s="291"/>
      <c r="OX52" s="291"/>
      <c r="OY52" s="291"/>
      <c r="OZ52" s="291"/>
      <c r="PA52" s="291"/>
      <c r="PB52" s="291"/>
      <c r="PC52" s="291"/>
      <c r="PD52" s="291"/>
      <c r="PE52" s="291"/>
      <c r="PF52" s="291"/>
      <c r="PG52" s="291"/>
      <c r="PH52" s="291"/>
      <c r="PI52" s="291"/>
      <c r="PJ52" s="291"/>
      <c r="PK52" s="291"/>
      <c r="PL52" s="291"/>
      <c r="PM52" s="291"/>
      <c r="PN52" s="291"/>
      <c r="PO52" s="291"/>
      <c r="PP52" s="291"/>
      <c r="PQ52" s="291"/>
      <c r="PR52" s="291"/>
      <c r="PS52" s="291"/>
      <c r="PT52" s="291"/>
      <c r="PU52" s="291"/>
      <c r="PV52" s="291"/>
      <c r="PW52" s="291"/>
      <c r="PX52" s="291"/>
      <c r="PY52" s="291"/>
      <c r="PZ52" s="291"/>
      <c r="QA52" s="291"/>
      <c r="QB52" s="291"/>
      <c r="QC52" s="291"/>
      <c r="QD52" s="291"/>
      <c r="QE52" s="291"/>
      <c r="QF52" s="291"/>
      <c r="QG52" s="291"/>
      <c r="QH52" s="291"/>
      <c r="QI52" s="291"/>
      <c r="QJ52" s="291"/>
      <c r="QK52" s="291"/>
      <c r="QL52" s="291"/>
      <c r="QM52" s="291"/>
      <c r="QN52" s="291"/>
      <c r="QO52" s="291"/>
      <c r="QP52" s="291"/>
      <c r="QQ52" s="291"/>
      <c r="QR52" s="291"/>
      <c r="QS52" s="291"/>
      <c r="QT52" s="291"/>
      <c r="QU52" s="291"/>
      <c r="QV52" s="291"/>
      <c r="QW52" s="291"/>
      <c r="QX52" s="291"/>
      <c r="QY52" s="291"/>
      <c r="QZ52" s="291"/>
      <c r="RA52" s="291"/>
      <c r="RB52" s="291"/>
      <c r="RC52" s="291"/>
      <c r="RD52" s="291"/>
      <c r="RE52" s="291"/>
      <c r="RF52" s="291"/>
      <c r="RG52" s="291"/>
      <c r="RH52" s="291"/>
      <c r="RI52" s="291"/>
      <c r="RJ52" s="291"/>
      <c r="RK52" s="291"/>
      <c r="RL52" s="291"/>
      <c r="RM52" s="291"/>
      <c r="RN52" s="291"/>
      <c r="RO52" s="291"/>
      <c r="RP52" s="291"/>
      <c r="RQ52" s="291"/>
      <c r="RR52" s="291"/>
      <c r="RS52" s="291"/>
      <c r="RT52" s="291"/>
      <c r="RU52" s="291"/>
      <c r="RV52" s="291"/>
      <c r="RW52" s="291"/>
      <c r="RX52" s="291"/>
      <c r="RY52" s="291"/>
      <c r="RZ52" s="291"/>
      <c r="SA52" s="291"/>
      <c r="SB52" s="291"/>
      <c r="SC52" s="291"/>
      <c r="SD52" s="291"/>
      <c r="SE52" s="291"/>
      <c r="SF52" s="291"/>
      <c r="SG52" s="291"/>
      <c r="SH52" s="291"/>
      <c r="SI52" s="291"/>
      <c r="SJ52" s="291"/>
      <c r="SK52" s="291"/>
      <c r="SL52" s="291"/>
      <c r="SM52" s="291"/>
      <c r="SN52" s="291"/>
      <c r="SO52" s="291"/>
      <c r="SP52" s="291"/>
      <c r="SQ52" s="291"/>
      <c r="SR52" s="291"/>
      <c r="SS52" s="291"/>
      <c r="ST52" s="291"/>
      <c r="SU52" s="291"/>
      <c r="SV52" s="291"/>
      <c r="SW52" s="291"/>
      <c r="SX52" s="291"/>
      <c r="SY52" s="291"/>
      <c r="SZ52" s="291"/>
      <c r="TA52" s="291"/>
      <c r="TB52" s="291"/>
      <c r="TC52" s="291"/>
      <c r="TD52" s="291"/>
      <c r="TE52" s="291"/>
      <c r="TF52" s="291"/>
      <c r="TG52" s="291"/>
      <c r="TH52" s="291"/>
      <c r="TI52" s="291"/>
      <c r="TJ52" s="291"/>
      <c r="TK52" s="291"/>
      <c r="TL52" s="291"/>
      <c r="TM52" s="291"/>
      <c r="TN52" s="291"/>
      <c r="TO52" s="291"/>
      <c r="TP52" s="291"/>
      <c r="TQ52" s="291"/>
      <c r="TR52" s="291"/>
      <c r="TS52" s="291"/>
      <c r="TT52" s="291"/>
      <c r="TU52" s="291"/>
      <c r="TV52" s="291"/>
      <c r="TW52" s="291"/>
      <c r="TX52" s="291"/>
      <c r="TY52" s="291"/>
      <c r="TZ52" s="291"/>
      <c r="UA52" s="291"/>
      <c r="UB52" s="291"/>
      <c r="UC52" s="291"/>
      <c r="UD52" s="291"/>
      <c r="UE52" s="291"/>
      <c r="UF52" s="291"/>
      <c r="UG52" s="291"/>
      <c r="UH52" s="291"/>
      <c r="UI52" s="291"/>
      <c r="UJ52" s="291"/>
      <c r="UK52" s="291"/>
      <c r="UL52" s="291"/>
      <c r="UM52" s="291"/>
      <c r="UN52" s="291"/>
      <c r="UO52" s="291"/>
      <c r="UP52" s="291"/>
      <c r="UQ52" s="291"/>
      <c r="UR52" s="291"/>
      <c r="US52" s="291"/>
      <c r="UT52" s="291"/>
      <c r="UU52" s="291"/>
      <c r="UV52" s="291"/>
      <c r="UW52" s="291"/>
      <c r="UX52" s="291"/>
      <c r="UY52" s="291"/>
      <c r="UZ52" s="291"/>
      <c r="VA52" s="291"/>
      <c r="VB52" s="291"/>
      <c r="VC52" s="291"/>
      <c r="VD52" s="291"/>
      <c r="VE52" s="291"/>
      <c r="VF52" s="291"/>
      <c r="VG52" s="291"/>
      <c r="VH52" s="291"/>
      <c r="VI52" s="291"/>
      <c r="VJ52" s="291"/>
      <c r="VK52" s="291"/>
      <c r="VL52" s="291"/>
      <c r="VM52" s="291"/>
      <c r="VN52" s="291"/>
      <c r="VO52" s="291"/>
      <c r="VP52" s="291"/>
      <c r="VQ52" s="291"/>
      <c r="VR52" s="291"/>
      <c r="VS52" s="291"/>
      <c r="VT52" s="291"/>
      <c r="VU52" s="291"/>
      <c r="VV52" s="291"/>
      <c r="VW52" s="291"/>
      <c r="VX52" s="291"/>
      <c r="VY52" s="291"/>
      <c r="VZ52" s="291"/>
      <c r="WA52" s="291"/>
      <c r="WB52" s="291"/>
      <c r="WC52" s="291"/>
      <c r="WD52" s="291"/>
      <c r="WE52" s="291"/>
      <c r="WF52" s="291"/>
      <c r="WG52" s="291"/>
      <c r="WH52" s="291"/>
      <c r="WI52" s="291"/>
      <c r="WJ52" s="291"/>
      <c r="WK52" s="291"/>
      <c r="WL52" s="291"/>
      <c r="WM52" s="291"/>
      <c r="WN52" s="291"/>
      <c r="WO52" s="291"/>
      <c r="WP52" s="291"/>
      <c r="WQ52" s="291"/>
      <c r="WR52" s="291"/>
      <c r="WS52" s="291"/>
      <c r="WT52" s="291"/>
      <c r="WU52" s="291"/>
      <c r="WV52" s="291"/>
      <c r="WW52" s="291"/>
      <c r="WX52" s="291"/>
      <c r="WY52" s="291"/>
      <c r="WZ52" s="291"/>
      <c r="XA52" s="291"/>
      <c r="XB52" s="291"/>
      <c r="XC52" s="291"/>
      <c r="XD52" s="291"/>
      <c r="XE52" s="291"/>
      <c r="XF52" s="291"/>
      <c r="XG52" s="291"/>
      <c r="XH52" s="291"/>
      <c r="XI52" s="291"/>
      <c r="XJ52" s="291"/>
      <c r="XK52" s="291"/>
      <c r="XL52" s="291"/>
      <c r="XM52" s="291"/>
      <c r="XN52" s="291"/>
      <c r="XO52" s="291"/>
      <c r="XP52" s="291"/>
      <c r="XQ52" s="291"/>
      <c r="XR52" s="291"/>
      <c r="XS52" s="291"/>
      <c r="XT52" s="291"/>
      <c r="XU52" s="291"/>
      <c r="XV52" s="291"/>
      <c r="XW52" s="291"/>
      <c r="XX52" s="291"/>
      <c r="XY52" s="291"/>
      <c r="XZ52" s="291"/>
      <c r="YA52" s="291"/>
      <c r="YB52" s="291"/>
      <c r="YC52" s="291"/>
      <c r="YD52" s="291"/>
      <c r="YE52" s="291"/>
      <c r="YF52" s="291"/>
      <c r="YG52" s="291"/>
      <c r="YH52" s="291"/>
      <c r="YI52" s="291"/>
      <c r="YJ52" s="291"/>
      <c r="YK52" s="291"/>
      <c r="YL52" s="291"/>
      <c r="YM52" s="291"/>
      <c r="YN52" s="291"/>
      <c r="YO52" s="291"/>
      <c r="YP52" s="291"/>
      <c r="YQ52" s="291"/>
      <c r="YR52" s="291"/>
      <c r="YS52" s="291"/>
      <c r="YT52" s="291"/>
      <c r="YU52" s="291"/>
      <c r="YV52" s="291"/>
      <c r="YW52" s="291"/>
      <c r="YX52" s="291"/>
      <c r="YY52" s="291"/>
      <c r="YZ52" s="291"/>
      <c r="ZA52" s="291"/>
      <c r="ZB52" s="291"/>
      <c r="ZC52" s="291"/>
      <c r="ZD52" s="291"/>
      <c r="ZE52" s="291"/>
      <c r="ZF52" s="291"/>
      <c r="ZG52" s="291"/>
      <c r="ZH52" s="291"/>
      <c r="ZI52" s="291"/>
      <c r="ZJ52" s="291"/>
      <c r="ZK52" s="291"/>
      <c r="ZL52" s="291"/>
      <c r="ZM52" s="291"/>
      <c r="ZN52" s="291"/>
      <c r="ZO52" s="291"/>
      <c r="ZP52" s="291"/>
      <c r="ZQ52" s="291"/>
      <c r="ZR52" s="291"/>
      <c r="ZS52" s="291"/>
      <c r="ZT52" s="291"/>
      <c r="ZU52" s="291"/>
      <c r="ZV52" s="291"/>
      <c r="ZW52" s="291"/>
      <c r="ZX52" s="291"/>
      <c r="ZY52" s="291"/>
      <c r="ZZ52" s="291"/>
      <c r="AAA52" s="291"/>
      <c r="AAB52" s="291"/>
      <c r="AAC52" s="291"/>
      <c r="AAD52" s="291"/>
      <c r="AAE52" s="291"/>
      <c r="AAF52" s="291"/>
      <c r="AAG52" s="291"/>
      <c r="AAH52" s="291"/>
      <c r="AAI52" s="291"/>
      <c r="AAJ52" s="291"/>
      <c r="AAK52" s="291"/>
      <c r="AAL52" s="291"/>
      <c r="AAM52" s="291"/>
      <c r="AAN52" s="291"/>
      <c r="AAO52" s="291"/>
      <c r="AAP52" s="291"/>
      <c r="AAQ52" s="291"/>
      <c r="AAR52" s="291"/>
      <c r="AAS52" s="291"/>
      <c r="AAT52" s="291"/>
      <c r="AAU52" s="291"/>
      <c r="AAV52" s="291"/>
      <c r="AAW52" s="291"/>
      <c r="AAX52" s="291"/>
      <c r="AAY52" s="291"/>
      <c r="AAZ52" s="291"/>
      <c r="ABA52" s="291"/>
      <c r="ABB52" s="291"/>
      <c r="ABC52" s="291"/>
      <c r="ABD52" s="291"/>
      <c r="ABE52" s="291"/>
      <c r="ABF52" s="291"/>
      <c r="ABG52" s="291"/>
      <c r="ABH52" s="291"/>
      <c r="ABI52" s="291"/>
      <c r="ABJ52" s="291"/>
      <c r="ABK52" s="291"/>
      <c r="ABL52" s="291"/>
      <c r="ABM52" s="291"/>
      <c r="ABN52" s="291"/>
      <c r="ABO52" s="291"/>
      <c r="ABP52" s="291"/>
      <c r="ABQ52" s="291"/>
      <c r="ABR52" s="291"/>
      <c r="ABS52" s="291"/>
      <c r="ABT52" s="291"/>
      <c r="ABU52" s="291"/>
      <c r="ABV52" s="291"/>
      <c r="ABW52" s="291"/>
      <c r="ABX52" s="291"/>
      <c r="ABY52" s="291"/>
      <c r="ABZ52" s="291"/>
      <c r="ACA52" s="291"/>
      <c r="ACB52" s="291"/>
      <c r="ACC52" s="291"/>
      <c r="ACD52" s="291"/>
      <c r="ACE52" s="291"/>
      <c r="ACF52" s="291"/>
      <c r="ACG52" s="291"/>
      <c r="ACH52" s="291"/>
      <c r="ACI52" s="291"/>
      <c r="ACJ52" s="291"/>
      <c r="ACK52" s="291"/>
      <c r="ACL52" s="291"/>
      <c r="ACM52" s="291"/>
      <c r="ACN52" s="291"/>
      <c r="ACO52" s="291"/>
      <c r="ACP52" s="291"/>
      <c r="ACQ52" s="291"/>
      <c r="ACR52" s="291"/>
      <c r="ACS52" s="291"/>
      <c r="ACT52" s="291"/>
      <c r="ACU52" s="291"/>
      <c r="ACV52" s="291"/>
      <c r="ACW52" s="291"/>
      <c r="ACX52" s="291"/>
      <c r="ACY52" s="291"/>
      <c r="ACZ52" s="291"/>
      <c r="ADA52" s="291"/>
      <c r="ADB52" s="291"/>
      <c r="ADC52" s="291"/>
      <c r="ADD52" s="291"/>
      <c r="ADE52" s="291"/>
      <c r="ADF52" s="291"/>
      <c r="ADG52" s="291"/>
      <c r="ADH52" s="291"/>
      <c r="ADI52" s="291"/>
      <c r="ADJ52" s="291"/>
      <c r="ADK52" s="291"/>
      <c r="ADL52" s="291"/>
      <c r="ADM52" s="291"/>
      <c r="ADN52" s="291"/>
      <c r="ADO52" s="291"/>
      <c r="ADP52" s="291"/>
      <c r="ADQ52" s="291"/>
      <c r="ADR52" s="291"/>
      <c r="ADS52" s="291"/>
      <c r="ADT52" s="291"/>
      <c r="ADU52" s="291"/>
      <c r="ADV52" s="291"/>
      <c r="ADW52" s="291"/>
      <c r="ADX52" s="291"/>
      <c r="ADY52" s="291"/>
      <c r="ADZ52" s="291"/>
      <c r="AEA52" s="291"/>
      <c r="AEB52" s="291"/>
      <c r="AEC52" s="291"/>
      <c r="AED52" s="291"/>
      <c r="AEE52" s="291"/>
      <c r="AEF52" s="291"/>
      <c r="AEG52" s="291"/>
      <c r="AEH52" s="291"/>
      <c r="AEI52" s="291"/>
      <c r="AEJ52" s="291"/>
      <c r="AEK52" s="291"/>
      <c r="AEL52" s="291"/>
      <c r="AEM52" s="291"/>
      <c r="AEN52" s="291"/>
      <c r="AEO52" s="291"/>
      <c r="AEP52" s="291"/>
      <c r="AEQ52" s="291"/>
      <c r="AER52" s="291"/>
      <c r="AES52" s="291"/>
      <c r="AET52" s="291"/>
      <c r="AEU52" s="291"/>
      <c r="AEV52" s="291"/>
      <c r="AEW52" s="291"/>
      <c r="AEX52" s="291"/>
      <c r="AEY52" s="291"/>
      <c r="AEZ52" s="291"/>
      <c r="AFA52" s="291"/>
      <c r="AFB52" s="291"/>
      <c r="AFC52" s="291"/>
      <c r="AFD52" s="291"/>
      <c r="AFE52" s="291"/>
      <c r="AFF52" s="291"/>
      <c r="AFG52" s="291"/>
      <c r="AFH52" s="291"/>
      <c r="AFI52" s="291"/>
      <c r="AFJ52" s="291"/>
      <c r="AFK52" s="291"/>
      <c r="AFL52" s="291"/>
      <c r="AFM52" s="291"/>
      <c r="AFN52" s="291"/>
      <c r="AFO52" s="291"/>
      <c r="AFP52" s="291"/>
      <c r="AFQ52" s="291"/>
      <c r="AFR52" s="291"/>
      <c r="AFS52" s="291"/>
      <c r="AFT52" s="291"/>
      <c r="AFU52" s="291"/>
      <c r="AFV52" s="291"/>
      <c r="AFW52" s="291"/>
      <c r="AFX52" s="291"/>
      <c r="AFY52" s="291"/>
      <c r="AFZ52" s="291"/>
      <c r="AGA52" s="291"/>
      <c r="AGB52" s="291"/>
      <c r="AGC52" s="291"/>
      <c r="AGD52" s="291"/>
      <c r="AGE52" s="291"/>
      <c r="AGF52" s="291"/>
      <c r="AGG52" s="291"/>
      <c r="AGH52" s="291"/>
      <c r="AGI52" s="291"/>
      <c r="AGJ52" s="291"/>
      <c r="AGK52" s="291"/>
      <c r="AGL52" s="291"/>
      <c r="AGM52" s="291"/>
      <c r="AGN52" s="291"/>
      <c r="AGO52" s="291"/>
      <c r="AGP52" s="291"/>
      <c r="AGQ52" s="291"/>
      <c r="AGR52" s="291"/>
      <c r="AGS52" s="291"/>
      <c r="AGT52" s="291"/>
      <c r="AGU52" s="291"/>
      <c r="AGV52" s="291"/>
      <c r="AGW52" s="291"/>
      <c r="AGX52" s="291"/>
      <c r="AGY52" s="291"/>
      <c r="AGZ52" s="291"/>
      <c r="AHA52" s="291"/>
      <c r="AHB52" s="291"/>
      <c r="AHC52" s="291"/>
      <c r="AHD52" s="291"/>
      <c r="AHE52" s="291"/>
      <c r="AHF52" s="291"/>
      <c r="AHG52" s="291"/>
      <c r="AHH52" s="291"/>
      <c r="AHI52" s="291"/>
      <c r="AHJ52" s="291"/>
      <c r="AHK52" s="291"/>
      <c r="AHL52" s="291"/>
      <c r="AHM52" s="291"/>
      <c r="AHN52" s="291"/>
      <c r="AHO52" s="291"/>
      <c r="AHP52" s="291"/>
      <c r="AHQ52" s="291"/>
      <c r="AHR52" s="291"/>
      <c r="AHS52" s="291"/>
      <c r="AHT52" s="291"/>
      <c r="AHU52" s="291"/>
      <c r="AHV52" s="291"/>
      <c r="AHW52" s="291"/>
      <c r="AHX52" s="291"/>
      <c r="AHY52" s="291"/>
      <c r="AHZ52" s="291"/>
      <c r="AIA52" s="291"/>
      <c r="AIB52" s="291"/>
      <c r="AIC52" s="291"/>
      <c r="AID52" s="291"/>
      <c r="AIE52" s="291"/>
      <c r="AIF52" s="291"/>
      <c r="AIG52" s="291"/>
      <c r="AIH52" s="291"/>
      <c r="AII52" s="291"/>
      <c r="AIJ52" s="291"/>
      <c r="AIK52" s="291"/>
      <c r="AIL52" s="291"/>
      <c r="AIM52" s="291"/>
      <c r="AIN52" s="291"/>
      <c r="AIO52" s="291"/>
      <c r="AIP52" s="291"/>
      <c r="AIQ52" s="291"/>
      <c r="AIR52" s="291"/>
      <c r="AIS52" s="291"/>
      <c r="AIT52" s="291"/>
      <c r="AIU52" s="291"/>
      <c r="AIV52" s="291"/>
      <c r="AIW52" s="291"/>
      <c r="AIX52" s="291"/>
      <c r="AIY52" s="291"/>
      <c r="AIZ52" s="291"/>
      <c r="AJA52" s="291"/>
      <c r="AJB52" s="291"/>
      <c r="AJC52" s="291"/>
      <c r="AJD52" s="291"/>
      <c r="AJE52" s="291"/>
      <c r="AJF52" s="291"/>
      <c r="AJG52" s="291"/>
      <c r="AJH52" s="291"/>
      <c r="AJI52" s="291"/>
      <c r="AJJ52" s="291"/>
      <c r="AJK52" s="291"/>
      <c r="AJL52" s="291"/>
      <c r="AJM52" s="291"/>
      <c r="AJN52" s="291"/>
      <c r="AJO52" s="291"/>
      <c r="AJP52" s="291"/>
      <c r="AJQ52" s="291"/>
      <c r="AJR52" s="291"/>
      <c r="AJS52" s="291"/>
      <c r="AJT52" s="291"/>
      <c r="AJU52" s="291"/>
      <c r="AJV52" s="291"/>
      <c r="AJW52" s="291"/>
      <c r="AJX52" s="291"/>
      <c r="AJY52" s="291"/>
      <c r="AJZ52" s="291"/>
      <c r="AKA52" s="291"/>
      <c r="AKB52" s="291"/>
      <c r="AKC52" s="291"/>
      <c r="AKD52" s="291"/>
      <c r="AKE52" s="291"/>
      <c r="AKF52" s="291"/>
      <c r="AKG52" s="291"/>
      <c r="AKH52" s="291"/>
      <c r="AKI52" s="291"/>
      <c r="AKJ52" s="291"/>
      <c r="AKK52" s="291"/>
      <c r="AKL52" s="291"/>
      <c r="AKM52" s="291"/>
      <c r="AKN52" s="291"/>
      <c r="AKO52" s="291"/>
      <c r="AKP52" s="291"/>
      <c r="AKQ52" s="291"/>
      <c r="AKR52" s="291"/>
      <c r="AKS52" s="291"/>
      <c r="AKT52" s="291"/>
      <c r="AKU52" s="291"/>
      <c r="AKV52" s="291"/>
      <c r="AKW52" s="291"/>
      <c r="AKX52" s="291"/>
      <c r="AKY52" s="291"/>
      <c r="AKZ52" s="291"/>
      <c r="ALA52" s="291"/>
      <c r="ALB52" s="291"/>
      <c r="ALC52" s="291"/>
      <c r="ALD52" s="291"/>
      <c r="ALE52" s="291"/>
      <c r="ALF52" s="291"/>
      <c r="ALG52" s="291"/>
      <c r="ALH52" s="291"/>
      <c r="ALI52" s="291"/>
      <c r="ALJ52" s="291"/>
      <c r="ALK52" s="291"/>
    </row>
    <row r="53" spans="2:999">
      <c r="B53"/>
      <c r="C53" s="677"/>
      <c r="D53" s="677"/>
      <c r="E53" s="677"/>
      <c r="F53" s="677"/>
      <c r="G53" s="677"/>
      <c r="H53" s="677"/>
      <c r="I53" s="677"/>
      <c r="J53" s="677"/>
      <c r="K53" s="677"/>
      <c r="N53" s="86"/>
      <c r="O53" s="294"/>
      <c r="P53" s="294"/>
      <c r="Q53" s="294"/>
      <c r="R53" s="294"/>
      <c r="S53" s="294"/>
      <c r="T53" s="294"/>
      <c r="U53" s="291"/>
      <c r="V53" s="291"/>
      <c r="W53" s="291"/>
      <c r="X53" s="291"/>
      <c r="Y53" s="291"/>
      <c r="Z53" s="291"/>
      <c r="AA53" s="291"/>
      <c r="AB53" s="291"/>
      <c r="AC53" s="291"/>
      <c r="AD53" s="291"/>
      <c r="AE53" s="291"/>
      <c r="AF53" s="291"/>
      <c r="AG53" s="291"/>
      <c r="AH53" s="291"/>
      <c r="AI53" s="291"/>
      <c r="AJ53" s="291"/>
      <c r="AK53" s="291"/>
      <c r="AL53" s="291"/>
      <c r="AM53" s="291"/>
      <c r="AN53" s="291"/>
      <c r="AO53" s="291"/>
      <c r="AP53" s="291"/>
      <c r="AQ53" s="291"/>
      <c r="AR53" s="291"/>
      <c r="AS53" s="291"/>
      <c r="AT53" s="291"/>
      <c r="AU53" s="291"/>
      <c r="AV53" s="291"/>
      <c r="AW53" s="291"/>
      <c r="AX53" s="291"/>
      <c r="AY53" s="291"/>
      <c r="AZ53" s="291"/>
      <c r="BA53" s="291"/>
      <c r="BB53" s="291"/>
      <c r="BC53" s="291"/>
      <c r="BD53" s="291"/>
      <c r="BE53" s="291"/>
      <c r="BF53" s="291"/>
      <c r="BG53" s="291"/>
      <c r="BH53" s="291"/>
      <c r="BI53" s="291"/>
      <c r="BJ53" s="291"/>
      <c r="BK53" s="291"/>
      <c r="BL53" s="291"/>
      <c r="BM53" s="291"/>
      <c r="BN53" s="291"/>
      <c r="BO53" s="291"/>
      <c r="BP53" s="291"/>
      <c r="BQ53" s="291"/>
      <c r="BR53" s="291"/>
      <c r="BS53" s="291"/>
      <c r="BT53" s="291"/>
      <c r="BU53" s="291"/>
      <c r="BV53" s="291"/>
      <c r="BW53" s="291"/>
      <c r="BX53" s="291"/>
      <c r="BY53" s="291"/>
      <c r="BZ53" s="291"/>
      <c r="CA53" s="291"/>
      <c r="CB53" s="291"/>
      <c r="CC53" s="291"/>
      <c r="CD53" s="291"/>
      <c r="CE53" s="291"/>
      <c r="CF53" s="291"/>
      <c r="CG53" s="291"/>
      <c r="CH53" s="291"/>
      <c r="CI53" s="291"/>
      <c r="CJ53" s="291"/>
      <c r="CK53" s="291"/>
      <c r="CL53" s="291"/>
      <c r="CM53" s="291"/>
      <c r="CN53" s="291"/>
      <c r="CO53" s="291"/>
      <c r="CP53" s="291"/>
      <c r="CQ53" s="291"/>
      <c r="CR53" s="291"/>
      <c r="CS53" s="291"/>
      <c r="CT53" s="291"/>
      <c r="CU53" s="291"/>
      <c r="CV53" s="291"/>
      <c r="CW53" s="291"/>
      <c r="CX53" s="291"/>
      <c r="CY53" s="291"/>
      <c r="CZ53" s="291"/>
      <c r="DA53" s="291"/>
      <c r="DB53" s="291"/>
      <c r="DC53" s="291"/>
      <c r="DD53" s="291"/>
      <c r="DE53" s="291"/>
      <c r="DF53" s="291"/>
      <c r="DG53" s="291"/>
      <c r="DH53" s="291"/>
      <c r="DI53" s="291"/>
      <c r="DJ53" s="291"/>
      <c r="DK53" s="291"/>
      <c r="DL53" s="291"/>
      <c r="DM53" s="291"/>
      <c r="DN53" s="291"/>
      <c r="DO53" s="291"/>
      <c r="DP53" s="291"/>
      <c r="DQ53" s="291"/>
      <c r="DR53" s="291"/>
      <c r="DS53" s="291"/>
      <c r="DT53" s="291"/>
      <c r="DU53" s="291"/>
      <c r="DV53" s="291"/>
      <c r="DW53" s="291"/>
      <c r="DX53" s="291"/>
      <c r="DY53" s="291"/>
      <c r="DZ53" s="291"/>
      <c r="EA53" s="291"/>
      <c r="EB53" s="291"/>
      <c r="EC53" s="291"/>
      <c r="ED53" s="291"/>
      <c r="EE53" s="291"/>
      <c r="EF53" s="291"/>
      <c r="EG53" s="291"/>
      <c r="EH53" s="291"/>
      <c r="EI53" s="291"/>
      <c r="EJ53" s="291"/>
      <c r="EK53" s="291"/>
      <c r="EL53" s="291"/>
      <c r="EM53" s="291"/>
      <c r="EN53" s="291"/>
      <c r="EO53" s="291"/>
      <c r="EP53" s="291"/>
      <c r="EQ53" s="291"/>
      <c r="ER53" s="291"/>
      <c r="ES53" s="291"/>
      <c r="ET53" s="291"/>
      <c r="EU53" s="291"/>
      <c r="EV53" s="291"/>
      <c r="EW53" s="291"/>
      <c r="EX53" s="291"/>
      <c r="EY53" s="291"/>
      <c r="EZ53" s="291"/>
      <c r="FA53" s="291"/>
      <c r="FB53" s="291"/>
      <c r="FC53" s="291"/>
      <c r="FD53" s="291"/>
      <c r="FE53" s="291"/>
      <c r="FF53" s="291"/>
      <c r="FG53" s="291"/>
      <c r="FH53" s="291"/>
      <c r="FI53" s="291"/>
      <c r="FJ53" s="291"/>
      <c r="FK53" s="291"/>
      <c r="FL53" s="291"/>
      <c r="FM53" s="291"/>
      <c r="FN53" s="291"/>
      <c r="FO53" s="291"/>
      <c r="FP53" s="291"/>
      <c r="FQ53" s="291"/>
      <c r="FR53" s="291"/>
      <c r="FS53" s="291"/>
      <c r="FT53" s="291"/>
      <c r="FU53" s="291"/>
      <c r="FV53" s="291"/>
      <c r="FW53" s="291"/>
      <c r="FX53" s="291"/>
      <c r="FY53" s="291"/>
      <c r="FZ53" s="291"/>
      <c r="GA53" s="291"/>
      <c r="GB53" s="291"/>
      <c r="GC53" s="291"/>
      <c r="GD53" s="291"/>
      <c r="GE53" s="291"/>
      <c r="GF53" s="291"/>
      <c r="GG53" s="291"/>
      <c r="GH53" s="291"/>
      <c r="GI53" s="291"/>
      <c r="GJ53" s="291"/>
      <c r="GK53" s="291"/>
      <c r="GL53" s="291"/>
      <c r="GM53" s="291"/>
      <c r="GN53" s="291"/>
      <c r="GO53" s="291"/>
      <c r="GP53" s="291"/>
      <c r="GQ53" s="291"/>
      <c r="GR53" s="291"/>
      <c r="GS53" s="291"/>
      <c r="GT53" s="291"/>
      <c r="GU53" s="291"/>
      <c r="GV53" s="291"/>
      <c r="GW53" s="291"/>
      <c r="GX53" s="291"/>
      <c r="GY53" s="291"/>
      <c r="GZ53" s="291"/>
      <c r="HA53" s="291"/>
      <c r="HB53" s="291"/>
      <c r="HC53" s="291"/>
      <c r="HD53" s="291"/>
      <c r="HE53" s="291"/>
      <c r="HF53" s="291"/>
      <c r="HG53" s="291"/>
      <c r="HH53" s="291"/>
      <c r="HI53" s="291"/>
      <c r="HJ53" s="291"/>
      <c r="HK53" s="291"/>
      <c r="HL53" s="291"/>
      <c r="HM53" s="291"/>
      <c r="HN53" s="291"/>
      <c r="HO53" s="291"/>
      <c r="HP53" s="291"/>
      <c r="HQ53" s="291"/>
      <c r="HR53" s="291"/>
      <c r="HS53" s="291"/>
      <c r="HT53" s="291"/>
      <c r="HU53" s="291"/>
      <c r="HV53" s="291"/>
      <c r="HW53" s="291"/>
      <c r="HX53" s="291"/>
      <c r="HY53" s="291"/>
      <c r="HZ53" s="291"/>
      <c r="IA53" s="291"/>
      <c r="IB53" s="291"/>
      <c r="IC53" s="291"/>
      <c r="ID53" s="291"/>
      <c r="IE53" s="291"/>
      <c r="IF53" s="291"/>
      <c r="IG53" s="291"/>
      <c r="IH53" s="291"/>
      <c r="II53" s="291"/>
      <c r="IJ53" s="291"/>
      <c r="IK53" s="291"/>
      <c r="IL53" s="291"/>
      <c r="IM53" s="291"/>
      <c r="IN53" s="291"/>
      <c r="IO53" s="291"/>
      <c r="IP53" s="291"/>
      <c r="IQ53" s="291"/>
      <c r="IR53" s="291"/>
      <c r="IS53" s="291"/>
      <c r="IT53" s="291"/>
      <c r="IU53" s="291"/>
      <c r="IV53" s="291"/>
      <c r="IW53" s="291"/>
      <c r="IX53" s="291"/>
      <c r="IY53" s="291"/>
      <c r="IZ53" s="291"/>
      <c r="JA53" s="291"/>
      <c r="JB53" s="291"/>
      <c r="JC53" s="291"/>
      <c r="JD53" s="291"/>
      <c r="JE53" s="291"/>
      <c r="JF53" s="291"/>
      <c r="JG53" s="291"/>
      <c r="JH53" s="291"/>
      <c r="JI53" s="291"/>
      <c r="JJ53" s="291"/>
      <c r="JK53" s="291"/>
      <c r="JL53" s="291"/>
      <c r="JM53" s="291"/>
      <c r="JN53" s="291"/>
      <c r="JO53" s="291"/>
      <c r="JP53" s="291"/>
      <c r="JQ53" s="291"/>
      <c r="JR53" s="291"/>
      <c r="JS53" s="291"/>
      <c r="JT53" s="291"/>
      <c r="JU53" s="291"/>
      <c r="JV53" s="291"/>
      <c r="JW53" s="291"/>
      <c r="JX53" s="291"/>
      <c r="JY53" s="291"/>
      <c r="JZ53" s="291"/>
      <c r="KA53" s="291"/>
      <c r="KB53" s="291"/>
      <c r="KC53" s="291"/>
      <c r="KD53" s="291"/>
      <c r="KE53" s="291"/>
      <c r="KF53" s="291"/>
      <c r="KG53" s="291"/>
      <c r="KH53" s="291"/>
      <c r="KI53" s="291"/>
      <c r="KJ53" s="291"/>
      <c r="KK53" s="291"/>
      <c r="KL53" s="291"/>
      <c r="KM53" s="291"/>
      <c r="KN53" s="291"/>
      <c r="KO53" s="291"/>
      <c r="KP53" s="291"/>
      <c r="KQ53" s="291"/>
      <c r="KR53" s="291"/>
      <c r="KS53" s="291"/>
      <c r="KT53" s="291"/>
      <c r="KU53" s="291"/>
      <c r="KV53" s="291"/>
      <c r="KW53" s="291"/>
      <c r="KX53" s="291"/>
      <c r="KY53" s="291"/>
      <c r="KZ53" s="291"/>
      <c r="LA53" s="291"/>
      <c r="LB53" s="291"/>
      <c r="LC53" s="291"/>
      <c r="LD53" s="291"/>
      <c r="LE53" s="291"/>
      <c r="LF53" s="291"/>
      <c r="LG53" s="291"/>
      <c r="LH53" s="291"/>
      <c r="LI53" s="291"/>
      <c r="LJ53" s="291"/>
      <c r="LK53" s="291"/>
      <c r="LL53" s="291"/>
      <c r="LM53" s="291"/>
      <c r="LN53" s="291"/>
      <c r="LO53" s="291"/>
      <c r="LP53" s="291"/>
      <c r="LQ53" s="291"/>
      <c r="LR53" s="291"/>
      <c r="LS53" s="291"/>
      <c r="LT53" s="291"/>
      <c r="LU53" s="291"/>
      <c r="LV53" s="291"/>
      <c r="LW53" s="291"/>
      <c r="LX53" s="291"/>
      <c r="LY53" s="291"/>
      <c r="LZ53" s="291"/>
      <c r="MA53" s="291"/>
      <c r="MB53" s="291"/>
      <c r="MC53" s="291"/>
      <c r="MD53" s="291"/>
      <c r="ME53" s="291"/>
      <c r="MF53" s="291"/>
      <c r="MG53" s="291"/>
      <c r="MH53" s="291"/>
      <c r="MI53" s="291"/>
      <c r="MJ53" s="291"/>
      <c r="MK53" s="291"/>
      <c r="ML53" s="291"/>
      <c r="MM53" s="291"/>
      <c r="MN53" s="291"/>
      <c r="MO53" s="291"/>
      <c r="MP53" s="291"/>
      <c r="MQ53" s="291"/>
      <c r="MR53" s="291"/>
      <c r="MS53" s="291"/>
      <c r="MT53" s="291"/>
      <c r="MU53" s="291"/>
      <c r="MV53" s="291"/>
      <c r="MW53" s="291"/>
      <c r="MX53" s="291"/>
      <c r="MY53" s="291"/>
      <c r="MZ53" s="291"/>
      <c r="NA53" s="291"/>
      <c r="NB53" s="291"/>
      <c r="NC53" s="291"/>
      <c r="ND53" s="291"/>
      <c r="NE53" s="291"/>
      <c r="NF53" s="291"/>
      <c r="NG53" s="291"/>
      <c r="NH53" s="291"/>
      <c r="NI53" s="291"/>
      <c r="NJ53" s="291"/>
      <c r="NK53" s="291"/>
      <c r="NL53" s="291"/>
      <c r="NM53" s="291"/>
      <c r="NN53" s="291"/>
      <c r="NO53" s="291"/>
      <c r="NP53" s="291"/>
      <c r="NQ53" s="291"/>
      <c r="NR53" s="291"/>
      <c r="NS53" s="291"/>
      <c r="NT53" s="291"/>
      <c r="NU53" s="291"/>
      <c r="NV53" s="291"/>
      <c r="NW53" s="291"/>
      <c r="NX53" s="291"/>
      <c r="NY53" s="291"/>
      <c r="NZ53" s="291"/>
      <c r="OA53" s="291"/>
      <c r="OB53" s="291"/>
      <c r="OC53" s="291"/>
      <c r="OD53" s="291"/>
      <c r="OE53" s="291"/>
      <c r="OF53" s="291"/>
      <c r="OG53" s="291"/>
      <c r="OH53" s="291"/>
      <c r="OI53" s="291"/>
      <c r="OJ53" s="291"/>
      <c r="OK53" s="291"/>
      <c r="OL53" s="291"/>
      <c r="OM53" s="291"/>
      <c r="ON53" s="291"/>
      <c r="OO53" s="291"/>
      <c r="OP53" s="291"/>
      <c r="OQ53" s="291"/>
      <c r="OR53" s="291"/>
      <c r="OS53" s="291"/>
      <c r="OT53" s="291"/>
      <c r="OU53" s="291"/>
      <c r="OV53" s="291"/>
      <c r="OW53" s="291"/>
      <c r="OX53" s="291"/>
      <c r="OY53" s="291"/>
      <c r="OZ53" s="291"/>
      <c r="PA53" s="291"/>
      <c r="PB53" s="291"/>
      <c r="PC53" s="291"/>
      <c r="PD53" s="291"/>
      <c r="PE53" s="291"/>
      <c r="PF53" s="291"/>
      <c r="PG53" s="291"/>
      <c r="PH53" s="291"/>
      <c r="PI53" s="291"/>
      <c r="PJ53" s="291"/>
      <c r="PK53" s="291"/>
      <c r="PL53" s="291"/>
      <c r="PM53" s="291"/>
      <c r="PN53" s="291"/>
      <c r="PO53" s="291"/>
      <c r="PP53" s="291"/>
      <c r="PQ53" s="291"/>
      <c r="PR53" s="291"/>
      <c r="PS53" s="291"/>
      <c r="PT53" s="291"/>
      <c r="PU53" s="291"/>
      <c r="PV53" s="291"/>
      <c r="PW53" s="291"/>
      <c r="PX53" s="291"/>
      <c r="PY53" s="291"/>
      <c r="PZ53" s="291"/>
      <c r="QA53" s="291"/>
      <c r="QB53" s="291"/>
      <c r="QC53" s="291"/>
      <c r="QD53" s="291"/>
      <c r="QE53" s="291"/>
      <c r="QF53" s="291"/>
      <c r="QG53" s="291"/>
      <c r="QH53" s="291"/>
      <c r="QI53" s="291"/>
      <c r="QJ53" s="291"/>
      <c r="QK53" s="291"/>
      <c r="QL53" s="291"/>
      <c r="QM53" s="291"/>
      <c r="QN53" s="291"/>
      <c r="QO53" s="291"/>
      <c r="QP53" s="291"/>
      <c r="QQ53" s="291"/>
      <c r="QR53" s="291"/>
      <c r="QS53" s="291"/>
      <c r="QT53" s="291"/>
      <c r="QU53" s="291"/>
      <c r="QV53" s="291"/>
      <c r="QW53" s="291"/>
      <c r="QX53" s="291"/>
      <c r="QY53" s="291"/>
      <c r="QZ53" s="291"/>
      <c r="RA53" s="291"/>
      <c r="RB53" s="291"/>
      <c r="RC53" s="291"/>
      <c r="RD53" s="291"/>
      <c r="RE53" s="291"/>
      <c r="RF53" s="291"/>
      <c r="RG53" s="291"/>
      <c r="RH53" s="291"/>
      <c r="RI53" s="291"/>
      <c r="RJ53" s="291"/>
      <c r="RK53" s="291"/>
      <c r="RL53" s="291"/>
      <c r="RM53" s="291"/>
      <c r="RN53" s="291"/>
      <c r="RO53" s="291"/>
      <c r="RP53" s="291"/>
      <c r="RQ53" s="291"/>
      <c r="RR53" s="291"/>
      <c r="RS53" s="291"/>
      <c r="RT53" s="291"/>
      <c r="RU53" s="291"/>
      <c r="RV53" s="291"/>
      <c r="RW53" s="291"/>
      <c r="RX53" s="291"/>
      <c r="RY53" s="291"/>
      <c r="RZ53" s="291"/>
      <c r="SA53" s="291"/>
      <c r="SB53" s="291"/>
      <c r="SC53" s="291"/>
      <c r="SD53" s="291"/>
      <c r="SE53" s="291"/>
      <c r="SF53" s="291"/>
      <c r="SG53" s="291"/>
      <c r="SH53" s="291"/>
      <c r="SI53" s="291"/>
      <c r="SJ53" s="291"/>
      <c r="SK53" s="291"/>
      <c r="SL53" s="291"/>
      <c r="SM53" s="291"/>
      <c r="SN53" s="291"/>
      <c r="SO53" s="291"/>
      <c r="SP53" s="291"/>
      <c r="SQ53" s="291"/>
      <c r="SR53" s="291"/>
      <c r="SS53" s="291"/>
      <c r="ST53" s="291"/>
      <c r="SU53" s="291"/>
      <c r="SV53" s="291"/>
      <c r="SW53" s="291"/>
      <c r="SX53" s="291"/>
      <c r="SY53" s="291"/>
      <c r="SZ53" s="291"/>
      <c r="TA53" s="291"/>
      <c r="TB53" s="291"/>
      <c r="TC53" s="291"/>
      <c r="TD53" s="291"/>
      <c r="TE53" s="291"/>
      <c r="TF53" s="291"/>
      <c r="TG53" s="291"/>
      <c r="TH53" s="291"/>
      <c r="TI53" s="291"/>
      <c r="TJ53" s="291"/>
      <c r="TK53" s="291"/>
      <c r="TL53" s="291"/>
      <c r="TM53" s="291"/>
      <c r="TN53" s="291"/>
      <c r="TO53" s="291"/>
      <c r="TP53" s="291"/>
      <c r="TQ53" s="291"/>
      <c r="TR53" s="291"/>
      <c r="TS53" s="291"/>
      <c r="TT53" s="291"/>
      <c r="TU53" s="291"/>
      <c r="TV53" s="291"/>
      <c r="TW53" s="291"/>
      <c r="TX53" s="291"/>
      <c r="TY53" s="291"/>
      <c r="TZ53" s="291"/>
      <c r="UA53" s="291"/>
      <c r="UB53" s="291"/>
      <c r="UC53" s="291"/>
      <c r="UD53" s="291"/>
      <c r="UE53" s="291"/>
      <c r="UF53" s="291"/>
      <c r="UG53" s="291"/>
      <c r="UH53" s="291"/>
      <c r="UI53" s="291"/>
      <c r="UJ53" s="291"/>
      <c r="UK53" s="291"/>
      <c r="UL53" s="291"/>
      <c r="UM53" s="291"/>
      <c r="UN53" s="291"/>
      <c r="UO53" s="291"/>
      <c r="UP53" s="291"/>
      <c r="UQ53" s="291"/>
      <c r="UR53" s="291"/>
      <c r="US53" s="291"/>
      <c r="UT53" s="291"/>
      <c r="UU53" s="291"/>
      <c r="UV53" s="291"/>
      <c r="UW53" s="291"/>
      <c r="UX53" s="291"/>
      <c r="UY53" s="291"/>
      <c r="UZ53" s="291"/>
      <c r="VA53" s="291"/>
      <c r="VB53" s="291"/>
      <c r="VC53" s="291"/>
      <c r="VD53" s="291"/>
      <c r="VE53" s="291"/>
      <c r="VF53" s="291"/>
      <c r="VG53" s="291"/>
      <c r="VH53" s="291"/>
      <c r="VI53" s="291"/>
      <c r="VJ53" s="291"/>
      <c r="VK53" s="291"/>
      <c r="VL53" s="291"/>
      <c r="VM53" s="291"/>
      <c r="VN53" s="291"/>
      <c r="VO53" s="291"/>
      <c r="VP53" s="291"/>
      <c r="VQ53" s="291"/>
      <c r="VR53" s="291"/>
      <c r="VS53" s="291"/>
      <c r="VT53" s="291"/>
      <c r="VU53" s="291"/>
      <c r="VV53" s="291"/>
      <c r="VW53" s="291"/>
      <c r="VX53" s="291"/>
      <c r="VY53" s="291"/>
      <c r="VZ53" s="291"/>
      <c r="WA53" s="291"/>
      <c r="WB53" s="291"/>
      <c r="WC53" s="291"/>
      <c r="WD53" s="291"/>
      <c r="WE53" s="291"/>
      <c r="WF53" s="291"/>
      <c r="WG53" s="291"/>
      <c r="WH53" s="291"/>
      <c r="WI53" s="291"/>
      <c r="WJ53" s="291"/>
      <c r="WK53" s="291"/>
      <c r="WL53" s="291"/>
      <c r="WM53" s="291"/>
      <c r="WN53" s="291"/>
      <c r="WO53" s="291"/>
      <c r="WP53" s="291"/>
      <c r="WQ53" s="291"/>
      <c r="WR53" s="291"/>
      <c r="WS53" s="291"/>
      <c r="WT53" s="291"/>
      <c r="WU53" s="291"/>
      <c r="WV53" s="291"/>
      <c r="WW53" s="291"/>
      <c r="WX53" s="291"/>
      <c r="WY53" s="291"/>
      <c r="WZ53" s="291"/>
      <c r="XA53" s="291"/>
      <c r="XB53" s="291"/>
      <c r="XC53" s="291"/>
      <c r="XD53" s="291"/>
      <c r="XE53" s="291"/>
      <c r="XF53" s="291"/>
      <c r="XG53" s="291"/>
      <c r="XH53" s="291"/>
      <c r="XI53" s="291"/>
      <c r="XJ53" s="291"/>
      <c r="XK53" s="291"/>
      <c r="XL53" s="291"/>
      <c r="XM53" s="291"/>
      <c r="XN53" s="291"/>
      <c r="XO53" s="291"/>
      <c r="XP53" s="291"/>
      <c r="XQ53" s="291"/>
      <c r="XR53" s="291"/>
      <c r="XS53" s="291"/>
      <c r="XT53" s="291"/>
      <c r="XU53" s="291"/>
      <c r="XV53" s="291"/>
      <c r="XW53" s="291"/>
      <c r="XX53" s="291"/>
      <c r="XY53" s="291"/>
      <c r="XZ53" s="291"/>
      <c r="YA53" s="291"/>
      <c r="YB53" s="291"/>
      <c r="YC53" s="291"/>
      <c r="YD53" s="291"/>
      <c r="YE53" s="291"/>
      <c r="YF53" s="291"/>
      <c r="YG53" s="291"/>
      <c r="YH53" s="291"/>
      <c r="YI53" s="291"/>
      <c r="YJ53" s="291"/>
      <c r="YK53" s="291"/>
      <c r="YL53" s="291"/>
      <c r="YM53" s="291"/>
      <c r="YN53" s="291"/>
      <c r="YO53" s="291"/>
      <c r="YP53" s="291"/>
      <c r="YQ53" s="291"/>
      <c r="YR53" s="291"/>
      <c r="YS53" s="291"/>
      <c r="YT53" s="291"/>
      <c r="YU53" s="291"/>
      <c r="YV53" s="291"/>
      <c r="YW53" s="291"/>
      <c r="YX53" s="291"/>
      <c r="YY53" s="291"/>
      <c r="YZ53" s="291"/>
      <c r="ZA53" s="291"/>
      <c r="ZB53" s="291"/>
      <c r="ZC53" s="291"/>
      <c r="ZD53" s="291"/>
      <c r="ZE53" s="291"/>
      <c r="ZF53" s="291"/>
      <c r="ZG53" s="291"/>
      <c r="ZH53" s="291"/>
      <c r="ZI53" s="291"/>
      <c r="ZJ53" s="291"/>
      <c r="ZK53" s="291"/>
      <c r="ZL53" s="291"/>
      <c r="ZM53" s="291"/>
      <c r="ZN53" s="291"/>
      <c r="ZO53" s="291"/>
      <c r="ZP53" s="291"/>
      <c r="ZQ53" s="291"/>
      <c r="ZR53" s="291"/>
      <c r="ZS53" s="291"/>
      <c r="ZT53" s="291"/>
      <c r="ZU53" s="291"/>
      <c r="ZV53" s="291"/>
      <c r="ZW53" s="291"/>
      <c r="ZX53" s="291"/>
      <c r="ZY53" s="291"/>
      <c r="ZZ53" s="291"/>
      <c r="AAA53" s="291"/>
      <c r="AAB53" s="291"/>
      <c r="AAC53" s="291"/>
      <c r="AAD53" s="291"/>
      <c r="AAE53" s="291"/>
      <c r="AAF53" s="291"/>
      <c r="AAG53" s="291"/>
      <c r="AAH53" s="291"/>
      <c r="AAI53" s="291"/>
      <c r="AAJ53" s="291"/>
      <c r="AAK53" s="291"/>
      <c r="AAL53" s="291"/>
      <c r="AAM53" s="291"/>
      <c r="AAN53" s="291"/>
      <c r="AAO53" s="291"/>
      <c r="AAP53" s="291"/>
      <c r="AAQ53" s="291"/>
      <c r="AAR53" s="291"/>
      <c r="AAS53" s="291"/>
      <c r="AAT53" s="291"/>
      <c r="AAU53" s="291"/>
      <c r="AAV53" s="291"/>
      <c r="AAW53" s="291"/>
      <c r="AAX53" s="291"/>
      <c r="AAY53" s="291"/>
      <c r="AAZ53" s="291"/>
      <c r="ABA53" s="291"/>
      <c r="ABB53" s="291"/>
      <c r="ABC53" s="291"/>
      <c r="ABD53" s="291"/>
      <c r="ABE53" s="291"/>
      <c r="ABF53" s="291"/>
      <c r="ABG53" s="291"/>
      <c r="ABH53" s="291"/>
      <c r="ABI53" s="291"/>
      <c r="ABJ53" s="291"/>
      <c r="ABK53" s="291"/>
      <c r="ABL53" s="291"/>
      <c r="ABM53" s="291"/>
      <c r="ABN53" s="291"/>
      <c r="ABO53" s="291"/>
      <c r="ABP53" s="291"/>
      <c r="ABQ53" s="291"/>
      <c r="ABR53" s="291"/>
      <c r="ABS53" s="291"/>
      <c r="ABT53" s="291"/>
      <c r="ABU53" s="291"/>
      <c r="ABV53" s="291"/>
      <c r="ABW53" s="291"/>
      <c r="ABX53" s="291"/>
      <c r="ABY53" s="291"/>
      <c r="ABZ53" s="291"/>
      <c r="ACA53" s="291"/>
      <c r="ACB53" s="291"/>
      <c r="ACC53" s="291"/>
      <c r="ACD53" s="291"/>
      <c r="ACE53" s="291"/>
      <c r="ACF53" s="291"/>
      <c r="ACG53" s="291"/>
      <c r="ACH53" s="291"/>
      <c r="ACI53" s="291"/>
      <c r="ACJ53" s="291"/>
      <c r="ACK53" s="291"/>
      <c r="ACL53" s="291"/>
      <c r="ACM53" s="291"/>
      <c r="ACN53" s="291"/>
      <c r="ACO53" s="291"/>
      <c r="ACP53" s="291"/>
      <c r="ACQ53" s="291"/>
      <c r="ACR53" s="291"/>
      <c r="ACS53" s="291"/>
      <c r="ACT53" s="291"/>
      <c r="ACU53" s="291"/>
      <c r="ACV53" s="291"/>
      <c r="ACW53" s="291"/>
      <c r="ACX53" s="291"/>
      <c r="ACY53" s="291"/>
      <c r="ACZ53" s="291"/>
      <c r="ADA53" s="291"/>
      <c r="ADB53" s="291"/>
      <c r="ADC53" s="291"/>
      <c r="ADD53" s="291"/>
      <c r="ADE53" s="291"/>
      <c r="ADF53" s="291"/>
      <c r="ADG53" s="291"/>
      <c r="ADH53" s="291"/>
      <c r="ADI53" s="291"/>
      <c r="ADJ53" s="291"/>
      <c r="ADK53" s="291"/>
      <c r="ADL53" s="291"/>
      <c r="ADM53" s="291"/>
      <c r="ADN53" s="291"/>
      <c r="ADO53" s="291"/>
      <c r="ADP53" s="291"/>
      <c r="ADQ53" s="291"/>
      <c r="ADR53" s="291"/>
      <c r="ADS53" s="291"/>
      <c r="ADT53" s="291"/>
      <c r="ADU53" s="291"/>
      <c r="ADV53" s="291"/>
      <c r="ADW53" s="291"/>
      <c r="ADX53" s="291"/>
      <c r="ADY53" s="291"/>
      <c r="ADZ53" s="291"/>
      <c r="AEA53" s="291"/>
      <c r="AEB53" s="291"/>
      <c r="AEC53" s="291"/>
      <c r="AED53" s="291"/>
      <c r="AEE53" s="291"/>
      <c r="AEF53" s="291"/>
      <c r="AEG53" s="291"/>
      <c r="AEH53" s="291"/>
      <c r="AEI53" s="291"/>
      <c r="AEJ53" s="291"/>
      <c r="AEK53" s="291"/>
      <c r="AEL53" s="291"/>
      <c r="AEM53" s="291"/>
      <c r="AEN53" s="291"/>
      <c r="AEO53" s="291"/>
      <c r="AEP53" s="291"/>
      <c r="AEQ53" s="291"/>
      <c r="AER53" s="291"/>
      <c r="AES53" s="291"/>
      <c r="AET53" s="291"/>
      <c r="AEU53" s="291"/>
      <c r="AEV53" s="291"/>
      <c r="AEW53" s="291"/>
      <c r="AEX53" s="291"/>
      <c r="AEY53" s="291"/>
      <c r="AEZ53" s="291"/>
      <c r="AFA53" s="291"/>
      <c r="AFB53" s="291"/>
      <c r="AFC53" s="291"/>
      <c r="AFD53" s="291"/>
      <c r="AFE53" s="291"/>
      <c r="AFF53" s="291"/>
      <c r="AFG53" s="291"/>
      <c r="AFH53" s="291"/>
      <c r="AFI53" s="291"/>
      <c r="AFJ53" s="291"/>
      <c r="AFK53" s="291"/>
      <c r="AFL53" s="291"/>
      <c r="AFM53" s="291"/>
      <c r="AFN53" s="291"/>
      <c r="AFO53" s="291"/>
      <c r="AFP53" s="291"/>
      <c r="AFQ53" s="291"/>
      <c r="AFR53" s="291"/>
      <c r="AFS53" s="291"/>
      <c r="AFT53" s="291"/>
      <c r="AFU53" s="291"/>
      <c r="AFV53" s="291"/>
      <c r="AFW53" s="291"/>
      <c r="AFX53" s="291"/>
      <c r="AFY53" s="291"/>
      <c r="AFZ53" s="291"/>
      <c r="AGA53" s="291"/>
      <c r="AGB53" s="291"/>
      <c r="AGC53" s="291"/>
      <c r="AGD53" s="291"/>
      <c r="AGE53" s="291"/>
      <c r="AGF53" s="291"/>
      <c r="AGG53" s="291"/>
      <c r="AGH53" s="291"/>
      <c r="AGI53" s="291"/>
      <c r="AGJ53" s="291"/>
      <c r="AGK53" s="291"/>
      <c r="AGL53" s="291"/>
      <c r="AGM53" s="291"/>
      <c r="AGN53" s="291"/>
      <c r="AGO53" s="291"/>
      <c r="AGP53" s="291"/>
      <c r="AGQ53" s="291"/>
      <c r="AGR53" s="291"/>
      <c r="AGS53" s="291"/>
      <c r="AGT53" s="291"/>
      <c r="AGU53" s="291"/>
      <c r="AGV53" s="291"/>
      <c r="AGW53" s="291"/>
      <c r="AGX53" s="291"/>
      <c r="AGY53" s="291"/>
      <c r="AGZ53" s="291"/>
      <c r="AHA53" s="291"/>
      <c r="AHB53" s="291"/>
      <c r="AHC53" s="291"/>
      <c r="AHD53" s="291"/>
      <c r="AHE53" s="291"/>
      <c r="AHF53" s="291"/>
      <c r="AHG53" s="291"/>
      <c r="AHH53" s="291"/>
      <c r="AHI53" s="291"/>
      <c r="AHJ53" s="291"/>
      <c r="AHK53" s="291"/>
      <c r="AHL53" s="291"/>
      <c r="AHM53" s="291"/>
      <c r="AHN53" s="291"/>
      <c r="AHO53" s="291"/>
      <c r="AHP53" s="291"/>
      <c r="AHQ53" s="291"/>
      <c r="AHR53" s="291"/>
      <c r="AHS53" s="291"/>
      <c r="AHT53" s="291"/>
      <c r="AHU53" s="291"/>
      <c r="AHV53" s="291"/>
      <c r="AHW53" s="291"/>
      <c r="AHX53" s="291"/>
      <c r="AHY53" s="291"/>
      <c r="AHZ53" s="291"/>
      <c r="AIA53" s="291"/>
      <c r="AIB53" s="291"/>
      <c r="AIC53" s="291"/>
      <c r="AID53" s="291"/>
      <c r="AIE53" s="291"/>
      <c r="AIF53" s="291"/>
      <c r="AIG53" s="291"/>
      <c r="AIH53" s="291"/>
      <c r="AII53" s="291"/>
      <c r="AIJ53" s="291"/>
      <c r="AIK53" s="291"/>
      <c r="AIL53" s="291"/>
      <c r="AIM53" s="291"/>
      <c r="AIN53" s="291"/>
      <c r="AIO53" s="291"/>
      <c r="AIP53" s="291"/>
      <c r="AIQ53" s="291"/>
      <c r="AIR53" s="291"/>
      <c r="AIS53" s="291"/>
      <c r="AIT53" s="291"/>
      <c r="AIU53" s="291"/>
      <c r="AIV53" s="291"/>
      <c r="AIW53" s="291"/>
      <c r="AIX53" s="291"/>
      <c r="AIY53" s="291"/>
      <c r="AIZ53" s="291"/>
      <c r="AJA53" s="291"/>
      <c r="AJB53" s="291"/>
      <c r="AJC53" s="291"/>
      <c r="AJD53" s="291"/>
      <c r="AJE53" s="291"/>
      <c r="AJF53" s="291"/>
      <c r="AJG53" s="291"/>
      <c r="AJH53" s="291"/>
      <c r="AJI53" s="291"/>
      <c r="AJJ53" s="291"/>
      <c r="AJK53" s="291"/>
      <c r="AJL53" s="291"/>
      <c r="AJM53" s="291"/>
      <c r="AJN53" s="291"/>
      <c r="AJO53" s="291"/>
      <c r="AJP53" s="291"/>
      <c r="AJQ53" s="291"/>
      <c r="AJR53" s="291"/>
      <c r="AJS53" s="291"/>
      <c r="AJT53" s="291"/>
      <c r="AJU53" s="291"/>
      <c r="AJV53" s="291"/>
      <c r="AJW53" s="291"/>
      <c r="AJX53" s="291"/>
      <c r="AJY53" s="291"/>
      <c r="AJZ53" s="291"/>
      <c r="AKA53" s="291"/>
      <c r="AKB53" s="291"/>
      <c r="AKC53" s="291"/>
      <c r="AKD53" s="291"/>
      <c r="AKE53" s="291"/>
      <c r="AKF53" s="291"/>
      <c r="AKG53" s="291"/>
      <c r="AKH53" s="291"/>
      <c r="AKI53" s="291"/>
      <c r="AKJ53" s="291"/>
      <c r="AKK53" s="291"/>
      <c r="AKL53" s="291"/>
      <c r="AKM53" s="291"/>
      <c r="AKN53" s="291"/>
      <c r="AKO53" s="291"/>
      <c r="AKP53" s="291"/>
      <c r="AKQ53" s="291"/>
      <c r="AKR53" s="291"/>
      <c r="AKS53" s="291"/>
      <c r="AKT53" s="291"/>
      <c r="AKU53" s="291"/>
      <c r="AKV53" s="291"/>
      <c r="AKW53" s="291"/>
      <c r="AKX53" s="291"/>
      <c r="AKY53" s="291"/>
      <c r="AKZ53" s="291"/>
      <c r="ALA53" s="291"/>
      <c r="ALB53" s="291"/>
      <c r="ALC53" s="291"/>
      <c r="ALD53" s="291"/>
      <c r="ALE53" s="291"/>
      <c r="ALF53" s="291"/>
      <c r="ALG53" s="291"/>
      <c r="ALH53" s="291"/>
      <c r="ALI53" s="291"/>
      <c r="ALJ53" s="291"/>
      <c r="ALK53" s="291"/>
    </row>
    <row r="54" spans="2:999">
      <c r="B54" s="676" t="s">
        <v>439</v>
      </c>
      <c r="C54">
        <v>2018</v>
      </c>
      <c r="D54">
        <v>2019</v>
      </c>
      <c r="E54">
        <v>2020</v>
      </c>
      <c r="F54">
        <v>2025</v>
      </c>
      <c r="G54">
        <v>2030</v>
      </c>
      <c r="H54">
        <v>2035</v>
      </c>
      <c r="I54">
        <v>2040</v>
      </c>
      <c r="J54">
        <v>2045</v>
      </c>
      <c r="K54">
        <v>2050</v>
      </c>
      <c r="N54" s="86"/>
      <c r="O54" s="294"/>
      <c r="P54" s="294"/>
      <c r="Q54" s="294"/>
      <c r="R54" s="294"/>
      <c r="S54" s="294"/>
      <c r="T54" s="294"/>
      <c r="U54" s="291"/>
      <c r="V54" s="291"/>
      <c r="W54" s="291"/>
      <c r="X54" s="291"/>
      <c r="Y54" s="291"/>
      <c r="Z54" s="291"/>
      <c r="AA54" s="291"/>
      <c r="AB54" s="291"/>
      <c r="AC54" s="291"/>
      <c r="AD54" s="291"/>
      <c r="AE54" s="291"/>
      <c r="AF54" s="291"/>
      <c r="AG54" s="291"/>
      <c r="AH54" s="291"/>
      <c r="AI54" s="291"/>
      <c r="AJ54" s="291"/>
      <c r="AK54" s="291"/>
      <c r="AL54" s="291"/>
      <c r="AM54" s="291"/>
      <c r="AN54" s="291"/>
      <c r="AO54" s="291"/>
      <c r="AP54" s="291"/>
      <c r="AQ54" s="291"/>
      <c r="AR54" s="291"/>
      <c r="AS54" s="291"/>
      <c r="AT54" s="291"/>
      <c r="AU54" s="291"/>
      <c r="AV54" s="291"/>
      <c r="AW54" s="291"/>
      <c r="AX54" s="291"/>
      <c r="AY54" s="291"/>
      <c r="AZ54" s="291"/>
      <c r="BA54" s="291"/>
      <c r="BB54" s="291"/>
      <c r="BC54" s="291"/>
      <c r="BD54" s="291"/>
      <c r="BE54" s="291"/>
      <c r="BF54" s="291"/>
      <c r="BG54" s="291"/>
      <c r="BH54" s="291"/>
      <c r="BI54" s="291"/>
      <c r="BJ54" s="291"/>
      <c r="BK54" s="291"/>
      <c r="BL54" s="291"/>
      <c r="BM54" s="291"/>
      <c r="BN54" s="291"/>
      <c r="BO54" s="291"/>
      <c r="BP54" s="291"/>
      <c r="BQ54" s="291"/>
      <c r="BR54" s="291"/>
      <c r="BS54" s="291"/>
      <c r="BT54" s="291"/>
      <c r="BU54" s="291"/>
      <c r="BV54" s="291"/>
      <c r="BW54" s="291"/>
      <c r="BX54" s="291"/>
      <c r="BY54" s="291"/>
      <c r="BZ54" s="291"/>
      <c r="CA54" s="291"/>
      <c r="CB54" s="291"/>
      <c r="CC54" s="291"/>
      <c r="CD54" s="291"/>
      <c r="CE54" s="291"/>
      <c r="CF54" s="291"/>
      <c r="CG54" s="291"/>
      <c r="CH54" s="291"/>
      <c r="CI54" s="291"/>
      <c r="CJ54" s="291"/>
      <c r="CK54" s="291"/>
      <c r="CL54" s="291"/>
      <c r="CM54" s="291"/>
      <c r="CN54" s="291"/>
      <c r="CO54" s="291"/>
      <c r="CP54" s="291"/>
      <c r="CQ54" s="291"/>
      <c r="CR54" s="291"/>
      <c r="CS54" s="291"/>
      <c r="CT54" s="291"/>
      <c r="CU54" s="291"/>
      <c r="CV54" s="291"/>
      <c r="CW54" s="291"/>
      <c r="CX54" s="291"/>
      <c r="CY54" s="291"/>
      <c r="CZ54" s="291"/>
      <c r="DA54" s="291"/>
      <c r="DB54" s="291"/>
      <c r="DC54" s="291"/>
      <c r="DD54" s="291"/>
      <c r="DE54" s="291"/>
      <c r="DF54" s="291"/>
      <c r="DG54" s="291"/>
      <c r="DH54" s="291"/>
      <c r="DI54" s="291"/>
      <c r="DJ54" s="291"/>
      <c r="DK54" s="291"/>
      <c r="DL54" s="291"/>
      <c r="DM54" s="291"/>
      <c r="DN54" s="291"/>
      <c r="DO54" s="291"/>
      <c r="DP54" s="291"/>
      <c r="DQ54" s="291"/>
      <c r="DR54" s="291"/>
      <c r="DS54" s="291"/>
      <c r="DT54" s="291"/>
      <c r="DU54" s="291"/>
      <c r="DV54" s="291"/>
      <c r="DW54" s="291"/>
      <c r="DX54" s="291"/>
      <c r="DY54" s="291"/>
      <c r="DZ54" s="291"/>
      <c r="EA54" s="291"/>
      <c r="EB54" s="291"/>
      <c r="EC54" s="291"/>
      <c r="ED54" s="291"/>
      <c r="EE54" s="291"/>
      <c r="EF54" s="291"/>
      <c r="EG54" s="291"/>
      <c r="EH54" s="291"/>
      <c r="EI54" s="291"/>
      <c r="EJ54" s="291"/>
      <c r="EK54" s="291"/>
      <c r="EL54" s="291"/>
      <c r="EM54" s="291"/>
      <c r="EN54" s="291"/>
      <c r="EO54" s="291"/>
      <c r="EP54" s="291"/>
      <c r="EQ54" s="291"/>
      <c r="ER54" s="291"/>
      <c r="ES54" s="291"/>
      <c r="ET54" s="291"/>
      <c r="EU54" s="291"/>
      <c r="EV54" s="291"/>
      <c r="EW54" s="291"/>
      <c r="EX54" s="291"/>
      <c r="EY54" s="291"/>
      <c r="EZ54" s="291"/>
      <c r="FA54" s="291"/>
      <c r="FB54" s="291"/>
      <c r="FC54" s="291"/>
      <c r="FD54" s="291"/>
      <c r="FE54" s="291"/>
      <c r="FF54" s="291"/>
      <c r="FG54" s="291"/>
      <c r="FH54" s="291"/>
      <c r="FI54" s="291"/>
      <c r="FJ54" s="291"/>
      <c r="FK54" s="291"/>
      <c r="FL54" s="291"/>
      <c r="FM54" s="291"/>
      <c r="FN54" s="291"/>
      <c r="FO54" s="291"/>
      <c r="FP54" s="291"/>
      <c r="FQ54" s="291"/>
      <c r="FR54" s="291"/>
      <c r="FS54" s="291"/>
      <c r="FT54" s="291"/>
      <c r="FU54" s="291"/>
      <c r="FV54" s="291"/>
      <c r="FW54" s="291"/>
      <c r="FX54" s="291"/>
      <c r="FY54" s="291"/>
      <c r="FZ54" s="291"/>
      <c r="GA54" s="291"/>
      <c r="GB54" s="291"/>
      <c r="GC54" s="291"/>
      <c r="GD54" s="291"/>
      <c r="GE54" s="291"/>
      <c r="GF54" s="291"/>
      <c r="GG54" s="291"/>
      <c r="GH54" s="291"/>
      <c r="GI54" s="291"/>
      <c r="GJ54" s="291"/>
      <c r="GK54" s="291"/>
      <c r="GL54" s="291"/>
      <c r="GM54" s="291"/>
      <c r="GN54" s="291"/>
      <c r="GO54" s="291"/>
      <c r="GP54" s="291"/>
      <c r="GQ54" s="291"/>
      <c r="GR54" s="291"/>
      <c r="GS54" s="291"/>
      <c r="GT54" s="291"/>
      <c r="GU54" s="291"/>
      <c r="GV54" s="291"/>
      <c r="GW54" s="291"/>
      <c r="GX54" s="291"/>
      <c r="GY54" s="291"/>
      <c r="GZ54" s="291"/>
      <c r="HA54" s="291"/>
      <c r="HB54" s="291"/>
      <c r="HC54" s="291"/>
      <c r="HD54" s="291"/>
      <c r="HE54" s="291"/>
      <c r="HF54" s="291"/>
      <c r="HG54" s="291"/>
      <c r="HH54" s="291"/>
      <c r="HI54" s="291"/>
      <c r="HJ54" s="291"/>
      <c r="HK54" s="291"/>
      <c r="HL54" s="291"/>
      <c r="HM54" s="291"/>
      <c r="HN54" s="291"/>
      <c r="HO54" s="291"/>
      <c r="HP54" s="291"/>
      <c r="HQ54" s="291"/>
      <c r="HR54" s="291"/>
      <c r="HS54" s="291"/>
      <c r="HT54" s="291"/>
      <c r="HU54" s="291"/>
      <c r="HV54" s="291"/>
      <c r="HW54" s="291"/>
      <c r="HX54" s="291"/>
      <c r="HY54" s="291"/>
      <c r="HZ54" s="291"/>
      <c r="IA54" s="291"/>
      <c r="IB54" s="291"/>
      <c r="IC54" s="291"/>
      <c r="ID54" s="291"/>
      <c r="IE54" s="291"/>
      <c r="IF54" s="291"/>
      <c r="IG54" s="291"/>
      <c r="IH54" s="291"/>
      <c r="II54" s="291"/>
      <c r="IJ54" s="291"/>
      <c r="IK54" s="291"/>
      <c r="IL54" s="291"/>
      <c r="IM54" s="291"/>
      <c r="IN54" s="291"/>
      <c r="IO54" s="291"/>
      <c r="IP54" s="291"/>
      <c r="IQ54" s="291"/>
      <c r="IR54" s="291"/>
      <c r="IS54" s="291"/>
      <c r="IT54" s="291"/>
      <c r="IU54" s="291"/>
      <c r="IV54" s="291"/>
      <c r="IW54" s="291"/>
      <c r="IX54" s="291"/>
      <c r="IY54" s="291"/>
      <c r="IZ54" s="291"/>
      <c r="JA54" s="291"/>
      <c r="JB54" s="291"/>
      <c r="JC54" s="291"/>
      <c r="JD54" s="291"/>
      <c r="JE54" s="291"/>
      <c r="JF54" s="291"/>
      <c r="JG54" s="291"/>
      <c r="JH54" s="291"/>
      <c r="JI54" s="291"/>
      <c r="JJ54" s="291"/>
      <c r="JK54" s="291"/>
      <c r="JL54" s="291"/>
      <c r="JM54" s="291"/>
      <c r="JN54" s="291"/>
      <c r="JO54" s="291"/>
      <c r="JP54" s="291"/>
      <c r="JQ54" s="291"/>
      <c r="JR54" s="291"/>
      <c r="JS54" s="291"/>
      <c r="JT54" s="291"/>
      <c r="JU54" s="291"/>
      <c r="JV54" s="291"/>
      <c r="JW54" s="291"/>
      <c r="JX54" s="291"/>
      <c r="JY54" s="291"/>
      <c r="JZ54" s="291"/>
      <c r="KA54" s="291"/>
      <c r="KB54" s="291"/>
      <c r="KC54" s="291"/>
      <c r="KD54" s="291"/>
      <c r="KE54" s="291"/>
      <c r="KF54" s="291"/>
      <c r="KG54" s="291"/>
      <c r="KH54" s="291"/>
      <c r="KI54" s="291"/>
      <c r="KJ54" s="291"/>
      <c r="KK54" s="291"/>
      <c r="KL54" s="291"/>
      <c r="KM54" s="291"/>
      <c r="KN54" s="291"/>
      <c r="KO54" s="291"/>
      <c r="KP54" s="291"/>
      <c r="KQ54" s="291"/>
      <c r="KR54" s="291"/>
      <c r="KS54" s="291"/>
      <c r="KT54" s="291"/>
      <c r="KU54" s="291"/>
      <c r="KV54" s="291"/>
      <c r="KW54" s="291"/>
      <c r="KX54" s="291"/>
      <c r="KY54" s="291"/>
      <c r="KZ54" s="291"/>
      <c r="LA54" s="291"/>
      <c r="LB54" s="291"/>
      <c r="LC54" s="291"/>
      <c r="LD54" s="291"/>
      <c r="LE54" s="291"/>
      <c r="LF54" s="291"/>
      <c r="LG54" s="291"/>
      <c r="LH54" s="291"/>
      <c r="LI54" s="291"/>
      <c r="LJ54" s="291"/>
      <c r="LK54" s="291"/>
      <c r="LL54" s="291"/>
      <c r="LM54" s="291"/>
      <c r="LN54" s="291"/>
      <c r="LO54" s="291"/>
      <c r="LP54" s="291"/>
      <c r="LQ54" s="291"/>
      <c r="LR54" s="291"/>
      <c r="LS54" s="291"/>
      <c r="LT54" s="291"/>
      <c r="LU54" s="291"/>
      <c r="LV54" s="291"/>
      <c r="LW54" s="291"/>
      <c r="LX54" s="291"/>
      <c r="LY54" s="291"/>
      <c r="LZ54" s="291"/>
      <c r="MA54" s="291"/>
      <c r="MB54" s="291"/>
      <c r="MC54" s="291"/>
      <c r="MD54" s="291"/>
      <c r="ME54" s="291"/>
      <c r="MF54" s="291"/>
      <c r="MG54" s="291"/>
      <c r="MH54" s="291"/>
      <c r="MI54" s="291"/>
      <c r="MJ54" s="291"/>
      <c r="MK54" s="291"/>
      <c r="ML54" s="291"/>
      <c r="MM54" s="291"/>
      <c r="MN54" s="291"/>
      <c r="MO54" s="291"/>
      <c r="MP54" s="291"/>
      <c r="MQ54" s="291"/>
      <c r="MR54" s="291"/>
      <c r="MS54" s="291"/>
      <c r="MT54" s="291"/>
      <c r="MU54" s="291"/>
      <c r="MV54" s="291"/>
      <c r="MW54" s="291"/>
      <c r="MX54" s="291"/>
      <c r="MY54" s="291"/>
      <c r="MZ54" s="291"/>
      <c r="NA54" s="291"/>
      <c r="NB54" s="291"/>
      <c r="NC54" s="291"/>
      <c r="ND54" s="291"/>
      <c r="NE54" s="291"/>
      <c r="NF54" s="291"/>
      <c r="NG54" s="291"/>
      <c r="NH54" s="291"/>
      <c r="NI54" s="291"/>
      <c r="NJ54" s="291"/>
      <c r="NK54" s="291"/>
      <c r="NL54" s="291"/>
      <c r="NM54" s="291"/>
      <c r="NN54" s="291"/>
      <c r="NO54" s="291"/>
      <c r="NP54" s="291"/>
      <c r="NQ54" s="291"/>
      <c r="NR54" s="291"/>
      <c r="NS54" s="291"/>
      <c r="NT54" s="291"/>
      <c r="NU54" s="291"/>
      <c r="NV54" s="291"/>
      <c r="NW54" s="291"/>
      <c r="NX54" s="291"/>
      <c r="NY54" s="291"/>
      <c r="NZ54" s="291"/>
      <c r="OA54" s="291"/>
      <c r="OB54" s="291"/>
      <c r="OC54" s="291"/>
      <c r="OD54" s="291"/>
      <c r="OE54" s="291"/>
      <c r="OF54" s="291"/>
      <c r="OG54" s="291"/>
      <c r="OH54" s="291"/>
      <c r="OI54" s="291"/>
      <c r="OJ54" s="291"/>
      <c r="OK54" s="291"/>
      <c r="OL54" s="291"/>
      <c r="OM54" s="291"/>
      <c r="ON54" s="291"/>
      <c r="OO54" s="291"/>
      <c r="OP54" s="291"/>
      <c r="OQ54" s="291"/>
      <c r="OR54" s="291"/>
      <c r="OS54" s="291"/>
      <c r="OT54" s="291"/>
      <c r="OU54" s="291"/>
      <c r="OV54" s="291"/>
      <c r="OW54" s="291"/>
      <c r="OX54" s="291"/>
      <c r="OY54" s="291"/>
      <c r="OZ54" s="291"/>
      <c r="PA54" s="291"/>
      <c r="PB54" s="291"/>
      <c r="PC54" s="291"/>
      <c r="PD54" s="291"/>
      <c r="PE54" s="291"/>
      <c r="PF54" s="291"/>
      <c r="PG54" s="291"/>
      <c r="PH54" s="291"/>
      <c r="PI54" s="291"/>
      <c r="PJ54" s="291"/>
      <c r="PK54" s="291"/>
      <c r="PL54" s="291"/>
      <c r="PM54" s="291"/>
      <c r="PN54" s="291"/>
      <c r="PO54" s="291"/>
      <c r="PP54" s="291"/>
      <c r="PQ54" s="291"/>
      <c r="PR54" s="291"/>
      <c r="PS54" s="291"/>
      <c r="PT54" s="291"/>
      <c r="PU54" s="291"/>
      <c r="PV54" s="291"/>
      <c r="PW54" s="291"/>
      <c r="PX54" s="291"/>
      <c r="PY54" s="291"/>
      <c r="PZ54" s="291"/>
      <c r="QA54" s="291"/>
      <c r="QB54" s="291"/>
      <c r="QC54" s="291"/>
      <c r="QD54" s="291"/>
      <c r="QE54" s="291"/>
      <c r="QF54" s="291"/>
      <c r="QG54" s="291"/>
      <c r="QH54" s="291"/>
      <c r="QI54" s="291"/>
      <c r="QJ54" s="291"/>
      <c r="QK54" s="291"/>
      <c r="QL54" s="291"/>
      <c r="QM54" s="291"/>
      <c r="QN54" s="291"/>
      <c r="QO54" s="291"/>
      <c r="QP54" s="291"/>
      <c r="QQ54" s="291"/>
      <c r="QR54" s="291"/>
      <c r="QS54" s="291"/>
      <c r="QT54" s="291"/>
      <c r="QU54" s="291"/>
      <c r="QV54" s="291"/>
      <c r="QW54" s="291"/>
      <c r="QX54" s="291"/>
      <c r="QY54" s="291"/>
      <c r="QZ54" s="291"/>
      <c r="RA54" s="291"/>
      <c r="RB54" s="291"/>
      <c r="RC54" s="291"/>
      <c r="RD54" s="291"/>
      <c r="RE54" s="291"/>
      <c r="RF54" s="291"/>
      <c r="RG54" s="291"/>
      <c r="RH54" s="291"/>
      <c r="RI54" s="291"/>
      <c r="RJ54" s="291"/>
      <c r="RK54" s="291"/>
      <c r="RL54" s="291"/>
      <c r="RM54" s="291"/>
      <c r="RN54" s="291"/>
      <c r="RO54" s="291"/>
      <c r="RP54" s="291"/>
      <c r="RQ54" s="291"/>
      <c r="RR54" s="291"/>
      <c r="RS54" s="291"/>
      <c r="RT54" s="291"/>
      <c r="RU54" s="291"/>
      <c r="RV54" s="291"/>
      <c r="RW54" s="291"/>
      <c r="RX54" s="291"/>
      <c r="RY54" s="291"/>
      <c r="RZ54" s="291"/>
      <c r="SA54" s="291"/>
      <c r="SB54" s="291"/>
      <c r="SC54" s="291"/>
      <c r="SD54" s="291"/>
      <c r="SE54" s="291"/>
      <c r="SF54" s="291"/>
      <c r="SG54" s="291"/>
      <c r="SH54" s="291"/>
      <c r="SI54" s="291"/>
      <c r="SJ54" s="291"/>
      <c r="SK54" s="291"/>
      <c r="SL54" s="291"/>
      <c r="SM54" s="291"/>
      <c r="SN54" s="291"/>
      <c r="SO54" s="291"/>
      <c r="SP54" s="291"/>
      <c r="SQ54" s="291"/>
      <c r="SR54" s="291"/>
      <c r="SS54" s="291"/>
      <c r="ST54" s="291"/>
      <c r="SU54" s="291"/>
      <c r="SV54" s="291"/>
      <c r="SW54" s="291"/>
      <c r="SX54" s="291"/>
      <c r="SY54" s="291"/>
      <c r="SZ54" s="291"/>
      <c r="TA54" s="291"/>
      <c r="TB54" s="291"/>
      <c r="TC54" s="291"/>
      <c r="TD54" s="291"/>
      <c r="TE54" s="291"/>
      <c r="TF54" s="291"/>
      <c r="TG54" s="291"/>
      <c r="TH54" s="291"/>
      <c r="TI54" s="291"/>
      <c r="TJ54" s="291"/>
      <c r="TK54" s="291"/>
      <c r="TL54" s="291"/>
      <c r="TM54" s="291"/>
      <c r="TN54" s="291"/>
      <c r="TO54" s="291"/>
      <c r="TP54" s="291"/>
      <c r="TQ54" s="291"/>
      <c r="TR54" s="291"/>
      <c r="TS54" s="291"/>
      <c r="TT54" s="291"/>
      <c r="TU54" s="291"/>
      <c r="TV54" s="291"/>
      <c r="TW54" s="291"/>
      <c r="TX54" s="291"/>
      <c r="TY54" s="291"/>
      <c r="TZ54" s="291"/>
      <c r="UA54" s="291"/>
      <c r="UB54" s="291"/>
      <c r="UC54" s="291"/>
      <c r="UD54" s="291"/>
      <c r="UE54" s="291"/>
      <c r="UF54" s="291"/>
      <c r="UG54" s="291"/>
      <c r="UH54" s="291"/>
      <c r="UI54" s="291"/>
      <c r="UJ54" s="291"/>
      <c r="UK54" s="291"/>
      <c r="UL54" s="291"/>
      <c r="UM54" s="291"/>
      <c r="UN54" s="291"/>
      <c r="UO54" s="291"/>
      <c r="UP54" s="291"/>
      <c r="UQ54" s="291"/>
      <c r="UR54" s="291"/>
      <c r="US54" s="291"/>
      <c r="UT54" s="291"/>
      <c r="UU54" s="291"/>
      <c r="UV54" s="291"/>
      <c r="UW54" s="291"/>
      <c r="UX54" s="291"/>
      <c r="UY54" s="291"/>
      <c r="UZ54" s="291"/>
      <c r="VA54" s="291"/>
      <c r="VB54" s="291"/>
      <c r="VC54" s="291"/>
      <c r="VD54" s="291"/>
      <c r="VE54" s="291"/>
      <c r="VF54" s="291"/>
      <c r="VG54" s="291"/>
      <c r="VH54" s="291"/>
      <c r="VI54" s="291"/>
      <c r="VJ54" s="291"/>
      <c r="VK54" s="291"/>
      <c r="VL54" s="291"/>
      <c r="VM54" s="291"/>
      <c r="VN54" s="291"/>
      <c r="VO54" s="291"/>
      <c r="VP54" s="291"/>
      <c r="VQ54" s="291"/>
      <c r="VR54" s="291"/>
      <c r="VS54" s="291"/>
      <c r="VT54" s="291"/>
      <c r="VU54" s="291"/>
      <c r="VV54" s="291"/>
      <c r="VW54" s="291"/>
      <c r="VX54" s="291"/>
      <c r="VY54" s="291"/>
      <c r="VZ54" s="291"/>
      <c r="WA54" s="291"/>
      <c r="WB54" s="291"/>
      <c r="WC54" s="291"/>
      <c r="WD54" s="291"/>
      <c r="WE54" s="291"/>
      <c r="WF54" s="291"/>
      <c r="WG54" s="291"/>
      <c r="WH54" s="291"/>
      <c r="WI54" s="291"/>
      <c r="WJ54" s="291"/>
      <c r="WK54" s="291"/>
      <c r="WL54" s="291"/>
      <c r="WM54" s="291"/>
      <c r="WN54" s="291"/>
      <c r="WO54" s="291"/>
      <c r="WP54" s="291"/>
      <c r="WQ54" s="291"/>
      <c r="WR54" s="291"/>
      <c r="WS54" s="291"/>
      <c r="WT54" s="291"/>
      <c r="WU54" s="291"/>
      <c r="WV54" s="291"/>
      <c r="WW54" s="291"/>
      <c r="WX54" s="291"/>
      <c r="WY54" s="291"/>
      <c r="WZ54" s="291"/>
      <c r="XA54" s="291"/>
      <c r="XB54" s="291"/>
      <c r="XC54" s="291"/>
      <c r="XD54" s="291"/>
      <c r="XE54" s="291"/>
      <c r="XF54" s="291"/>
      <c r="XG54" s="291"/>
      <c r="XH54" s="291"/>
      <c r="XI54" s="291"/>
      <c r="XJ54" s="291"/>
      <c r="XK54" s="291"/>
      <c r="XL54" s="291"/>
      <c r="XM54" s="291"/>
      <c r="XN54" s="291"/>
      <c r="XO54" s="291"/>
      <c r="XP54" s="291"/>
      <c r="XQ54" s="291"/>
      <c r="XR54" s="291"/>
      <c r="XS54" s="291"/>
      <c r="XT54" s="291"/>
      <c r="XU54" s="291"/>
      <c r="XV54" s="291"/>
      <c r="XW54" s="291"/>
      <c r="XX54" s="291"/>
      <c r="XY54" s="291"/>
      <c r="XZ54" s="291"/>
      <c r="YA54" s="291"/>
      <c r="YB54" s="291"/>
      <c r="YC54" s="291"/>
      <c r="YD54" s="291"/>
      <c r="YE54" s="291"/>
      <c r="YF54" s="291"/>
      <c r="YG54" s="291"/>
      <c r="YH54" s="291"/>
      <c r="YI54" s="291"/>
      <c r="YJ54" s="291"/>
      <c r="YK54" s="291"/>
      <c r="YL54" s="291"/>
      <c r="YM54" s="291"/>
      <c r="YN54" s="291"/>
      <c r="YO54" s="291"/>
      <c r="YP54" s="291"/>
      <c r="YQ54" s="291"/>
      <c r="YR54" s="291"/>
      <c r="YS54" s="291"/>
      <c r="YT54" s="291"/>
      <c r="YU54" s="291"/>
      <c r="YV54" s="291"/>
      <c r="YW54" s="291"/>
      <c r="YX54" s="291"/>
      <c r="YY54" s="291"/>
      <c r="YZ54" s="291"/>
      <c r="ZA54" s="291"/>
      <c r="ZB54" s="291"/>
      <c r="ZC54" s="291"/>
      <c r="ZD54" s="291"/>
      <c r="ZE54" s="291"/>
      <c r="ZF54" s="291"/>
      <c r="ZG54" s="291"/>
      <c r="ZH54" s="291"/>
      <c r="ZI54" s="291"/>
      <c r="ZJ54" s="291"/>
      <c r="ZK54" s="291"/>
      <c r="ZL54" s="291"/>
      <c r="ZM54" s="291"/>
      <c r="ZN54" s="291"/>
      <c r="ZO54" s="291"/>
      <c r="ZP54" s="291"/>
      <c r="ZQ54" s="291"/>
      <c r="ZR54" s="291"/>
      <c r="ZS54" s="291"/>
      <c r="ZT54" s="291"/>
      <c r="ZU54" s="291"/>
      <c r="ZV54" s="291"/>
      <c r="ZW54" s="291"/>
      <c r="ZX54" s="291"/>
      <c r="ZY54" s="291"/>
      <c r="ZZ54" s="291"/>
      <c r="AAA54" s="291"/>
      <c r="AAB54" s="291"/>
      <c r="AAC54" s="291"/>
      <c r="AAD54" s="291"/>
      <c r="AAE54" s="291"/>
      <c r="AAF54" s="291"/>
      <c r="AAG54" s="291"/>
      <c r="AAH54" s="291"/>
      <c r="AAI54" s="291"/>
      <c r="AAJ54" s="291"/>
      <c r="AAK54" s="291"/>
      <c r="AAL54" s="291"/>
      <c r="AAM54" s="291"/>
      <c r="AAN54" s="291"/>
      <c r="AAO54" s="291"/>
      <c r="AAP54" s="291"/>
      <c r="AAQ54" s="291"/>
      <c r="AAR54" s="291"/>
      <c r="AAS54" s="291"/>
      <c r="AAT54" s="291"/>
      <c r="AAU54" s="291"/>
      <c r="AAV54" s="291"/>
      <c r="AAW54" s="291"/>
      <c r="AAX54" s="291"/>
      <c r="AAY54" s="291"/>
      <c r="AAZ54" s="291"/>
      <c r="ABA54" s="291"/>
      <c r="ABB54" s="291"/>
      <c r="ABC54" s="291"/>
      <c r="ABD54" s="291"/>
      <c r="ABE54" s="291"/>
      <c r="ABF54" s="291"/>
      <c r="ABG54" s="291"/>
      <c r="ABH54" s="291"/>
      <c r="ABI54" s="291"/>
      <c r="ABJ54" s="291"/>
      <c r="ABK54" s="291"/>
      <c r="ABL54" s="291"/>
      <c r="ABM54" s="291"/>
      <c r="ABN54" s="291"/>
      <c r="ABO54" s="291"/>
      <c r="ABP54" s="291"/>
      <c r="ABQ54" s="291"/>
      <c r="ABR54" s="291"/>
      <c r="ABS54" s="291"/>
      <c r="ABT54" s="291"/>
      <c r="ABU54" s="291"/>
      <c r="ABV54" s="291"/>
      <c r="ABW54" s="291"/>
      <c r="ABX54" s="291"/>
      <c r="ABY54" s="291"/>
      <c r="ABZ54" s="291"/>
      <c r="ACA54" s="291"/>
      <c r="ACB54" s="291"/>
      <c r="ACC54" s="291"/>
      <c r="ACD54" s="291"/>
      <c r="ACE54" s="291"/>
      <c r="ACF54" s="291"/>
      <c r="ACG54" s="291"/>
      <c r="ACH54" s="291"/>
      <c r="ACI54" s="291"/>
      <c r="ACJ54" s="291"/>
      <c r="ACK54" s="291"/>
      <c r="ACL54" s="291"/>
      <c r="ACM54" s="291"/>
      <c r="ACN54" s="291"/>
      <c r="ACO54" s="291"/>
      <c r="ACP54" s="291"/>
      <c r="ACQ54" s="291"/>
      <c r="ACR54" s="291"/>
      <c r="ACS54" s="291"/>
      <c r="ACT54" s="291"/>
      <c r="ACU54" s="291"/>
      <c r="ACV54" s="291"/>
      <c r="ACW54" s="291"/>
      <c r="ACX54" s="291"/>
      <c r="ACY54" s="291"/>
      <c r="ACZ54" s="291"/>
      <c r="ADA54" s="291"/>
      <c r="ADB54" s="291"/>
      <c r="ADC54" s="291"/>
      <c r="ADD54" s="291"/>
      <c r="ADE54" s="291"/>
      <c r="ADF54" s="291"/>
      <c r="ADG54" s="291"/>
      <c r="ADH54" s="291"/>
      <c r="ADI54" s="291"/>
      <c r="ADJ54" s="291"/>
      <c r="ADK54" s="291"/>
      <c r="ADL54" s="291"/>
      <c r="ADM54" s="291"/>
      <c r="ADN54" s="291"/>
      <c r="ADO54" s="291"/>
      <c r="ADP54" s="291"/>
      <c r="ADQ54" s="291"/>
      <c r="ADR54" s="291"/>
      <c r="ADS54" s="291"/>
      <c r="ADT54" s="291"/>
      <c r="ADU54" s="291"/>
      <c r="ADV54" s="291"/>
      <c r="ADW54" s="291"/>
      <c r="ADX54" s="291"/>
      <c r="ADY54" s="291"/>
      <c r="ADZ54" s="291"/>
      <c r="AEA54" s="291"/>
      <c r="AEB54" s="291"/>
      <c r="AEC54" s="291"/>
      <c r="AED54" s="291"/>
      <c r="AEE54" s="291"/>
      <c r="AEF54" s="291"/>
      <c r="AEG54" s="291"/>
      <c r="AEH54" s="291"/>
      <c r="AEI54" s="291"/>
      <c r="AEJ54" s="291"/>
      <c r="AEK54" s="291"/>
      <c r="AEL54" s="291"/>
      <c r="AEM54" s="291"/>
      <c r="AEN54" s="291"/>
      <c r="AEO54" s="291"/>
      <c r="AEP54" s="291"/>
      <c r="AEQ54" s="291"/>
      <c r="AER54" s="291"/>
      <c r="AES54" s="291"/>
      <c r="AET54" s="291"/>
      <c r="AEU54" s="291"/>
      <c r="AEV54" s="291"/>
      <c r="AEW54" s="291"/>
      <c r="AEX54" s="291"/>
      <c r="AEY54" s="291"/>
      <c r="AEZ54" s="291"/>
      <c r="AFA54" s="291"/>
      <c r="AFB54" s="291"/>
      <c r="AFC54" s="291"/>
      <c r="AFD54" s="291"/>
      <c r="AFE54" s="291"/>
      <c r="AFF54" s="291"/>
      <c r="AFG54" s="291"/>
      <c r="AFH54" s="291"/>
      <c r="AFI54" s="291"/>
      <c r="AFJ54" s="291"/>
      <c r="AFK54" s="291"/>
      <c r="AFL54" s="291"/>
      <c r="AFM54" s="291"/>
      <c r="AFN54" s="291"/>
      <c r="AFO54" s="291"/>
      <c r="AFP54" s="291"/>
      <c r="AFQ54" s="291"/>
      <c r="AFR54" s="291"/>
      <c r="AFS54" s="291"/>
      <c r="AFT54" s="291"/>
      <c r="AFU54" s="291"/>
      <c r="AFV54" s="291"/>
      <c r="AFW54" s="291"/>
      <c r="AFX54" s="291"/>
      <c r="AFY54" s="291"/>
      <c r="AFZ54" s="291"/>
      <c r="AGA54" s="291"/>
      <c r="AGB54" s="291"/>
      <c r="AGC54" s="291"/>
      <c r="AGD54" s="291"/>
      <c r="AGE54" s="291"/>
      <c r="AGF54" s="291"/>
      <c r="AGG54" s="291"/>
      <c r="AGH54" s="291"/>
      <c r="AGI54" s="291"/>
      <c r="AGJ54" s="291"/>
      <c r="AGK54" s="291"/>
      <c r="AGL54" s="291"/>
      <c r="AGM54" s="291"/>
      <c r="AGN54" s="291"/>
      <c r="AGO54" s="291"/>
      <c r="AGP54" s="291"/>
      <c r="AGQ54" s="291"/>
      <c r="AGR54" s="291"/>
      <c r="AGS54" s="291"/>
      <c r="AGT54" s="291"/>
      <c r="AGU54" s="291"/>
      <c r="AGV54" s="291"/>
      <c r="AGW54" s="291"/>
      <c r="AGX54" s="291"/>
      <c r="AGY54" s="291"/>
      <c r="AGZ54" s="291"/>
      <c r="AHA54" s="291"/>
      <c r="AHB54" s="291"/>
      <c r="AHC54" s="291"/>
      <c r="AHD54" s="291"/>
      <c r="AHE54" s="291"/>
      <c r="AHF54" s="291"/>
      <c r="AHG54" s="291"/>
      <c r="AHH54" s="291"/>
      <c r="AHI54" s="291"/>
      <c r="AHJ54" s="291"/>
      <c r="AHK54" s="291"/>
      <c r="AHL54" s="291"/>
      <c r="AHM54" s="291"/>
      <c r="AHN54" s="291"/>
      <c r="AHO54" s="291"/>
      <c r="AHP54" s="291"/>
      <c r="AHQ54" s="291"/>
      <c r="AHR54" s="291"/>
      <c r="AHS54" s="291"/>
      <c r="AHT54" s="291"/>
      <c r="AHU54" s="291"/>
      <c r="AHV54" s="291"/>
      <c r="AHW54" s="291"/>
      <c r="AHX54" s="291"/>
      <c r="AHY54" s="291"/>
      <c r="AHZ54" s="291"/>
      <c r="AIA54" s="291"/>
      <c r="AIB54" s="291"/>
      <c r="AIC54" s="291"/>
      <c r="AID54" s="291"/>
      <c r="AIE54" s="291"/>
      <c r="AIF54" s="291"/>
      <c r="AIG54" s="291"/>
      <c r="AIH54" s="291"/>
      <c r="AII54" s="291"/>
      <c r="AIJ54" s="291"/>
      <c r="AIK54" s="291"/>
      <c r="AIL54" s="291"/>
      <c r="AIM54" s="291"/>
      <c r="AIN54" s="291"/>
      <c r="AIO54" s="291"/>
      <c r="AIP54" s="291"/>
      <c r="AIQ54" s="291"/>
      <c r="AIR54" s="291"/>
      <c r="AIS54" s="291"/>
      <c r="AIT54" s="291"/>
      <c r="AIU54" s="291"/>
      <c r="AIV54" s="291"/>
      <c r="AIW54" s="291"/>
      <c r="AIX54" s="291"/>
      <c r="AIY54" s="291"/>
      <c r="AIZ54" s="291"/>
      <c r="AJA54" s="291"/>
      <c r="AJB54" s="291"/>
      <c r="AJC54" s="291"/>
      <c r="AJD54" s="291"/>
      <c r="AJE54" s="291"/>
      <c r="AJF54" s="291"/>
      <c r="AJG54" s="291"/>
      <c r="AJH54" s="291"/>
      <c r="AJI54" s="291"/>
      <c r="AJJ54" s="291"/>
      <c r="AJK54" s="291"/>
      <c r="AJL54" s="291"/>
      <c r="AJM54" s="291"/>
      <c r="AJN54" s="291"/>
      <c r="AJO54" s="291"/>
      <c r="AJP54" s="291"/>
      <c r="AJQ54" s="291"/>
      <c r="AJR54" s="291"/>
      <c r="AJS54" s="291"/>
      <c r="AJT54" s="291"/>
      <c r="AJU54" s="291"/>
      <c r="AJV54" s="291"/>
      <c r="AJW54" s="291"/>
      <c r="AJX54" s="291"/>
      <c r="AJY54" s="291"/>
      <c r="AJZ54" s="291"/>
      <c r="AKA54" s="291"/>
      <c r="AKB54" s="291"/>
      <c r="AKC54" s="291"/>
      <c r="AKD54" s="291"/>
      <c r="AKE54" s="291"/>
      <c r="AKF54" s="291"/>
      <c r="AKG54" s="291"/>
      <c r="AKH54" s="291"/>
      <c r="AKI54" s="291"/>
      <c r="AKJ54" s="291"/>
      <c r="AKK54" s="291"/>
      <c r="AKL54" s="291"/>
      <c r="AKM54" s="291"/>
      <c r="AKN54" s="291"/>
      <c r="AKO54" s="291"/>
      <c r="AKP54" s="291"/>
      <c r="AKQ54" s="291"/>
      <c r="AKR54" s="291"/>
      <c r="AKS54" s="291"/>
      <c r="AKT54" s="291"/>
      <c r="AKU54" s="291"/>
      <c r="AKV54" s="291"/>
      <c r="AKW54" s="291"/>
      <c r="AKX54" s="291"/>
      <c r="AKY54" s="291"/>
      <c r="AKZ54" s="291"/>
      <c r="ALA54" s="291"/>
      <c r="ALB54" s="291"/>
      <c r="ALC54" s="291"/>
      <c r="ALD54" s="291"/>
      <c r="ALE54" s="291"/>
      <c r="ALF54" s="291"/>
      <c r="ALG54" s="291"/>
      <c r="ALH54" s="291"/>
      <c r="ALI54" s="291"/>
      <c r="ALJ54" s="291"/>
      <c r="ALK54" s="291"/>
    </row>
    <row r="55" spans="2:999">
      <c r="B55" t="s">
        <v>295</v>
      </c>
      <c r="C55" s="677">
        <v>0</v>
      </c>
      <c r="D55" s="677">
        <v>0</v>
      </c>
      <c r="E55" s="677">
        <v>0</v>
      </c>
      <c r="F55" s="677">
        <v>8</v>
      </c>
      <c r="G55" s="677">
        <v>9</v>
      </c>
      <c r="H55" s="677">
        <v>9</v>
      </c>
      <c r="I55" s="677">
        <v>10</v>
      </c>
      <c r="J55" s="677">
        <v>10</v>
      </c>
      <c r="K55" s="677">
        <v>11</v>
      </c>
      <c r="N55" s="86"/>
      <c r="O55" s="294"/>
      <c r="P55" s="294"/>
      <c r="Q55" s="294"/>
      <c r="R55" s="294"/>
      <c r="S55" s="294"/>
      <c r="T55" s="294"/>
      <c r="U55" s="291"/>
      <c r="V55" s="291"/>
      <c r="W55" s="291"/>
      <c r="X55" s="291"/>
      <c r="Y55" s="291"/>
      <c r="Z55" s="291"/>
      <c r="AA55" s="291"/>
      <c r="AB55" s="291"/>
      <c r="AC55" s="291"/>
      <c r="AD55" s="291"/>
      <c r="AE55" s="291"/>
      <c r="AF55" s="291"/>
      <c r="AG55" s="291"/>
      <c r="AH55" s="291"/>
      <c r="AI55" s="291"/>
      <c r="AJ55" s="291"/>
      <c r="AK55" s="291"/>
      <c r="AL55" s="291"/>
      <c r="AM55" s="291"/>
      <c r="AN55" s="291"/>
      <c r="AO55" s="291"/>
      <c r="AP55" s="291"/>
      <c r="AQ55" s="291"/>
      <c r="AR55" s="291"/>
      <c r="AS55" s="291"/>
      <c r="AT55" s="291"/>
      <c r="AU55" s="291"/>
      <c r="AV55" s="291"/>
      <c r="AW55" s="291"/>
      <c r="AX55" s="291"/>
      <c r="AY55" s="291"/>
      <c r="AZ55" s="291"/>
      <c r="BA55" s="291"/>
      <c r="BB55" s="291"/>
      <c r="BC55" s="291"/>
      <c r="BD55" s="291"/>
      <c r="BE55" s="291"/>
      <c r="BF55" s="291"/>
      <c r="BG55" s="291"/>
      <c r="BH55" s="291"/>
      <c r="BI55" s="291"/>
      <c r="BJ55" s="291"/>
      <c r="BK55" s="291"/>
      <c r="BL55" s="291"/>
      <c r="BM55" s="291"/>
      <c r="BN55" s="291"/>
      <c r="BO55" s="291"/>
      <c r="BP55" s="291"/>
      <c r="BQ55" s="291"/>
      <c r="BR55" s="291"/>
      <c r="BS55" s="291"/>
      <c r="BT55" s="291"/>
      <c r="BU55" s="291"/>
      <c r="BV55" s="291"/>
      <c r="BW55" s="291"/>
      <c r="BX55" s="291"/>
      <c r="BY55" s="291"/>
      <c r="BZ55" s="291"/>
      <c r="CA55" s="291"/>
      <c r="CB55" s="291"/>
      <c r="CC55" s="291"/>
      <c r="CD55" s="291"/>
      <c r="CE55" s="291"/>
      <c r="CF55" s="291"/>
      <c r="CG55" s="291"/>
      <c r="CH55" s="291"/>
      <c r="CI55" s="291"/>
      <c r="CJ55" s="291"/>
      <c r="CK55" s="291"/>
      <c r="CL55" s="291"/>
      <c r="CM55" s="291"/>
      <c r="CN55" s="291"/>
      <c r="CO55" s="291"/>
      <c r="CP55" s="291"/>
      <c r="CQ55" s="291"/>
      <c r="CR55" s="291"/>
      <c r="CS55" s="291"/>
      <c r="CT55" s="291"/>
      <c r="CU55" s="291"/>
      <c r="CV55" s="291"/>
      <c r="CW55" s="291"/>
      <c r="CX55" s="291"/>
      <c r="CY55" s="291"/>
      <c r="CZ55" s="291"/>
      <c r="DA55" s="291"/>
      <c r="DB55" s="291"/>
      <c r="DC55" s="291"/>
      <c r="DD55" s="291"/>
      <c r="DE55" s="291"/>
      <c r="DF55" s="291"/>
      <c r="DG55" s="291"/>
      <c r="DH55" s="291"/>
      <c r="DI55" s="291"/>
      <c r="DJ55" s="291"/>
      <c r="DK55" s="291"/>
      <c r="DL55" s="291"/>
      <c r="DM55" s="291"/>
      <c r="DN55" s="291"/>
      <c r="DO55" s="291"/>
      <c r="DP55" s="291"/>
      <c r="DQ55" s="291"/>
      <c r="DR55" s="291"/>
      <c r="DS55" s="291"/>
      <c r="DT55" s="291"/>
      <c r="DU55" s="291"/>
      <c r="DV55" s="291"/>
      <c r="DW55" s="291"/>
      <c r="DX55" s="291"/>
      <c r="DY55" s="291"/>
      <c r="DZ55" s="291"/>
      <c r="EA55" s="291"/>
      <c r="EB55" s="291"/>
      <c r="EC55" s="291"/>
      <c r="ED55" s="291"/>
      <c r="EE55" s="291"/>
      <c r="EF55" s="291"/>
      <c r="EG55" s="291"/>
      <c r="EH55" s="291"/>
      <c r="EI55" s="291"/>
      <c r="EJ55" s="291"/>
      <c r="EK55" s="291"/>
      <c r="EL55" s="291"/>
      <c r="EM55" s="291"/>
      <c r="EN55" s="291"/>
      <c r="EO55" s="291"/>
      <c r="EP55" s="291"/>
      <c r="EQ55" s="291"/>
      <c r="ER55" s="291"/>
      <c r="ES55" s="291"/>
      <c r="ET55" s="291"/>
      <c r="EU55" s="291"/>
      <c r="EV55" s="291"/>
      <c r="EW55" s="291"/>
      <c r="EX55" s="291"/>
      <c r="EY55" s="291"/>
      <c r="EZ55" s="291"/>
      <c r="FA55" s="291"/>
      <c r="FB55" s="291"/>
      <c r="FC55" s="291"/>
      <c r="FD55" s="291"/>
      <c r="FE55" s="291"/>
      <c r="FF55" s="291"/>
      <c r="FG55" s="291"/>
      <c r="FH55" s="291"/>
      <c r="FI55" s="291"/>
      <c r="FJ55" s="291"/>
      <c r="FK55" s="291"/>
      <c r="FL55" s="291"/>
      <c r="FM55" s="291"/>
      <c r="FN55" s="291"/>
      <c r="FO55" s="291"/>
      <c r="FP55" s="291"/>
      <c r="FQ55" s="291"/>
      <c r="FR55" s="291"/>
      <c r="FS55" s="291"/>
      <c r="FT55" s="291"/>
      <c r="FU55" s="291"/>
      <c r="FV55" s="291"/>
      <c r="FW55" s="291"/>
      <c r="FX55" s="291"/>
      <c r="FY55" s="291"/>
      <c r="FZ55" s="291"/>
      <c r="GA55" s="291"/>
      <c r="GB55" s="291"/>
      <c r="GC55" s="291"/>
      <c r="GD55" s="291"/>
      <c r="GE55" s="291"/>
      <c r="GF55" s="291"/>
      <c r="GG55" s="291"/>
      <c r="GH55" s="291"/>
      <c r="GI55" s="291"/>
      <c r="GJ55" s="291"/>
      <c r="GK55" s="291"/>
      <c r="GL55" s="291"/>
      <c r="GM55" s="291"/>
      <c r="GN55" s="291"/>
      <c r="GO55" s="291"/>
      <c r="GP55" s="291"/>
      <c r="GQ55" s="291"/>
      <c r="GR55" s="291"/>
      <c r="GS55" s="291"/>
      <c r="GT55" s="291"/>
      <c r="GU55" s="291"/>
      <c r="GV55" s="291"/>
      <c r="GW55" s="291"/>
      <c r="GX55" s="291"/>
      <c r="GY55" s="291"/>
      <c r="GZ55" s="291"/>
      <c r="HA55" s="291"/>
      <c r="HB55" s="291"/>
      <c r="HC55" s="291"/>
      <c r="HD55" s="291"/>
      <c r="HE55" s="291"/>
      <c r="HF55" s="291"/>
      <c r="HG55" s="291"/>
      <c r="HH55" s="291"/>
      <c r="HI55" s="291"/>
      <c r="HJ55" s="291"/>
      <c r="HK55" s="291"/>
      <c r="HL55" s="291"/>
      <c r="HM55" s="291"/>
      <c r="HN55" s="291"/>
      <c r="HO55" s="291"/>
      <c r="HP55" s="291"/>
      <c r="HQ55" s="291"/>
      <c r="HR55" s="291"/>
      <c r="HS55" s="291"/>
      <c r="HT55" s="291"/>
      <c r="HU55" s="291"/>
      <c r="HV55" s="291"/>
      <c r="HW55" s="291"/>
      <c r="HX55" s="291"/>
      <c r="HY55" s="291"/>
      <c r="HZ55" s="291"/>
      <c r="IA55" s="291"/>
      <c r="IB55" s="291"/>
      <c r="IC55" s="291"/>
      <c r="ID55" s="291"/>
      <c r="IE55" s="291"/>
      <c r="IF55" s="291"/>
      <c r="IG55" s="291"/>
      <c r="IH55" s="291"/>
      <c r="II55" s="291"/>
      <c r="IJ55" s="291"/>
      <c r="IK55" s="291"/>
      <c r="IL55" s="291"/>
      <c r="IM55" s="291"/>
      <c r="IN55" s="291"/>
      <c r="IO55" s="291"/>
      <c r="IP55" s="291"/>
      <c r="IQ55" s="291"/>
      <c r="IR55" s="291"/>
      <c r="IS55" s="291"/>
      <c r="IT55" s="291"/>
      <c r="IU55" s="291"/>
      <c r="IV55" s="291"/>
      <c r="IW55" s="291"/>
      <c r="IX55" s="291"/>
      <c r="IY55" s="291"/>
      <c r="IZ55" s="291"/>
      <c r="JA55" s="291"/>
      <c r="JB55" s="291"/>
      <c r="JC55" s="291"/>
      <c r="JD55" s="291"/>
      <c r="JE55" s="291"/>
      <c r="JF55" s="291"/>
      <c r="JG55" s="291"/>
      <c r="JH55" s="291"/>
      <c r="JI55" s="291"/>
      <c r="JJ55" s="291"/>
      <c r="JK55" s="291"/>
      <c r="JL55" s="291"/>
      <c r="JM55" s="291"/>
      <c r="JN55" s="291"/>
      <c r="JO55" s="291"/>
      <c r="JP55" s="291"/>
      <c r="JQ55" s="291"/>
      <c r="JR55" s="291"/>
      <c r="JS55" s="291"/>
      <c r="JT55" s="291"/>
      <c r="JU55" s="291"/>
      <c r="JV55" s="291"/>
      <c r="JW55" s="291"/>
      <c r="JX55" s="291"/>
      <c r="JY55" s="291"/>
      <c r="JZ55" s="291"/>
      <c r="KA55" s="291"/>
      <c r="KB55" s="291"/>
      <c r="KC55" s="291"/>
      <c r="KD55" s="291"/>
      <c r="KE55" s="291"/>
      <c r="KF55" s="291"/>
      <c r="KG55" s="291"/>
      <c r="KH55" s="291"/>
      <c r="KI55" s="291"/>
      <c r="KJ55" s="291"/>
      <c r="KK55" s="291"/>
      <c r="KL55" s="291"/>
      <c r="KM55" s="291"/>
      <c r="KN55" s="291"/>
      <c r="KO55" s="291"/>
      <c r="KP55" s="291"/>
      <c r="KQ55" s="291"/>
      <c r="KR55" s="291"/>
      <c r="KS55" s="291"/>
      <c r="KT55" s="291"/>
      <c r="KU55" s="291"/>
      <c r="KV55" s="291"/>
      <c r="KW55" s="291"/>
      <c r="KX55" s="291"/>
      <c r="KY55" s="291"/>
      <c r="KZ55" s="291"/>
      <c r="LA55" s="291"/>
      <c r="LB55" s="291"/>
      <c r="LC55" s="291"/>
      <c r="LD55" s="291"/>
      <c r="LE55" s="291"/>
      <c r="LF55" s="291"/>
      <c r="LG55" s="291"/>
      <c r="LH55" s="291"/>
      <c r="LI55" s="291"/>
      <c r="LJ55" s="291"/>
      <c r="LK55" s="291"/>
      <c r="LL55" s="291"/>
      <c r="LM55" s="291"/>
      <c r="LN55" s="291"/>
      <c r="LO55" s="291"/>
      <c r="LP55" s="291"/>
      <c r="LQ55" s="291"/>
      <c r="LR55" s="291"/>
      <c r="LS55" s="291"/>
      <c r="LT55" s="291"/>
      <c r="LU55" s="291"/>
      <c r="LV55" s="291"/>
      <c r="LW55" s="291"/>
      <c r="LX55" s="291"/>
      <c r="LY55" s="291"/>
      <c r="LZ55" s="291"/>
      <c r="MA55" s="291"/>
      <c r="MB55" s="291"/>
      <c r="MC55" s="291"/>
      <c r="MD55" s="291"/>
      <c r="ME55" s="291"/>
      <c r="MF55" s="291"/>
      <c r="MG55" s="291"/>
      <c r="MH55" s="291"/>
      <c r="MI55" s="291"/>
      <c r="MJ55" s="291"/>
      <c r="MK55" s="291"/>
      <c r="ML55" s="291"/>
      <c r="MM55" s="291"/>
      <c r="MN55" s="291"/>
      <c r="MO55" s="291"/>
      <c r="MP55" s="291"/>
      <c r="MQ55" s="291"/>
      <c r="MR55" s="291"/>
      <c r="MS55" s="291"/>
      <c r="MT55" s="291"/>
      <c r="MU55" s="291"/>
      <c r="MV55" s="291"/>
      <c r="MW55" s="291"/>
      <c r="MX55" s="291"/>
      <c r="MY55" s="291"/>
      <c r="MZ55" s="291"/>
      <c r="NA55" s="291"/>
      <c r="NB55" s="291"/>
      <c r="NC55" s="291"/>
      <c r="ND55" s="291"/>
      <c r="NE55" s="291"/>
      <c r="NF55" s="291"/>
      <c r="NG55" s="291"/>
      <c r="NH55" s="291"/>
      <c r="NI55" s="291"/>
      <c r="NJ55" s="291"/>
      <c r="NK55" s="291"/>
      <c r="NL55" s="291"/>
      <c r="NM55" s="291"/>
      <c r="NN55" s="291"/>
      <c r="NO55" s="291"/>
      <c r="NP55" s="291"/>
      <c r="NQ55" s="291"/>
      <c r="NR55" s="291"/>
      <c r="NS55" s="291"/>
      <c r="NT55" s="291"/>
      <c r="NU55" s="291"/>
      <c r="NV55" s="291"/>
      <c r="NW55" s="291"/>
      <c r="NX55" s="291"/>
      <c r="NY55" s="291"/>
      <c r="NZ55" s="291"/>
      <c r="OA55" s="291"/>
      <c r="OB55" s="291"/>
      <c r="OC55" s="291"/>
      <c r="OD55" s="291"/>
      <c r="OE55" s="291"/>
      <c r="OF55" s="291"/>
      <c r="OG55" s="291"/>
      <c r="OH55" s="291"/>
      <c r="OI55" s="291"/>
      <c r="OJ55" s="291"/>
      <c r="OK55" s="291"/>
      <c r="OL55" s="291"/>
      <c r="OM55" s="291"/>
      <c r="ON55" s="291"/>
      <c r="OO55" s="291"/>
      <c r="OP55" s="291"/>
      <c r="OQ55" s="291"/>
      <c r="OR55" s="291"/>
      <c r="OS55" s="291"/>
      <c r="OT55" s="291"/>
      <c r="OU55" s="291"/>
      <c r="OV55" s="291"/>
      <c r="OW55" s="291"/>
      <c r="OX55" s="291"/>
      <c r="OY55" s="291"/>
      <c r="OZ55" s="291"/>
      <c r="PA55" s="291"/>
      <c r="PB55" s="291"/>
      <c r="PC55" s="291"/>
      <c r="PD55" s="291"/>
      <c r="PE55" s="291"/>
      <c r="PF55" s="291"/>
      <c r="PG55" s="291"/>
      <c r="PH55" s="291"/>
      <c r="PI55" s="291"/>
      <c r="PJ55" s="291"/>
      <c r="PK55" s="291"/>
      <c r="PL55" s="291"/>
      <c r="PM55" s="291"/>
      <c r="PN55" s="291"/>
      <c r="PO55" s="291"/>
      <c r="PP55" s="291"/>
      <c r="PQ55" s="291"/>
      <c r="PR55" s="291"/>
      <c r="PS55" s="291"/>
      <c r="PT55" s="291"/>
      <c r="PU55" s="291"/>
      <c r="PV55" s="291"/>
      <c r="PW55" s="291"/>
      <c r="PX55" s="291"/>
      <c r="PY55" s="291"/>
      <c r="PZ55" s="291"/>
      <c r="QA55" s="291"/>
      <c r="QB55" s="291"/>
      <c r="QC55" s="291"/>
      <c r="QD55" s="291"/>
      <c r="QE55" s="291"/>
      <c r="QF55" s="291"/>
      <c r="QG55" s="291"/>
      <c r="QH55" s="291"/>
      <c r="QI55" s="291"/>
      <c r="QJ55" s="291"/>
      <c r="QK55" s="291"/>
      <c r="QL55" s="291"/>
      <c r="QM55" s="291"/>
      <c r="QN55" s="291"/>
      <c r="QO55" s="291"/>
      <c r="QP55" s="291"/>
      <c r="QQ55" s="291"/>
      <c r="QR55" s="291"/>
      <c r="QS55" s="291"/>
      <c r="QT55" s="291"/>
      <c r="QU55" s="291"/>
      <c r="QV55" s="291"/>
      <c r="QW55" s="291"/>
      <c r="QX55" s="291"/>
      <c r="QY55" s="291"/>
      <c r="QZ55" s="291"/>
      <c r="RA55" s="291"/>
      <c r="RB55" s="291"/>
      <c r="RC55" s="291"/>
      <c r="RD55" s="291"/>
      <c r="RE55" s="291"/>
      <c r="RF55" s="291"/>
      <c r="RG55" s="291"/>
      <c r="RH55" s="291"/>
      <c r="RI55" s="291"/>
      <c r="RJ55" s="291"/>
      <c r="RK55" s="291"/>
      <c r="RL55" s="291"/>
      <c r="RM55" s="291"/>
      <c r="RN55" s="291"/>
      <c r="RO55" s="291"/>
      <c r="RP55" s="291"/>
      <c r="RQ55" s="291"/>
      <c r="RR55" s="291"/>
      <c r="RS55" s="291"/>
      <c r="RT55" s="291"/>
      <c r="RU55" s="291"/>
      <c r="RV55" s="291"/>
      <c r="RW55" s="291"/>
      <c r="RX55" s="291"/>
      <c r="RY55" s="291"/>
      <c r="RZ55" s="291"/>
      <c r="SA55" s="291"/>
      <c r="SB55" s="291"/>
      <c r="SC55" s="291"/>
      <c r="SD55" s="291"/>
      <c r="SE55" s="291"/>
      <c r="SF55" s="291"/>
      <c r="SG55" s="291"/>
      <c r="SH55" s="291"/>
      <c r="SI55" s="291"/>
      <c r="SJ55" s="291"/>
      <c r="SK55" s="291"/>
      <c r="SL55" s="291"/>
      <c r="SM55" s="291"/>
      <c r="SN55" s="291"/>
      <c r="SO55" s="291"/>
      <c r="SP55" s="291"/>
      <c r="SQ55" s="291"/>
      <c r="SR55" s="291"/>
      <c r="SS55" s="291"/>
      <c r="ST55" s="291"/>
      <c r="SU55" s="291"/>
      <c r="SV55" s="291"/>
      <c r="SW55" s="291"/>
      <c r="SX55" s="291"/>
      <c r="SY55" s="291"/>
      <c r="SZ55" s="291"/>
      <c r="TA55" s="291"/>
      <c r="TB55" s="291"/>
      <c r="TC55" s="291"/>
      <c r="TD55" s="291"/>
      <c r="TE55" s="291"/>
      <c r="TF55" s="291"/>
      <c r="TG55" s="291"/>
      <c r="TH55" s="291"/>
      <c r="TI55" s="291"/>
      <c r="TJ55" s="291"/>
      <c r="TK55" s="291"/>
      <c r="TL55" s="291"/>
      <c r="TM55" s="291"/>
      <c r="TN55" s="291"/>
      <c r="TO55" s="291"/>
      <c r="TP55" s="291"/>
      <c r="TQ55" s="291"/>
      <c r="TR55" s="291"/>
      <c r="TS55" s="291"/>
      <c r="TT55" s="291"/>
      <c r="TU55" s="291"/>
      <c r="TV55" s="291"/>
      <c r="TW55" s="291"/>
      <c r="TX55" s="291"/>
      <c r="TY55" s="291"/>
      <c r="TZ55" s="291"/>
      <c r="UA55" s="291"/>
      <c r="UB55" s="291"/>
      <c r="UC55" s="291"/>
      <c r="UD55" s="291"/>
      <c r="UE55" s="291"/>
      <c r="UF55" s="291"/>
      <c r="UG55" s="291"/>
      <c r="UH55" s="291"/>
      <c r="UI55" s="291"/>
      <c r="UJ55" s="291"/>
      <c r="UK55" s="291"/>
      <c r="UL55" s="291"/>
      <c r="UM55" s="291"/>
      <c r="UN55" s="291"/>
      <c r="UO55" s="291"/>
      <c r="UP55" s="291"/>
      <c r="UQ55" s="291"/>
      <c r="UR55" s="291"/>
      <c r="US55" s="291"/>
      <c r="UT55" s="291"/>
      <c r="UU55" s="291"/>
      <c r="UV55" s="291"/>
      <c r="UW55" s="291"/>
      <c r="UX55" s="291"/>
      <c r="UY55" s="291"/>
      <c r="UZ55" s="291"/>
      <c r="VA55" s="291"/>
      <c r="VB55" s="291"/>
      <c r="VC55" s="291"/>
      <c r="VD55" s="291"/>
      <c r="VE55" s="291"/>
      <c r="VF55" s="291"/>
      <c r="VG55" s="291"/>
      <c r="VH55" s="291"/>
      <c r="VI55" s="291"/>
      <c r="VJ55" s="291"/>
      <c r="VK55" s="291"/>
      <c r="VL55" s="291"/>
      <c r="VM55" s="291"/>
      <c r="VN55" s="291"/>
      <c r="VO55" s="291"/>
      <c r="VP55" s="291"/>
      <c r="VQ55" s="291"/>
      <c r="VR55" s="291"/>
      <c r="VS55" s="291"/>
      <c r="VT55" s="291"/>
      <c r="VU55" s="291"/>
      <c r="VV55" s="291"/>
      <c r="VW55" s="291"/>
      <c r="VX55" s="291"/>
      <c r="VY55" s="291"/>
      <c r="VZ55" s="291"/>
      <c r="WA55" s="291"/>
      <c r="WB55" s="291"/>
      <c r="WC55" s="291"/>
      <c r="WD55" s="291"/>
      <c r="WE55" s="291"/>
      <c r="WF55" s="291"/>
      <c r="WG55" s="291"/>
      <c r="WH55" s="291"/>
      <c r="WI55" s="291"/>
      <c r="WJ55" s="291"/>
      <c r="WK55" s="291"/>
      <c r="WL55" s="291"/>
      <c r="WM55" s="291"/>
      <c r="WN55" s="291"/>
      <c r="WO55" s="291"/>
      <c r="WP55" s="291"/>
      <c r="WQ55" s="291"/>
      <c r="WR55" s="291"/>
      <c r="WS55" s="291"/>
      <c r="WT55" s="291"/>
      <c r="WU55" s="291"/>
      <c r="WV55" s="291"/>
      <c r="WW55" s="291"/>
      <c r="WX55" s="291"/>
      <c r="WY55" s="291"/>
      <c r="WZ55" s="291"/>
      <c r="XA55" s="291"/>
      <c r="XB55" s="291"/>
      <c r="XC55" s="291"/>
      <c r="XD55" s="291"/>
      <c r="XE55" s="291"/>
      <c r="XF55" s="291"/>
      <c r="XG55" s="291"/>
      <c r="XH55" s="291"/>
      <c r="XI55" s="291"/>
      <c r="XJ55" s="291"/>
      <c r="XK55" s="291"/>
      <c r="XL55" s="291"/>
      <c r="XM55" s="291"/>
      <c r="XN55" s="291"/>
      <c r="XO55" s="291"/>
      <c r="XP55" s="291"/>
      <c r="XQ55" s="291"/>
      <c r="XR55" s="291"/>
      <c r="XS55" s="291"/>
      <c r="XT55" s="291"/>
      <c r="XU55" s="291"/>
      <c r="XV55" s="291"/>
      <c r="XW55" s="291"/>
      <c r="XX55" s="291"/>
      <c r="XY55" s="291"/>
      <c r="XZ55" s="291"/>
      <c r="YA55" s="291"/>
      <c r="YB55" s="291"/>
      <c r="YC55" s="291"/>
      <c r="YD55" s="291"/>
      <c r="YE55" s="291"/>
      <c r="YF55" s="291"/>
      <c r="YG55" s="291"/>
      <c r="YH55" s="291"/>
      <c r="YI55" s="291"/>
      <c r="YJ55" s="291"/>
      <c r="YK55" s="291"/>
      <c r="YL55" s="291"/>
      <c r="YM55" s="291"/>
      <c r="YN55" s="291"/>
      <c r="YO55" s="291"/>
      <c r="YP55" s="291"/>
      <c r="YQ55" s="291"/>
      <c r="YR55" s="291"/>
      <c r="YS55" s="291"/>
      <c r="YT55" s="291"/>
      <c r="YU55" s="291"/>
      <c r="YV55" s="291"/>
      <c r="YW55" s="291"/>
      <c r="YX55" s="291"/>
      <c r="YY55" s="291"/>
      <c r="YZ55" s="291"/>
      <c r="ZA55" s="291"/>
      <c r="ZB55" s="291"/>
      <c r="ZC55" s="291"/>
      <c r="ZD55" s="291"/>
      <c r="ZE55" s="291"/>
      <c r="ZF55" s="291"/>
      <c r="ZG55" s="291"/>
      <c r="ZH55" s="291"/>
      <c r="ZI55" s="291"/>
      <c r="ZJ55" s="291"/>
      <c r="ZK55" s="291"/>
      <c r="ZL55" s="291"/>
      <c r="ZM55" s="291"/>
      <c r="ZN55" s="291"/>
      <c r="ZO55" s="291"/>
      <c r="ZP55" s="291"/>
      <c r="ZQ55" s="291"/>
      <c r="ZR55" s="291"/>
      <c r="ZS55" s="291"/>
      <c r="ZT55" s="291"/>
      <c r="ZU55" s="291"/>
      <c r="ZV55" s="291"/>
      <c r="ZW55" s="291"/>
      <c r="ZX55" s="291"/>
      <c r="ZY55" s="291"/>
      <c r="ZZ55" s="291"/>
      <c r="AAA55" s="291"/>
      <c r="AAB55" s="291"/>
      <c r="AAC55" s="291"/>
      <c r="AAD55" s="291"/>
      <c r="AAE55" s="291"/>
      <c r="AAF55" s="291"/>
      <c r="AAG55" s="291"/>
      <c r="AAH55" s="291"/>
      <c r="AAI55" s="291"/>
      <c r="AAJ55" s="291"/>
      <c r="AAK55" s="291"/>
      <c r="AAL55" s="291"/>
      <c r="AAM55" s="291"/>
      <c r="AAN55" s="291"/>
      <c r="AAO55" s="291"/>
      <c r="AAP55" s="291"/>
      <c r="AAQ55" s="291"/>
      <c r="AAR55" s="291"/>
      <c r="AAS55" s="291"/>
      <c r="AAT55" s="291"/>
      <c r="AAU55" s="291"/>
      <c r="AAV55" s="291"/>
      <c r="AAW55" s="291"/>
      <c r="AAX55" s="291"/>
      <c r="AAY55" s="291"/>
      <c r="AAZ55" s="291"/>
      <c r="ABA55" s="291"/>
      <c r="ABB55" s="291"/>
      <c r="ABC55" s="291"/>
      <c r="ABD55" s="291"/>
      <c r="ABE55" s="291"/>
      <c r="ABF55" s="291"/>
      <c r="ABG55" s="291"/>
      <c r="ABH55" s="291"/>
      <c r="ABI55" s="291"/>
      <c r="ABJ55" s="291"/>
      <c r="ABK55" s="291"/>
      <c r="ABL55" s="291"/>
      <c r="ABM55" s="291"/>
      <c r="ABN55" s="291"/>
      <c r="ABO55" s="291"/>
      <c r="ABP55" s="291"/>
      <c r="ABQ55" s="291"/>
      <c r="ABR55" s="291"/>
      <c r="ABS55" s="291"/>
      <c r="ABT55" s="291"/>
      <c r="ABU55" s="291"/>
      <c r="ABV55" s="291"/>
      <c r="ABW55" s="291"/>
      <c r="ABX55" s="291"/>
      <c r="ABY55" s="291"/>
      <c r="ABZ55" s="291"/>
      <c r="ACA55" s="291"/>
      <c r="ACB55" s="291"/>
      <c r="ACC55" s="291"/>
      <c r="ACD55" s="291"/>
      <c r="ACE55" s="291"/>
      <c r="ACF55" s="291"/>
      <c r="ACG55" s="291"/>
      <c r="ACH55" s="291"/>
      <c r="ACI55" s="291"/>
      <c r="ACJ55" s="291"/>
      <c r="ACK55" s="291"/>
      <c r="ACL55" s="291"/>
      <c r="ACM55" s="291"/>
      <c r="ACN55" s="291"/>
      <c r="ACO55" s="291"/>
      <c r="ACP55" s="291"/>
      <c r="ACQ55" s="291"/>
      <c r="ACR55" s="291"/>
      <c r="ACS55" s="291"/>
      <c r="ACT55" s="291"/>
      <c r="ACU55" s="291"/>
      <c r="ACV55" s="291"/>
      <c r="ACW55" s="291"/>
      <c r="ACX55" s="291"/>
      <c r="ACY55" s="291"/>
      <c r="ACZ55" s="291"/>
      <c r="ADA55" s="291"/>
      <c r="ADB55" s="291"/>
      <c r="ADC55" s="291"/>
      <c r="ADD55" s="291"/>
      <c r="ADE55" s="291"/>
      <c r="ADF55" s="291"/>
      <c r="ADG55" s="291"/>
      <c r="ADH55" s="291"/>
      <c r="ADI55" s="291"/>
      <c r="ADJ55" s="291"/>
      <c r="ADK55" s="291"/>
      <c r="ADL55" s="291"/>
      <c r="ADM55" s="291"/>
      <c r="ADN55" s="291"/>
      <c r="ADO55" s="291"/>
      <c r="ADP55" s="291"/>
      <c r="ADQ55" s="291"/>
      <c r="ADR55" s="291"/>
      <c r="ADS55" s="291"/>
      <c r="ADT55" s="291"/>
      <c r="ADU55" s="291"/>
      <c r="ADV55" s="291"/>
      <c r="ADW55" s="291"/>
      <c r="ADX55" s="291"/>
      <c r="ADY55" s="291"/>
      <c r="ADZ55" s="291"/>
      <c r="AEA55" s="291"/>
      <c r="AEB55" s="291"/>
      <c r="AEC55" s="291"/>
      <c r="AED55" s="291"/>
      <c r="AEE55" s="291"/>
      <c r="AEF55" s="291"/>
      <c r="AEG55" s="291"/>
      <c r="AEH55" s="291"/>
      <c r="AEI55" s="291"/>
      <c r="AEJ55" s="291"/>
      <c r="AEK55" s="291"/>
      <c r="AEL55" s="291"/>
      <c r="AEM55" s="291"/>
      <c r="AEN55" s="291"/>
      <c r="AEO55" s="291"/>
      <c r="AEP55" s="291"/>
      <c r="AEQ55" s="291"/>
      <c r="AER55" s="291"/>
      <c r="AES55" s="291"/>
      <c r="AET55" s="291"/>
      <c r="AEU55" s="291"/>
      <c r="AEV55" s="291"/>
      <c r="AEW55" s="291"/>
      <c r="AEX55" s="291"/>
      <c r="AEY55" s="291"/>
      <c r="AEZ55" s="291"/>
      <c r="AFA55" s="291"/>
      <c r="AFB55" s="291"/>
      <c r="AFC55" s="291"/>
      <c r="AFD55" s="291"/>
      <c r="AFE55" s="291"/>
      <c r="AFF55" s="291"/>
      <c r="AFG55" s="291"/>
      <c r="AFH55" s="291"/>
      <c r="AFI55" s="291"/>
      <c r="AFJ55" s="291"/>
      <c r="AFK55" s="291"/>
      <c r="AFL55" s="291"/>
      <c r="AFM55" s="291"/>
      <c r="AFN55" s="291"/>
      <c r="AFO55" s="291"/>
      <c r="AFP55" s="291"/>
      <c r="AFQ55" s="291"/>
      <c r="AFR55" s="291"/>
      <c r="AFS55" s="291"/>
      <c r="AFT55" s="291"/>
      <c r="AFU55" s="291"/>
      <c r="AFV55" s="291"/>
      <c r="AFW55" s="291"/>
      <c r="AFX55" s="291"/>
      <c r="AFY55" s="291"/>
      <c r="AFZ55" s="291"/>
      <c r="AGA55" s="291"/>
      <c r="AGB55" s="291"/>
      <c r="AGC55" s="291"/>
      <c r="AGD55" s="291"/>
      <c r="AGE55" s="291"/>
      <c r="AGF55" s="291"/>
      <c r="AGG55" s="291"/>
      <c r="AGH55" s="291"/>
      <c r="AGI55" s="291"/>
      <c r="AGJ55" s="291"/>
      <c r="AGK55" s="291"/>
      <c r="AGL55" s="291"/>
      <c r="AGM55" s="291"/>
      <c r="AGN55" s="291"/>
      <c r="AGO55" s="291"/>
      <c r="AGP55" s="291"/>
      <c r="AGQ55" s="291"/>
      <c r="AGR55" s="291"/>
      <c r="AGS55" s="291"/>
      <c r="AGT55" s="291"/>
      <c r="AGU55" s="291"/>
      <c r="AGV55" s="291"/>
      <c r="AGW55" s="291"/>
      <c r="AGX55" s="291"/>
      <c r="AGY55" s="291"/>
      <c r="AGZ55" s="291"/>
      <c r="AHA55" s="291"/>
      <c r="AHB55" s="291"/>
      <c r="AHC55" s="291"/>
      <c r="AHD55" s="291"/>
      <c r="AHE55" s="291"/>
      <c r="AHF55" s="291"/>
      <c r="AHG55" s="291"/>
      <c r="AHH55" s="291"/>
      <c r="AHI55" s="291"/>
      <c r="AHJ55" s="291"/>
      <c r="AHK55" s="291"/>
      <c r="AHL55" s="291"/>
      <c r="AHM55" s="291"/>
      <c r="AHN55" s="291"/>
      <c r="AHO55" s="291"/>
      <c r="AHP55" s="291"/>
      <c r="AHQ55" s="291"/>
      <c r="AHR55" s="291"/>
      <c r="AHS55" s="291"/>
      <c r="AHT55" s="291"/>
      <c r="AHU55" s="291"/>
      <c r="AHV55" s="291"/>
      <c r="AHW55" s="291"/>
      <c r="AHX55" s="291"/>
      <c r="AHY55" s="291"/>
      <c r="AHZ55" s="291"/>
      <c r="AIA55" s="291"/>
      <c r="AIB55" s="291"/>
      <c r="AIC55" s="291"/>
      <c r="AID55" s="291"/>
      <c r="AIE55" s="291"/>
      <c r="AIF55" s="291"/>
      <c r="AIG55" s="291"/>
      <c r="AIH55" s="291"/>
      <c r="AII55" s="291"/>
      <c r="AIJ55" s="291"/>
      <c r="AIK55" s="291"/>
      <c r="AIL55" s="291"/>
      <c r="AIM55" s="291"/>
      <c r="AIN55" s="291"/>
      <c r="AIO55" s="291"/>
      <c r="AIP55" s="291"/>
      <c r="AIQ55" s="291"/>
      <c r="AIR55" s="291"/>
      <c r="AIS55" s="291"/>
      <c r="AIT55" s="291"/>
      <c r="AIU55" s="291"/>
      <c r="AIV55" s="291"/>
      <c r="AIW55" s="291"/>
      <c r="AIX55" s="291"/>
      <c r="AIY55" s="291"/>
      <c r="AIZ55" s="291"/>
      <c r="AJA55" s="291"/>
      <c r="AJB55" s="291"/>
      <c r="AJC55" s="291"/>
      <c r="AJD55" s="291"/>
      <c r="AJE55" s="291"/>
      <c r="AJF55" s="291"/>
      <c r="AJG55" s="291"/>
      <c r="AJH55" s="291"/>
      <c r="AJI55" s="291"/>
      <c r="AJJ55" s="291"/>
      <c r="AJK55" s="291"/>
      <c r="AJL55" s="291"/>
      <c r="AJM55" s="291"/>
      <c r="AJN55" s="291"/>
      <c r="AJO55" s="291"/>
      <c r="AJP55" s="291"/>
      <c r="AJQ55" s="291"/>
      <c r="AJR55" s="291"/>
      <c r="AJS55" s="291"/>
      <c r="AJT55" s="291"/>
      <c r="AJU55" s="291"/>
      <c r="AJV55" s="291"/>
      <c r="AJW55" s="291"/>
      <c r="AJX55" s="291"/>
      <c r="AJY55" s="291"/>
      <c r="AJZ55" s="291"/>
      <c r="AKA55" s="291"/>
      <c r="AKB55" s="291"/>
      <c r="AKC55" s="291"/>
      <c r="AKD55" s="291"/>
      <c r="AKE55" s="291"/>
      <c r="AKF55" s="291"/>
      <c r="AKG55" s="291"/>
      <c r="AKH55" s="291"/>
      <c r="AKI55" s="291"/>
      <c r="AKJ55" s="291"/>
      <c r="AKK55" s="291"/>
      <c r="AKL55" s="291"/>
      <c r="AKM55" s="291"/>
      <c r="AKN55" s="291"/>
      <c r="AKO55" s="291"/>
      <c r="AKP55" s="291"/>
      <c r="AKQ55" s="291"/>
      <c r="AKR55" s="291"/>
      <c r="AKS55" s="291"/>
      <c r="AKT55" s="291"/>
      <c r="AKU55" s="291"/>
      <c r="AKV55" s="291"/>
      <c r="AKW55" s="291"/>
      <c r="AKX55" s="291"/>
      <c r="AKY55" s="291"/>
      <c r="AKZ55" s="291"/>
      <c r="ALA55" s="291"/>
      <c r="ALB55" s="291"/>
      <c r="ALC55" s="291"/>
      <c r="ALD55" s="291"/>
      <c r="ALE55" s="291"/>
      <c r="ALF55" s="291"/>
      <c r="ALG55" s="291"/>
      <c r="ALH55" s="291"/>
      <c r="ALI55" s="291"/>
      <c r="ALJ55" s="291"/>
      <c r="ALK55" s="291"/>
    </row>
    <row r="56" spans="2:999">
      <c r="B56" t="s">
        <v>445</v>
      </c>
      <c r="C56" s="677">
        <v>0</v>
      </c>
      <c r="D56" s="677">
        <v>0</v>
      </c>
      <c r="E56" s="677">
        <v>0</v>
      </c>
      <c r="F56" s="677">
        <v>0</v>
      </c>
      <c r="G56" s="677">
        <v>0</v>
      </c>
      <c r="H56" s="677">
        <v>0</v>
      </c>
      <c r="I56" s="677">
        <v>0</v>
      </c>
      <c r="J56" s="677">
        <v>0</v>
      </c>
      <c r="K56" s="677">
        <v>0</v>
      </c>
      <c r="N56" s="86"/>
      <c r="O56" s="294"/>
      <c r="P56" s="294"/>
      <c r="Q56" s="294"/>
      <c r="R56" s="294"/>
      <c r="S56" s="294"/>
      <c r="T56" s="294"/>
      <c r="U56" s="291"/>
      <c r="V56" s="291"/>
      <c r="W56" s="291"/>
      <c r="X56" s="291"/>
      <c r="Y56" s="291"/>
      <c r="Z56" s="291"/>
      <c r="AA56" s="291"/>
      <c r="AB56" s="291"/>
      <c r="AC56" s="291"/>
      <c r="AD56" s="291"/>
      <c r="AE56" s="291"/>
      <c r="AF56" s="291"/>
      <c r="AG56" s="291"/>
      <c r="AH56" s="291"/>
      <c r="AI56" s="291"/>
      <c r="AJ56" s="291"/>
      <c r="AK56" s="291"/>
      <c r="AL56" s="291"/>
      <c r="AM56" s="291"/>
      <c r="AN56" s="291"/>
      <c r="AO56" s="291"/>
      <c r="AP56" s="291"/>
      <c r="AQ56" s="291"/>
      <c r="AR56" s="291"/>
      <c r="AS56" s="291"/>
      <c r="AT56" s="291"/>
      <c r="AU56" s="291"/>
      <c r="AV56" s="291"/>
      <c r="AW56" s="291"/>
      <c r="AX56" s="291"/>
      <c r="AY56" s="291"/>
      <c r="AZ56" s="291"/>
      <c r="BA56" s="291"/>
      <c r="BB56" s="291"/>
      <c r="BC56" s="291"/>
      <c r="BD56" s="291"/>
      <c r="BE56" s="291"/>
      <c r="BF56" s="291"/>
      <c r="BG56" s="291"/>
      <c r="BH56" s="291"/>
      <c r="BI56" s="291"/>
      <c r="BJ56" s="291"/>
      <c r="BK56" s="291"/>
      <c r="BL56" s="291"/>
      <c r="BM56" s="291"/>
      <c r="BN56" s="291"/>
      <c r="BO56" s="291"/>
      <c r="BP56" s="291"/>
      <c r="BQ56" s="291"/>
      <c r="BR56" s="291"/>
      <c r="BS56" s="291"/>
      <c r="BT56" s="291"/>
      <c r="BU56" s="291"/>
      <c r="BV56" s="291"/>
      <c r="BW56" s="291"/>
      <c r="BX56" s="291"/>
      <c r="BY56" s="291"/>
      <c r="BZ56" s="291"/>
      <c r="CA56" s="291"/>
      <c r="CB56" s="291"/>
      <c r="CC56" s="291"/>
      <c r="CD56" s="291"/>
      <c r="CE56" s="291"/>
      <c r="CF56" s="291"/>
      <c r="CG56" s="291"/>
      <c r="CH56" s="291"/>
      <c r="CI56" s="291"/>
      <c r="CJ56" s="291"/>
      <c r="CK56" s="291"/>
      <c r="CL56" s="291"/>
      <c r="CM56" s="291"/>
      <c r="CN56" s="291"/>
      <c r="CO56" s="291"/>
      <c r="CP56" s="291"/>
      <c r="CQ56" s="291"/>
      <c r="CR56" s="291"/>
      <c r="CS56" s="291"/>
      <c r="CT56" s="291"/>
      <c r="CU56" s="291"/>
      <c r="CV56" s="291"/>
      <c r="CW56" s="291"/>
      <c r="CX56" s="291"/>
      <c r="CY56" s="291"/>
      <c r="CZ56" s="291"/>
      <c r="DA56" s="291"/>
      <c r="DB56" s="291"/>
      <c r="DC56" s="291"/>
      <c r="DD56" s="291"/>
      <c r="DE56" s="291"/>
      <c r="DF56" s="291"/>
      <c r="DG56" s="291"/>
      <c r="DH56" s="291"/>
      <c r="DI56" s="291"/>
      <c r="DJ56" s="291"/>
      <c r="DK56" s="291"/>
      <c r="DL56" s="291"/>
      <c r="DM56" s="291"/>
      <c r="DN56" s="291"/>
      <c r="DO56" s="291"/>
      <c r="DP56" s="291"/>
      <c r="DQ56" s="291"/>
      <c r="DR56" s="291"/>
      <c r="DS56" s="291"/>
      <c r="DT56" s="291"/>
      <c r="DU56" s="291"/>
      <c r="DV56" s="291"/>
      <c r="DW56" s="291"/>
      <c r="DX56" s="291"/>
      <c r="DY56" s="291"/>
      <c r="DZ56" s="291"/>
      <c r="EA56" s="291"/>
      <c r="EB56" s="291"/>
      <c r="EC56" s="291"/>
      <c r="ED56" s="291"/>
      <c r="EE56" s="291"/>
      <c r="EF56" s="291"/>
      <c r="EG56" s="291"/>
      <c r="EH56" s="291"/>
      <c r="EI56" s="291"/>
      <c r="EJ56" s="291"/>
      <c r="EK56" s="291"/>
      <c r="EL56" s="291"/>
      <c r="EM56" s="291"/>
      <c r="EN56" s="291"/>
      <c r="EO56" s="291"/>
      <c r="EP56" s="291"/>
      <c r="EQ56" s="291"/>
      <c r="ER56" s="291"/>
      <c r="ES56" s="291"/>
      <c r="ET56" s="291"/>
      <c r="EU56" s="291"/>
      <c r="EV56" s="291"/>
      <c r="EW56" s="291"/>
      <c r="EX56" s="291"/>
      <c r="EY56" s="291"/>
      <c r="EZ56" s="291"/>
      <c r="FA56" s="291"/>
      <c r="FB56" s="291"/>
      <c r="FC56" s="291"/>
      <c r="FD56" s="291"/>
      <c r="FE56" s="291"/>
      <c r="FF56" s="291"/>
      <c r="FG56" s="291"/>
      <c r="FH56" s="291"/>
      <c r="FI56" s="291"/>
      <c r="FJ56" s="291"/>
      <c r="FK56" s="291"/>
      <c r="FL56" s="291"/>
      <c r="FM56" s="291"/>
      <c r="FN56" s="291"/>
      <c r="FO56" s="291"/>
      <c r="FP56" s="291"/>
      <c r="FQ56" s="291"/>
      <c r="FR56" s="291"/>
      <c r="FS56" s="291"/>
      <c r="FT56" s="291"/>
      <c r="FU56" s="291"/>
      <c r="FV56" s="291"/>
      <c r="FW56" s="291"/>
      <c r="FX56" s="291"/>
      <c r="FY56" s="291"/>
      <c r="FZ56" s="291"/>
      <c r="GA56" s="291"/>
      <c r="GB56" s="291"/>
      <c r="GC56" s="291"/>
      <c r="GD56" s="291"/>
      <c r="GE56" s="291"/>
      <c r="GF56" s="291"/>
      <c r="GG56" s="291"/>
      <c r="GH56" s="291"/>
      <c r="GI56" s="291"/>
      <c r="GJ56" s="291"/>
      <c r="GK56" s="291"/>
      <c r="GL56" s="291"/>
      <c r="GM56" s="291"/>
      <c r="GN56" s="291"/>
      <c r="GO56" s="291"/>
      <c r="GP56" s="291"/>
      <c r="GQ56" s="291"/>
      <c r="GR56" s="291"/>
      <c r="GS56" s="291"/>
      <c r="GT56" s="291"/>
      <c r="GU56" s="291"/>
      <c r="GV56" s="291"/>
      <c r="GW56" s="291"/>
      <c r="GX56" s="291"/>
      <c r="GY56" s="291"/>
      <c r="GZ56" s="291"/>
      <c r="HA56" s="291"/>
      <c r="HB56" s="291"/>
      <c r="HC56" s="291"/>
      <c r="HD56" s="291"/>
      <c r="HE56" s="291"/>
      <c r="HF56" s="291"/>
      <c r="HG56" s="291"/>
      <c r="HH56" s="291"/>
      <c r="HI56" s="291"/>
      <c r="HJ56" s="291"/>
      <c r="HK56" s="291"/>
      <c r="HL56" s="291"/>
      <c r="HM56" s="291"/>
      <c r="HN56" s="291"/>
      <c r="HO56" s="291"/>
      <c r="HP56" s="291"/>
      <c r="HQ56" s="291"/>
      <c r="HR56" s="291"/>
      <c r="HS56" s="291"/>
      <c r="HT56" s="291"/>
      <c r="HU56" s="291"/>
      <c r="HV56" s="291"/>
      <c r="HW56" s="291"/>
      <c r="HX56" s="291"/>
      <c r="HY56" s="291"/>
      <c r="HZ56" s="291"/>
      <c r="IA56" s="291"/>
      <c r="IB56" s="291"/>
      <c r="IC56" s="291"/>
      <c r="ID56" s="291"/>
      <c r="IE56" s="291"/>
      <c r="IF56" s="291"/>
      <c r="IG56" s="291"/>
      <c r="IH56" s="291"/>
      <c r="II56" s="291"/>
      <c r="IJ56" s="291"/>
      <c r="IK56" s="291"/>
      <c r="IL56" s="291"/>
      <c r="IM56" s="291"/>
      <c r="IN56" s="291"/>
      <c r="IO56" s="291"/>
      <c r="IP56" s="291"/>
      <c r="IQ56" s="291"/>
      <c r="IR56" s="291"/>
      <c r="IS56" s="291"/>
      <c r="IT56" s="291"/>
      <c r="IU56" s="291"/>
      <c r="IV56" s="291"/>
      <c r="IW56" s="291"/>
      <c r="IX56" s="291"/>
      <c r="IY56" s="291"/>
      <c r="IZ56" s="291"/>
      <c r="JA56" s="291"/>
      <c r="JB56" s="291"/>
      <c r="JC56" s="291"/>
      <c r="JD56" s="291"/>
      <c r="JE56" s="291"/>
      <c r="JF56" s="291"/>
      <c r="JG56" s="291"/>
      <c r="JH56" s="291"/>
      <c r="JI56" s="291"/>
      <c r="JJ56" s="291"/>
      <c r="JK56" s="291"/>
      <c r="JL56" s="291"/>
      <c r="JM56" s="291"/>
      <c r="JN56" s="291"/>
      <c r="JO56" s="291"/>
      <c r="JP56" s="291"/>
      <c r="JQ56" s="291"/>
      <c r="JR56" s="291"/>
      <c r="JS56" s="291"/>
      <c r="JT56" s="291"/>
      <c r="JU56" s="291"/>
      <c r="JV56" s="291"/>
      <c r="JW56" s="291"/>
      <c r="JX56" s="291"/>
      <c r="JY56" s="291"/>
      <c r="JZ56" s="291"/>
      <c r="KA56" s="291"/>
      <c r="KB56" s="291"/>
      <c r="KC56" s="291"/>
      <c r="KD56" s="291"/>
      <c r="KE56" s="291"/>
      <c r="KF56" s="291"/>
      <c r="KG56" s="291"/>
      <c r="KH56" s="291"/>
      <c r="KI56" s="291"/>
      <c r="KJ56" s="291"/>
      <c r="KK56" s="291"/>
      <c r="KL56" s="291"/>
      <c r="KM56" s="291"/>
      <c r="KN56" s="291"/>
      <c r="KO56" s="291"/>
      <c r="KP56" s="291"/>
      <c r="KQ56" s="291"/>
      <c r="KR56" s="291"/>
      <c r="KS56" s="291"/>
      <c r="KT56" s="291"/>
      <c r="KU56" s="291"/>
      <c r="KV56" s="291"/>
      <c r="KW56" s="291"/>
      <c r="KX56" s="291"/>
      <c r="KY56" s="291"/>
      <c r="KZ56" s="291"/>
      <c r="LA56" s="291"/>
      <c r="LB56" s="291"/>
      <c r="LC56" s="291"/>
      <c r="LD56" s="291"/>
      <c r="LE56" s="291"/>
      <c r="LF56" s="291"/>
      <c r="LG56" s="291"/>
      <c r="LH56" s="291"/>
      <c r="LI56" s="291"/>
      <c r="LJ56" s="291"/>
      <c r="LK56" s="291"/>
      <c r="LL56" s="291"/>
      <c r="LM56" s="291"/>
      <c r="LN56" s="291"/>
      <c r="LO56" s="291"/>
      <c r="LP56" s="291"/>
      <c r="LQ56" s="291"/>
      <c r="LR56" s="291"/>
      <c r="LS56" s="291"/>
      <c r="LT56" s="291"/>
      <c r="LU56" s="291"/>
      <c r="LV56" s="291"/>
      <c r="LW56" s="291"/>
      <c r="LX56" s="291"/>
      <c r="LY56" s="291"/>
      <c r="LZ56" s="291"/>
      <c r="MA56" s="291"/>
      <c r="MB56" s="291"/>
      <c r="MC56" s="291"/>
      <c r="MD56" s="291"/>
      <c r="ME56" s="291"/>
      <c r="MF56" s="291"/>
      <c r="MG56" s="291"/>
      <c r="MH56" s="291"/>
      <c r="MI56" s="291"/>
      <c r="MJ56" s="291"/>
      <c r="MK56" s="291"/>
      <c r="ML56" s="291"/>
      <c r="MM56" s="291"/>
      <c r="MN56" s="291"/>
      <c r="MO56" s="291"/>
      <c r="MP56" s="291"/>
      <c r="MQ56" s="291"/>
      <c r="MR56" s="291"/>
      <c r="MS56" s="291"/>
      <c r="MT56" s="291"/>
      <c r="MU56" s="291"/>
      <c r="MV56" s="291"/>
      <c r="MW56" s="291"/>
      <c r="MX56" s="291"/>
      <c r="MY56" s="291"/>
      <c r="MZ56" s="291"/>
      <c r="NA56" s="291"/>
      <c r="NB56" s="291"/>
      <c r="NC56" s="291"/>
      <c r="ND56" s="291"/>
      <c r="NE56" s="291"/>
      <c r="NF56" s="291"/>
      <c r="NG56" s="291"/>
      <c r="NH56" s="291"/>
      <c r="NI56" s="291"/>
      <c r="NJ56" s="291"/>
      <c r="NK56" s="291"/>
      <c r="NL56" s="291"/>
      <c r="NM56" s="291"/>
      <c r="NN56" s="291"/>
      <c r="NO56" s="291"/>
      <c r="NP56" s="291"/>
      <c r="NQ56" s="291"/>
      <c r="NR56" s="291"/>
      <c r="NS56" s="291"/>
      <c r="NT56" s="291"/>
      <c r="NU56" s="291"/>
      <c r="NV56" s="291"/>
      <c r="NW56" s="291"/>
      <c r="NX56" s="291"/>
      <c r="NY56" s="291"/>
      <c r="NZ56" s="291"/>
      <c r="OA56" s="291"/>
      <c r="OB56" s="291"/>
      <c r="OC56" s="291"/>
      <c r="OD56" s="291"/>
      <c r="OE56" s="291"/>
      <c r="OF56" s="291"/>
      <c r="OG56" s="291"/>
      <c r="OH56" s="291"/>
      <c r="OI56" s="291"/>
      <c r="OJ56" s="291"/>
      <c r="OK56" s="291"/>
      <c r="OL56" s="291"/>
      <c r="OM56" s="291"/>
      <c r="ON56" s="291"/>
      <c r="OO56" s="291"/>
      <c r="OP56" s="291"/>
      <c r="OQ56" s="291"/>
      <c r="OR56" s="291"/>
      <c r="OS56" s="291"/>
      <c r="OT56" s="291"/>
      <c r="OU56" s="291"/>
      <c r="OV56" s="291"/>
      <c r="OW56" s="291"/>
      <c r="OX56" s="291"/>
      <c r="OY56" s="291"/>
      <c r="OZ56" s="291"/>
      <c r="PA56" s="291"/>
      <c r="PB56" s="291"/>
      <c r="PC56" s="291"/>
      <c r="PD56" s="291"/>
      <c r="PE56" s="291"/>
      <c r="PF56" s="291"/>
      <c r="PG56" s="291"/>
      <c r="PH56" s="291"/>
      <c r="PI56" s="291"/>
      <c r="PJ56" s="291"/>
      <c r="PK56" s="291"/>
      <c r="PL56" s="291"/>
      <c r="PM56" s="291"/>
      <c r="PN56" s="291"/>
      <c r="PO56" s="291"/>
      <c r="PP56" s="291"/>
      <c r="PQ56" s="291"/>
      <c r="PR56" s="291"/>
      <c r="PS56" s="291"/>
      <c r="PT56" s="291"/>
      <c r="PU56" s="291"/>
      <c r="PV56" s="291"/>
      <c r="PW56" s="291"/>
      <c r="PX56" s="291"/>
      <c r="PY56" s="291"/>
      <c r="PZ56" s="291"/>
      <c r="QA56" s="291"/>
      <c r="QB56" s="291"/>
      <c r="QC56" s="291"/>
      <c r="QD56" s="291"/>
      <c r="QE56" s="291"/>
      <c r="QF56" s="291"/>
      <c r="QG56" s="291"/>
      <c r="QH56" s="291"/>
      <c r="QI56" s="291"/>
      <c r="QJ56" s="291"/>
      <c r="QK56" s="291"/>
      <c r="QL56" s="291"/>
      <c r="QM56" s="291"/>
      <c r="QN56" s="291"/>
      <c r="QO56" s="291"/>
      <c r="QP56" s="291"/>
      <c r="QQ56" s="291"/>
      <c r="QR56" s="291"/>
      <c r="QS56" s="291"/>
      <c r="QT56" s="291"/>
      <c r="QU56" s="291"/>
      <c r="QV56" s="291"/>
      <c r="QW56" s="291"/>
      <c r="QX56" s="291"/>
      <c r="QY56" s="291"/>
      <c r="QZ56" s="291"/>
      <c r="RA56" s="291"/>
      <c r="RB56" s="291"/>
      <c r="RC56" s="291"/>
      <c r="RD56" s="291"/>
      <c r="RE56" s="291"/>
      <c r="RF56" s="291"/>
      <c r="RG56" s="291"/>
      <c r="RH56" s="291"/>
      <c r="RI56" s="291"/>
      <c r="RJ56" s="291"/>
      <c r="RK56" s="291"/>
      <c r="RL56" s="291"/>
      <c r="RM56" s="291"/>
      <c r="RN56" s="291"/>
      <c r="RO56" s="291"/>
      <c r="RP56" s="291"/>
      <c r="RQ56" s="291"/>
      <c r="RR56" s="291"/>
      <c r="RS56" s="291"/>
      <c r="RT56" s="291"/>
      <c r="RU56" s="291"/>
      <c r="RV56" s="291"/>
      <c r="RW56" s="291"/>
      <c r="RX56" s="291"/>
      <c r="RY56" s="291"/>
      <c r="RZ56" s="291"/>
      <c r="SA56" s="291"/>
      <c r="SB56" s="291"/>
      <c r="SC56" s="291"/>
      <c r="SD56" s="291"/>
      <c r="SE56" s="291"/>
      <c r="SF56" s="291"/>
      <c r="SG56" s="291"/>
      <c r="SH56" s="291"/>
      <c r="SI56" s="291"/>
      <c r="SJ56" s="291"/>
      <c r="SK56" s="291"/>
      <c r="SL56" s="291"/>
      <c r="SM56" s="291"/>
      <c r="SN56" s="291"/>
      <c r="SO56" s="291"/>
      <c r="SP56" s="291"/>
      <c r="SQ56" s="291"/>
      <c r="SR56" s="291"/>
      <c r="SS56" s="291"/>
      <c r="ST56" s="291"/>
      <c r="SU56" s="291"/>
      <c r="SV56" s="291"/>
      <c r="SW56" s="291"/>
      <c r="SX56" s="291"/>
      <c r="SY56" s="291"/>
      <c r="SZ56" s="291"/>
      <c r="TA56" s="291"/>
      <c r="TB56" s="291"/>
      <c r="TC56" s="291"/>
      <c r="TD56" s="291"/>
      <c r="TE56" s="291"/>
      <c r="TF56" s="291"/>
      <c r="TG56" s="291"/>
      <c r="TH56" s="291"/>
      <c r="TI56" s="291"/>
      <c r="TJ56" s="291"/>
      <c r="TK56" s="291"/>
      <c r="TL56" s="291"/>
      <c r="TM56" s="291"/>
      <c r="TN56" s="291"/>
      <c r="TO56" s="291"/>
      <c r="TP56" s="291"/>
      <c r="TQ56" s="291"/>
      <c r="TR56" s="291"/>
      <c r="TS56" s="291"/>
      <c r="TT56" s="291"/>
      <c r="TU56" s="291"/>
      <c r="TV56" s="291"/>
      <c r="TW56" s="291"/>
      <c r="TX56" s="291"/>
      <c r="TY56" s="291"/>
      <c r="TZ56" s="291"/>
      <c r="UA56" s="291"/>
      <c r="UB56" s="291"/>
      <c r="UC56" s="291"/>
      <c r="UD56" s="291"/>
      <c r="UE56" s="291"/>
      <c r="UF56" s="291"/>
      <c r="UG56" s="291"/>
      <c r="UH56" s="291"/>
      <c r="UI56" s="291"/>
      <c r="UJ56" s="291"/>
      <c r="UK56" s="291"/>
      <c r="UL56" s="291"/>
      <c r="UM56" s="291"/>
      <c r="UN56" s="291"/>
      <c r="UO56" s="291"/>
      <c r="UP56" s="291"/>
      <c r="UQ56" s="291"/>
      <c r="UR56" s="291"/>
      <c r="US56" s="291"/>
      <c r="UT56" s="291"/>
      <c r="UU56" s="291"/>
      <c r="UV56" s="291"/>
      <c r="UW56" s="291"/>
      <c r="UX56" s="291"/>
      <c r="UY56" s="291"/>
      <c r="UZ56" s="291"/>
      <c r="VA56" s="291"/>
      <c r="VB56" s="291"/>
      <c r="VC56" s="291"/>
      <c r="VD56" s="291"/>
      <c r="VE56" s="291"/>
      <c r="VF56" s="291"/>
      <c r="VG56" s="291"/>
      <c r="VH56" s="291"/>
      <c r="VI56" s="291"/>
      <c r="VJ56" s="291"/>
      <c r="VK56" s="291"/>
      <c r="VL56" s="291"/>
      <c r="VM56" s="291"/>
      <c r="VN56" s="291"/>
      <c r="VO56" s="291"/>
      <c r="VP56" s="291"/>
      <c r="VQ56" s="291"/>
      <c r="VR56" s="291"/>
      <c r="VS56" s="291"/>
      <c r="VT56" s="291"/>
      <c r="VU56" s="291"/>
      <c r="VV56" s="291"/>
      <c r="VW56" s="291"/>
      <c r="VX56" s="291"/>
      <c r="VY56" s="291"/>
      <c r="VZ56" s="291"/>
      <c r="WA56" s="291"/>
      <c r="WB56" s="291"/>
      <c r="WC56" s="291"/>
      <c r="WD56" s="291"/>
      <c r="WE56" s="291"/>
      <c r="WF56" s="291"/>
      <c r="WG56" s="291"/>
      <c r="WH56" s="291"/>
      <c r="WI56" s="291"/>
      <c r="WJ56" s="291"/>
      <c r="WK56" s="291"/>
      <c r="WL56" s="291"/>
      <c r="WM56" s="291"/>
      <c r="WN56" s="291"/>
      <c r="WO56" s="291"/>
      <c r="WP56" s="291"/>
      <c r="WQ56" s="291"/>
      <c r="WR56" s="291"/>
      <c r="WS56" s="291"/>
      <c r="WT56" s="291"/>
      <c r="WU56" s="291"/>
      <c r="WV56" s="291"/>
      <c r="WW56" s="291"/>
      <c r="WX56" s="291"/>
      <c r="WY56" s="291"/>
      <c r="WZ56" s="291"/>
      <c r="XA56" s="291"/>
      <c r="XB56" s="291"/>
      <c r="XC56" s="291"/>
      <c r="XD56" s="291"/>
      <c r="XE56" s="291"/>
      <c r="XF56" s="291"/>
      <c r="XG56" s="291"/>
      <c r="XH56" s="291"/>
      <c r="XI56" s="291"/>
      <c r="XJ56" s="291"/>
      <c r="XK56" s="291"/>
      <c r="XL56" s="291"/>
      <c r="XM56" s="291"/>
      <c r="XN56" s="291"/>
      <c r="XO56" s="291"/>
      <c r="XP56" s="291"/>
      <c r="XQ56" s="291"/>
      <c r="XR56" s="291"/>
      <c r="XS56" s="291"/>
      <c r="XT56" s="291"/>
      <c r="XU56" s="291"/>
      <c r="XV56" s="291"/>
      <c r="XW56" s="291"/>
      <c r="XX56" s="291"/>
      <c r="XY56" s="291"/>
      <c r="XZ56" s="291"/>
      <c r="YA56" s="291"/>
      <c r="YB56" s="291"/>
      <c r="YC56" s="291"/>
      <c r="YD56" s="291"/>
      <c r="YE56" s="291"/>
      <c r="YF56" s="291"/>
      <c r="YG56" s="291"/>
      <c r="YH56" s="291"/>
      <c r="YI56" s="291"/>
      <c r="YJ56" s="291"/>
      <c r="YK56" s="291"/>
      <c r="YL56" s="291"/>
      <c r="YM56" s="291"/>
      <c r="YN56" s="291"/>
      <c r="YO56" s="291"/>
      <c r="YP56" s="291"/>
      <c r="YQ56" s="291"/>
      <c r="YR56" s="291"/>
      <c r="YS56" s="291"/>
      <c r="YT56" s="291"/>
      <c r="YU56" s="291"/>
      <c r="YV56" s="291"/>
      <c r="YW56" s="291"/>
      <c r="YX56" s="291"/>
      <c r="YY56" s="291"/>
      <c r="YZ56" s="291"/>
      <c r="ZA56" s="291"/>
      <c r="ZB56" s="291"/>
      <c r="ZC56" s="291"/>
      <c r="ZD56" s="291"/>
      <c r="ZE56" s="291"/>
      <c r="ZF56" s="291"/>
      <c r="ZG56" s="291"/>
      <c r="ZH56" s="291"/>
      <c r="ZI56" s="291"/>
      <c r="ZJ56" s="291"/>
      <c r="ZK56" s="291"/>
      <c r="ZL56" s="291"/>
      <c r="ZM56" s="291"/>
      <c r="ZN56" s="291"/>
      <c r="ZO56" s="291"/>
      <c r="ZP56" s="291"/>
      <c r="ZQ56" s="291"/>
      <c r="ZR56" s="291"/>
      <c r="ZS56" s="291"/>
      <c r="ZT56" s="291"/>
      <c r="ZU56" s="291"/>
      <c r="ZV56" s="291"/>
      <c r="ZW56" s="291"/>
      <c r="ZX56" s="291"/>
      <c r="ZY56" s="291"/>
      <c r="ZZ56" s="291"/>
      <c r="AAA56" s="291"/>
      <c r="AAB56" s="291"/>
      <c r="AAC56" s="291"/>
      <c r="AAD56" s="291"/>
      <c r="AAE56" s="291"/>
      <c r="AAF56" s="291"/>
      <c r="AAG56" s="291"/>
      <c r="AAH56" s="291"/>
      <c r="AAI56" s="291"/>
      <c r="AAJ56" s="291"/>
      <c r="AAK56" s="291"/>
      <c r="AAL56" s="291"/>
      <c r="AAM56" s="291"/>
      <c r="AAN56" s="291"/>
      <c r="AAO56" s="291"/>
      <c r="AAP56" s="291"/>
      <c r="AAQ56" s="291"/>
      <c r="AAR56" s="291"/>
      <c r="AAS56" s="291"/>
      <c r="AAT56" s="291"/>
      <c r="AAU56" s="291"/>
      <c r="AAV56" s="291"/>
      <c r="AAW56" s="291"/>
      <c r="AAX56" s="291"/>
      <c r="AAY56" s="291"/>
      <c r="AAZ56" s="291"/>
      <c r="ABA56" s="291"/>
      <c r="ABB56" s="291"/>
      <c r="ABC56" s="291"/>
      <c r="ABD56" s="291"/>
      <c r="ABE56" s="291"/>
      <c r="ABF56" s="291"/>
      <c r="ABG56" s="291"/>
      <c r="ABH56" s="291"/>
      <c r="ABI56" s="291"/>
      <c r="ABJ56" s="291"/>
      <c r="ABK56" s="291"/>
      <c r="ABL56" s="291"/>
      <c r="ABM56" s="291"/>
      <c r="ABN56" s="291"/>
      <c r="ABO56" s="291"/>
      <c r="ABP56" s="291"/>
      <c r="ABQ56" s="291"/>
      <c r="ABR56" s="291"/>
      <c r="ABS56" s="291"/>
      <c r="ABT56" s="291"/>
      <c r="ABU56" s="291"/>
      <c r="ABV56" s="291"/>
      <c r="ABW56" s="291"/>
      <c r="ABX56" s="291"/>
      <c r="ABY56" s="291"/>
      <c r="ABZ56" s="291"/>
      <c r="ACA56" s="291"/>
      <c r="ACB56" s="291"/>
      <c r="ACC56" s="291"/>
      <c r="ACD56" s="291"/>
      <c r="ACE56" s="291"/>
      <c r="ACF56" s="291"/>
      <c r="ACG56" s="291"/>
      <c r="ACH56" s="291"/>
      <c r="ACI56" s="291"/>
      <c r="ACJ56" s="291"/>
      <c r="ACK56" s="291"/>
      <c r="ACL56" s="291"/>
      <c r="ACM56" s="291"/>
      <c r="ACN56" s="291"/>
      <c r="ACO56" s="291"/>
      <c r="ACP56" s="291"/>
      <c r="ACQ56" s="291"/>
      <c r="ACR56" s="291"/>
      <c r="ACS56" s="291"/>
      <c r="ACT56" s="291"/>
      <c r="ACU56" s="291"/>
      <c r="ACV56" s="291"/>
      <c r="ACW56" s="291"/>
      <c r="ACX56" s="291"/>
      <c r="ACY56" s="291"/>
      <c r="ACZ56" s="291"/>
      <c r="ADA56" s="291"/>
      <c r="ADB56" s="291"/>
      <c r="ADC56" s="291"/>
      <c r="ADD56" s="291"/>
      <c r="ADE56" s="291"/>
      <c r="ADF56" s="291"/>
      <c r="ADG56" s="291"/>
      <c r="ADH56" s="291"/>
      <c r="ADI56" s="291"/>
      <c r="ADJ56" s="291"/>
      <c r="ADK56" s="291"/>
      <c r="ADL56" s="291"/>
      <c r="ADM56" s="291"/>
      <c r="ADN56" s="291"/>
      <c r="ADO56" s="291"/>
      <c r="ADP56" s="291"/>
      <c r="ADQ56" s="291"/>
      <c r="ADR56" s="291"/>
      <c r="ADS56" s="291"/>
      <c r="ADT56" s="291"/>
      <c r="ADU56" s="291"/>
      <c r="ADV56" s="291"/>
      <c r="ADW56" s="291"/>
      <c r="ADX56" s="291"/>
      <c r="ADY56" s="291"/>
      <c r="ADZ56" s="291"/>
      <c r="AEA56" s="291"/>
      <c r="AEB56" s="291"/>
      <c r="AEC56" s="291"/>
      <c r="AED56" s="291"/>
      <c r="AEE56" s="291"/>
      <c r="AEF56" s="291"/>
      <c r="AEG56" s="291"/>
      <c r="AEH56" s="291"/>
      <c r="AEI56" s="291"/>
      <c r="AEJ56" s="291"/>
      <c r="AEK56" s="291"/>
      <c r="AEL56" s="291"/>
      <c r="AEM56" s="291"/>
      <c r="AEN56" s="291"/>
      <c r="AEO56" s="291"/>
      <c r="AEP56" s="291"/>
      <c r="AEQ56" s="291"/>
      <c r="AER56" s="291"/>
      <c r="AES56" s="291"/>
      <c r="AET56" s="291"/>
      <c r="AEU56" s="291"/>
      <c r="AEV56" s="291"/>
      <c r="AEW56" s="291"/>
      <c r="AEX56" s="291"/>
      <c r="AEY56" s="291"/>
      <c r="AEZ56" s="291"/>
      <c r="AFA56" s="291"/>
      <c r="AFB56" s="291"/>
      <c r="AFC56" s="291"/>
      <c r="AFD56" s="291"/>
      <c r="AFE56" s="291"/>
      <c r="AFF56" s="291"/>
      <c r="AFG56" s="291"/>
      <c r="AFH56" s="291"/>
      <c r="AFI56" s="291"/>
      <c r="AFJ56" s="291"/>
      <c r="AFK56" s="291"/>
      <c r="AFL56" s="291"/>
      <c r="AFM56" s="291"/>
      <c r="AFN56" s="291"/>
      <c r="AFO56" s="291"/>
      <c r="AFP56" s="291"/>
      <c r="AFQ56" s="291"/>
      <c r="AFR56" s="291"/>
      <c r="AFS56" s="291"/>
      <c r="AFT56" s="291"/>
      <c r="AFU56" s="291"/>
      <c r="AFV56" s="291"/>
      <c r="AFW56" s="291"/>
      <c r="AFX56" s="291"/>
      <c r="AFY56" s="291"/>
      <c r="AFZ56" s="291"/>
      <c r="AGA56" s="291"/>
      <c r="AGB56" s="291"/>
      <c r="AGC56" s="291"/>
      <c r="AGD56" s="291"/>
      <c r="AGE56" s="291"/>
      <c r="AGF56" s="291"/>
      <c r="AGG56" s="291"/>
      <c r="AGH56" s="291"/>
      <c r="AGI56" s="291"/>
      <c r="AGJ56" s="291"/>
      <c r="AGK56" s="291"/>
      <c r="AGL56" s="291"/>
      <c r="AGM56" s="291"/>
      <c r="AGN56" s="291"/>
      <c r="AGO56" s="291"/>
      <c r="AGP56" s="291"/>
      <c r="AGQ56" s="291"/>
      <c r="AGR56" s="291"/>
      <c r="AGS56" s="291"/>
      <c r="AGT56" s="291"/>
      <c r="AGU56" s="291"/>
      <c r="AGV56" s="291"/>
      <c r="AGW56" s="291"/>
      <c r="AGX56" s="291"/>
      <c r="AGY56" s="291"/>
      <c r="AGZ56" s="291"/>
      <c r="AHA56" s="291"/>
      <c r="AHB56" s="291"/>
      <c r="AHC56" s="291"/>
      <c r="AHD56" s="291"/>
      <c r="AHE56" s="291"/>
      <c r="AHF56" s="291"/>
      <c r="AHG56" s="291"/>
      <c r="AHH56" s="291"/>
      <c r="AHI56" s="291"/>
      <c r="AHJ56" s="291"/>
      <c r="AHK56" s="291"/>
      <c r="AHL56" s="291"/>
      <c r="AHM56" s="291"/>
      <c r="AHN56" s="291"/>
      <c r="AHO56" s="291"/>
      <c r="AHP56" s="291"/>
      <c r="AHQ56" s="291"/>
      <c r="AHR56" s="291"/>
      <c r="AHS56" s="291"/>
      <c r="AHT56" s="291"/>
      <c r="AHU56" s="291"/>
      <c r="AHV56" s="291"/>
      <c r="AHW56" s="291"/>
      <c r="AHX56" s="291"/>
      <c r="AHY56" s="291"/>
      <c r="AHZ56" s="291"/>
      <c r="AIA56" s="291"/>
      <c r="AIB56" s="291"/>
      <c r="AIC56" s="291"/>
      <c r="AID56" s="291"/>
      <c r="AIE56" s="291"/>
      <c r="AIF56" s="291"/>
      <c r="AIG56" s="291"/>
      <c r="AIH56" s="291"/>
      <c r="AII56" s="291"/>
      <c r="AIJ56" s="291"/>
      <c r="AIK56" s="291"/>
      <c r="AIL56" s="291"/>
      <c r="AIM56" s="291"/>
      <c r="AIN56" s="291"/>
      <c r="AIO56" s="291"/>
      <c r="AIP56" s="291"/>
      <c r="AIQ56" s="291"/>
      <c r="AIR56" s="291"/>
      <c r="AIS56" s="291"/>
      <c r="AIT56" s="291"/>
      <c r="AIU56" s="291"/>
      <c r="AIV56" s="291"/>
      <c r="AIW56" s="291"/>
      <c r="AIX56" s="291"/>
      <c r="AIY56" s="291"/>
      <c r="AIZ56" s="291"/>
      <c r="AJA56" s="291"/>
      <c r="AJB56" s="291"/>
      <c r="AJC56" s="291"/>
      <c r="AJD56" s="291"/>
      <c r="AJE56" s="291"/>
      <c r="AJF56" s="291"/>
      <c r="AJG56" s="291"/>
      <c r="AJH56" s="291"/>
      <c r="AJI56" s="291"/>
      <c r="AJJ56" s="291"/>
      <c r="AJK56" s="291"/>
      <c r="AJL56" s="291"/>
      <c r="AJM56" s="291"/>
      <c r="AJN56" s="291"/>
      <c r="AJO56" s="291"/>
      <c r="AJP56" s="291"/>
      <c r="AJQ56" s="291"/>
      <c r="AJR56" s="291"/>
      <c r="AJS56" s="291"/>
      <c r="AJT56" s="291"/>
      <c r="AJU56" s="291"/>
      <c r="AJV56" s="291"/>
      <c r="AJW56" s="291"/>
      <c r="AJX56" s="291"/>
      <c r="AJY56" s="291"/>
      <c r="AJZ56" s="291"/>
      <c r="AKA56" s="291"/>
      <c r="AKB56" s="291"/>
      <c r="AKC56" s="291"/>
      <c r="AKD56" s="291"/>
      <c r="AKE56" s="291"/>
      <c r="AKF56" s="291"/>
      <c r="AKG56" s="291"/>
      <c r="AKH56" s="291"/>
      <c r="AKI56" s="291"/>
      <c r="AKJ56" s="291"/>
      <c r="AKK56" s="291"/>
      <c r="AKL56" s="291"/>
      <c r="AKM56" s="291"/>
      <c r="AKN56" s="291"/>
      <c r="AKO56" s="291"/>
      <c r="AKP56" s="291"/>
      <c r="AKQ56" s="291"/>
      <c r="AKR56" s="291"/>
      <c r="AKS56" s="291"/>
      <c r="AKT56" s="291"/>
      <c r="AKU56" s="291"/>
      <c r="AKV56" s="291"/>
      <c r="AKW56" s="291"/>
      <c r="AKX56" s="291"/>
      <c r="AKY56" s="291"/>
      <c r="AKZ56" s="291"/>
      <c r="ALA56" s="291"/>
      <c r="ALB56" s="291"/>
      <c r="ALC56" s="291"/>
      <c r="ALD56" s="291"/>
      <c r="ALE56" s="291"/>
      <c r="ALF56" s="291"/>
      <c r="ALG56" s="291"/>
      <c r="ALH56" s="291"/>
      <c r="ALI56" s="291"/>
      <c r="ALJ56" s="291"/>
      <c r="ALK56" s="291"/>
    </row>
    <row r="57" spans="2:999">
      <c r="B57" t="s">
        <v>85</v>
      </c>
      <c r="C57" s="677">
        <v>0</v>
      </c>
      <c r="D57" s="677">
        <v>0</v>
      </c>
      <c r="E57" s="677">
        <v>0</v>
      </c>
      <c r="F57" s="677">
        <v>0</v>
      </c>
      <c r="G57" s="677">
        <v>0</v>
      </c>
      <c r="H57" s="677">
        <v>0</v>
      </c>
      <c r="I57" s="677">
        <v>0</v>
      </c>
      <c r="J57" s="677">
        <v>0</v>
      </c>
      <c r="K57" s="677">
        <v>0</v>
      </c>
      <c r="N57" s="86"/>
      <c r="O57" s="294"/>
      <c r="P57" s="294"/>
      <c r="Q57" s="294"/>
      <c r="R57" s="294"/>
      <c r="S57" s="294"/>
      <c r="T57" s="294"/>
      <c r="U57" s="291"/>
      <c r="V57" s="291"/>
      <c r="W57" s="291"/>
      <c r="X57" s="291"/>
      <c r="Y57" s="291"/>
      <c r="Z57" s="291"/>
      <c r="AA57" s="291"/>
      <c r="AB57" s="291"/>
      <c r="AC57" s="291"/>
      <c r="AD57" s="291"/>
      <c r="AE57" s="291"/>
      <c r="AF57" s="291"/>
      <c r="AG57" s="291"/>
      <c r="AH57" s="291"/>
      <c r="AI57" s="291"/>
      <c r="AJ57" s="291"/>
      <c r="AK57" s="291"/>
      <c r="AL57" s="291"/>
      <c r="AM57" s="291"/>
      <c r="AN57" s="291"/>
      <c r="AO57" s="291"/>
      <c r="AP57" s="291"/>
      <c r="AQ57" s="291"/>
      <c r="AR57" s="291"/>
      <c r="AS57" s="291"/>
      <c r="AT57" s="291"/>
      <c r="AU57" s="291"/>
      <c r="AV57" s="291"/>
      <c r="AW57" s="291"/>
      <c r="AX57" s="291"/>
      <c r="AY57" s="291"/>
      <c r="AZ57" s="291"/>
      <c r="BA57" s="291"/>
      <c r="BB57" s="291"/>
      <c r="BC57" s="291"/>
      <c r="BD57" s="291"/>
      <c r="BE57" s="291"/>
      <c r="BF57" s="291"/>
      <c r="BG57" s="291"/>
      <c r="BH57" s="291"/>
      <c r="BI57" s="291"/>
      <c r="BJ57" s="291"/>
      <c r="BK57" s="291"/>
      <c r="BL57" s="291"/>
      <c r="BM57" s="291"/>
      <c r="BN57" s="291"/>
      <c r="BO57" s="291"/>
      <c r="BP57" s="291"/>
      <c r="BQ57" s="291"/>
      <c r="BR57" s="291"/>
      <c r="BS57" s="291"/>
      <c r="BT57" s="291"/>
      <c r="BU57" s="291"/>
      <c r="BV57" s="291"/>
      <c r="BW57" s="291"/>
      <c r="BX57" s="291"/>
      <c r="BY57" s="291"/>
      <c r="BZ57" s="291"/>
      <c r="CA57" s="291"/>
      <c r="CB57" s="291"/>
      <c r="CC57" s="291"/>
      <c r="CD57" s="291"/>
      <c r="CE57" s="291"/>
      <c r="CF57" s="291"/>
      <c r="CG57" s="291"/>
      <c r="CH57" s="291"/>
      <c r="CI57" s="291"/>
      <c r="CJ57" s="291"/>
      <c r="CK57" s="291"/>
      <c r="CL57" s="291"/>
      <c r="CM57" s="291"/>
      <c r="CN57" s="291"/>
      <c r="CO57" s="291"/>
      <c r="CP57" s="291"/>
      <c r="CQ57" s="291"/>
      <c r="CR57" s="291"/>
      <c r="CS57" s="291"/>
      <c r="CT57" s="291"/>
      <c r="CU57" s="291"/>
      <c r="CV57" s="291"/>
      <c r="CW57" s="291"/>
      <c r="CX57" s="291"/>
      <c r="CY57" s="291"/>
      <c r="CZ57" s="291"/>
      <c r="DA57" s="291"/>
      <c r="DB57" s="291"/>
      <c r="DC57" s="291"/>
      <c r="DD57" s="291"/>
      <c r="DE57" s="291"/>
      <c r="DF57" s="291"/>
      <c r="DG57" s="291"/>
      <c r="DH57" s="291"/>
      <c r="DI57" s="291"/>
      <c r="DJ57" s="291"/>
      <c r="DK57" s="291"/>
      <c r="DL57" s="291"/>
      <c r="DM57" s="291"/>
      <c r="DN57" s="291"/>
      <c r="DO57" s="291"/>
      <c r="DP57" s="291"/>
      <c r="DQ57" s="291"/>
      <c r="DR57" s="291"/>
      <c r="DS57" s="291"/>
      <c r="DT57" s="291"/>
      <c r="DU57" s="291"/>
      <c r="DV57" s="291"/>
      <c r="DW57" s="291"/>
      <c r="DX57" s="291"/>
      <c r="DY57" s="291"/>
      <c r="DZ57" s="291"/>
      <c r="EA57" s="291"/>
      <c r="EB57" s="291"/>
      <c r="EC57" s="291"/>
      <c r="ED57" s="291"/>
      <c r="EE57" s="291"/>
      <c r="EF57" s="291"/>
      <c r="EG57" s="291"/>
      <c r="EH57" s="291"/>
      <c r="EI57" s="291"/>
      <c r="EJ57" s="291"/>
      <c r="EK57" s="291"/>
      <c r="EL57" s="291"/>
      <c r="EM57" s="291"/>
      <c r="EN57" s="291"/>
      <c r="EO57" s="291"/>
      <c r="EP57" s="291"/>
      <c r="EQ57" s="291"/>
      <c r="ER57" s="291"/>
      <c r="ES57" s="291"/>
      <c r="ET57" s="291"/>
      <c r="EU57" s="291"/>
      <c r="EV57" s="291"/>
      <c r="EW57" s="291"/>
      <c r="EX57" s="291"/>
      <c r="EY57" s="291"/>
      <c r="EZ57" s="291"/>
      <c r="FA57" s="291"/>
      <c r="FB57" s="291"/>
      <c r="FC57" s="291"/>
      <c r="FD57" s="291"/>
      <c r="FE57" s="291"/>
      <c r="FF57" s="291"/>
      <c r="FG57" s="291"/>
      <c r="FH57" s="291"/>
      <c r="FI57" s="291"/>
      <c r="FJ57" s="291"/>
      <c r="FK57" s="291"/>
      <c r="FL57" s="291"/>
      <c r="FM57" s="291"/>
      <c r="FN57" s="291"/>
      <c r="FO57" s="291"/>
      <c r="FP57" s="291"/>
      <c r="FQ57" s="291"/>
      <c r="FR57" s="291"/>
      <c r="FS57" s="291"/>
      <c r="FT57" s="291"/>
      <c r="FU57" s="291"/>
      <c r="FV57" s="291"/>
      <c r="FW57" s="291"/>
      <c r="FX57" s="291"/>
      <c r="FY57" s="291"/>
      <c r="FZ57" s="291"/>
      <c r="GA57" s="291"/>
      <c r="GB57" s="291"/>
      <c r="GC57" s="291"/>
      <c r="GD57" s="291"/>
      <c r="GE57" s="291"/>
      <c r="GF57" s="291"/>
      <c r="GG57" s="291"/>
      <c r="GH57" s="291"/>
      <c r="GI57" s="291"/>
      <c r="GJ57" s="291"/>
      <c r="GK57" s="291"/>
      <c r="GL57" s="291"/>
      <c r="GM57" s="291"/>
      <c r="GN57" s="291"/>
      <c r="GO57" s="291"/>
      <c r="GP57" s="291"/>
      <c r="GQ57" s="291"/>
      <c r="GR57" s="291"/>
      <c r="GS57" s="291"/>
      <c r="GT57" s="291"/>
      <c r="GU57" s="291"/>
      <c r="GV57" s="291"/>
      <c r="GW57" s="291"/>
      <c r="GX57" s="291"/>
      <c r="GY57" s="291"/>
      <c r="GZ57" s="291"/>
      <c r="HA57" s="291"/>
      <c r="HB57" s="291"/>
      <c r="HC57" s="291"/>
      <c r="HD57" s="291"/>
      <c r="HE57" s="291"/>
      <c r="HF57" s="291"/>
      <c r="HG57" s="291"/>
      <c r="HH57" s="291"/>
      <c r="HI57" s="291"/>
      <c r="HJ57" s="291"/>
      <c r="HK57" s="291"/>
      <c r="HL57" s="291"/>
      <c r="HM57" s="291"/>
      <c r="HN57" s="291"/>
      <c r="HO57" s="291"/>
      <c r="HP57" s="291"/>
      <c r="HQ57" s="291"/>
      <c r="HR57" s="291"/>
      <c r="HS57" s="291"/>
      <c r="HT57" s="291"/>
      <c r="HU57" s="291"/>
      <c r="HV57" s="291"/>
      <c r="HW57" s="291"/>
      <c r="HX57" s="291"/>
      <c r="HY57" s="291"/>
      <c r="HZ57" s="291"/>
      <c r="IA57" s="291"/>
      <c r="IB57" s="291"/>
      <c r="IC57" s="291"/>
      <c r="ID57" s="291"/>
      <c r="IE57" s="291"/>
      <c r="IF57" s="291"/>
      <c r="IG57" s="291"/>
      <c r="IH57" s="291"/>
      <c r="II57" s="291"/>
      <c r="IJ57" s="291"/>
      <c r="IK57" s="291"/>
      <c r="IL57" s="291"/>
      <c r="IM57" s="291"/>
      <c r="IN57" s="291"/>
      <c r="IO57" s="291"/>
      <c r="IP57" s="291"/>
      <c r="IQ57" s="291"/>
      <c r="IR57" s="291"/>
      <c r="IS57" s="291"/>
      <c r="IT57" s="291"/>
      <c r="IU57" s="291"/>
      <c r="IV57" s="291"/>
      <c r="IW57" s="291"/>
      <c r="IX57" s="291"/>
      <c r="IY57" s="291"/>
      <c r="IZ57" s="291"/>
      <c r="JA57" s="291"/>
      <c r="JB57" s="291"/>
      <c r="JC57" s="291"/>
      <c r="JD57" s="291"/>
      <c r="JE57" s="291"/>
      <c r="JF57" s="291"/>
      <c r="JG57" s="291"/>
      <c r="JH57" s="291"/>
      <c r="JI57" s="291"/>
      <c r="JJ57" s="291"/>
      <c r="JK57" s="291"/>
      <c r="JL57" s="291"/>
      <c r="JM57" s="291"/>
      <c r="JN57" s="291"/>
      <c r="JO57" s="291"/>
      <c r="JP57" s="291"/>
      <c r="JQ57" s="291"/>
      <c r="JR57" s="291"/>
      <c r="JS57" s="291"/>
      <c r="JT57" s="291"/>
      <c r="JU57" s="291"/>
      <c r="JV57" s="291"/>
      <c r="JW57" s="291"/>
      <c r="JX57" s="291"/>
      <c r="JY57" s="291"/>
      <c r="JZ57" s="291"/>
      <c r="KA57" s="291"/>
      <c r="KB57" s="291"/>
      <c r="KC57" s="291"/>
      <c r="KD57" s="291"/>
      <c r="KE57" s="291"/>
      <c r="KF57" s="291"/>
      <c r="KG57" s="291"/>
      <c r="KH57" s="291"/>
      <c r="KI57" s="291"/>
      <c r="KJ57" s="291"/>
      <c r="KK57" s="291"/>
      <c r="KL57" s="291"/>
      <c r="KM57" s="291"/>
      <c r="KN57" s="291"/>
      <c r="KO57" s="291"/>
      <c r="KP57" s="291"/>
      <c r="KQ57" s="291"/>
      <c r="KR57" s="291"/>
      <c r="KS57" s="291"/>
      <c r="KT57" s="291"/>
      <c r="KU57" s="291"/>
      <c r="KV57" s="291"/>
      <c r="KW57" s="291"/>
      <c r="KX57" s="291"/>
      <c r="KY57" s="291"/>
      <c r="KZ57" s="291"/>
      <c r="LA57" s="291"/>
      <c r="LB57" s="291"/>
      <c r="LC57" s="291"/>
      <c r="LD57" s="291"/>
      <c r="LE57" s="291"/>
      <c r="LF57" s="291"/>
      <c r="LG57" s="291"/>
      <c r="LH57" s="291"/>
      <c r="LI57" s="291"/>
      <c r="LJ57" s="291"/>
      <c r="LK57" s="291"/>
      <c r="LL57" s="291"/>
      <c r="LM57" s="291"/>
      <c r="LN57" s="291"/>
      <c r="LO57" s="291"/>
      <c r="LP57" s="291"/>
      <c r="LQ57" s="291"/>
      <c r="LR57" s="291"/>
      <c r="LS57" s="291"/>
      <c r="LT57" s="291"/>
      <c r="LU57" s="291"/>
      <c r="LV57" s="291"/>
      <c r="LW57" s="291"/>
      <c r="LX57" s="291"/>
      <c r="LY57" s="291"/>
      <c r="LZ57" s="291"/>
      <c r="MA57" s="291"/>
      <c r="MB57" s="291"/>
      <c r="MC57" s="291"/>
      <c r="MD57" s="291"/>
      <c r="ME57" s="291"/>
      <c r="MF57" s="291"/>
      <c r="MG57" s="291"/>
      <c r="MH57" s="291"/>
      <c r="MI57" s="291"/>
      <c r="MJ57" s="291"/>
      <c r="MK57" s="291"/>
      <c r="ML57" s="291"/>
      <c r="MM57" s="291"/>
      <c r="MN57" s="291"/>
      <c r="MO57" s="291"/>
      <c r="MP57" s="291"/>
      <c r="MQ57" s="291"/>
      <c r="MR57" s="291"/>
      <c r="MS57" s="291"/>
      <c r="MT57" s="291"/>
      <c r="MU57" s="291"/>
      <c r="MV57" s="291"/>
      <c r="MW57" s="291"/>
      <c r="MX57" s="291"/>
      <c r="MY57" s="291"/>
      <c r="MZ57" s="291"/>
      <c r="NA57" s="291"/>
      <c r="NB57" s="291"/>
      <c r="NC57" s="291"/>
      <c r="ND57" s="291"/>
      <c r="NE57" s="291"/>
      <c r="NF57" s="291"/>
      <c r="NG57" s="291"/>
      <c r="NH57" s="291"/>
      <c r="NI57" s="291"/>
      <c r="NJ57" s="291"/>
      <c r="NK57" s="291"/>
      <c r="NL57" s="291"/>
      <c r="NM57" s="291"/>
      <c r="NN57" s="291"/>
      <c r="NO57" s="291"/>
      <c r="NP57" s="291"/>
      <c r="NQ57" s="291"/>
      <c r="NR57" s="291"/>
      <c r="NS57" s="291"/>
      <c r="NT57" s="291"/>
      <c r="NU57" s="291"/>
      <c r="NV57" s="291"/>
      <c r="NW57" s="291"/>
      <c r="NX57" s="291"/>
      <c r="NY57" s="291"/>
      <c r="NZ57" s="291"/>
      <c r="OA57" s="291"/>
      <c r="OB57" s="291"/>
      <c r="OC57" s="291"/>
      <c r="OD57" s="291"/>
      <c r="OE57" s="291"/>
      <c r="OF57" s="291"/>
      <c r="OG57" s="291"/>
      <c r="OH57" s="291"/>
      <c r="OI57" s="291"/>
      <c r="OJ57" s="291"/>
      <c r="OK57" s="291"/>
      <c r="OL57" s="291"/>
      <c r="OM57" s="291"/>
      <c r="ON57" s="291"/>
      <c r="OO57" s="291"/>
      <c r="OP57" s="291"/>
      <c r="OQ57" s="291"/>
      <c r="OR57" s="291"/>
      <c r="OS57" s="291"/>
      <c r="OT57" s="291"/>
      <c r="OU57" s="291"/>
      <c r="OV57" s="291"/>
      <c r="OW57" s="291"/>
      <c r="OX57" s="291"/>
      <c r="OY57" s="291"/>
      <c r="OZ57" s="291"/>
      <c r="PA57" s="291"/>
      <c r="PB57" s="291"/>
      <c r="PC57" s="291"/>
      <c r="PD57" s="291"/>
      <c r="PE57" s="291"/>
      <c r="PF57" s="291"/>
      <c r="PG57" s="291"/>
      <c r="PH57" s="291"/>
      <c r="PI57" s="291"/>
      <c r="PJ57" s="291"/>
      <c r="PK57" s="291"/>
      <c r="PL57" s="291"/>
      <c r="PM57" s="291"/>
      <c r="PN57" s="291"/>
      <c r="PO57" s="291"/>
      <c r="PP57" s="291"/>
      <c r="PQ57" s="291"/>
      <c r="PR57" s="291"/>
      <c r="PS57" s="291"/>
      <c r="PT57" s="291"/>
      <c r="PU57" s="291"/>
      <c r="PV57" s="291"/>
      <c r="PW57" s="291"/>
      <c r="PX57" s="291"/>
      <c r="PY57" s="291"/>
      <c r="PZ57" s="291"/>
      <c r="QA57" s="291"/>
      <c r="QB57" s="291"/>
      <c r="QC57" s="291"/>
      <c r="QD57" s="291"/>
      <c r="QE57" s="291"/>
      <c r="QF57" s="291"/>
      <c r="QG57" s="291"/>
      <c r="QH57" s="291"/>
      <c r="QI57" s="291"/>
      <c r="QJ57" s="291"/>
      <c r="QK57" s="291"/>
      <c r="QL57" s="291"/>
      <c r="QM57" s="291"/>
      <c r="QN57" s="291"/>
      <c r="QO57" s="291"/>
      <c r="QP57" s="291"/>
      <c r="QQ57" s="291"/>
      <c r="QR57" s="291"/>
      <c r="QS57" s="291"/>
      <c r="QT57" s="291"/>
      <c r="QU57" s="291"/>
      <c r="QV57" s="291"/>
      <c r="QW57" s="291"/>
      <c r="QX57" s="291"/>
      <c r="QY57" s="291"/>
      <c r="QZ57" s="291"/>
      <c r="RA57" s="291"/>
      <c r="RB57" s="291"/>
      <c r="RC57" s="291"/>
      <c r="RD57" s="291"/>
      <c r="RE57" s="291"/>
      <c r="RF57" s="291"/>
      <c r="RG57" s="291"/>
      <c r="RH57" s="291"/>
      <c r="RI57" s="291"/>
      <c r="RJ57" s="291"/>
      <c r="RK57" s="291"/>
      <c r="RL57" s="291"/>
      <c r="RM57" s="291"/>
      <c r="RN57" s="291"/>
      <c r="RO57" s="291"/>
      <c r="RP57" s="291"/>
      <c r="RQ57" s="291"/>
      <c r="RR57" s="291"/>
      <c r="RS57" s="291"/>
      <c r="RT57" s="291"/>
      <c r="RU57" s="291"/>
      <c r="RV57" s="291"/>
      <c r="RW57" s="291"/>
      <c r="RX57" s="291"/>
      <c r="RY57" s="291"/>
      <c r="RZ57" s="291"/>
      <c r="SA57" s="291"/>
      <c r="SB57" s="291"/>
      <c r="SC57" s="291"/>
      <c r="SD57" s="291"/>
      <c r="SE57" s="291"/>
      <c r="SF57" s="291"/>
      <c r="SG57" s="291"/>
      <c r="SH57" s="291"/>
      <c r="SI57" s="291"/>
      <c r="SJ57" s="291"/>
      <c r="SK57" s="291"/>
      <c r="SL57" s="291"/>
      <c r="SM57" s="291"/>
      <c r="SN57" s="291"/>
      <c r="SO57" s="291"/>
      <c r="SP57" s="291"/>
      <c r="SQ57" s="291"/>
      <c r="SR57" s="291"/>
      <c r="SS57" s="291"/>
      <c r="ST57" s="291"/>
      <c r="SU57" s="291"/>
      <c r="SV57" s="291"/>
      <c r="SW57" s="291"/>
      <c r="SX57" s="291"/>
      <c r="SY57" s="291"/>
      <c r="SZ57" s="291"/>
      <c r="TA57" s="291"/>
      <c r="TB57" s="291"/>
      <c r="TC57" s="291"/>
      <c r="TD57" s="291"/>
      <c r="TE57" s="291"/>
      <c r="TF57" s="291"/>
      <c r="TG57" s="291"/>
      <c r="TH57" s="291"/>
      <c r="TI57" s="291"/>
      <c r="TJ57" s="291"/>
      <c r="TK57" s="291"/>
      <c r="TL57" s="291"/>
      <c r="TM57" s="291"/>
      <c r="TN57" s="291"/>
      <c r="TO57" s="291"/>
      <c r="TP57" s="291"/>
      <c r="TQ57" s="291"/>
      <c r="TR57" s="291"/>
      <c r="TS57" s="291"/>
      <c r="TT57" s="291"/>
      <c r="TU57" s="291"/>
      <c r="TV57" s="291"/>
      <c r="TW57" s="291"/>
      <c r="TX57" s="291"/>
      <c r="TY57" s="291"/>
      <c r="TZ57" s="291"/>
      <c r="UA57" s="291"/>
      <c r="UB57" s="291"/>
      <c r="UC57" s="291"/>
      <c r="UD57" s="291"/>
      <c r="UE57" s="291"/>
      <c r="UF57" s="291"/>
      <c r="UG57" s="291"/>
      <c r="UH57" s="291"/>
      <c r="UI57" s="291"/>
      <c r="UJ57" s="291"/>
      <c r="UK57" s="291"/>
      <c r="UL57" s="291"/>
      <c r="UM57" s="291"/>
      <c r="UN57" s="291"/>
      <c r="UO57" s="291"/>
      <c r="UP57" s="291"/>
      <c r="UQ57" s="291"/>
      <c r="UR57" s="291"/>
      <c r="US57" s="291"/>
      <c r="UT57" s="291"/>
      <c r="UU57" s="291"/>
      <c r="UV57" s="291"/>
      <c r="UW57" s="291"/>
      <c r="UX57" s="291"/>
      <c r="UY57" s="291"/>
      <c r="UZ57" s="291"/>
      <c r="VA57" s="291"/>
      <c r="VB57" s="291"/>
      <c r="VC57" s="291"/>
      <c r="VD57" s="291"/>
      <c r="VE57" s="291"/>
      <c r="VF57" s="291"/>
      <c r="VG57" s="291"/>
      <c r="VH57" s="291"/>
      <c r="VI57" s="291"/>
      <c r="VJ57" s="291"/>
      <c r="VK57" s="291"/>
      <c r="VL57" s="291"/>
      <c r="VM57" s="291"/>
      <c r="VN57" s="291"/>
      <c r="VO57" s="291"/>
      <c r="VP57" s="291"/>
      <c r="VQ57" s="291"/>
      <c r="VR57" s="291"/>
      <c r="VS57" s="291"/>
      <c r="VT57" s="291"/>
      <c r="VU57" s="291"/>
      <c r="VV57" s="291"/>
      <c r="VW57" s="291"/>
      <c r="VX57" s="291"/>
      <c r="VY57" s="291"/>
      <c r="VZ57" s="291"/>
      <c r="WA57" s="291"/>
      <c r="WB57" s="291"/>
      <c r="WC57" s="291"/>
      <c r="WD57" s="291"/>
      <c r="WE57" s="291"/>
      <c r="WF57" s="291"/>
      <c r="WG57" s="291"/>
      <c r="WH57" s="291"/>
      <c r="WI57" s="291"/>
      <c r="WJ57" s="291"/>
      <c r="WK57" s="291"/>
      <c r="WL57" s="291"/>
      <c r="WM57" s="291"/>
      <c r="WN57" s="291"/>
      <c r="WO57" s="291"/>
      <c r="WP57" s="291"/>
      <c r="WQ57" s="291"/>
      <c r="WR57" s="291"/>
      <c r="WS57" s="291"/>
      <c r="WT57" s="291"/>
      <c r="WU57" s="291"/>
      <c r="WV57" s="291"/>
      <c r="WW57" s="291"/>
      <c r="WX57" s="291"/>
      <c r="WY57" s="291"/>
      <c r="WZ57" s="291"/>
      <c r="XA57" s="291"/>
      <c r="XB57" s="291"/>
      <c r="XC57" s="291"/>
      <c r="XD57" s="291"/>
      <c r="XE57" s="291"/>
      <c r="XF57" s="291"/>
      <c r="XG57" s="291"/>
      <c r="XH57" s="291"/>
      <c r="XI57" s="291"/>
      <c r="XJ57" s="291"/>
      <c r="XK57" s="291"/>
      <c r="XL57" s="291"/>
      <c r="XM57" s="291"/>
      <c r="XN57" s="291"/>
      <c r="XO57" s="291"/>
      <c r="XP57" s="291"/>
      <c r="XQ57" s="291"/>
      <c r="XR57" s="291"/>
      <c r="XS57" s="291"/>
      <c r="XT57" s="291"/>
      <c r="XU57" s="291"/>
      <c r="XV57" s="291"/>
      <c r="XW57" s="291"/>
      <c r="XX57" s="291"/>
      <c r="XY57" s="291"/>
      <c r="XZ57" s="291"/>
      <c r="YA57" s="291"/>
      <c r="YB57" s="291"/>
      <c r="YC57" s="291"/>
      <c r="YD57" s="291"/>
      <c r="YE57" s="291"/>
      <c r="YF57" s="291"/>
      <c r="YG57" s="291"/>
      <c r="YH57" s="291"/>
      <c r="YI57" s="291"/>
      <c r="YJ57" s="291"/>
      <c r="YK57" s="291"/>
      <c r="YL57" s="291"/>
      <c r="YM57" s="291"/>
      <c r="YN57" s="291"/>
      <c r="YO57" s="291"/>
      <c r="YP57" s="291"/>
      <c r="YQ57" s="291"/>
      <c r="YR57" s="291"/>
      <c r="YS57" s="291"/>
      <c r="YT57" s="291"/>
      <c r="YU57" s="291"/>
      <c r="YV57" s="291"/>
      <c r="YW57" s="291"/>
      <c r="YX57" s="291"/>
      <c r="YY57" s="291"/>
      <c r="YZ57" s="291"/>
      <c r="ZA57" s="291"/>
      <c r="ZB57" s="291"/>
      <c r="ZC57" s="291"/>
      <c r="ZD57" s="291"/>
      <c r="ZE57" s="291"/>
      <c r="ZF57" s="291"/>
      <c r="ZG57" s="291"/>
      <c r="ZH57" s="291"/>
      <c r="ZI57" s="291"/>
      <c r="ZJ57" s="291"/>
      <c r="ZK57" s="291"/>
      <c r="ZL57" s="291"/>
      <c r="ZM57" s="291"/>
      <c r="ZN57" s="291"/>
      <c r="ZO57" s="291"/>
      <c r="ZP57" s="291"/>
      <c r="ZQ57" s="291"/>
      <c r="ZR57" s="291"/>
      <c r="ZS57" s="291"/>
      <c r="ZT57" s="291"/>
      <c r="ZU57" s="291"/>
      <c r="ZV57" s="291"/>
      <c r="ZW57" s="291"/>
      <c r="ZX57" s="291"/>
      <c r="ZY57" s="291"/>
      <c r="ZZ57" s="291"/>
      <c r="AAA57" s="291"/>
      <c r="AAB57" s="291"/>
      <c r="AAC57" s="291"/>
      <c r="AAD57" s="291"/>
      <c r="AAE57" s="291"/>
      <c r="AAF57" s="291"/>
      <c r="AAG57" s="291"/>
      <c r="AAH57" s="291"/>
      <c r="AAI57" s="291"/>
      <c r="AAJ57" s="291"/>
      <c r="AAK57" s="291"/>
      <c r="AAL57" s="291"/>
      <c r="AAM57" s="291"/>
      <c r="AAN57" s="291"/>
      <c r="AAO57" s="291"/>
      <c r="AAP57" s="291"/>
      <c r="AAQ57" s="291"/>
      <c r="AAR57" s="291"/>
      <c r="AAS57" s="291"/>
      <c r="AAT57" s="291"/>
      <c r="AAU57" s="291"/>
      <c r="AAV57" s="291"/>
      <c r="AAW57" s="291"/>
      <c r="AAX57" s="291"/>
      <c r="AAY57" s="291"/>
      <c r="AAZ57" s="291"/>
      <c r="ABA57" s="291"/>
      <c r="ABB57" s="291"/>
      <c r="ABC57" s="291"/>
      <c r="ABD57" s="291"/>
      <c r="ABE57" s="291"/>
      <c r="ABF57" s="291"/>
      <c r="ABG57" s="291"/>
      <c r="ABH57" s="291"/>
      <c r="ABI57" s="291"/>
      <c r="ABJ57" s="291"/>
      <c r="ABK57" s="291"/>
      <c r="ABL57" s="291"/>
      <c r="ABM57" s="291"/>
      <c r="ABN57" s="291"/>
      <c r="ABO57" s="291"/>
      <c r="ABP57" s="291"/>
      <c r="ABQ57" s="291"/>
      <c r="ABR57" s="291"/>
      <c r="ABS57" s="291"/>
      <c r="ABT57" s="291"/>
      <c r="ABU57" s="291"/>
      <c r="ABV57" s="291"/>
      <c r="ABW57" s="291"/>
      <c r="ABX57" s="291"/>
      <c r="ABY57" s="291"/>
      <c r="ABZ57" s="291"/>
      <c r="ACA57" s="291"/>
      <c r="ACB57" s="291"/>
      <c r="ACC57" s="291"/>
      <c r="ACD57" s="291"/>
      <c r="ACE57" s="291"/>
      <c r="ACF57" s="291"/>
      <c r="ACG57" s="291"/>
      <c r="ACH57" s="291"/>
      <c r="ACI57" s="291"/>
      <c r="ACJ57" s="291"/>
      <c r="ACK57" s="291"/>
      <c r="ACL57" s="291"/>
      <c r="ACM57" s="291"/>
      <c r="ACN57" s="291"/>
      <c r="ACO57" s="291"/>
      <c r="ACP57" s="291"/>
      <c r="ACQ57" s="291"/>
      <c r="ACR57" s="291"/>
      <c r="ACS57" s="291"/>
      <c r="ACT57" s="291"/>
      <c r="ACU57" s="291"/>
      <c r="ACV57" s="291"/>
      <c r="ACW57" s="291"/>
      <c r="ACX57" s="291"/>
      <c r="ACY57" s="291"/>
      <c r="ACZ57" s="291"/>
      <c r="ADA57" s="291"/>
      <c r="ADB57" s="291"/>
      <c r="ADC57" s="291"/>
      <c r="ADD57" s="291"/>
      <c r="ADE57" s="291"/>
      <c r="ADF57" s="291"/>
      <c r="ADG57" s="291"/>
      <c r="ADH57" s="291"/>
      <c r="ADI57" s="291"/>
      <c r="ADJ57" s="291"/>
      <c r="ADK57" s="291"/>
      <c r="ADL57" s="291"/>
      <c r="ADM57" s="291"/>
      <c r="ADN57" s="291"/>
      <c r="ADO57" s="291"/>
      <c r="ADP57" s="291"/>
      <c r="ADQ57" s="291"/>
      <c r="ADR57" s="291"/>
      <c r="ADS57" s="291"/>
      <c r="ADT57" s="291"/>
      <c r="ADU57" s="291"/>
      <c r="ADV57" s="291"/>
      <c r="ADW57" s="291"/>
      <c r="ADX57" s="291"/>
      <c r="ADY57" s="291"/>
      <c r="ADZ57" s="291"/>
      <c r="AEA57" s="291"/>
      <c r="AEB57" s="291"/>
      <c r="AEC57" s="291"/>
      <c r="AED57" s="291"/>
      <c r="AEE57" s="291"/>
      <c r="AEF57" s="291"/>
      <c r="AEG57" s="291"/>
      <c r="AEH57" s="291"/>
      <c r="AEI57" s="291"/>
      <c r="AEJ57" s="291"/>
      <c r="AEK57" s="291"/>
      <c r="AEL57" s="291"/>
      <c r="AEM57" s="291"/>
      <c r="AEN57" s="291"/>
      <c r="AEO57" s="291"/>
      <c r="AEP57" s="291"/>
      <c r="AEQ57" s="291"/>
      <c r="AER57" s="291"/>
      <c r="AES57" s="291"/>
      <c r="AET57" s="291"/>
      <c r="AEU57" s="291"/>
      <c r="AEV57" s="291"/>
      <c r="AEW57" s="291"/>
      <c r="AEX57" s="291"/>
      <c r="AEY57" s="291"/>
      <c r="AEZ57" s="291"/>
      <c r="AFA57" s="291"/>
      <c r="AFB57" s="291"/>
      <c r="AFC57" s="291"/>
      <c r="AFD57" s="291"/>
      <c r="AFE57" s="291"/>
      <c r="AFF57" s="291"/>
      <c r="AFG57" s="291"/>
      <c r="AFH57" s="291"/>
      <c r="AFI57" s="291"/>
      <c r="AFJ57" s="291"/>
      <c r="AFK57" s="291"/>
      <c r="AFL57" s="291"/>
      <c r="AFM57" s="291"/>
      <c r="AFN57" s="291"/>
      <c r="AFO57" s="291"/>
      <c r="AFP57" s="291"/>
      <c r="AFQ57" s="291"/>
      <c r="AFR57" s="291"/>
      <c r="AFS57" s="291"/>
      <c r="AFT57" s="291"/>
      <c r="AFU57" s="291"/>
      <c r="AFV57" s="291"/>
      <c r="AFW57" s="291"/>
      <c r="AFX57" s="291"/>
      <c r="AFY57" s="291"/>
      <c r="AFZ57" s="291"/>
      <c r="AGA57" s="291"/>
      <c r="AGB57" s="291"/>
      <c r="AGC57" s="291"/>
      <c r="AGD57" s="291"/>
      <c r="AGE57" s="291"/>
      <c r="AGF57" s="291"/>
      <c r="AGG57" s="291"/>
      <c r="AGH57" s="291"/>
      <c r="AGI57" s="291"/>
      <c r="AGJ57" s="291"/>
      <c r="AGK57" s="291"/>
      <c r="AGL57" s="291"/>
      <c r="AGM57" s="291"/>
      <c r="AGN57" s="291"/>
      <c r="AGO57" s="291"/>
      <c r="AGP57" s="291"/>
      <c r="AGQ57" s="291"/>
      <c r="AGR57" s="291"/>
      <c r="AGS57" s="291"/>
      <c r="AGT57" s="291"/>
      <c r="AGU57" s="291"/>
      <c r="AGV57" s="291"/>
      <c r="AGW57" s="291"/>
      <c r="AGX57" s="291"/>
      <c r="AGY57" s="291"/>
      <c r="AGZ57" s="291"/>
      <c r="AHA57" s="291"/>
      <c r="AHB57" s="291"/>
      <c r="AHC57" s="291"/>
      <c r="AHD57" s="291"/>
      <c r="AHE57" s="291"/>
      <c r="AHF57" s="291"/>
      <c r="AHG57" s="291"/>
      <c r="AHH57" s="291"/>
      <c r="AHI57" s="291"/>
      <c r="AHJ57" s="291"/>
      <c r="AHK57" s="291"/>
      <c r="AHL57" s="291"/>
      <c r="AHM57" s="291"/>
      <c r="AHN57" s="291"/>
      <c r="AHO57" s="291"/>
      <c r="AHP57" s="291"/>
      <c r="AHQ57" s="291"/>
      <c r="AHR57" s="291"/>
      <c r="AHS57" s="291"/>
      <c r="AHT57" s="291"/>
      <c r="AHU57" s="291"/>
      <c r="AHV57" s="291"/>
      <c r="AHW57" s="291"/>
      <c r="AHX57" s="291"/>
      <c r="AHY57" s="291"/>
      <c r="AHZ57" s="291"/>
      <c r="AIA57" s="291"/>
      <c r="AIB57" s="291"/>
      <c r="AIC57" s="291"/>
      <c r="AID57" s="291"/>
      <c r="AIE57" s="291"/>
      <c r="AIF57" s="291"/>
      <c r="AIG57" s="291"/>
      <c r="AIH57" s="291"/>
      <c r="AII57" s="291"/>
      <c r="AIJ57" s="291"/>
      <c r="AIK57" s="291"/>
      <c r="AIL57" s="291"/>
      <c r="AIM57" s="291"/>
      <c r="AIN57" s="291"/>
      <c r="AIO57" s="291"/>
      <c r="AIP57" s="291"/>
      <c r="AIQ57" s="291"/>
      <c r="AIR57" s="291"/>
      <c r="AIS57" s="291"/>
      <c r="AIT57" s="291"/>
      <c r="AIU57" s="291"/>
      <c r="AIV57" s="291"/>
      <c r="AIW57" s="291"/>
      <c r="AIX57" s="291"/>
      <c r="AIY57" s="291"/>
      <c r="AIZ57" s="291"/>
      <c r="AJA57" s="291"/>
      <c r="AJB57" s="291"/>
      <c r="AJC57" s="291"/>
      <c r="AJD57" s="291"/>
      <c r="AJE57" s="291"/>
      <c r="AJF57" s="291"/>
      <c r="AJG57" s="291"/>
      <c r="AJH57" s="291"/>
      <c r="AJI57" s="291"/>
      <c r="AJJ57" s="291"/>
      <c r="AJK57" s="291"/>
      <c r="AJL57" s="291"/>
      <c r="AJM57" s="291"/>
      <c r="AJN57" s="291"/>
      <c r="AJO57" s="291"/>
      <c r="AJP57" s="291"/>
      <c r="AJQ57" s="291"/>
      <c r="AJR57" s="291"/>
      <c r="AJS57" s="291"/>
      <c r="AJT57" s="291"/>
      <c r="AJU57" s="291"/>
      <c r="AJV57" s="291"/>
      <c r="AJW57" s="291"/>
      <c r="AJX57" s="291"/>
      <c r="AJY57" s="291"/>
      <c r="AJZ57" s="291"/>
      <c r="AKA57" s="291"/>
      <c r="AKB57" s="291"/>
      <c r="AKC57" s="291"/>
      <c r="AKD57" s="291"/>
      <c r="AKE57" s="291"/>
      <c r="AKF57" s="291"/>
      <c r="AKG57" s="291"/>
      <c r="AKH57" s="291"/>
      <c r="AKI57" s="291"/>
      <c r="AKJ57" s="291"/>
      <c r="AKK57" s="291"/>
      <c r="AKL57" s="291"/>
      <c r="AKM57" s="291"/>
      <c r="AKN57" s="291"/>
      <c r="AKO57" s="291"/>
      <c r="AKP57" s="291"/>
      <c r="AKQ57" s="291"/>
      <c r="AKR57" s="291"/>
      <c r="AKS57" s="291"/>
      <c r="AKT57" s="291"/>
      <c r="AKU57" s="291"/>
      <c r="AKV57" s="291"/>
      <c r="AKW57" s="291"/>
      <c r="AKX57" s="291"/>
      <c r="AKY57" s="291"/>
      <c r="AKZ57" s="291"/>
      <c r="ALA57" s="291"/>
      <c r="ALB57" s="291"/>
      <c r="ALC57" s="291"/>
      <c r="ALD57" s="291"/>
      <c r="ALE57" s="291"/>
      <c r="ALF57" s="291"/>
      <c r="ALG57" s="291"/>
      <c r="ALH57" s="291"/>
      <c r="ALI57" s="291"/>
      <c r="ALJ57" s="291"/>
      <c r="ALK57" s="291"/>
    </row>
    <row r="58" spans="2:999">
      <c r="B58" t="s">
        <v>446</v>
      </c>
      <c r="C58" s="677">
        <v>855</v>
      </c>
      <c r="D58" s="677">
        <v>874</v>
      </c>
      <c r="E58" s="677">
        <v>597</v>
      </c>
      <c r="F58" s="677">
        <v>866</v>
      </c>
      <c r="G58" s="677">
        <v>929</v>
      </c>
      <c r="H58" s="677">
        <v>986</v>
      </c>
      <c r="I58" s="677">
        <v>1038</v>
      </c>
      <c r="J58" s="677">
        <v>1089</v>
      </c>
      <c r="K58" s="677">
        <v>1121</v>
      </c>
      <c r="N58" s="86"/>
      <c r="O58" s="294"/>
      <c r="P58" s="294"/>
      <c r="Q58" s="294"/>
      <c r="R58" s="294"/>
      <c r="S58" s="294"/>
      <c r="T58" s="294"/>
      <c r="U58" s="291"/>
      <c r="V58" s="291"/>
      <c r="W58" s="291"/>
      <c r="X58" s="291"/>
      <c r="Y58" s="291"/>
      <c r="Z58" s="291"/>
      <c r="AA58" s="291"/>
      <c r="AB58" s="291"/>
      <c r="AC58" s="291"/>
      <c r="AD58" s="291"/>
      <c r="AE58" s="291"/>
      <c r="AF58" s="291"/>
      <c r="AG58" s="291"/>
      <c r="AH58" s="291"/>
      <c r="AI58" s="291"/>
      <c r="AJ58" s="291"/>
      <c r="AK58" s="291"/>
      <c r="AL58" s="291"/>
      <c r="AM58" s="291"/>
      <c r="AN58" s="291"/>
      <c r="AO58" s="291"/>
      <c r="AP58" s="291"/>
      <c r="AQ58" s="291"/>
      <c r="AR58" s="291"/>
      <c r="AS58" s="291"/>
      <c r="AT58" s="291"/>
      <c r="AU58" s="291"/>
      <c r="AV58" s="291"/>
      <c r="AW58" s="291"/>
      <c r="AX58" s="291"/>
      <c r="AY58" s="291"/>
      <c r="AZ58" s="291"/>
      <c r="BA58" s="291"/>
      <c r="BB58" s="291"/>
      <c r="BC58" s="291"/>
      <c r="BD58" s="291"/>
      <c r="BE58" s="291"/>
      <c r="BF58" s="291"/>
      <c r="BG58" s="291"/>
      <c r="BH58" s="291"/>
      <c r="BI58" s="291"/>
      <c r="BJ58" s="291"/>
      <c r="BK58" s="291"/>
      <c r="BL58" s="291"/>
      <c r="BM58" s="291"/>
      <c r="BN58" s="291"/>
      <c r="BO58" s="291"/>
      <c r="BP58" s="291"/>
      <c r="BQ58" s="291"/>
      <c r="BR58" s="291"/>
      <c r="BS58" s="291"/>
      <c r="BT58" s="291"/>
      <c r="BU58" s="291"/>
      <c r="BV58" s="291"/>
      <c r="BW58" s="291"/>
      <c r="BX58" s="291"/>
      <c r="BY58" s="291"/>
      <c r="BZ58" s="291"/>
      <c r="CA58" s="291"/>
      <c r="CB58" s="291"/>
      <c r="CC58" s="291"/>
      <c r="CD58" s="291"/>
      <c r="CE58" s="291"/>
      <c r="CF58" s="291"/>
      <c r="CG58" s="291"/>
      <c r="CH58" s="291"/>
      <c r="CI58" s="291"/>
      <c r="CJ58" s="291"/>
      <c r="CK58" s="291"/>
      <c r="CL58" s="291"/>
      <c r="CM58" s="291"/>
      <c r="CN58" s="291"/>
      <c r="CO58" s="291"/>
      <c r="CP58" s="291"/>
      <c r="CQ58" s="291"/>
      <c r="CR58" s="291"/>
      <c r="CS58" s="291"/>
      <c r="CT58" s="291"/>
      <c r="CU58" s="291"/>
      <c r="CV58" s="291"/>
      <c r="CW58" s="291"/>
      <c r="CX58" s="291"/>
      <c r="CY58" s="291"/>
      <c r="CZ58" s="291"/>
      <c r="DA58" s="291"/>
      <c r="DB58" s="291"/>
      <c r="DC58" s="291"/>
      <c r="DD58" s="291"/>
      <c r="DE58" s="291"/>
      <c r="DF58" s="291"/>
      <c r="DG58" s="291"/>
      <c r="DH58" s="291"/>
      <c r="DI58" s="291"/>
      <c r="DJ58" s="291"/>
      <c r="DK58" s="291"/>
      <c r="DL58" s="291"/>
      <c r="DM58" s="291"/>
      <c r="DN58" s="291"/>
      <c r="DO58" s="291"/>
      <c r="DP58" s="291"/>
      <c r="DQ58" s="291"/>
      <c r="DR58" s="291"/>
      <c r="DS58" s="291"/>
      <c r="DT58" s="291"/>
      <c r="DU58" s="291"/>
      <c r="DV58" s="291"/>
      <c r="DW58" s="291"/>
      <c r="DX58" s="291"/>
      <c r="DY58" s="291"/>
      <c r="DZ58" s="291"/>
      <c r="EA58" s="291"/>
      <c r="EB58" s="291"/>
      <c r="EC58" s="291"/>
      <c r="ED58" s="291"/>
      <c r="EE58" s="291"/>
      <c r="EF58" s="291"/>
      <c r="EG58" s="291"/>
      <c r="EH58" s="291"/>
      <c r="EI58" s="291"/>
      <c r="EJ58" s="291"/>
      <c r="EK58" s="291"/>
      <c r="EL58" s="291"/>
      <c r="EM58" s="291"/>
      <c r="EN58" s="291"/>
      <c r="EO58" s="291"/>
      <c r="EP58" s="291"/>
      <c r="EQ58" s="291"/>
      <c r="ER58" s="291"/>
      <c r="ES58" s="291"/>
      <c r="ET58" s="291"/>
      <c r="EU58" s="291"/>
      <c r="EV58" s="291"/>
      <c r="EW58" s="291"/>
      <c r="EX58" s="291"/>
      <c r="EY58" s="291"/>
      <c r="EZ58" s="291"/>
      <c r="FA58" s="291"/>
      <c r="FB58" s="291"/>
      <c r="FC58" s="291"/>
      <c r="FD58" s="291"/>
      <c r="FE58" s="291"/>
      <c r="FF58" s="291"/>
      <c r="FG58" s="291"/>
      <c r="FH58" s="291"/>
      <c r="FI58" s="291"/>
      <c r="FJ58" s="291"/>
      <c r="FK58" s="291"/>
      <c r="FL58" s="291"/>
      <c r="FM58" s="291"/>
      <c r="FN58" s="291"/>
      <c r="FO58" s="291"/>
      <c r="FP58" s="291"/>
      <c r="FQ58" s="291"/>
      <c r="FR58" s="291"/>
      <c r="FS58" s="291"/>
      <c r="FT58" s="291"/>
      <c r="FU58" s="291"/>
      <c r="FV58" s="291"/>
      <c r="FW58" s="291"/>
      <c r="FX58" s="291"/>
      <c r="FY58" s="291"/>
      <c r="FZ58" s="291"/>
      <c r="GA58" s="291"/>
      <c r="GB58" s="291"/>
      <c r="GC58" s="291"/>
      <c r="GD58" s="291"/>
      <c r="GE58" s="291"/>
      <c r="GF58" s="291"/>
      <c r="GG58" s="291"/>
      <c r="GH58" s="291"/>
      <c r="GI58" s="291"/>
      <c r="GJ58" s="291"/>
      <c r="GK58" s="291"/>
      <c r="GL58" s="291"/>
      <c r="GM58" s="291"/>
      <c r="GN58" s="291"/>
      <c r="GO58" s="291"/>
      <c r="GP58" s="291"/>
      <c r="GQ58" s="291"/>
      <c r="GR58" s="291"/>
      <c r="GS58" s="291"/>
      <c r="GT58" s="291"/>
      <c r="GU58" s="291"/>
      <c r="GV58" s="291"/>
      <c r="GW58" s="291"/>
      <c r="GX58" s="291"/>
      <c r="GY58" s="291"/>
      <c r="GZ58" s="291"/>
      <c r="HA58" s="291"/>
      <c r="HB58" s="291"/>
      <c r="HC58" s="291"/>
      <c r="HD58" s="291"/>
      <c r="HE58" s="291"/>
      <c r="HF58" s="291"/>
      <c r="HG58" s="291"/>
      <c r="HH58" s="291"/>
      <c r="HI58" s="291"/>
      <c r="HJ58" s="291"/>
      <c r="HK58" s="291"/>
      <c r="HL58" s="291"/>
      <c r="HM58" s="291"/>
      <c r="HN58" s="291"/>
      <c r="HO58" s="291"/>
      <c r="HP58" s="291"/>
      <c r="HQ58" s="291"/>
      <c r="HR58" s="291"/>
      <c r="HS58" s="291"/>
      <c r="HT58" s="291"/>
      <c r="HU58" s="291"/>
      <c r="HV58" s="291"/>
      <c r="HW58" s="291"/>
      <c r="HX58" s="291"/>
      <c r="HY58" s="291"/>
      <c r="HZ58" s="291"/>
      <c r="IA58" s="291"/>
      <c r="IB58" s="291"/>
      <c r="IC58" s="291"/>
      <c r="ID58" s="291"/>
      <c r="IE58" s="291"/>
      <c r="IF58" s="291"/>
      <c r="IG58" s="291"/>
      <c r="IH58" s="291"/>
      <c r="II58" s="291"/>
      <c r="IJ58" s="291"/>
      <c r="IK58" s="291"/>
      <c r="IL58" s="291"/>
      <c r="IM58" s="291"/>
      <c r="IN58" s="291"/>
      <c r="IO58" s="291"/>
      <c r="IP58" s="291"/>
      <c r="IQ58" s="291"/>
      <c r="IR58" s="291"/>
      <c r="IS58" s="291"/>
      <c r="IT58" s="291"/>
      <c r="IU58" s="291"/>
      <c r="IV58" s="291"/>
      <c r="IW58" s="291"/>
      <c r="IX58" s="291"/>
      <c r="IY58" s="291"/>
      <c r="IZ58" s="291"/>
      <c r="JA58" s="291"/>
      <c r="JB58" s="291"/>
      <c r="JC58" s="291"/>
      <c r="JD58" s="291"/>
      <c r="JE58" s="291"/>
      <c r="JF58" s="291"/>
      <c r="JG58" s="291"/>
      <c r="JH58" s="291"/>
      <c r="JI58" s="291"/>
      <c r="JJ58" s="291"/>
      <c r="JK58" s="291"/>
      <c r="JL58" s="291"/>
      <c r="JM58" s="291"/>
      <c r="JN58" s="291"/>
      <c r="JO58" s="291"/>
      <c r="JP58" s="291"/>
      <c r="JQ58" s="291"/>
      <c r="JR58" s="291"/>
      <c r="JS58" s="291"/>
      <c r="JT58" s="291"/>
      <c r="JU58" s="291"/>
      <c r="JV58" s="291"/>
      <c r="JW58" s="291"/>
      <c r="JX58" s="291"/>
      <c r="JY58" s="291"/>
      <c r="JZ58" s="291"/>
      <c r="KA58" s="291"/>
      <c r="KB58" s="291"/>
      <c r="KC58" s="291"/>
      <c r="KD58" s="291"/>
      <c r="KE58" s="291"/>
      <c r="KF58" s="291"/>
      <c r="KG58" s="291"/>
      <c r="KH58" s="291"/>
      <c r="KI58" s="291"/>
      <c r="KJ58" s="291"/>
      <c r="KK58" s="291"/>
      <c r="KL58" s="291"/>
      <c r="KM58" s="291"/>
      <c r="KN58" s="291"/>
      <c r="KO58" s="291"/>
      <c r="KP58" s="291"/>
      <c r="KQ58" s="291"/>
      <c r="KR58" s="291"/>
      <c r="KS58" s="291"/>
      <c r="KT58" s="291"/>
      <c r="KU58" s="291"/>
      <c r="KV58" s="291"/>
      <c r="KW58" s="291"/>
      <c r="KX58" s="291"/>
      <c r="KY58" s="291"/>
      <c r="KZ58" s="291"/>
      <c r="LA58" s="291"/>
      <c r="LB58" s="291"/>
      <c r="LC58" s="291"/>
      <c r="LD58" s="291"/>
      <c r="LE58" s="291"/>
      <c r="LF58" s="291"/>
      <c r="LG58" s="291"/>
      <c r="LH58" s="291"/>
      <c r="LI58" s="291"/>
      <c r="LJ58" s="291"/>
      <c r="LK58" s="291"/>
      <c r="LL58" s="291"/>
      <c r="LM58" s="291"/>
      <c r="LN58" s="291"/>
      <c r="LO58" s="291"/>
      <c r="LP58" s="291"/>
      <c r="LQ58" s="291"/>
      <c r="LR58" s="291"/>
      <c r="LS58" s="291"/>
      <c r="LT58" s="291"/>
      <c r="LU58" s="291"/>
      <c r="LV58" s="291"/>
      <c r="LW58" s="291"/>
      <c r="LX58" s="291"/>
      <c r="LY58" s="291"/>
      <c r="LZ58" s="291"/>
      <c r="MA58" s="291"/>
      <c r="MB58" s="291"/>
      <c r="MC58" s="291"/>
      <c r="MD58" s="291"/>
      <c r="ME58" s="291"/>
      <c r="MF58" s="291"/>
      <c r="MG58" s="291"/>
      <c r="MH58" s="291"/>
      <c r="MI58" s="291"/>
      <c r="MJ58" s="291"/>
      <c r="MK58" s="291"/>
      <c r="ML58" s="291"/>
      <c r="MM58" s="291"/>
      <c r="MN58" s="291"/>
      <c r="MO58" s="291"/>
      <c r="MP58" s="291"/>
      <c r="MQ58" s="291"/>
      <c r="MR58" s="291"/>
      <c r="MS58" s="291"/>
      <c r="MT58" s="291"/>
      <c r="MU58" s="291"/>
      <c r="MV58" s="291"/>
      <c r="MW58" s="291"/>
      <c r="MX58" s="291"/>
      <c r="MY58" s="291"/>
      <c r="MZ58" s="291"/>
      <c r="NA58" s="291"/>
      <c r="NB58" s="291"/>
      <c r="NC58" s="291"/>
      <c r="ND58" s="291"/>
      <c r="NE58" s="291"/>
      <c r="NF58" s="291"/>
      <c r="NG58" s="291"/>
      <c r="NH58" s="291"/>
      <c r="NI58" s="291"/>
      <c r="NJ58" s="291"/>
      <c r="NK58" s="291"/>
      <c r="NL58" s="291"/>
      <c r="NM58" s="291"/>
      <c r="NN58" s="291"/>
      <c r="NO58" s="291"/>
      <c r="NP58" s="291"/>
      <c r="NQ58" s="291"/>
      <c r="NR58" s="291"/>
      <c r="NS58" s="291"/>
      <c r="NT58" s="291"/>
      <c r="NU58" s="291"/>
      <c r="NV58" s="291"/>
      <c r="NW58" s="291"/>
      <c r="NX58" s="291"/>
      <c r="NY58" s="291"/>
      <c r="NZ58" s="291"/>
      <c r="OA58" s="291"/>
      <c r="OB58" s="291"/>
      <c r="OC58" s="291"/>
      <c r="OD58" s="291"/>
      <c r="OE58" s="291"/>
      <c r="OF58" s="291"/>
      <c r="OG58" s="291"/>
      <c r="OH58" s="291"/>
      <c r="OI58" s="291"/>
      <c r="OJ58" s="291"/>
      <c r="OK58" s="291"/>
      <c r="OL58" s="291"/>
      <c r="OM58" s="291"/>
      <c r="ON58" s="291"/>
      <c r="OO58" s="291"/>
      <c r="OP58" s="291"/>
      <c r="OQ58" s="291"/>
      <c r="OR58" s="291"/>
      <c r="OS58" s="291"/>
      <c r="OT58" s="291"/>
      <c r="OU58" s="291"/>
      <c r="OV58" s="291"/>
      <c r="OW58" s="291"/>
      <c r="OX58" s="291"/>
      <c r="OY58" s="291"/>
      <c r="OZ58" s="291"/>
      <c r="PA58" s="291"/>
      <c r="PB58" s="291"/>
      <c r="PC58" s="291"/>
      <c r="PD58" s="291"/>
      <c r="PE58" s="291"/>
      <c r="PF58" s="291"/>
      <c r="PG58" s="291"/>
      <c r="PH58" s="291"/>
      <c r="PI58" s="291"/>
      <c r="PJ58" s="291"/>
      <c r="PK58" s="291"/>
      <c r="PL58" s="291"/>
      <c r="PM58" s="291"/>
      <c r="PN58" s="291"/>
      <c r="PO58" s="291"/>
      <c r="PP58" s="291"/>
      <c r="PQ58" s="291"/>
      <c r="PR58" s="291"/>
      <c r="PS58" s="291"/>
      <c r="PT58" s="291"/>
      <c r="PU58" s="291"/>
      <c r="PV58" s="291"/>
      <c r="PW58" s="291"/>
      <c r="PX58" s="291"/>
      <c r="PY58" s="291"/>
      <c r="PZ58" s="291"/>
      <c r="QA58" s="291"/>
      <c r="QB58" s="291"/>
      <c r="QC58" s="291"/>
      <c r="QD58" s="291"/>
      <c r="QE58" s="291"/>
      <c r="QF58" s="291"/>
      <c r="QG58" s="291"/>
      <c r="QH58" s="291"/>
      <c r="QI58" s="291"/>
      <c r="QJ58" s="291"/>
      <c r="QK58" s="291"/>
      <c r="QL58" s="291"/>
      <c r="QM58" s="291"/>
      <c r="QN58" s="291"/>
      <c r="QO58" s="291"/>
      <c r="QP58" s="291"/>
      <c r="QQ58" s="291"/>
      <c r="QR58" s="291"/>
      <c r="QS58" s="291"/>
      <c r="QT58" s="291"/>
      <c r="QU58" s="291"/>
      <c r="QV58" s="291"/>
      <c r="QW58" s="291"/>
      <c r="QX58" s="291"/>
      <c r="QY58" s="291"/>
      <c r="QZ58" s="291"/>
      <c r="RA58" s="291"/>
      <c r="RB58" s="291"/>
      <c r="RC58" s="291"/>
      <c r="RD58" s="291"/>
      <c r="RE58" s="291"/>
      <c r="RF58" s="291"/>
      <c r="RG58" s="291"/>
      <c r="RH58" s="291"/>
      <c r="RI58" s="291"/>
      <c r="RJ58" s="291"/>
      <c r="RK58" s="291"/>
      <c r="RL58" s="291"/>
      <c r="RM58" s="291"/>
      <c r="RN58" s="291"/>
      <c r="RO58" s="291"/>
      <c r="RP58" s="291"/>
      <c r="RQ58" s="291"/>
      <c r="RR58" s="291"/>
      <c r="RS58" s="291"/>
      <c r="RT58" s="291"/>
      <c r="RU58" s="291"/>
      <c r="RV58" s="291"/>
      <c r="RW58" s="291"/>
      <c r="RX58" s="291"/>
      <c r="RY58" s="291"/>
      <c r="RZ58" s="291"/>
      <c r="SA58" s="291"/>
      <c r="SB58" s="291"/>
      <c r="SC58" s="291"/>
      <c r="SD58" s="291"/>
      <c r="SE58" s="291"/>
      <c r="SF58" s="291"/>
      <c r="SG58" s="291"/>
      <c r="SH58" s="291"/>
      <c r="SI58" s="291"/>
      <c r="SJ58" s="291"/>
      <c r="SK58" s="291"/>
      <c r="SL58" s="291"/>
      <c r="SM58" s="291"/>
      <c r="SN58" s="291"/>
      <c r="SO58" s="291"/>
      <c r="SP58" s="291"/>
      <c r="SQ58" s="291"/>
      <c r="SR58" s="291"/>
      <c r="SS58" s="291"/>
      <c r="ST58" s="291"/>
      <c r="SU58" s="291"/>
      <c r="SV58" s="291"/>
      <c r="SW58" s="291"/>
      <c r="SX58" s="291"/>
      <c r="SY58" s="291"/>
      <c r="SZ58" s="291"/>
      <c r="TA58" s="291"/>
      <c r="TB58" s="291"/>
      <c r="TC58" s="291"/>
      <c r="TD58" s="291"/>
      <c r="TE58" s="291"/>
      <c r="TF58" s="291"/>
      <c r="TG58" s="291"/>
      <c r="TH58" s="291"/>
      <c r="TI58" s="291"/>
      <c r="TJ58" s="291"/>
      <c r="TK58" s="291"/>
      <c r="TL58" s="291"/>
      <c r="TM58" s="291"/>
      <c r="TN58" s="291"/>
      <c r="TO58" s="291"/>
      <c r="TP58" s="291"/>
      <c r="TQ58" s="291"/>
      <c r="TR58" s="291"/>
      <c r="TS58" s="291"/>
      <c r="TT58" s="291"/>
      <c r="TU58" s="291"/>
      <c r="TV58" s="291"/>
      <c r="TW58" s="291"/>
      <c r="TX58" s="291"/>
      <c r="TY58" s="291"/>
      <c r="TZ58" s="291"/>
      <c r="UA58" s="291"/>
      <c r="UB58" s="291"/>
      <c r="UC58" s="291"/>
      <c r="UD58" s="291"/>
      <c r="UE58" s="291"/>
      <c r="UF58" s="291"/>
      <c r="UG58" s="291"/>
      <c r="UH58" s="291"/>
      <c r="UI58" s="291"/>
      <c r="UJ58" s="291"/>
      <c r="UK58" s="291"/>
      <c r="UL58" s="291"/>
      <c r="UM58" s="291"/>
      <c r="UN58" s="291"/>
      <c r="UO58" s="291"/>
      <c r="UP58" s="291"/>
      <c r="UQ58" s="291"/>
      <c r="UR58" s="291"/>
      <c r="US58" s="291"/>
      <c r="UT58" s="291"/>
      <c r="UU58" s="291"/>
      <c r="UV58" s="291"/>
      <c r="UW58" s="291"/>
      <c r="UX58" s="291"/>
      <c r="UY58" s="291"/>
      <c r="UZ58" s="291"/>
      <c r="VA58" s="291"/>
      <c r="VB58" s="291"/>
      <c r="VC58" s="291"/>
      <c r="VD58" s="291"/>
      <c r="VE58" s="291"/>
      <c r="VF58" s="291"/>
      <c r="VG58" s="291"/>
      <c r="VH58" s="291"/>
      <c r="VI58" s="291"/>
      <c r="VJ58" s="291"/>
      <c r="VK58" s="291"/>
      <c r="VL58" s="291"/>
      <c r="VM58" s="291"/>
      <c r="VN58" s="291"/>
      <c r="VO58" s="291"/>
      <c r="VP58" s="291"/>
      <c r="VQ58" s="291"/>
      <c r="VR58" s="291"/>
      <c r="VS58" s="291"/>
      <c r="VT58" s="291"/>
      <c r="VU58" s="291"/>
      <c r="VV58" s="291"/>
      <c r="VW58" s="291"/>
      <c r="VX58" s="291"/>
      <c r="VY58" s="291"/>
      <c r="VZ58" s="291"/>
      <c r="WA58" s="291"/>
      <c r="WB58" s="291"/>
      <c r="WC58" s="291"/>
      <c r="WD58" s="291"/>
      <c r="WE58" s="291"/>
      <c r="WF58" s="291"/>
      <c r="WG58" s="291"/>
      <c r="WH58" s="291"/>
      <c r="WI58" s="291"/>
      <c r="WJ58" s="291"/>
      <c r="WK58" s="291"/>
      <c r="WL58" s="291"/>
      <c r="WM58" s="291"/>
      <c r="WN58" s="291"/>
      <c r="WO58" s="291"/>
      <c r="WP58" s="291"/>
      <c r="WQ58" s="291"/>
      <c r="WR58" s="291"/>
      <c r="WS58" s="291"/>
      <c r="WT58" s="291"/>
      <c r="WU58" s="291"/>
      <c r="WV58" s="291"/>
      <c r="WW58" s="291"/>
      <c r="WX58" s="291"/>
      <c r="WY58" s="291"/>
      <c r="WZ58" s="291"/>
      <c r="XA58" s="291"/>
      <c r="XB58" s="291"/>
      <c r="XC58" s="291"/>
      <c r="XD58" s="291"/>
      <c r="XE58" s="291"/>
      <c r="XF58" s="291"/>
      <c r="XG58" s="291"/>
      <c r="XH58" s="291"/>
      <c r="XI58" s="291"/>
      <c r="XJ58" s="291"/>
      <c r="XK58" s="291"/>
      <c r="XL58" s="291"/>
      <c r="XM58" s="291"/>
      <c r="XN58" s="291"/>
      <c r="XO58" s="291"/>
      <c r="XP58" s="291"/>
      <c r="XQ58" s="291"/>
      <c r="XR58" s="291"/>
      <c r="XS58" s="291"/>
      <c r="XT58" s="291"/>
      <c r="XU58" s="291"/>
      <c r="XV58" s="291"/>
      <c r="XW58" s="291"/>
      <c r="XX58" s="291"/>
      <c r="XY58" s="291"/>
      <c r="XZ58" s="291"/>
      <c r="YA58" s="291"/>
      <c r="YB58" s="291"/>
      <c r="YC58" s="291"/>
      <c r="YD58" s="291"/>
      <c r="YE58" s="291"/>
      <c r="YF58" s="291"/>
      <c r="YG58" s="291"/>
      <c r="YH58" s="291"/>
      <c r="YI58" s="291"/>
      <c r="YJ58" s="291"/>
      <c r="YK58" s="291"/>
      <c r="YL58" s="291"/>
      <c r="YM58" s="291"/>
      <c r="YN58" s="291"/>
      <c r="YO58" s="291"/>
      <c r="YP58" s="291"/>
      <c r="YQ58" s="291"/>
      <c r="YR58" s="291"/>
      <c r="YS58" s="291"/>
      <c r="YT58" s="291"/>
      <c r="YU58" s="291"/>
      <c r="YV58" s="291"/>
      <c r="YW58" s="291"/>
      <c r="YX58" s="291"/>
      <c r="YY58" s="291"/>
      <c r="YZ58" s="291"/>
      <c r="ZA58" s="291"/>
      <c r="ZB58" s="291"/>
      <c r="ZC58" s="291"/>
      <c r="ZD58" s="291"/>
      <c r="ZE58" s="291"/>
      <c r="ZF58" s="291"/>
      <c r="ZG58" s="291"/>
      <c r="ZH58" s="291"/>
      <c r="ZI58" s="291"/>
      <c r="ZJ58" s="291"/>
      <c r="ZK58" s="291"/>
      <c r="ZL58" s="291"/>
      <c r="ZM58" s="291"/>
      <c r="ZN58" s="291"/>
      <c r="ZO58" s="291"/>
      <c r="ZP58" s="291"/>
      <c r="ZQ58" s="291"/>
      <c r="ZR58" s="291"/>
      <c r="ZS58" s="291"/>
      <c r="ZT58" s="291"/>
      <c r="ZU58" s="291"/>
      <c r="ZV58" s="291"/>
      <c r="ZW58" s="291"/>
      <c r="ZX58" s="291"/>
      <c r="ZY58" s="291"/>
      <c r="ZZ58" s="291"/>
      <c r="AAA58" s="291"/>
      <c r="AAB58" s="291"/>
      <c r="AAC58" s="291"/>
      <c r="AAD58" s="291"/>
      <c r="AAE58" s="291"/>
      <c r="AAF58" s="291"/>
      <c r="AAG58" s="291"/>
      <c r="AAH58" s="291"/>
      <c r="AAI58" s="291"/>
      <c r="AAJ58" s="291"/>
      <c r="AAK58" s="291"/>
      <c r="AAL58" s="291"/>
      <c r="AAM58" s="291"/>
      <c r="AAN58" s="291"/>
      <c r="AAO58" s="291"/>
      <c r="AAP58" s="291"/>
      <c r="AAQ58" s="291"/>
      <c r="AAR58" s="291"/>
      <c r="AAS58" s="291"/>
      <c r="AAT58" s="291"/>
      <c r="AAU58" s="291"/>
      <c r="AAV58" s="291"/>
      <c r="AAW58" s="291"/>
      <c r="AAX58" s="291"/>
      <c r="AAY58" s="291"/>
      <c r="AAZ58" s="291"/>
      <c r="ABA58" s="291"/>
      <c r="ABB58" s="291"/>
      <c r="ABC58" s="291"/>
      <c r="ABD58" s="291"/>
      <c r="ABE58" s="291"/>
      <c r="ABF58" s="291"/>
      <c r="ABG58" s="291"/>
      <c r="ABH58" s="291"/>
      <c r="ABI58" s="291"/>
      <c r="ABJ58" s="291"/>
      <c r="ABK58" s="291"/>
      <c r="ABL58" s="291"/>
      <c r="ABM58" s="291"/>
      <c r="ABN58" s="291"/>
      <c r="ABO58" s="291"/>
      <c r="ABP58" s="291"/>
      <c r="ABQ58" s="291"/>
      <c r="ABR58" s="291"/>
      <c r="ABS58" s="291"/>
      <c r="ABT58" s="291"/>
      <c r="ABU58" s="291"/>
      <c r="ABV58" s="291"/>
      <c r="ABW58" s="291"/>
      <c r="ABX58" s="291"/>
      <c r="ABY58" s="291"/>
      <c r="ABZ58" s="291"/>
      <c r="ACA58" s="291"/>
      <c r="ACB58" s="291"/>
      <c r="ACC58" s="291"/>
      <c r="ACD58" s="291"/>
      <c r="ACE58" s="291"/>
      <c r="ACF58" s="291"/>
      <c r="ACG58" s="291"/>
      <c r="ACH58" s="291"/>
      <c r="ACI58" s="291"/>
      <c r="ACJ58" s="291"/>
      <c r="ACK58" s="291"/>
      <c r="ACL58" s="291"/>
      <c r="ACM58" s="291"/>
      <c r="ACN58" s="291"/>
      <c r="ACO58" s="291"/>
      <c r="ACP58" s="291"/>
      <c r="ACQ58" s="291"/>
      <c r="ACR58" s="291"/>
      <c r="ACS58" s="291"/>
      <c r="ACT58" s="291"/>
      <c r="ACU58" s="291"/>
      <c r="ACV58" s="291"/>
      <c r="ACW58" s="291"/>
      <c r="ACX58" s="291"/>
      <c r="ACY58" s="291"/>
      <c r="ACZ58" s="291"/>
      <c r="ADA58" s="291"/>
      <c r="ADB58" s="291"/>
      <c r="ADC58" s="291"/>
      <c r="ADD58" s="291"/>
      <c r="ADE58" s="291"/>
      <c r="ADF58" s="291"/>
      <c r="ADG58" s="291"/>
      <c r="ADH58" s="291"/>
      <c r="ADI58" s="291"/>
      <c r="ADJ58" s="291"/>
      <c r="ADK58" s="291"/>
      <c r="ADL58" s="291"/>
      <c r="ADM58" s="291"/>
      <c r="ADN58" s="291"/>
      <c r="ADO58" s="291"/>
      <c r="ADP58" s="291"/>
      <c r="ADQ58" s="291"/>
      <c r="ADR58" s="291"/>
      <c r="ADS58" s="291"/>
      <c r="ADT58" s="291"/>
      <c r="ADU58" s="291"/>
      <c r="ADV58" s="291"/>
      <c r="ADW58" s="291"/>
      <c r="ADX58" s="291"/>
      <c r="ADY58" s="291"/>
      <c r="ADZ58" s="291"/>
      <c r="AEA58" s="291"/>
      <c r="AEB58" s="291"/>
      <c r="AEC58" s="291"/>
      <c r="AED58" s="291"/>
      <c r="AEE58" s="291"/>
      <c r="AEF58" s="291"/>
      <c r="AEG58" s="291"/>
      <c r="AEH58" s="291"/>
      <c r="AEI58" s="291"/>
      <c r="AEJ58" s="291"/>
      <c r="AEK58" s="291"/>
      <c r="AEL58" s="291"/>
      <c r="AEM58" s="291"/>
      <c r="AEN58" s="291"/>
      <c r="AEO58" s="291"/>
      <c r="AEP58" s="291"/>
      <c r="AEQ58" s="291"/>
      <c r="AER58" s="291"/>
      <c r="AES58" s="291"/>
      <c r="AET58" s="291"/>
      <c r="AEU58" s="291"/>
      <c r="AEV58" s="291"/>
      <c r="AEW58" s="291"/>
      <c r="AEX58" s="291"/>
      <c r="AEY58" s="291"/>
      <c r="AEZ58" s="291"/>
      <c r="AFA58" s="291"/>
      <c r="AFB58" s="291"/>
      <c r="AFC58" s="291"/>
      <c r="AFD58" s="291"/>
      <c r="AFE58" s="291"/>
      <c r="AFF58" s="291"/>
      <c r="AFG58" s="291"/>
      <c r="AFH58" s="291"/>
      <c r="AFI58" s="291"/>
      <c r="AFJ58" s="291"/>
      <c r="AFK58" s="291"/>
      <c r="AFL58" s="291"/>
      <c r="AFM58" s="291"/>
      <c r="AFN58" s="291"/>
      <c r="AFO58" s="291"/>
      <c r="AFP58" s="291"/>
      <c r="AFQ58" s="291"/>
      <c r="AFR58" s="291"/>
      <c r="AFS58" s="291"/>
      <c r="AFT58" s="291"/>
      <c r="AFU58" s="291"/>
      <c r="AFV58" s="291"/>
      <c r="AFW58" s="291"/>
      <c r="AFX58" s="291"/>
      <c r="AFY58" s="291"/>
      <c r="AFZ58" s="291"/>
      <c r="AGA58" s="291"/>
      <c r="AGB58" s="291"/>
      <c r="AGC58" s="291"/>
      <c r="AGD58" s="291"/>
      <c r="AGE58" s="291"/>
      <c r="AGF58" s="291"/>
      <c r="AGG58" s="291"/>
      <c r="AGH58" s="291"/>
      <c r="AGI58" s="291"/>
      <c r="AGJ58" s="291"/>
      <c r="AGK58" s="291"/>
      <c r="AGL58" s="291"/>
      <c r="AGM58" s="291"/>
      <c r="AGN58" s="291"/>
      <c r="AGO58" s="291"/>
      <c r="AGP58" s="291"/>
      <c r="AGQ58" s="291"/>
      <c r="AGR58" s="291"/>
      <c r="AGS58" s="291"/>
      <c r="AGT58" s="291"/>
      <c r="AGU58" s="291"/>
      <c r="AGV58" s="291"/>
      <c r="AGW58" s="291"/>
      <c r="AGX58" s="291"/>
      <c r="AGY58" s="291"/>
      <c r="AGZ58" s="291"/>
      <c r="AHA58" s="291"/>
      <c r="AHB58" s="291"/>
      <c r="AHC58" s="291"/>
      <c r="AHD58" s="291"/>
      <c r="AHE58" s="291"/>
      <c r="AHF58" s="291"/>
      <c r="AHG58" s="291"/>
      <c r="AHH58" s="291"/>
      <c r="AHI58" s="291"/>
      <c r="AHJ58" s="291"/>
      <c r="AHK58" s="291"/>
      <c r="AHL58" s="291"/>
      <c r="AHM58" s="291"/>
      <c r="AHN58" s="291"/>
      <c r="AHO58" s="291"/>
      <c r="AHP58" s="291"/>
      <c r="AHQ58" s="291"/>
      <c r="AHR58" s="291"/>
      <c r="AHS58" s="291"/>
      <c r="AHT58" s="291"/>
      <c r="AHU58" s="291"/>
      <c r="AHV58" s="291"/>
      <c r="AHW58" s="291"/>
      <c r="AHX58" s="291"/>
      <c r="AHY58" s="291"/>
      <c r="AHZ58" s="291"/>
      <c r="AIA58" s="291"/>
      <c r="AIB58" s="291"/>
      <c r="AIC58" s="291"/>
      <c r="AID58" s="291"/>
      <c r="AIE58" s="291"/>
      <c r="AIF58" s="291"/>
      <c r="AIG58" s="291"/>
      <c r="AIH58" s="291"/>
      <c r="AII58" s="291"/>
      <c r="AIJ58" s="291"/>
      <c r="AIK58" s="291"/>
      <c r="AIL58" s="291"/>
      <c r="AIM58" s="291"/>
      <c r="AIN58" s="291"/>
      <c r="AIO58" s="291"/>
      <c r="AIP58" s="291"/>
      <c r="AIQ58" s="291"/>
      <c r="AIR58" s="291"/>
      <c r="AIS58" s="291"/>
      <c r="AIT58" s="291"/>
      <c r="AIU58" s="291"/>
      <c r="AIV58" s="291"/>
      <c r="AIW58" s="291"/>
      <c r="AIX58" s="291"/>
      <c r="AIY58" s="291"/>
      <c r="AIZ58" s="291"/>
      <c r="AJA58" s="291"/>
      <c r="AJB58" s="291"/>
      <c r="AJC58" s="291"/>
      <c r="AJD58" s="291"/>
      <c r="AJE58" s="291"/>
      <c r="AJF58" s="291"/>
      <c r="AJG58" s="291"/>
      <c r="AJH58" s="291"/>
      <c r="AJI58" s="291"/>
      <c r="AJJ58" s="291"/>
      <c r="AJK58" s="291"/>
      <c r="AJL58" s="291"/>
      <c r="AJM58" s="291"/>
      <c r="AJN58" s="291"/>
      <c r="AJO58" s="291"/>
      <c r="AJP58" s="291"/>
      <c r="AJQ58" s="291"/>
      <c r="AJR58" s="291"/>
      <c r="AJS58" s="291"/>
      <c r="AJT58" s="291"/>
      <c r="AJU58" s="291"/>
      <c r="AJV58" s="291"/>
      <c r="AJW58" s="291"/>
      <c r="AJX58" s="291"/>
      <c r="AJY58" s="291"/>
      <c r="AJZ58" s="291"/>
      <c r="AKA58" s="291"/>
      <c r="AKB58" s="291"/>
      <c r="AKC58" s="291"/>
      <c r="AKD58" s="291"/>
      <c r="AKE58" s="291"/>
      <c r="AKF58" s="291"/>
      <c r="AKG58" s="291"/>
      <c r="AKH58" s="291"/>
      <c r="AKI58" s="291"/>
      <c r="AKJ58" s="291"/>
      <c r="AKK58" s="291"/>
      <c r="AKL58" s="291"/>
      <c r="AKM58" s="291"/>
      <c r="AKN58" s="291"/>
      <c r="AKO58" s="291"/>
      <c r="AKP58" s="291"/>
      <c r="AKQ58" s="291"/>
      <c r="AKR58" s="291"/>
      <c r="AKS58" s="291"/>
      <c r="AKT58" s="291"/>
      <c r="AKU58" s="291"/>
      <c r="AKV58" s="291"/>
      <c r="AKW58" s="291"/>
      <c r="AKX58" s="291"/>
      <c r="AKY58" s="291"/>
      <c r="AKZ58" s="291"/>
      <c r="ALA58" s="291"/>
      <c r="ALB58" s="291"/>
      <c r="ALC58" s="291"/>
      <c r="ALD58" s="291"/>
      <c r="ALE58" s="291"/>
      <c r="ALF58" s="291"/>
      <c r="ALG58" s="291"/>
      <c r="ALH58" s="291"/>
      <c r="ALI58" s="291"/>
      <c r="ALJ58" s="291"/>
      <c r="ALK58" s="291"/>
    </row>
    <row r="59" spans="2:999">
      <c r="B59" t="s">
        <v>447</v>
      </c>
      <c r="C59" s="677">
        <f>SUM(C55:C58)</f>
        <v>855</v>
      </c>
      <c r="D59" s="677">
        <f t="shared" ref="D59:K59" si="8">SUM(D55:D58)</f>
        <v>874</v>
      </c>
      <c r="E59" s="677">
        <f t="shared" si="8"/>
        <v>597</v>
      </c>
      <c r="F59" s="677">
        <f t="shared" si="8"/>
        <v>874</v>
      </c>
      <c r="G59" s="677">
        <f t="shared" si="8"/>
        <v>938</v>
      </c>
      <c r="H59" s="677">
        <f t="shared" si="8"/>
        <v>995</v>
      </c>
      <c r="I59" s="677">
        <f t="shared" si="8"/>
        <v>1048</v>
      </c>
      <c r="J59" s="677">
        <f t="shared" si="8"/>
        <v>1099</v>
      </c>
      <c r="K59" s="677">
        <f t="shared" si="8"/>
        <v>1132</v>
      </c>
      <c r="N59" s="86"/>
      <c r="O59" s="294"/>
      <c r="P59" s="294"/>
      <c r="Q59" s="294"/>
      <c r="R59" s="294"/>
      <c r="S59" s="294"/>
      <c r="T59" s="294"/>
      <c r="U59" s="291"/>
      <c r="V59" s="291"/>
      <c r="W59" s="291"/>
      <c r="X59" s="291"/>
      <c r="Y59" s="291"/>
      <c r="Z59" s="291"/>
      <c r="AA59" s="291"/>
      <c r="AB59" s="291"/>
      <c r="AC59" s="291"/>
      <c r="AD59" s="291"/>
      <c r="AE59" s="291"/>
      <c r="AF59" s="291"/>
      <c r="AG59" s="291"/>
      <c r="AH59" s="291"/>
      <c r="AI59" s="291"/>
      <c r="AJ59" s="291"/>
      <c r="AK59" s="291"/>
      <c r="AL59" s="291"/>
      <c r="AM59" s="291"/>
      <c r="AN59" s="291"/>
      <c r="AO59" s="291"/>
      <c r="AP59" s="291"/>
      <c r="AQ59" s="291"/>
      <c r="AR59" s="291"/>
      <c r="AS59" s="291"/>
      <c r="AT59" s="291"/>
      <c r="AU59" s="291"/>
      <c r="AV59" s="291"/>
      <c r="AW59" s="291"/>
      <c r="AX59" s="291"/>
      <c r="AY59" s="291"/>
      <c r="AZ59" s="291"/>
      <c r="BA59" s="291"/>
      <c r="BB59" s="291"/>
      <c r="BC59" s="291"/>
      <c r="BD59" s="291"/>
      <c r="BE59" s="291"/>
      <c r="BF59" s="291"/>
      <c r="BG59" s="291"/>
      <c r="BH59" s="291"/>
      <c r="BI59" s="291"/>
      <c r="BJ59" s="291"/>
      <c r="BK59" s="291"/>
      <c r="BL59" s="291"/>
      <c r="BM59" s="291"/>
      <c r="BN59" s="291"/>
      <c r="BO59" s="291"/>
      <c r="BP59" s="291"/>
      <c r="BQ59" s="291"/>
      <c r="BR59" s="291"/>
      <c r="BS59" s="291"/>
      <c r="BT59" s="291"/>
      <c r="BU59" s="291"/>
      <c r="BV59" s="291"/>
      <c r="BW59" s="291"/>
      <c r="BX59" s="291"/>
      <c r="BY59" s="291"/>
      <c r="BZ59" s="291"/>
      <c r="CA59" s="291"/>
      <c r="CB59" s="291"/>
      <c r="CC59" s="291"/>
      <c r="CD59" s="291"/>
      <c r="CE59" s="291"/>
      <c r="CF59" s="291"/>
      <c r="CG59" s="291"/>
      <c r="CH59" s="291"/>
      <c r="CI59" s="291"/>
      <c r="CJ59" s="291"/>
      <c r="CK59" s="291"/>
      <c r="CL59" s="291"/>
      <c r="CM59" s="291"/>
      <c r="CN59" s="291"/>
      <c r="CO59" s="291"/>
      <c r="CP59" s="291"/>
      <c r="CQ59" s="291"/>
      <c r="CR59" s="291"/>
      <c r="CS59" s="291"/>
      <c r="CT59" s="291"/>
      <c r="CU59" s="291"/>
      <c r="CV59" s="291"/>
      <c r="CW59" s="291"/>
      <c r="CX59" s="291"/>
      <c r="CY59" s="291"/>
      <c r="CZ59" s="291"/>
      <c r="DA59" s="291"/>
      <c r="DB59" s="291"/>
      <c r="DC59" s="291"/>
      <c r="DD59" s="291"/>
      <c r="DE59" s="291"/>
      <c r="DF59" s="291"/>
      <c r="DG59" s="291"/>
      <c r="DH59" s="291"/>
      <c r="DI59" s="291"/>
      <c r="DJ59" s="291"/>
      <c r="DK59" s="291"/>
      <c r="DL59" s="291"/>
      <c r="DM59" s="291"/>
      <c r="DN59" s="291"/>
      <c r="DO59" s="291"/>
      <c r="DP59" s="291"/>
      <c r="DQ59" s="291"/>
      <c r="DR59" s="291"/>
      <c r="DS59" s="291"/>
      <c r="DT59" s="291"/>
      <c r="DU59" s="291"/>
      <c r="DV59" s="291"/>
      <c r="DW59" s="291"/>
      <c r="DX59" s="291"/>
      <c r="DY59" s="291"/>
      <c r="DZ59" s="291"/>
      <c r="EA59" s="291"/>
      <c r="EB59" s="291"/>
      <c r="EC59" s="291"/>
      <c r="ED59" s="291"/>
      <c r="EE59" s="291"/>
      <c r="EF59" s="291"/>
      <c r="EG59" s="291"/>
      <c r="EH59" s="291"/>
      <c r="EI59" s="291"/>
      <c r="EJ59" s="291"/>
      <c r="EK59" s="291"/>
      <c r="EL59" s="291"/>
      <c r="EM59" s="291"/>
      <c r="EN59" s="291"/>
      <c r="EO59" s="291"/>
      <c r="EP59" s="291"/>
      <c r="EQ59" s="291"/>
      <c r="ER59" s="291"/>
      <c r="ES59" s="291"/>
      <c r="ET59" s="291"/>
      <c r="EU59" s="291"/>
      <c r="EV59" s="291"/>
      <c r="EW59" s="291"/>
      <c r="EX59" s="291"/>
      <c r="EY59" s="291"/>
      <c r="EZ59" s="291"/>
      <c r="FA59" s="291"/>
      <c r="FB59" s="291"/>
      <c r="FC59" s="291"/>
      <c r="FD59" s="291"/>
      <c r="FE59" s="291"/>
      <c r="FF59" s="291"/>
      <c r="FG59" s="291"/>
      <c r="FH59" s="291"/>
      <c r="FI59" s="291"/>
      <c r="FJ59" s="291"/>
      <c r="FK59" s="291"/>
      <c r="FL59" s="291"/>
      <c r="FM59" s="291"/>
      <c r="FN59" s="291"/>
      <c r="FO59" s="291"/>
      <c r="FP59" s="291"/>
      <c r="FQ59" s="291"/>
      <c r="FR59" s="291"/>
      <c r="FS59" s="291"/>
      <c r="FT59" s="291"/>
      <c r="FU59" s="291"/>
      <c r="FV59" s="291"/>
      <c r="FW59" s="291"/>
      <c r="FX59" s="291"/>
      <c r="FY59" s="291"/>
      <c r="FZ59" s="291"/>
      <c r="GA59" s="291"/>
      <c r="GB59" s="291"/>
      <c r="GC59" s="291"/>
      <c r="GD59" s="291"/>
      <c r="GE59" s="291"/>
      <c r="GF59" s="291"/>
      <c r="GG59" s="291"/>
      <c r="GH59" s="291"/>
      <c r="GI59" s="291"/>
      <c r="GJ59" s="291"/>
      <c r="GK59" s="291"/>
      <c r="GL59" s="291"/>
      <c r="GM59" s="291"/>
      <c r="GN59" s="291"/>
      <c r="GO59" s="291"/>
      <c r="GP59" s="291"/>
      <c r="GQ59" s="291"/>
      <c r="GR59" s="291"/>
      <c r="GS59" s="291"/>
      <c r="GT59" s="291"/>
      <c r="GU59" s="291"/>
      <c r="GV59" s="291"/>
      <c r="GW59" s="291"/>
      <c r="GX59" s="291"/>
      <c r="GY59" s="291"/>
      <c r="GZ59" s="291"/>
      <c r="HA59" s="291"/>
      <c r="HB59" s="291"/>
      <c r="HC59" s="291"/>
      <c r="HD59" s="291"/>
      <c r="HE59" s="291"/>
      <c r="HF59" s="291"/>
      <c r="HG59" s="291"/>
      <c r="HH59" s="291"/>
      <c r="HI59" s="291"/>
      <c r="HJ59" s="291"/>
      <c r="HK59" s="291"/>
      <c r="HL59" s="291"/>
      <c r="HM59" s="291"/>
      <c r="HN59" s="291"/>
      <c r="HO59" s="291"/>
      <c r="HP59" s="291"/>
      <c r="HQ59" s="291"/>
      <c r="HR59" s="291"/>
      <c r="HS59" s="291"/>
      <c r="HT59" s="291"/>
      <c r="HU59" s="291"/>
      <c r="HV59" s="291"/>
      <c r="HW59" s="291"/>
      <c r="HX59" s="291"/>
      <c r="HY59" s="291"/>
      <c r="HZ59" s="291"/>
      <c r="IA59" s="291"/>
      <c r="IB59" s="291"/>
      <c r="IC59" s="291"/>
      <c r="ID59" s="291"/>
      <c r="IE59" s="291"/>
      <c r="IF59" s="291"/>
      <c r="IG59" s="291"/>
      <c r="IH59" s="291"/>
      <c r="II59" s="291"/>
      <c r="IJ59" s="291"/>
      <c r="IK59" s="291"/>
      <c r="IL59" s="291"/>
      <c r="IM59" s="291"/>
      <c r="IN59" s="291"/>
      <c r="IO59" s="291"/>
      <c r="IP59" s="291"/>
      <c r="IQ59" s="291"/>
      <c r="IR59" s="291"/>
      <c r="IS59" s="291"/>
      <c r="IT59" s="291"/>
      <c r="IU59" s="291"/>
      <c r="IV59" s="291"/>
      <c r="IW59" s="291"/>
      <c r="IX59" s="291"/>
      <c r="IY59" s="291"/>
      <c r="IZ59" s="291"/>
      <c r="JA59" s="291"/>
      <c r="JB59" s="291"/>
      <c r="JC59" s="291"/>
      <c r="JD59" s="291"/>
      <c r="JE59" s="291"/>
      <c r="JF59" s="291"/>
      <c r="JG59" s="291"/>
      <c r="JH59" s="291"/>
      <c r="JI59" s="291"/>
      <c r="JJ59" s="291"/>
      <c r="JK59" s="291"/>
      <c r="JL59" s="291"/>
      <c r="JM59" s="291"/>
      <c r="JN59" s="291"/>
      <c r="JO59" s="291"/>
      <c r="JP59" s="291"/>
      <c r="JQ59" s="291"/>
      <c r="JR59" s="291"/>
      <c r="JS59" s="291"/>
      <c r="JT59" s="291"/>
      <c r="JU59" s="291"/>
      <c r="JV59" s="291"/>
      <c r="JW59" s="291"/>
      <c r="JX59" s="291"/>
      <c r="JY59" s="291"/>
      <c r="JZ59" s="291"/>
      <c r="KA59" s="291"/>
      <c r="KB59" s="291"/>
      <c r="KC59" s="291"/>
      <c r="KD59" s="291"/>
      <c r="KE59" s="291"/>
      <c r="KF59" s="291"/>
      <c r="KG59" s="291"/>
      <c r="KH59" s="291"/>
      <c r="KI59" s="291"/>
      <c r="KJ59" s="291"/>
      <c r="KK59" s="291"/>
      <c r="KL59" s="291"/>
      <c r="KM59" s="291"/>
      <c r="KN59" s="291"/>
      <c r="KO59" s="291"/>
      <c r="KP59" s="291"/>
      <c r="KQ59" s="291"/>
      <c r="KR59" s="291"/>
      <c r="KS59" s="291"/>
      <c r="KT59" s="291"/>
      <c r="KU59" s="291"/>
      <c r="KV59" s="291"/>
      <c r="KW59" s="291"/>
      <c r="KX59" s="291"/>
      <c r="KY59" s="291"/>
      <c r="KZ59" s="291"/>
      <c r="LA59" s="291"/>
      <c r="LB59" s="291"/>
      <c r="LC59" s="291"/>
      <c r="LD59" s="291"/>
      <c r="LE59" s="291"/>
      <c r="LF59" s="291"/>
      <c r="LG59" s="291"/>
      <c r="LH59" s="291"/>
      <c r="LI59" s="291"/>
      <c r="LJ59" s="291"/>
      <c r="LK59" s="291"/>
      <c r="LL59" s="291"/>
      <c r="LM59" s="291"/>
      <c r="LN59" s="291"/>
      <c r="LO59" s="291"/>
      <c r="LP59" s="291"/>
      <c r="LQ59" s="291"/>
      <c r="LR59" s="291"/>
      <c r="LS59" s="291"/>
      <c r="LT59" s="291"/>
      <c r="LU59" s="291"/>
      <c r="LV59" s="291"/>
      <c r="LW59" s="291"/>
      <c r="LX59" s="291"/>
      <c r="LY59" s="291"/>
      <c r="LZ59" s="291"/>
      <c r="MA59" s="291"/>
      <c r="MB59" s="291"/>
      <c r="MC59" s="291"/>
      <c r="MD59" s="291"/>
      <c r="ME59" s="291"/>
      <c r="MF59" s="291"/>
      <c r="MG59" s="291"/>
      <c r="MH59" s="291"/>
      <c r="MI59" s="291"/>
      <c r="MJ59" s="291"/>
      <c r="MK59" s="291"/>
      <c r="ML59" s="291"/>
      <c r="MM59" s="291"/>
      <c r="MN59" s="291"/>
      <c r="MO59" s="291"/>
      <c r="MP59" s="291"/>
      <c r="MQ59" s="291"/>
      <c r="MR59" s="291"/>
      <c r="MS59" s="291"/>
      <c r="MT59" s="291"/>
      <c r="MU59" s="291"/>
      <c r="MV59" s="291"/>
      <c r="MW59" s="291"/>
      <c r="MX59" s="291"/>
      <c r="MY59" s="291"/>
      <c r="MZ59" s="291"/>
      <c r="NA59" s="291"/>
      <c r="NB59" s="291"/>
      <c r="NC59" s="291"/>
      <c r="ND59" s="291"/>
      <c r="NE59" s="291"/>
      <c r="NF59" s="291"/>
      <c r="NG59" s="291"/>
      <c r="NH59" s="291"/>
      <c r="NI59" s="291"/>
      <c r="NJ59" s="291"/>
      <c r="NK59" s="291"/>
      <c r="NL59" s="291"/>
      <c r="NM59" s="291"/>
      <c r="NN59" s="291"/>
      <c r="NO59" s="291"/>
      <c r="NP59" s="291"/>
      <c r="NQ59" s="291"/>
      <c r="NR59" s="291"/>
      <c r="NS59" s="291"/>
      <c r="NT59" s="291"/>
      <c r="NU59" s="291"/>
      <c r="NV59" s="291"/>
      <c r="NW59" s="291"/>
      <c r="NX59" s="291"/>
      <c r="NY59" s="291"/>
      <c r="NZ59" s="291"/>
      <c r="OA59" s="291"/>
      <c r="OB59" s="291"/>
      <c r="OC59" s="291"/>
      <c r="OD59" s="291"/>
      <c r="OE59" s="291"/>
      <c r="OF59" s="291"/>
      <c r="OG59" s="291"/>
      <c r="OH59" s="291"/>
      <c r="OI59" s="291"/>
      <c r="OJ59" s="291"/>
      <c r="OK59" s="291"/>
      <c r="OL59" s="291"/>
      <c r="OM59" s="291"/>
      <c r="ON59" s="291"/>
      <c r="OO59" s="291"/>
      <c r="OP59" s="291"/>
      <c r="OQ59" s="291"/>
      <c r="OR59" s="291"/>
      <c r="OS59" s="291"/>
      <c r="OT59" s="291"/>
      <c r="OU59" s="291"/>
      <c r="OV59" s="291"/>
      <c r="OW59" s="291"/>
      <c r="OX59" s="291"/>
      <c r="OY59" s="291"/>
      <c r="OZ59" s="291"/>
      <c r="PA59" s="291"/>
      <c r="PB59" s="291"/>
      <c r="PC59" s="291"/>
      <c r="PD59" s="291"/>
      <c r="PE59" s="291"/>
      <c r="PF59" s="291"/>
      <c r="PG59" s="291"/>
      <c r="PH59" s="291"/>
      <c r="PI59" s="291"/>
      <c r="PJ59" s="291"/>
      <c r="PK59" s="291"/>
      <c r="PL59" s="291"/>
      <c r="PM59" s="291"/>
      <c r="PN59" s="291"/>
      <c r="PO59" s="291"/>
      <c r="PP59" s="291"/>
      <c r="PQ59" s="291"/>
      <c r="PR59" s="291"/>
      <c r="PS59" s="291"/>
      <c r="PT59" s="291"/>
      <c r="PU59" s="291"/>
      <c r="PV59" s="291"/>
      <c r="PW59" s="291"/>
      <c r="PX59" s="291"/>
      <c r="PY59" s="291"/>
      <c r="PZ59" s="291"/>
      <c r="QA59" s="291"/>
      <c r="QB59" s="291"/>
      <c r="QC59" s="291"/>
      <c r="QD59" s="291"/>
      <c r="QE59" s="291"/>
      <c r="QF59" s="291"/>
      <c r="QG59" s="291"/>
      <c r="QH59" s="291"/>
      <c r="QI59" s="291"/>
      <c r="QJ59" s="291"/>
      <c r="QK59" s="291"/>
      <c r="QL59" s="291"/>
      <c r="QM59" s="291"/>
      <c r="QN59" s="291"/>
      <c r="QO59" s="291"/>
      <c r="QP59" s="291"/>
      <c r="QQ59" s="291"/>
      <c r="QR59" s="291"/>
      <c r="QS59" s="291"/>
      <c r="QT59" s="291"/>
      <c r="QU59" s="291"/>
      <c r="QV59" s="291"/>
      <c r="QW59" s="291"/>
      <c r="QX59" s="291"/>
      <c r="QY59" s="291"/>
      <c r="QZ59" s="291"/>
      <c r="RA59" s="291"/>
      <c r="RB59" s="291"/>
      <c r="RC59" s="291"/>
      <c r="RD59" s="291"/>
      <c r="RE59" s="291"/>
      <c r="RF59" s="291"/>
      <c r="RG59" s="291"/>
      <c r="RH59" s="291"/>
      <c r="RI59" s="291"/>
      <c r="RJ59" s="291"/>
      <c r="RK59" s="291"/>
      <c r="RL59" s="291"/>
      <c r="RM59" s="291"/>
      <c r="RN59" s="291"/>
      <c r="RO59" s="291"/>
      <c r="RP59" s="291"/>
      <c r="RQ59" s="291"/>
      <c r="RR59" s="291"/>
      <c r="RS59" s="291"/>
      <c r="RT59" s="291"/>
      <c r="RU59" s="291"/>
      <c r="RV59" s="291"/>
      <c r="RW59" s="291"/>
      <c r="RX59" s="291"/>
      <c r="RY59" s="291"/>
      <c r="RZ59" s="291"/>
      <c r="SA59" s="291"/>
      <c r="SB59" s="291"/>
      <c r="SC59" s="291"/>
      <c r="SD59" s="291"/>
      <c r="SE59" s="291"/>
      <c r="SF59" s="291"/>
      <c r="SG59" s="291"/>
      <c r="SH59" s="291"/>
      <c r="SI59" s="291"/>
      <c r="SJ59" s="291"/>
      <c r="SK59" s="291"/>
      <c r="SL59" s="291"/>
      <c r="SM59" s="291"/>
      <c r="SN59" s="291"/>
      <c r="SO59" s="291"/>
      <c r="SP59" s="291"/>
      <c r="SQ59" s="291"/>
      <c r="SR59" s="291"/>
      <c r="SS59" s="291"/>
      <c r="ST59" s="291"/>
      <c r="SU59" s="291"/>
      <c r="SV59" s="291"/>
      <c r="SW59" s="291"/>
      <c r="SX59" s="291"/>
      <c r="SY59" s="291"/>
      <c r="SZ59" s="291"/>
      <c r="TA59" s="291"/>
      <c r="TB59" s="291"/>
      <c r="TC59" s="291"/>
      <c r="TD59" s="291"/>
      <c r="TE59" s="291"/>
      <c r="TF59" s="291"/>
      <c r="TG59" s="291"/>
      <c r="TH59" s="291"/>
      <c r="TI59" s="291"/>
      <c r="TJ59" s="291"/>
      <c r="TK59" s="291"/>
      <c r="TL59" s="291"/>
      <c r="TM59" s="291"/>
      <c r="TN59" s="291"/>
      <c r="TO59" s="291"/>
      <c r="TP59" s="291"/>
      <c r="TQ59" s="291"/>
      <c r="TR59" s="291"/>
      <c r="TS59" s="291"/>
      <c r="TT59" s="291"/>
      <c r="TU59" s="291"/>
      <c r="TV59" s="291"/>
      <c r="TW59" s="291"/>
      <c r="TX59" s="291"/>
      <c r="TY59" s="291"/>
      <c r="TZ59" s="291"/>
      <c r="UA59" s="291"/>
      <c r="UB59" s="291"/>
      <c r="UC59" s="291"/>
      <c r="UD59" s="291"/>
      <c r="UE59" s="291"/>
      <c r="UF59" s="291"/>
      <c r="UG59" s="291"/>
      <c r="UH59" s="291"/>
      <c r="UI59" s="291"/>
      <c r="UJ59" s="291"/>
      <c r="UK59" s="291"/>
      <c r="UL59" s="291"/>
      <c r="UM59" s="291"/>
      <c r="UN59" s="291"/>
      <c r="UO59" s="291"/>
      <c r="UP59" s="291"/>
      <c r="UQ59" s="291"/>
      <c r="UR59" s="291"/>
      <c r="US59" s="291"/>
      <c r="UT59" s="291"/>
      <c r="UU59" s="291"/>
      <c r="UV59" s="291"/>
      <c r="UW59" s="291"/>
      <c r="UX59" s="291"/>
      <c r="UY59" s="291"/>
      <c r="UZ59" s="291"/>
      <c r="VA59" s="291"/>
      <c r="VB59" s="291"/>
      <c r="VC59" s="291"/>
      <c r="VD59" s="291"/>
      <c r="VE59" s="291"/>
      <c r="VF59" s="291"/>
      <c r="VG59" s="291"/>
      <c r="VH59" s="291"/>
      <c r="VI59" s="291"/>
      <c r="VJ59" s="291"/>
      <c r="VK59" s="291"/>
      <c r="VL59" s="291"/>
      <c r="VM59" s="291"/>
      <c r="VN59" s="291"/>
      <c r="VO59" s="291"/>
      <c r="VP59" s="291"/>
      <c r="VQ59" s="291"/>
      <c r="VR59" s="291"/>
      <c r="VS59" s="291"/>
      <c r="VT59" s="291"/>
      <c r="VU59" s="291"/>
      <c r="VV59" s="291"/>
      <c r="VW59" s="291"/>
      <c r="VX59" s="291"/>
      <c r="VY59" s="291"/>
      <c r="VZ59" s="291"/>
      <c r="WA59" s="291"/>
      <c r="WB59" s="291"/>
      <c r="WC59" s="291"/>
      <c r="WD59" s="291"/>
      <c r="WE59" s="291"/>
      <c r="WF59" s="291"/>
      <c r="WG59" s="291"/>
      <c r="WH59" s="291"/>
      <c r="WI59" s="291"/>
      <c r="WJ59" s="291"/>
      <c r="WK59" s="291"/>
      <c r="WL59" s="291"/>
      <c r="WM59" s="291"/>
      <c r="WN59" s="291"/>
      <c r="WO59" s="291"/>
      <c r="WP59" s="291"/>
      <c r="WQ59" s="291"/>
      <c r="WR59" s="291"/>
      <c r="WS59" s="291"/>
      <c r="WT59" s="291"/>
      <c r="WU59" s="291"/>
      <c r="WV59" s="291"/>
      <c r="WW59" s="291"/>
      <c r="WX59" s="291"/>
      <c r="WY59" s="291"/>
      <c r="WZ59" s="291"/>
      <c r="XA59" s="291"/>
      <c r="XB59" s="291"/>
      <c r="XC59" s="291"/>
      <c r="XD59" s="291"/>
      <c r="XE59" s="291"/>
      <c r="XF59" s="291"/>
      <c r="XG59" s="291"/>
      <c r="XH59" s="291"/>
      <c r="XI59" s="291"/>
      <c r="XJ59" s="291"/>
      <c r="XK59" s="291"/>
      <c r="XL59" s="291"/>
      <c r="XM59" s="291"/>
      <c r="XN59" s="291"/>
      <c r="XO59" s="291"/>
      <c r="XP59" s="291"/>
      <c r="XQ59" s="291"/>
      <c r="XR59" s="291"/>
      <c r="XS59" s="291"/>
      <c r="XT59" s="291"/>
      <c r="XU59" s="291"/>
      <c r="XV59" s="291"/>
      <c r="XW59" s="291"/>
      <c r="XX59" s="291"/>
      <c r="XY59" s="291"/>
      <c r="XZ59" s="291"/>
      <c r="YA59" s="291"/>
      <c r="YB59" s="291"/>
      <c r="YC59" s="291"/>
      <c r="YD59" s="291"/>
      <c r="YE59" s="291"/>
      <c r="YF59" s="291"/>
      <c r="YG59" s="291"/>
      <c r="YH59" s="291"/>
      <c r="YI59" s="291"/>
      <c r="YJ59" s="291"/>
      <c r="YK59" s="291"/>
      <c r="YL59" s="291"/>
      <c r="YM59" s="291"/>
      <c r="YN59" s="291"/>
      <c r="YO59" s="291"/>
      <c r="YP59" s="291"/>
      <c r="YQ59" s="291"/>
      <c r="YR59" s="291"/>
      <c r="YS59" s="291"/>
      <c r="YT59" s="291"/>
      <c r="YU59" s="291"/>
      <c r="YV59" s="291"/>
      <c r="YW59" s="291"/>
      <c r="YX59" s="291"/>
      <c r="YY59" s="291"/>
      <c r="YZ59" s="291"/>
      <c r="ZA59" s="291"/>
      <c r="ZB59" s="291"/>
      <c r="ZC59" s="291"/>
      <c r="ZD59" s="291"/>
      <c r="ZE59" s="291"/>
      <c r="ZF59" s="291"/>
      <c r="ZG59" s="291"/>
      <c r="ZH59" s="291"/>
      <c r="ZI59" s="291"/>
      <c r="ZJ59" s="291"/>
      <c r="ZK59" s="291"/>
      <c r="ZL59" s="291"/>
      <c r="ZM59" s="291"/>
      <c r="ZN59" s="291"/>
      <c r="ZO59" s="291"/>
      <c r="ZP59" s="291"/>
      <c r="ZQ59" s="291"/>
      <c r="ZR59" s="291"/>
      <c r="ZS59" s="291"/>
      <c r="ZT59" s="291"/>
      <c r="ZU59" s="291"/>
      <c r="ZV59" s="291"/>
      <c r="ZW59" s="291"/>
      <c r="ZX59" s="291"/>
      <c r="ZY59" s="291"/>
      <c r="ZZ59" s="291"/>
      <c r="AAA59" s="291"/>
      <c r="AAB59" s="291"/>
      <c r="AAC59" s="291"/>
      <c r="AAD59" s="291"/>
      <c r="AAE59" s="291"/>
      <c r="AAF59" s="291"/>
      <c r="AAG59" s="291"/>
      <c r="AAH59" s="291"/>
      <c r="AAI59" s="291"/>
      <c r="AAJ59" s="291"/>
      <c r="AAK59" s="291"/>
      <c r="AAL59" s="291"/>
      <c r="AAM59" s="291"/>
      <c r="AAN59" s="291"/>
      <c r="AAO59" s="291"/>
      <c r="AAP59" s="291"/>
      <c r="AAQ59" s="291"/>
      <c r="AAR59" s="291"/>
      <c r="AAS59" s="291"/>
      <c r="AAT59" s="291"/>
      <c r="AAU59" s="291"/>
      <c r="AAV59" s="291"/>
      <c r="AAW59" s="291"/>
      <c r="AAX59" s="291"/>
      <c r="AAY59" s="291"/>
      <c r="AAZ59" s="291"/>
      <c r="ABA59" s="291"/>
      <c r="ABB59" s="291"/>
      <c r="ABC59" s="291"/>
      <c r="ABD59" s="291"/>
      <c r="ABE59" s="291"/>
      <c r="ABF59" s="291"/>
      <c r="ABG59" s="291"/>
      <c r="ABH59" s="291"/>
      <c r="ABI59" s="291"/>
      <c r="ABJ59" s="291"/>
      <c r="ABK59" s="291"/>
      <c r="ABL59" s="291"/>
      <c r="ABM59" s="291"/>
      <c r="ABN59" s="291"/>
      <c r="ABO59" s="291"/>
      <c r="ABP59" s="291"/>
      <c r="ABQ59" s="291"/>
      <c r="ABR59" s="291"/>
      <c r="ABS59" s="291"/>
      <c r="ABT59" s="291"/>
      <c r="ABU59" s="291"/>
      <c r="ABV59" s="291"/>
      <c r="ABW59" s="291"/>
      <c r="ABX59" s="291"/>
      <c r="ABY59" s="291"/>
      <c r="ABZ59" s="291"/>
      <c r="ACA59" s="291"/>
      <c r="ACB59" s="291"/>
      <c r="ACC59" s="291"/>
      <c r="ACD59" s="291"/>
      <c r="ACE59" s="291"/>
      <c r="ACF59" s="291"/>
      <c r="ACG59" s="291"/>
      <c r="ACH59" s="291"/>
      <c r="ACI59" s="291"/>
      <c r="ACJ59" s="291"/>
      <c r="ACK59" s="291"/>
      <c r="ACL59" s="291"/>
      <c r="ACM59" s="291"/>
      <c r="ACN59" s="291"/>
      <c r="ACO59" s="291"/>
      <c r="ACP59" s="291"/>
      <c r="ACQ59" s="291"/>
      <c r="ACR59" s="291"/>
      <c r="ACS59" s="291"/>
      <c r="ACT59" s="291"/>
      <c r="ACU59" s="291"/>
      <c r="ACV59" s="291"/>
      <c r="ACW59" s="291"/>
      <c r="ACX59" s="291"/>
      <c r="ACY59" s="291"/>
      <c r="ACZ59" s="291"/>
      <c r="ADA59" s="291"/>
      <c r="ADB59" s="291"/>
      <c r="ADC59" s="291"/>
      <c r="ADD59" s="291"/>
      <c r="ADE59" s="291"/>
      <c r="ADF59" s="291"/>
      <c r="ADG59" s="291"/>
      <c r="ADH59" s="291"/>
      <c r="ADI59" s="291"/>
      <c r="ADJ59" s="291"/>
      <c r="ADK59" s="291"/>
      <c r="ADL59" s="291"/>
      <c r="ADM59" s="291"/>
      <c r="ADN59" s="291"/>
      <c r="ADO59" s="291"/>
      <c r="ADP59" s="291"/>
      <c r="ADQ59" s="291"/>
      <c r="ADR59" s="291"/>
      <c r="ADS59" s="291"/>
      <c r="ADT59" s="291"/>
      <c r="ADU59" s="291"/>
      <c r="ADV59" s="291"/>
      <c r="ADW59" s="291"/>
      <c r="ADX59" s="291"/>
      <c r="ADY59" s="291"/>
      <c r="ADZ59" s="291"/>
      <c r="AEA59" s="291"/>
      <c r="AEB59" s="291"/>
      <c r="AEC59" s="291"/>
      <c r="AED59" s="291"/>
      <c r="AEE59" s="291"/>
      <c r="AEF59" s="291"/>
      <c r="AEG59" s="291"/>
      <c r="AEH59" s="291"/>
      <c r="AEI59" s="291"/>
      <c r="AEJ59" s="291"/>
      <c r="AEK59" s="291"/>
      <c r="AEL59" s="291"/>
      <c r="AEM59" s="291"/>
      <c r="AEN59" s="291"/>
      <c r="AEO59" s="291"/>
      <c r="AEP59" s="291"/>
      <c r="AEQ59" s="291"/>
      <c r="AER59" s="291"/>
      <c r="AES59" s="291"/>
      <c r="AET59" s="291"/>
      <c r="AEU59" s="291"/>
      <c r="AEV59" s="291"/>
      <c r="AEW59" s="291"/>
      <c r="AEX59" s="291"/>
      <c r="AEY59" s="291"/>
      <c r="AEZ59" s="291"/>
      <c r="AFA59" s="291"/>
      <c r="AFB59" s="291"/>
      <c r="AFC59" s="291"/>
      <c r="AFD59" s="291"/>
      <c r="AFE59" s="291"/>
      <c r="AFF59" s="291"/>
      <c r="AFG59" s="291"/>
      <c r="AFH59" s="291"/>
      <c r="AFI59" s="291"/>
      <c r="AFJ59" s="291"/>
      <c r="AFK59" s="291"/>
      <c r="AFL59" s="291"/>
      <c r="AFM59" s="291"/>
      <c r="AFN59" s="291"/>
      <c r="AFO59" s="291"/>
      <c r="AFP59" s="291"/>
      <c r="AFQ59" s="291"/>
      <c r="AFR59" s="291"/>
      <c r="AFS59" s="291"/>
      <c r="AFT59" s="291"/>
      <c r="AFU59" s="291"/>
      <c r="AFV59" s="291"/>
      <c r="AFW59" s="291"/>
      <c r="AFX59" s="291"/>
      <c r="AFY59" s="291"/>
      <c r="AFZ59" s="291"/>
      <c r="AGA59" s="291"/>
      <c r="AGB59" s="291"/>
      <c r="AGC59" s="291"/>
      <c r="AGD59" s="291"/>
      <c r="AGE59" s="291"/>
      <c r="AGF59" s="291"/>
      <c r="AGG59" s="291"/>
      <c r="AGH59" s="291"/>
      <c r="AGI59" s="291"/>
      <c r="AGJ59" s="291"/>
      <c r="AGK59" s="291"/>
      <c r="AGL59" s="291"/>
      <c r="AGM59" s="291"/>
      <c r="AGN59" s="291"/>
      <c r="AGO59" s="291"/>
      <c r="AGP59" s="291"/>
      <c r="AGQ59" s="291"/>
      <c r="AGR59" s="291"/>
      <c r="AGS59" s="291"/>
      <c r="AGT59" s="291"/>
      <c r="AGU59" s="291"/>
      <c r="AGV59" s="291"/>
      <c r="AGW59" s="291"/>
      <c r="AGX59" s="291"/>
      <c r="AGY59" s="291"/>
      <c r="AGZ59" s="291"/>
      <c r="AHA59" s="291"/>
      <c r="AHB59" s="291"/>
      <c r="AHC59" s="291"/>
      <c r="AHD59" s="291"/>
      <c r="AHE59" s="291"/>
      <c r="AHF59" s="291"/>
      <c r="AHG59" s="291"/>
      <c r="AHH59" s="291"/>
      <c r="AHI59" s="291"/>
      <c r="AHJ59" s="291"/>
      <c r="AHK59" s="291"/>
      <c r="AHL59" s="291"/>
      <c r="AHM59" s="291"/>
      <c r="AHN59" s="291"/>
      <c r="AHO59" s="291"/>
      <c r="AHP59" s="291"/>
      <c r="AHQ59" s="291"/>
      <c r="AHR59" s="291"/>
      <c r="AHS59" s="291"/>
      <c r="AHT59" s="291"/>
      <c r="AHU59" s="291"/>
      <c r="AHV59" s="291"/>
      <c r="AHW59" s="291"/>
      <c r="AHX59" s="291"/>
      <c r="AHY59" s="291"/>
      <c r="AHZ59" s="291"/>
      <c r="AIA59" s="291"/>
      <c r="AIB59" s="291"/>
      <c r="AIC59" s="291"/>
      <c r="AID59" s="291"/>
      <c r="AIE59" s="291"/>
      <c r="AIF59" s="291"/>
      <c r="AIG59" s="291"/>
      <c r="AIH59" s="291"/>
      <c r="AII59" s="291"/>
      <c r="AIJ59" s="291"/>
      <c r="AIK59" s="291"/>
      <c r="AIL59" s="291"/>
      <c r="AIM59" s="291"/>
      <c r="AIN59" s="291"/>
      <c r="AIO59" s="291"/>
      <c r="AIP59" s="291"/>
      <c r="AIQ59" s="291"/>
      <c r="AIR59" s="291"/>
      <c r="AIS59" s="291"/>
      <c r="AIT59" s="291"/>
      <c r="AIU59" s="291"/>
      <c r="AIV59" s="291"/>
      <c r="AIW59" s="291"/>
      <c r="AIX59" s="291"/>
      <c r="AIY59" s="291"/>
      <c r="AIZ59" s="291"/>
      <c r="AJA59" s="291"/>
      <c r="AJB59" s="291"/>
      <c r="AJC59" s="291"/>
      <c r="AJD59" s="291"/>
      <c r="AJE59" s="291"/>
      <c r="AJF59" s="291"/>
      <c r="AJG59" s="291"/>
      <c r="AJH59" s="291"/>
      <c r="AJI59" s="291"/>
      <c r="AJJ59" s="291"/>
      <c r="AJK59" s="291"/>
      <c r="AJL59" s="291"/>
      <c r="AJM59" s="291"/>
      <c r="AJN59" s="291"/>
      <c r="AJO59" s="291"/>
      <c r="AJP59" s="291"/>
      <c r="AJQ59" s="291"/>
      <c r="AJR59" s="291"/>
      <c r="AJS59" s="291"/>
      <c r="AJT59" s="291"/>
      <c r="AJU59" s="291"/>
      <c r="AJV59" s="291"/>
      <c r="AJW59" s="291"/>
      <c r="AJX59" s="291"/>
      <c r="AJY59" s="291"/>
      <c r="AJZ59" s="291"/>
      <c r="AKA59" s="291"/>
      <c r="AKB59" s="291"/>
      <c r="AKC59" s="291"/>
      <c r="AKD59" s="291"/>
      <c r="AKE59" s="291"/>
      <c r="AKF59" s="291"/>
      <c r="AKG59" s="291"/>
      <c r="AKH59" s="291"/>
      <c r="AKI59" s="291"/>
      <c r="AKJ59" s="291"/>
      <c r="AKK59" s="291"/>
      <c r="AKL59" s="291"/>
      <c r="AKM59" s="291"/>
      <c r="AKN59" s="291"/>
      <c r="AKO59" s="291"/>
      <c r="AKP59" s="291"/>
      <c r="AKQ59" s="291"/>
      <c r="AKR59" s="291"/>
      <c r="AKS59" s="291"/>
      <c r="AKT59" s="291"/>
      <c r="AKU59" s="291"/>
      <c r="AKV59" s="291"/>
      <c r="AKW59" s="291"/>
      <c r="AKX59" s="291"/>
      <c r="AKY59" s="291"/>
      <c r="AKZ59" s="291"/>
      <c r="ALA59" s="291"/>
      <c r="ALB59" s="291"/>
      <c r="ALC59" s="291"/>
      <c r="ALD59" s="291"/>
      <c r="ALE59" s="291"/>
      <c r="ALF59" s="291"/>
      <c r="ALG59" s="291"/>
      <c r="ALH59" s="291"/>
      <c r="ALI59" s="291"/>
      <c r="ALJ59" s="291"/>
      <c r="ALK59" s="291"/>
    </row>
    <row r="60" spans="2:999">
      <c r="B60"/>
      <c r="C60" s="677"/>
      <c r="D60" s="677"/>
      <c r="E60" s="677"/>
      <c r="F60" s="677"/>
      <c r="G60" s="677"/>
      <c r="H60" s="677"/>
      <c r="I60" s="677"/>
      <c r="J60" s="677"/>
      <c r="K60" s="677"/>
      <c r="N60" s="86"/>
      <c r="O60" s="294"/>
      <c r="P60" s="294"/>
      <c r="Q60" s="294"/>
      <c r="R60" s="294"/>
      <c r="S60" s="294"/>
      <c r="T60" s="294"/>
      <c r="U60" s="291"/>
      <c r="V60" s="291"/>
      <c r="W60" s="291"/>
      <c r="X60" s="291"/>
      <c r="Y60" s="291"/>
      <c r="Z60" s="291"/>
      <c r="AA60" s="291"/>
      <c r="AB60" s="291"/>
      <c r="AC60" s="291"/>
      <c r="AD60" s="291"/>
      <c r="AE60" s="291"/>
      <c r="AF60" s="291"/>
      <c r="AG60" s="291"/>
      <c r="AH60" s="291"/>
      <c r="AI60" s="291"/>
      <c r="AJ60" s="291"/>
      <c r="AK60" s="291"/>
      <c r="AL60" s="291"/>
      <c r="AM60" s="291"/>
      <c r="AN60" s="291"/>
      <c r="AO60" s="291"/>
      <c r="AP60" s="291"/>
      <c r="AQ60" s="291"/>
      <c r="AR60" s="291"/>
      <c r="AS60" s="291"/>
      <c r="AT60" s="291"/>
      <c r="AU60" s="291"/>
      <c r="AV60" s="291"/>
      <c r="AW60" s="291"/>
      <c r="AX60" s="291"/>
      <c r="AY60" s="291"/>
      <c r="AZ60" s="291"/>
      <c r="BA60" s="291"/>
      <c r="BB60" s="291"/>
      <c r="BC60" s="291"/>
      <c r="BD60" s="291"/>
      <c r="BE60" s="291"/>
      <c r="BF60" s="291"/>
      <c r="BG60" s="291"/>
      <c r="BH60" s="291"/>
      <c r="BI60" s="291"/>
      <c r="BJ60" s="291"/>
      <c r="BK60" s="291"/>
      <c r="BL60" s="291"/>
      <c r="BM60" s="291"/>
      <c r="BN60" s="291"/>
      <c r="BO60" s="291"/>
      <c r="BP60" s="291"/>
      <c r="BQ60" s="291"/>
      <c r="BR60" s="291"/>
      <c r="BS60" s="291"/>
      <c r="BT60" s="291"/>
      <c r="BU60" s="291"/>
      <c r="BV60" s="291"/>
      <c r="BW60" s="291"/>
      <c r="BX60" s="291"/>
      <c r="BY60" s="291"/>
      <c r="BZ60" s="291"/>
      <c r="CA60" s="291"/>
      <c r="CB60" s="291"/>
      <c r="CC60" s="291"/>
      <c r="CD60" s="291"/>
      <c r="CE60" s="291"/>
      <c r="CF60" s="291"/>
      <c r="CG60" s="291"/>
      <c r="CH60" s="291"/>
      <c r="CI60" s="291"/>
      <c r="CJ60" s="291"/>
      <c r="CK60" s="291"/>
      <c r="CL60" s="291"/>
      <c r="CM60" s="291"/>
      <c r="CN60" s="291"/>
      <c r="CO60" s="291"/>
      <c r="CP60" s="291"/>
      <c r="CQ60" s="291"/>
      <c r="CR60" s="291"/>
      <c r="CS60" s="291"/>
      <c r="CT60" s="291"/>
      <c r="CU60" s="291"/>
      <c r="CV60" s="291"/>
      <c r="CW60" s="291"/>
      <c r="CX60" s="291"/>
      <c r="CY60" s="291"/>
      <c r="CZ60" s="291"/>
      <c r="DA60" s="291"/>
      <c r="DB60" s="291"/>
      <c r="DC60" s="291"/>
      <c r="DD60" s="291"/>
      <c r="DE60" s="291"/>
      <c r="DF60" s="291"/>
      <c r="DG60" s="291"/>
      <c r="DH60" s="291"/>
      <c r="DI60" s="291"/>
      <c r="DJ60" s="291"/>
      <c r="DK60" s="291"/>
      <c r="DL60" s="291"/>
      <c r="DM60" s="291"/>
      <c r="DN60" s="291"/>
      <c r="DO60" s="291"/>
      <c r="DP60" s="291"/>
      <c r="DQ60" s="291"/>
      <c r="DR60" s="291"/>
      <c r="DS60" s="291"/>
      <c r="DT60" s="291"/>
      <c r="DU60" s="291"/>
      <c r="DV60" s="291"/>
      <c r="DW60" s="291"/>
      <c r="DX60" s="291"/>
      <c r="DY60" s="291"/>
      <c r="DZ60" s="291"/>
      <c r="EA60" s="291"/>
      <c r="EB60" s="291"/>
      <c r="EC60" s="291"/>
      <c r="ED60" s="291"/>
      <c r="EE60" s="291"/>
      <c r="EF60" s="291"/>
      <c r="EG60" s="291"/>
      <c r="EH60" s="291"/>
      <c r="EI60" s="291"/>
      <c r="EJ60" s="291"/>
      <c r="EK60" s="291"/>
      <c r="EL60" s="291"/>
      <c r="EM60" s="291"/>
      <c r="EN60" s="291"/>
      <c r="EO60" s="291"/>
      <c r="EP60" s="291"/>
      <c r="EQ60" s="291"/>
      <c r="ER60" s="291"/>
      <c r="ES60" s="291"/>
      <c r="ET60" s="291"/>
      <c r="EU60" s="291"/>
      <c r="EV60" s="291"/>
      <c r="EW60" s="291"/>
      <c r="EX60" s="291"/>
      <c r="EY60" s="291"/>
      <c r="EZ60" s="291"/>
      <c r="FA60" s="291"/>
      <c r="FB60" s="291"/>
      <c r="FC60" s="291"/>
      <c r="FD60" s="291"/>
      <c r="FE60" s="291"/>
      <c r="FF60" s="291"/>
      <c r="FG60" s="291"/>
      <c r="FH60" s="291"/>
      <c r="FI60" s="291"/>
      <c r="FJ60" s="291"/>
      <c r="FK60" s="291"/>
      <c r="FL60" s="291"/>
      <c r="FM60" s="291"/>
      <c r="FN60" s="291"/>
      <c r="FO60" s="291"/>
      <c r="FP60" s="291"/>
      <c r="FQ60" s="291"/>
      <c r="FR60" s="291"/>
      <c r="FS60" s="291"/>
      <c r="FT60" s="291"/>
      <c r="FU60" s="291"/>
      <c r="FV60" s="291"/>
      <c r="FW60" s="291"/>
      <c r="FX60" s="291"/>
      <c r="FY60" s="291"/>
      <c r="FZ60" s="291"/>
      <c r="GA60" s="291"/>
      <c r="GB60" s="291"/>
      <c r="GC60" s="291"/>
      <c r="GD60" s="291"/>
      <c r="GE60" s="291"/>
      <c r="GF60" s="291"/>
      <c r="GG60" s="291"/>
      <c r="GH60" s="291"/>
      <c r="GI60" s="291"/>
      <c r="GJ60" s="291"/>
      <c r="GK60" s="291"/>
      <c r="GL60" s="291"/>
      <c r="GM60" s="291"/>
      <c r="GN60" s="291"/>
      <c r="GO60" s="291"/>
      <c r="GP60" s="291"/>
      <c r="GQ60" s="291"/>
      <c r="GR60" s="291"/>
      <c r="GS60" s="291"/>
      <c r="GT60" s="291"/>
      <c r="GU60" s="291"/>
      <c r="GV60" s="291"/>
      <c r="GW60" s="291"/>
      <c r="GX60" s="291"/>
      <c r="GY60" s="291"/>
      <c r="GZ60" s="291"/>
      <c r="HA60" s="291"/>
      <c r="HB60" s="291"/>
      <c r="HC60" s="291"/>
      <c r="HD60" s="291"/>
      <c r="HE60" s="291"/>
      <c r="HF60" s="291"/>
      <c r="HG60" s="291"/>
      <c r="HH60" s="291"/>
      <c r="HI60" s="291"/>
      <c r="HJ60" s="291"/>
      <c r="HK60" s="291"/>
      <c r="HL60" s="291"/>
      <c r="HM60" s="291"/>
      <c r="HN60" s="291"/>
      <c r="HO60" s="291"/>
      <c r="HP60" s="291"/>
      <c r="HQ60" s="291"/>
      <c r="HR60" s="291"/>
      <c r="HS60" s="291"/>
      <c r="HT60" s="291"/>
      <c r="HU60" s="291"/>
      <c r="HV60" s="291"/>
      <c r="HW60" s="291"/>
      <c r="HX60" s="291"/>
      <c r="HY60" s="291"/>
      <c r="HZ60" s="291"/>
      <c r="IA60" s="291"/>
      <c r="IB60" s="291"/>
      <c r="IC60" s="291"/>
      <c r="ID60" s="291"/>
      <c r="IE60" s="291"/>
      <c r="IF60" s="291"/>
      <c r="IG60" s="291"/>
      <c r="IH60" s="291"/>
      <c r="II60" s="291"/>
      <c r="IJ60" s="291"/>
      <c r="IK60" s="291"/>
      <c r="IL60" s="291"/>
      <c r="IM60" s="291"/>
      <c r="IN60" s="291"/>
      <c r="IO60" s="291"/>
      <c r="IP60" s="291"/>
      <c r="IQ60" s="291"/>
      <c r="IR60" s="291"/>
      <c r="IS60" s="291"/>
      <c r="IT60" s="291"/>
      <c r="IU60" s="291"/>
      <c r="IV60" s="291"/>
      <c r="IW60" s="291"/>
      <c r="IX60" s="291"/>
      <c r="IY60" s="291"/>
      <c r="IZ60" s="291"/>
      <c r="JA60" s="291"/>
      <c r="JB60" s="291"/>
      <c r="JC60" s="291"/>
      <c r="JD60" s="291"/>
      <c r="JE60" s="291"/>
      <c r="JF60" s="291"/>
      <c r="JG60" s="291"/>
      <c r="JH60" s="291"/>
      <c r="JI60" s="291"/>
      <c r="JJ60" s="291"/>
      <c r="JK60" s="291"/>
      <c r="JL60" s="291"/>
      <c r="JM60" s="291"/>
      <c r="JN60" s="291"/>
      <c r="JO60" s="291"/>
      <c r="JP60" s="291"/>
      <c r="JQ60" s="291"/>
      <c r="JR60" s="291"/>
      <c r="JS60" s="291"/>
      <c r="JT60" s="291"/>
      <c r="JU60" s="291"/>
      <c r="JV60" s="291"/>
      <c r="JW60" s="291"/>
      <c r="JX60" s="291"/>
      <c r="JY60" s="291"/>
      <c r="JZ60" s="291"/>
      <c r="KA60" s="291"/>
      <c r="KB60" s="291"/>
      <c r="KC60" s="291"/>
      <c r="KD60" s="291"/>
      <c r="KE60" s="291"/>
      <c r="KF60" s="291"/>
      <c r="KG60" s="291"/>
      <c r="KH60" s="291"/>
      <c r="KI60" s="291"/>
      <c r="KJ60" s="291"/>
      <c r="KK60" s="291"/>
      <c r="KL60" s="291"/>
      <c r="KM60" s="291"/>
      <c r="KN60" s="291"/>
      <c r="KO60" s="291"/>
      <c r="KP60" s="291"/>
      <c r="KQ60" s="291"/>
      <c r="KR60" s="291"/>
      <c r="KS60" s="291"/>
      <c r="KT60" s="291"/>
      <c r="KU60" s="291"/>
      <c r="KV60" s="291"/>
      <c r="KW60" s="291"/>
      <c r="KX60" s="291"/>
      <c r="KY60" s="291"/>
      <c r="KZ60" s="291"/>
      <c r="LA60" s="291"/>
      <c r="LB60" s="291"/>
      <c r="LC60" s="291"/>
      <c r="LD60" s="291"/>
      <c r="LE60" s="291"/>
      <c r="LF60" s="291"/>
      <c r="LG60" s="291"/>
      <c r="LH60" s="291"/>
      <c r="LI60" s="291"/>
      <c r="LJ60" s="291"/>
      <c r="LK60" s="291"/>
      <c r="LL60" s="291"/>
      <c r="LM60" s="291"/>
      <c r="LN60" s="291"/>
      <c r="LO60" s="291"/>
      <c r="LP60" s="291"/>
      <c r="LQ60" s="291"/>
      <c r="LR60" s="291"/>
      <c r="LS60" s="291"/>
      <c r="LT60" s="291"/>
      <c r="LU60" s="291"/>
      <c r="LV60" s="291"/>
      <c r="LW60" s="291"/>
      <c r="LX60" s="291"/>
      <c r="LY60" s="291"/>
      <c r="LZ60" s="291"/>
      <c r="MA60" s="291"/>
      <c r="MB60" s="291"/>
      <c r="MC60" s="291"/>
      <c r="MD60" s="291"/>
      <c r="ME60" s="291"/>
      <c r="MF60" s="291"/>
      <c r="MG60" s="291"/>
      <c r="MH60" s="291"/>
      <c r="MI60" s="291"/>
      <c r="MJ60" s="291"/>
      <c r="MK60" s="291"/>
      <c r="ML60" s="291"/>
      <c r="MM60" s="291"/>
      <c r="MN60" s="291"/>
      <c r="MO60" s="291"/>
      <c r="MP60" s="291"/>
      <c r="MQ60" s="291"/>
      <c r="MR60" s="291"/>
      <c r="MS60" s="291"/>
      <c r="MT60" s="291"/>
      <c r="MU60" s="291"/>
      <c r="MV60" s="291"/>
      <c r="MW60" s="291"/>
      <c r="MX60" s="291"/>
      <c r="MY60" s="291"/>
      <c r="MZ60" s="291"/>
      <c r="NA60" s="291"/>
      <c r="NB60" s="291"/>
      <c r="NC60" s="291"/>
      <c r="ND60" s="291"/>
      <c r="NE60" s="291"/>
      <c r="NF60" s="291"/>
      <c r="NG60" s="291"/>
      <c r="NH60" s="291"/>
      <c r="NI60" s="291"/>
      <c r="NJ60" s="291"/>
      <c r="NK60" s="291"/>
      <c r="NL60" s="291"/>
      <c r="NM60" s="291"/>
      <c r="NN60" s="291"/>
      <c r="NO60" s="291"/>
      <c r="NP60" s="291"/>
      <c r="NQ60" s="291"/>
      <c r="NR60" s="291"/>
      <c r="NS60" s="291"/>
      <c r="NT60" s="291"/>
      <c r="NU60" s="291"/>
      <c r="NV60" s="291"/>
      <c r="NW60" s="291"/>
      <c r="NX60" s="291"/>
      <c r="NY60" s="291"/>
      <c r="NZ60" s="291"/>
      <c r="OA60" s="291"/>
      <c r="OB60" s="291"/>
      <c r="OC60" s="291"/>
      <c r="OD60" s="291"/>
      <c r="OE60" s="291"/>
      <c r="OF60" s="291"/>
      <c r="OG60" s="291"/>
      <c r="OH60" s="291"/>
      <c r="OI60" s="291"/>
      <c r="OJ60" s="291"/>
      <c r="OK60" s="291"/>
      <c r="OL60" s="291"/>
      <c r="OM60" s="291"/>
      <c r="ON60" s="291"/>
      <c r="OO60" s="291"/>
      <c r="OP60" s="291"/>
      <c r="OQ60" s="291"/>
      <c r="OR60" s="291"/>
      <c r="OS60" s="291"/>
      <c r="OT60" s="291"/>
      <c r="OU60" s="291"/>
      <c r="OV60" s="291"/>
      <c r="OW60" s="291"/>
      <c r="OX60" s="291"/>
      <c r="OY60" s="291"/>
      <c r="OZ60" s="291"/>
      <c r="PA60" s="291"/>
      <c r="PB60" s="291"/>
      <c r="PC60" s="291"/>
      <c r="PD60" s="291"/>
      <c r="PE60" s="291"/>
      <c r="PF60" s="291"/>
      <c r="PG60" s="291"/>
      <c r="PH60" s="291"/>
      <c r="PI60" s="291"/>
      <c r="PJ60" s="291"/>
      <c r="PK60" s="291"/>
      <c r="PL60" s="291"/>
      <c r="PM60" s="291"/>
      <c r="PN60" s="291"/>
      <c r="PO60" s="291"/>
      <c r="PP60" s="291"/>
      <c r="PQ60" s="291"/>
      <c r="PR60" s="291"/>
      <c r="PS60" s="291"/>
      <c r="PT60" s="291"/>
      <c r="PU60" s="291"/>
      <c r="PV60" s="291"/>
      <c r="PW60" s="291"/>
      <c r="PX60" s="291"/>
      <c r="PY60" s="291"/>
      <c r="PZ60" s="291"/>
      <c r="QA60" s="291"/>
      <c r="QB60" s="291"/>
      <c r="QC60" s="291"/>
      <c r="QD60" s="291"/>
      <c r="QE60" s="291"/>
      <c r="QF60" s="291"/>
      <c r="QG60" s="291"/>
      <c r="QH60" s="291"/>
      <c r="QI60" s="291"/>
      <c r="QJ60" s="291"/>
      <c r="QK60" s="291"/>
      <c r="QL60" s="291"/>
      <c r="QM60" s="291"/>
      <c r="QN60" s="291"/>
      <c r="QO60" s="291"/>
      <c r="QP60" s="291"/>
      <c r="QQ60" s="291"/>
      <c r="QR60" s="291"/>
      <c r="QS60" s="291"/>
      <c r="QT60" s="291"/>
      <c r="QU60" s="291"/>
      <c r="QV60" s="291"/>
      <c r="QW60" s="291"/>
      <c r="QX60" s="291"/>
      <c r="QY60" s="291"/>
      <c r="QZ60" s="291"/>
      <c r="RA60" s="291"/>
      <c r="RB60" s="291"/>
      <c r="RC60" s="291"/>
      <c r="RD60" s="291"/>
      <c r="RE60" s="291"/>
      <c r="RF60" s="291"/>
      <c r="RG60" s="291"/>
      <c r="RH60" s="291"/>
      <c r="RI60" s="291"/>
      <c r="RJ60" s="291"/>
      <c r="RK60" s="291"/>
      <c r="RL60" s="291"/>
      <c r="RM60" s="291"/>
      <c r="RN60" s="291"/>
      <c r="RO60" s="291"/>
      <c r="RP60" s="291"/>
      <c r="RQ60" s="291"/>
      <c r="RR60" s="291"/>
      <c r="RS60" s="291"/>
      <c r="RT60" s="291"/>
      <c r="RU60" s="291"/>
      <c r="RV60" s="291"/>
      <c r="RW60" s="291"/>
      <c r="RX60" s="291"/>
      <c r="RY60" s="291"/>
      <c r="RZ60" s="291"/>
      <c r="SA60" s="291"/>
      <c r="SB60" s="291"/>
      <c r="SC60" s="291"/>
      <c r="SD60" s="291"/>
      <c r="SE60" s="291"/>
      <c r="SF60" s="291"/>
      <c r="SG60" s="291"/>
      <c r="SH60" s="291"/>
      <c r="SI60" s="291"/>
      <c r="SJ60" s="291"/>
      <c r="SK60" s="291"/>
      <c r="SL60" s="291"/>
      <c r="SM60" s="291"/>
      <c r="SN60" s="291"/>
      <c r="SO60" s="291"/>
      <c r="SP60" s="291"/>
      <c r="SQ60" s="291"/>
      <c r="SR60" s="291"/>
      <c r="SS60" s="291"/>
      <c r="ST60" s="291"/>
      <c r="SU60" s="291"/>
      <c r="SV60" s="291"/>
      <c r="SW60" s="291"/>
      <c r="SX60" s="291"/>
      <c r="SY60" s="291"/>
      <c r="SZ60" s="291"/>
      <c r="TA60" s="291"/>
      <c r="TB60" s="291"/>
      <c r="TC60" s="291"/>
      <c r="TD60" s="291"/>
      <c r="TE60" s="291"/>
      <c r="TF60" s="291"/>
      <c r="TG60" s="291"/>
      <c r="TH60" s="291"/>
      <c r="TI60" s="291"/>
      <c r="TJ60" s="291"/>
      <c r="TK60" s="291"/>
      <c r="TL60" s="291"/>
      <c r="TM60" s="291"/>
      <c r="TN60" s="291"/>
      <c r="TO60" s="291"/>
      <c r="TP60" s="291"/>
      <c r="TQ60" s="291"/>
      <c r="TR60" s="291"/>
      <c r="TS60" s="291"/>
      <c r="TT60" s="291"/>
      <c r="TU60" s="291"/>
      <c r="TV60" s="291"/>
      <c r="TW60" s="291"/>
      <c r="TX60" s="291"/>
      <c r="TY60" s="291"/>
      <c r="TZ60" s="291"/>
      <c r="UA60" s="291"/>
      <c r="UB60" s="291"/>
      <c r="UC60" s="291"/>
      <c r="UD60" s="291"/>
      <c r="UE60" s="291"/>
      <c r="UF60" s="291"/>
      <c r="UG60" s="291"/>
      <c r="UH60" s="291"/>
      <c r="UI60" s="291"/>
      <c r="UJ60" s="291"/>
      <c r="UK60" s="291"/>
      <c r="UL60" s="291"/>
      <c r="UM60" s="291"/>
      <c r="UN60" s="291"/>
      <c r="UO60" s="291"/>
      <c r="UP60" s="291"/>
      <c r="UQ60" s="291"/>
      <c r="UR60" s="291"/>
      <c r="US60" s="291"/>
      <c r="UT60" s="291"/>
      <c r="UU60" s="291"/>
      <c r="UV60" s="291"/>
      <c r="UW60" s="291"/>
      <c r="UX60" s="291"/>
      <c r="UY60" s="291"/>
      <c r="UZ60" s="291"/>
      <c r="VA60" s="291"/>
      <c r="VB60" s="291"/>
      <c r="VC60" s="291"/>
      <c r="VD60" s="291"/>
      <c r="VE60" s="291"/>
      <c r="VF60" s="291"/>
      <c r="VG60" s="291"/>
      <c r="VH60" s="291"/>
      <c r="VI60" s="291"/>
      <c r="VJ60" s="291"/>
      <c r="VK60" s="291"/>
      <c r="VL60" s="291"/>
      <c r="VM60" s="291"/>
      <c r="VN60" s="291"/>
      <c r="VO60" s="291"/>
      <c r="VP60" s="291"/>
      <c r="VQ60" s="291"/>
      <c r="VR60" s="291"/>
      <c r="VS60" s="291"/>
      <c r="VT60" s="291"/>
      <c r="VU60" s="291"/>
      <c r="VV60" s="291"/>
      <c r="VW60" s="291"/>
      <c r="VX60" s="291"/>
      <c r="VY60" s="291"/>
      <c r="VZ60" s="291"/>
      <c r="WA60" s="291"/>
      <c r="WB60" s="291"/>
      <c r="WC60" s="291"/>
      <c r="WD60" s="291"/>
      <c r="WE60" s="291"/>
      <c r="WF60" s="291"/>
      <c r="WG60" s="291"/>
      <c r="WH60" s="291"/>
      <c r="WI60" s="291"/>
      <c r="WJ60" s="291"/>
      <c r="WK60" s="291"/>
      <c r="WL60" s="291"/>
      <c r="WM60" s="291"/>
      <c r="WN60" s="291"/>
      <c r="WO60" s="291"/>
      <c r="WP60" s="291"/>
      <c r="WQ60" s="291"/>
      <c r="WR60" s="291"/>
      <c r="WS60" s="291"/>
      <c r="WT60" s="291"/>
      <c r="WU60" s="291"/>
      <c r="WV60" s="291"/>
      <c r="WW60" s="291"/>
      <c r="WX60" s="291"/>
      <c r="WY60" s="291"/>
      <c r="WZ60" s="291"/>
      <c r="XA60" s="291"/>
      <c r="XB60" s="291"/>
      <c r="XC60" s="291"/>
      <c r="XD60" s="291"/>
      <c r="XE60" s="291"/>
      <c r="XF60" s="291"/>
      <c r="XG60" s="291"/>
      <c r="XH60" s="291"/>
      <c r="XI60" s="291"/>
      <c r="XJ60" s="291"/>
      <c r="XK60" s="291"/>
      <c r="XL60" s="291"/>
      <c r="XM60" s="291"/>
      <c r="XN60" s="291"/>
      <c r="XO60" s="291"/>
      <c r="XP60" s="291"/>
      <c r="XQ60" s="291"/>
      <c r="XR60" s="291"/>
      <c r="XS60" s="291"/>
      <c r="XT60" s="291"/>
      <c r="XU60" s="291"/>
      <c r="XV60" s="291"/>
      <c r="XW60" s="291"/>
      <c r="XX60" s="291"/>
      <c r="XY60" s="291"/>
      <c r="XZ60" s="291"/>
      <c r="YA60" s="291"/>
      <c r="YB60" s="291"/>
      <c r="YC60" s="291"/>
      <c r="YD60" s="291"/>
      <c r="YE60" s="291"/>
      <c r="YF60" s="291"/>
      <c r="YG60" s="291"/>
      <c r="YH60" s="291"/>
      <c r="YI60" s="291"/>
      <c r="YJ60" s="291"/>
      <c r="YK60" s="291"/>
      <c r="YL60" s="291"/>
      <c r="YM60" s="291"/>
      <c r="YN60" s="291"/>
      <c r="YO60" s="291"/>
      <c r="YP60" s="291"/>
      <c r="YQ60" s="291"/>
      <c r="YR60" s="291"/>
      <c r="YS60" s="291"/>
      <c r="YT60" s="291"/>
      <c r="YU60" s="291"/>
      <c r="YV60" s="291"/>
      <c r="YW60" s="291"/>
      <c r="YX60" s="291"/>
      <c r="YY60" s="291"/>
      <c r="YZ60" s="291"/>
      <c r="ZA60" s="291"/>
      <c r="ZB60" s="291"/>
      <c r="ZC60" s="291"/>
      <c r="ZD60" s="291"/>
      <c r="ZE60" s="291"/>
      <c r="ZF60" s="291"/>
      <c r="ZG60" s="291"/>
      <c r="ZH60" s="291"/>
      <c r="ZI60" s="291"/>
      <c r="ZJ60" s="291"/>
      <c r="ZK60" s="291"/>
      <c r="ZL60" s="291"/>
      <c r="ZM60" s="291"/>
      <c r="ZN60" s="291"/>
      <c r="ZO60" s="291"/>
      <c r="ZP60" s="291"/>
      <c r="ZQ60" s="291"/>
      <c r="ZR60" s="291"/>
      <c r="ZS60" s="291"/>
      <c r="ZT60" s="291"/>
      <c r="ZU60" s="291"/>
      <c r="ZV60" s="291"/>
      <c r="ZW60" s="291"/>
      <c r="ZX60" s="291"/>
      <c r="ZY60" s="291"/>
      <c r="ZZ60" s="291"/>
      <c r="AAA60" s="291"/>
      <c r="AAB60" s="291"/>
      <c r="AAC60" s="291"/>
      <c r="AAD60" s="291"/>
      <c r="AAE60" s="291"/>
      <c r="AAF60" s="291"/>
      <c r="AAG60" s="291"/>
      <c r="AAH60" s="291"/>
      <c r="AAI60" s="291"/>
      <c r="AAJ60" s="291"/>
      <c r="AAK60" s="291"/>
      <c r="AAL60" s="291"/>
      <c r="AAM60" s="291"/>
      <c r="AAN60" s="291"/>
      <c r="AAO60" s="291"/>
      <c r="AAP60" s="291"/>
      <c r="AAQ60" s="291"/>
      <c r="AAR60" s="291"/>
      <c r="AAS60" s="291"/>
      <c r="AAT60" s="291"/>
      <c r="AAU60" s="291"/>
      <c r="AAV60" s="291"/>
      <c r="AAW60" s="291"/>
      <c r="AAX60" s="291"/>
      <c r="AAY60" s="291"/>
      <c r="AAZ60" s="291"/>
      <c r="ABA60" s="291"/>
      <c r="ABB60" s="291"/>
      <c r="ABC60" s="291"/>
      <c r="ABD60" s="291"/>
      <c r="ABE60" s="291"/>
      <c r="ABF60" s="291"/>
      <c r="ABG60" s="291"/>
      <c r="ABH60" s="291"/>
      <c r="ABI60" s="291"/>
      <c r="ABJ60" s="291"/>
      <c r="ABK60" s="291"/>
      <c r="ABL60" s="291"/>
      <c r="ABM60" s="291"/>
      <c r="ABN60" s="291"/>
      <c r="ABO60" s="291"/>
      <c r="ABP60" s="291"/>
      <c r="ABQ60" s="291"/>
      <c r="ABR60" s="291"/>
      <c r="ABS60" s="291"/>
      <c r="ABT60" s="291"/>
      <c r="ABU60" s="291"/>
      <c r="ABV60" s="291"/>
      <c r="ABW60" s="291"/>
      <c r="ABX60" s="291"/>
      <c r="ABY60" s="291"/>
      <c r="ABZ60" s="291"/>
      <c r="ACA60" s="291"/>
      <c r="ACB60" s="291"/>
      <c r="ACC60" s="291"/>
      <c r="ACD60" s="291"/>
      <c r="ACE60" s="291"/>
      <c r="ACF60" s="291"/>
      <c r="ACG60" s="291"/>
      <c r="ACH60" s="291"/>
      <c r="ACI60" s="291"/>
      <c r="ACJ60" s="291"/>
      <c r="ACK60" s="291"/>
      <c r="ACL60" s="291"/>
      <c r="ACM60" s="291"/>
      <c r="ACN60" s="291"/>
      <c r="ACO60" s="291"/>
      <c r="ACP60" s="291"/>
      <c r="ACQ60" s="291"/>
      <c r="ACR60" s="291"/>
      <c r="ACS60" s="291"/>
      <c r="ACT60" s="291"/>
      <c r="ACU60" s="291"/>
      <c r="ACV60" s="291"/>
      <c r="ACW60" s="291"/>
      <c r="ACX60" s="291"/>
      <c r="ACY60" s="291"/>
      <c r="ACZ60" s="291"/>
      <c r="ADA60" s="291"/>
      <c r="ADB60" s="291"/>
      <c r="ADC60" s="291"/>
      <c r="ADD60" s="291"/>
      <c r="ADE60" s="291"/>
      <c r="ADF60" s="291"/>
      <c r="ADG60" s="291"/>
      <c r="ADH60" s="291"/>
      <c r="ADI60" s="291"/>
      <c r="ADJ60" s="291"/>
      <c r="ADK60" s="291"/>
      <c r="ADL60" s="291"/>
      <c r="ADM60" s="291"/>
      <c r="ADN60" s="291"/>
      <c r="ADO60" s="291"/>
      <c r="ADP60" s="291"/>
      <c r="ADQ60" s="291"/>
      <c r="ADR60" s="291"/>
      <c r="ADS60" s="291"/>
      <c r="ADT60" s="291"/>
      <c r="ADU60" s="291"/>
      <c r="ADV60" s="291"/>
      <c r="ADW60" s="291"/>
      <c r="ADX60" s="291"/>
      <c r="ADY60" s="291"/>
      <c r="ADZ60" s="291"/>
      <c r="AEA60" s="291"/>
      <c r="AEB60" s="291"/>
      <c r="AEC60" s="291"/>
      <c r="AED60" s="291"/>
      <c r="AEE60" s="291"/>
      <c r="AEF60" s="291"/>
      <c r="AEG60" s="291"/>
      <c r="AEH60" s="291"/>
      <c r="AEI60" s="291"/>
      <c r="AEJ60" s="291"/>
      <c r="AEK60" s="291"/>
      <c r="AEL60" s="291"/>
      <c r="AEM60" s="291"/>
      <c r="AEN60" s="291"/>
      <c r="AEO60" s="291"/>
      <c r="AEP60" s="291"/>
      <c r="AEQ60" s="291"/>
      <c r="AER60" s="291"/>
      <c r="AES60" s="291"/>
      <c r="AET60" s="291"/>
      <c r="AEU60" s="291"/>
      <c r="AEV60" s="291"/>
      <c r="AEW60" s="291"/>
      <c r="AEX60" s="291"/>
      <c r="AEY60" s="291"/>
      <c r="AEZ60" s="291"/>
      <c r="AFA60" s="291"/>
      <c r="AFB60" s="291"/>
      <c r="AFC60" s="291"/>
      <c r="AFD60" s="291"/>
      <c r="AFE60" s="291"/>
      <c r="AFF60" s="291"/>
      <c r="AFG60" s="291"/>
      <c r="AFH60" s="291"/>
      <c r="AFI60" s="291"/>
      <c r="AFJ60" s="291"/>
      <c r="AFK60" s="291"/>
      <c r="AFL60" s="291"/>
      <c r="AFM60" s="291"/>
      <c r="AFN60" s="291"/>
      <c r="AFO60" s="291"/>
      <c r="AFP60" s="291"/>
      <c r="AFQ60" s="291"/>
      <c r="AFR60" s="291"/>
      <c r="AFS60" s="291"/>
      <c r="AFT60" s="291"/>
      <c r="AFU60" s="291"/>
      <c r="AFV60" s="291"/>
      <c r="AFW60" s="291"/>
      <c r="AFX60" s="291"/>
      <c r="AFY60" s="291"/>
      <c r="AFZ60" s="291"/>
      <c r="AGA60" s="291"/>
      <c r="AGB60" s="291"/>
      <c r="AGC60" s="291"/>
      <c r="AGD60" s="291"/>
      <c r="AGE60" s="291"/>
      <c r="AGF60" s="291"/>
      <c r="AGG60" s="291"/>
      <c r="AGH60" s="291"/>
      <c r="AGI60" s="291"/>
      <c r="AGJ60" s="291"/>
      <c r="AGK60" s="291"/>
      <c r="AGL60" s="291"/>
      <c r="AGM60" s="291"/>
      <c r="AGN60" s="291"/>
      <c r="AGO60" s="291"/>
      <c r="AGP60" s="291"/>
      <c r="AGQ60" s="291"/>
      <c r="AGR60" s="291"/>
      <c r="AGS60" s="291"/>
      <c r="AGT60" s="291"/>
      <c r="AGU60" s="291"/>
      <c r="AGV60" s="291"/>
      <c r="AGW60" s="291"/>
      <c r="AGX60" s="291"/>
      <c r="AGY60" s="291"/>
      <c r="AGZ60" s="291"/>
      <c r="AHA60" s="291"/>
      <c r="AHB60" s="291"/>
      <c r="AHC60" s="291"/>
      <c r="AHD60" s="291"/>
      <c r="AHE60" s="291"/>
      <c r="AHF60" s="291"/>
      <c r="AHG60" s="291"/>
      <c r="AHH60" s="291"/>
      <c r="AHI60" s="291"/>
      <c r="AHJ60" s="291"/>
      <c r="AHK60" s="291"/>
      <c r="AHL60" s="291"/>
      <c r="AHM60" s="291"/>
      <c r="AHN60" s="291"/>
      <c r="AHO60" s="291"/>
      <c r="AHP60" s="291"/>
      <c r="AHQ60" s="291"/>
      <c r="AHR60" s="291"/>
      <c r="AHS60" s="291"/>
      <c r="AHT60" s="291"/>
      <c r="AHU60" s="291"/>
      <c r="AHV60" s="291"/>
      <c r="AHW60" s="291"/>
      <c r="AHX60" s="291"/>
      <c r="AHY60" s="291"/>
      <c r="AHZ60" s="291"/>
      <c r="AIA60" s="291"/>
      <c r="AIB60" s="291"/>
      <c r="AIC60" s="291"/>
      <c r="AID60" s="291"/>
      <c r="AIE60" s="291"/>
      <c r="AIF60" s="291"/>
      <c r="AIG60" s="291"/>
      <c r="AIH60" s="291"/>
      <c r="AII60" s="291"/>
      <c r="AIJ60" s="291"/>
      <c r="AIK60" s="291"/>
      <c r="AIL60" s="291"/>
      <c r="AIM60" s="291"/>
      <c r="AIN60" s="291"/>
      <c r="AIO60" s="291"/>
      <c r="AIP60" s="291"/>
      <c r="AIQ60" s="291"/>
      <c r="AIR60" s="291"/>
      <c r="AIS60" s="291"/>
      <c r="AIT60" s="291"/>
      <c r="AIU60" s="291"/>
      <c r="AIV60" s="291"/>
      <c r="AIW60" s="291"/>
      <c r="AIX60" s="291"/>
      <c r="AIY60" s="291"/>
      <c r="AIZ60" s="291"/>
      <c r="AJA60" s="291"/>
      <c r="AJB60" s="291"/>
      <c r="AJC60" s="291"/>
      <c r="AJD60" s="291"/>
      <c r="AJE60" s="291"/>
      <c r="AJF60" s="291"/>
      <c r="AJG60" s="291"/>
      <c r="AJH60" s="291"/>
      <c r="AJI60" s="291"/>
      <c r="AJJ60" s="291"/>
      <c r="AJK60" s="291"/>
      <c r="AJL60" s="291"/>
      <c r="AJM60" s="291"/>
      <c r="AJN60" s="291"/>
      <c r="AJO60" s="291"/>
      <c r="AJP60" s="291"/>
      <c r="AJQ60" s="291"/>
      <c r="AJR60" s="291"/>
      <c r="AJS60" s="291"/>
      <c r="AJT60" s="291"/>
      <c r="AJU60" s="291"/>
      <c r="AJV60" s="291"/>
      <c r="AJW60" s="291"/>
      <c r="AJX60" s="291"/>
      <c r="AJY60" s="291"/>
      <c r="AJZ60" s="291"/>
      <c r="AKA60" s="291"/>
      <c r="AKB60" s="291"/>
      <c r="AKC60" s="291"/>
      <c r="AKD60" s="291"/>
      <c r="AKE60" s="291"/>
      <c r="AKF60" s="291"/>
      <c r="AKG60" s="291"/>
      <c r="AKH60" s="291"/>
      <c r="AKI60" s="291"/>
      <c r="AKJ60" s="291"/>
      <c r="AKK60" s="291"/>
      <c r="AKL60" s="291"/>
      <c r="AKM60" s="291"/>
      <c r="AKN60" s="291"/>
      <c r="AKO60" s="291"/>
      <c r="AKP60" s="291"/>
      <c r="AKQ60" s="291"/>
      <c r="AKR60" s="291"/>
      <c r="AKS60" s="291"/>
      <c r="AKT60" s="291"/>
      <c r="AKU60" s="291"/>
      <c r="AKV60" s="291"/>
      <c r="AKW60" s="291"/>
      <c r="AKX60" s="291"/>
      <c r="AKY60" s="291"/>
      <c r="AKZ60" s="291"/>
      <c r="ALA60" s="291"/>
      <c r="ALB60" s="291"/>
      <c r="ALC60" s="291"/>
      <c r="ALD60" s="291"/>
      <c r="ALE60" s="291"/>
      <c r="ALF60" s="291"/>
      <c r="ALG60" s="291"/>
      <c r="ALH60" s="291"/>
      <c r="ALI60" s="291"/>
      <c r="ALJ60" s="291"/>
      <c r="ALK60" s="291"/>
    </row>
    <row r="61" spans="2:999">
      <c r="B61" s="676" t="s">
        <v>448</v>
      </c>
      <c r="C61">
        <v>2018</v>
      </c>
      <c r="D61">
        <v>2019</v>
      </c>
      <c r="E61">
        <v>2020</v>
      </c>
      <c r="F61">
        <v>2025</v>
      </c>
      <c r="G61">
        <v>2030</v>
      </c>
      <c r="H61">
        <v>2035</v>
      </c>
      <c r="I61">
        <v>2040</v>
      </c>
      <c r="J61">
        <v>2045</v>
      </c>
      <c r="K61">
        <v>2050</v>
      </c>
      <c r="N61" s="86"/>
      <c r="O61" s="294"/>
      <c r="P61" s="294"/>
      <c r="Q61" s="294"/>
      <c r="R61" s="294"/>
      <c r="S61" s="294"/>
      <c r="T61" s="294"/>
      <c r="U61" s="291"/>
      <c r="V61" s="291"/>
      <c r="W61" s="291"/>
      <c r="X61" s="291"/>
      <c r="Y61" s="291"/>
      <c r="Z61" s="291"/>
      <c r="AA61" s="291"/>
      <c r="AB61" s="291"/>
      <c r="AC61" s="291"/>
      <c r="AD61" s="291"/>
      <c r="AE61" s="291"/>
      <c r="AF61" s="291"/>
      <c r="AG61" s="291"/>
      <c r="AH61" s="291"/>
      <c r="AI61" s="291"/>
      <c r="AJ61" s="291"/>
      <c r="AK61" s="291"/>
      <c r="AL61" s="291"/>
      <c r="AM61" s="291"/>
      <c r="AN61" s="291"/>
      <c r="AO61" s="291"/>
      <c r="AP61" s="291"/>
      <c r="AQ61" s="291"/>
      <c r="AR61" s="291"/>
      <c r="AS61" s="291"/>
      <c r="AT61" s="291"/>
      <c r="AU61" s="291"/>
      <c r="AV61" s="291"/>
      <c r="AW61" s="291"/>
      <c r="AX61" s="291"/>
      <c r="AY61" s="291"/>
      <c r="AZ61" s="291"/>
      <c r="BA61" s="291"/>
      <c r="BB61" s="291"/>
      <c r="BC61" s="291"/>
      <c r="BD61" s="291"/>
      <c r="BE61" s="291"/>
      <c r="BF61" s="291"/>
      <c r="BG61" s="291"/>
      <c r="BH61" s="291"/>
      <c r="BI61" s="291"/>
      <c r="BJ61" s="291"/>
      <c r="BK61" s="291"/>
      <c r="BL61" s="291"/>
      <c r="BM61" s="291"/>
      <c r="BN61" s="291"/>
      <c r="BO61" s="291"/>
      <c r="BP61" s="291"/>
      <c r="BQ61" s="291"/>
      <c r="BR61" s="291"/>
      <c r="BS61" s="291"/>
      <c r="BT61" s="291"/>
      <c r="BU61" s="291"/>
      <c r="BV61" s="291"/>
      <c r="BW61" s="291"/>
      <c r="BX61" s="291"/>
      <c r="BY61" s="291"/>
      <c r="BZ61" s="291"/>
      <c r="CA61" s="291"/>
      <c r="CB61" s="291"/>
      <c r="CC61" s="291"/>
      <c r="CD61" s="291"/>
      <c r="CE61" s="291"/>
      <c r="CF61" s="291"/>
      <c r="CG61" s="291"/>
      <c r="CH61" s="291"/>
      <c r="CI61" s="291"/>
      <c r="CJ61" s="291"/>
      <c r="CK61" s="291"/>
      <c r="CL61" s="291"/>
      <c r="CM61" s="291"/>
      <c r="CN61" s="291"/>
      <c r="CO61" s="291"/>
      <c r="CP61" s="291"/>
      <c r="CQ61" s="291"/>
      <c r="CR61" s="291"/>
      <c r="CS61" s="291"/>
      <c r="CT61" s="291"/>
      <c r="CU61" s="291"/>
      <c r="CV61" s="291"/>
      <c r="CW61" s="291"/>
      <c r="CX61" s="291"/>
      <c r="CY61" s="291"/>
      <c r="CZ61" s="291"/>
      <c r="DA61" s="291"/>
      <c r="DB61" s="291"/>
      <c r="DC61" s="291"/>
      <c r="DD61" s="291"/>
      <c r="DE61" s="291"/>
      <c r="DF61" s="291"/>
      <c r="DG61" s="291"/>
      <c r="DH61" s="291"/>
      <c r="DI61" s="291"/>
      <c r="DJ61" s="291"/>
      <c r="DK61" s="291"/>
      <c r="DL61" s="291"/>
      <c r="DM61" s="291"/>
      <c r="DN61" s="291"/>
      <c r="DO61" s="291"/>
      <c r="DP61" s="291"/>
      <c r="DQ61" s="291"/>
      <c r="DR61" s="291"/>
      <c r="DS61" s="291"/>
      <c r="DT61" s="291"/>
      <c r="DU61" s="291"/>
      <c r="DV61" s="291"/>
      <c r="DW61" s="291"/>
      <c r="DX61" s="291"/>
      <c r="DY61" s="291"/>
      <c r="DZ61" s="291"/>
      <c r="EA61" s="291"/>
      <c r="EB61" s="291"/>
      <c r="EC61" s="291"/>
      <c r="ED61" s="291"/>
      <c r="EE61" s="291"/>
      <c r="EF61" s="291"/>
      <c r="EG61" s="291"/>
      <c r="EH61" s="291"/>
      <c r="EI61" s="291"/>
      <c r="EJ61" s="291"/>
      <c r="EK61" s="291"/>
      <c r="EL61" s="291"/>
      <c r="EM61" s="291"/>
      <c r="EN61" s="291"/>
      <c r="EO61" s="291"/>
      <c r="EP61" s="291"/>
      <c r="EQ61" s="291"/>
      <c r="ER61" s="291"/>
      <c r="ES61" s="291"/>
      <c r="ET61" s="291"/>
      <c r="EU61" s="291"/>
      <c r="EV61" s="291"/>
      <c r="EW61" s="291"/>
      <c r="EX61" s="291"/>
      <c r="EY61" s="291"/>
      <c r="EZ61" s="291"/>
      <c r="FA61" s="291"/>
      <c r="FB61" s="291"/>
      <c r="FC61" s="291"/>
      <c r="FD61" s="291"/>
      <c r="FE61" s="291"/>
      <c r="FF61" s="291"/>
      <c r="FG61" s="291"/>
      <c r="FH61" s="291"/>
      <c r="FI61" s="291"/>
      <c r="FJ61" s="291"/>
      <c r="FK61" s="291"/>
      <c r="FL61" s="291"/>
      <c r="FM61" s="291"/>
      <c r="FN61" s="291"/>
      <c r="FO61" s="291"/>
      <c r="FP61" s="291"/>
      <c r="FQ61" s="291"/>
      <c r="FR61" s="291"/>
      <c r="FS61" s="291"/>
      <c r="FT61" s="291"/>
      <c r="FU61" s="291"/>
      <c r="FV61" s="291"/>
      <c r="FW61" s="291"/>
      <c r="FX61" s="291"/>
      <c r="FY61" s="291"/>
      <c r="FZ61" s="291"/>
      <c r="GA61" s="291"/>
      <c r="GB61" s="291"/>
      <c r="GC61" s="291"/>
      <c r="GD61" s="291"/>
      <c r="GE61" s="291"/>
      <c r="GF61" s="291"/>
      <c r="GG61" s="291"/>
      <c r="GH61" s="291"/>
      <c r="GI61" s="291"/>
      <c r="GJ61" s="291"/>
      <c r="GK61" s="291"/>
      <c r="GL61" s="291"/>
      <c r="GM61" s="291"/>
      <c r="GN61" s="291"/>
      <c r="GO61" s="291"/>
      <c r="GP61" s="291"/>
      <c r="GQ61" s="291"/>
      <c r="GR61" s="291"/>
      <c r="GS61" s="291"/>
      <c r="GT61" s="291"/>
      <c r="GU61" s="291"/>
      <c r="GV61" s="291"/>
      <c r="GW61" s="291"/>
      <c r="GX61" s="291"/>
      <c r="GY61" s="291"/>
      <c r="GZ61" s="291"/>
      <c r="HA61" s="291"/>
      <c r="HB61" s="291"/>
      <c r="HC61" s="291"/>
      <c r="HD61" s="291"/>
      <c r="HE61" s="291"/>
      <c r="HF61" s="291"/>
      <c r="HG61" s="291"/>
      <c r="HH61" s="291"/>
      <c r="HI61" s="291"/>
      <c r="HJ61" s="291"/>
      <c r="HK61" s="291"/>
      <c r="HL61" s="291"/>
      <c r="HM61" s="291"/>
      <c r="HN61" s="291"/>
      <c r="HO61" s="291"/>
      <c r="HP61" s="291"/>
      <c r="HQ61" s="291"/>
      <c r="HR61" s="291"/>
      <c r="HS61" s="291"/>
      <c r="HT61" s="291"/>
      <c r="HU61" s="291"/>
      <c r="HV61" s="291"/>
      <c r="HW61" s="291"/>
      <c r="HX61" s="291"/>
      <c r="HY61" s="291"/>
      <c r="HZ61" s="291"/>
      <c r="IA61" s="291"/>
      <c r="IB61" s="291"/>
      <c r="IC61" s="291"/>
      <c r="ID61" s="291"/>
      <c r="IE61" s="291"/>
      <c r="IF61" s="291"/>
      <c r="IG61" s="291"/>
      <c r="IH61" s="291"/>
      <c r="II61" s="291"/>
      <c r="IJ61" s="291"/>
      <c r="IK61" s="291"/>
      <c r="IL61" s="291"/>
      <c r="IM61" s="291"/>
      <c r="IN61" s="291"/>
      <c r="IO61" s="291"/>
      <c r="IP61" s="291"/>
      <c r="IQ61" s="291"/>
      <c r="IR61" s="291"/>
      <c r="IS61" s="291"/>
      <c r="IT61" s="291"/>
      <c r="IU61" s="291"/>
      <c r="IV61" s="291"/>
      <c r="IW61" s="291"/>
      <c r="IX61" s="291"/>
      <c r="IY61" s="291"/>
      <c r="IZ61" s="291"/>
      <c r="JA61" s="291"/>
      <c r="JB61" s="291"/>
      <c r="JC61" s="291"/>
      <c r="JD61" s="291"/>
      <c r="JE61" s="291"/>
      <c r="JF61" s="291"/>
      <c r="JG61" s="291"/>
      <c r="JH61" s="291"/>
      <c r="JI61" s="291"/>
      <c r="JJ61" s="291"/>
      <c r="JK61" s="291"/>
      <c r="JL61" s="291"/>
      <c r="JM61" s="291"/>
      <c r="JN61" s="291"/>
      <c r="JO61" s="291"/>
      <c r="JP61" s="291"/>
      <c r="JQ61" s="291"/>
      <c r="JR61" s="291"/>
      <c r="JS61" s="291"/>
      <c r="JT61" s="291"/>
      <c r="JU61" s="291"/>
      <c r="JV61" s="291"/>
      <c r="JW61" s="291"/>
      <c r="JX61" s="291"/>
      <c r="JY61" s="291"/>
      <c r="JZ61" s="291"/>
      <c r="KA61" s="291"/>
      <c r="KB61" s="291"/>
      <c r="KC61" s="291"/>
      <c r="KD61" s="291"/>
      <c r="KE61" s="291"/>
      <c r="KF61" s="291"/>
      <c r="KG61" s="291"/>
      <c r="KH61" s="291"/>
      <c r="KI61" s="291"/>
      <c r="KJ61" s="291"/>
      <c r="KK61" s="291"/>
      <c r="KL61" s="291"/>
      <c r="KM61" s="291"/>
      <c r="KN61" s="291"/>
      <c r="KO61" s="291"/>
      <c r="KP61" s="291"/>
      <c r="KQ61" s="291"/>
      <c r="KR61" s="291"/>
      <c r="KS61" s="291"/>
      <c r="KT61" s="291"/>
      <c r="KU61" s="291"/>
      <c r="KV61" s="291"/>
      <c r="KW61" s="291"/>
      <c r="KX61" s="291"/>
      <c r="KY61" s="291"/>
      <c r="KZ61" s="291"/>
      <c r="LA61" s="291"/>
      <c r="LB61" s="291"/>
      <c r="LC61" s="291"/>
      <c r="LD61" s="291"/>
      <c r="LE61" s="291"/>
      <c r="LF61" s="291"/>
      <c r="LG61" s="291"/>
      <c r="LH61" s="291"/>
      <c r="LI61" s="291"/>
      <c r="LJ61" s="291"/>
      <c r="LK61" s="291"/>
      <c r="LL61" s="291"/>
      <c r="LM61" s="291"/>
      <c r="LN61" s="291"/>
      <c r="LO61" s="291"/>
      <c r="LP61" s="291"/>
      <c r="LQ61" s="291"/>
      <c r="LR61" s="291"/>
      <c r="LS61" s="291"/>
      <c r="LT61" s="291"/>
      <c r="LU61" s="291"/>
      <c r="LV61" s="291"/>
      <c r="LW61" s="291"/>
      <c r="LX61" s="291"/>
      <c r="LY61" s="291"/>
      <c r="LZ61" s="291"/>
      <c r="MA61" s="291"/>
      <c r="MB61" s="291"/>
      <c r="MC61" s="291"/>
      <c r="MD61" s="291"/>
      <c r="ME61" s="291"/>
      <c r="MF61" s="291"/>
      <c r="MG61" s="291"/>
      <c r="MH61" s="291"/>
      <c r="MI61" s="291"/>
      <c r="MJ61" s="291"/>
      <c r="MK61" s="291"/>
      <c r="ML61" s="291"/>
      <c r="MM61" s="291"/>
      <c r="MN61" s="291"/>
      <c r="MO61" s="291"/>
      <c r="MP61" s="291"/>
      <c r="MQ61" s="291"/>
      <c r="MR61" s="291"/>
      <c r="MS61" s="291"/>
      <c r="MT61" s="291"/>
      <c r="MU61" s="291"/>
      <c r="MV61" s="291"/>
      <c r="MW61" s="291"/>
      <c r="MX61" s="291"/>
      <c r="MY61" s="291"/>
      <c r="MZ61" s="291"/>
      <c r="NA61" s="291"/>
      <c r="NB61" s="291"/>
      <c r="NC61" s="291"/>
      <c r="ND61" s="291"/>
      <c r="NE61" s="291"/>
      <c r="NF61" s="291"/>
      <c r="NG61" s="291"/>
      <c r="NH61" s="291"/>
      <c r="NI61" s="291"/>
      <c r="NJ61" s="291"/>
      <c r="NK61" s="291"/>
      <c r="NL61" s="291"/>
      <c r="NM61" s="291"/>
      <c r="NN61" s="291"/>
      <c r="NO61" s="291"/>
      <c r="NP61" s="291"/>
      <c r="NQ61" s="291"/>
      <c r="NR61" s="291"/>
      <c r="NS61" s="291"/>
      <c r="NT61" s="291"/>
      <c r="NU61" s="291"/>
      <c r="NV61" s="291"/>
      <c r="NW61" s="291"/>
      <c r="NX61" s="291"/>
      <c r="NY61" s="291"/>
      <c r="NZ61" s="291"/>
      <c r="OA61" s="291"/>
      <c r="OB61" s="291"/>
      <c r="OC61" s="291"/>
      <c r="OD61" s="291"/>
      <c r="OE61" s="291"/>
      <c r="OF61" s="291"/>
      <c r="OG61" s="291"/>
      <c r="OH61" s="291"/>
      <c r="OI61" s="291"/>
      <c r="OJ61" s="291"/>
      <c r="OK61" s="291"/>
      <c r="OL61" s="291"/>
      <c r="OM61" s="291"/>
      <c r="ON61" s="291"/>
      <c r="OO61" s="291"/>
      <c r="OP61" s="291"/>
      <c r="OQ61" s="291"/>
      <c r="OR61" s="291"/>
      <c r="OS61" s="291"/>
      <c r="OT61" s="291"/>
      <c r="OU61" s="291"/>
      <c r="OV61" s="291"/>
      <c r="OW61" s="291"/>
      <c r="OX61" s="291"/>
      <c r="OY61" s="291"/>
      <c r="OZ61" s="291"/>
      <c r="PA61" s="291"/>
      <c r="PB61" s="291"/>
      <c r="PC61" s="291"/>
      <c r="PD61" s="291"/>
      <c r="PE61" s="291"/>
      <c r="PF61" s="291"/>
      <c r="PG61" s="291"/>
      <c r="PH61" s="291"/>
      <c r="PI61" s="291"/>
      <c r="PJ61" s="291"/>
      <c r="PK61" s="291"/>
      <c r="PL61" s="291"/>
      <c r="PM61" s="291"/>
      <c r="PN61" s="291"/>
      <c r="PO61" s="291"/>
      <c r="PP61" s="291"/>
      <c r="PQ61" s="291"/>
      <c r="PR61" s="291"/>
      <c r="PS61" s="291"/>
      <c r="PT61" s="291"/>
      <c r="PU61" s="291"/>
      <c r="PV61" s="291"/>
      <c r="PW61" s="291"/>
      <c r="PX61" s="291"/>
      <c r="PY61" s="291"/>
      <c r="PZ61" s="291"/>
      <c r="QA61" s="291"/>
      <c r="QB61" s="291"/>
      <c r="QC61" s="291"/>
      <c r="QD61" s="291"/>
      <c r="QE61" s="291"/>
      <c r="QF61" s="291"/>
      <c r="QG61" s="291"/>
      <c r="QH61" s="291"/>
      <c r="QI61" s="291"/>
      <c r="QJ61" s="291"/>
      <c r="QK61" s="291"/>
      <c r="QL61" s="291"/>
      <c r="QM61" s="291"/>
      <c r="QN61" s="291"/>
      <c r="QO61" s="291"/>
      <c r="QP61" s="291"/>
      <c r="QQ61" s="291"/>
      <c r="QR61" s="291"/>
      <c r="QS61" s="291"/>
      <c r="QT61" s="291"/>
      <c r="QU61" s="291"/>
      <c r="QV61" s="291"/>
      <c r="QW61" s="291"/>
      <c r="QX61" s="291"/>
      <c r="QY61" s="291"/>
      <c r="QZ61" s="291"/>
      <c r="RA61" s="291"/>
      <c r="RB61" s="291"/>
      <c r="RC61" s="291"/>
      <c r="RD61" s="291"/>
      <c r="RE61" s="291"/>
      <c r="RF61" s="291"/>
      <c r="RG61" s="291"/>
      <c r="RH61" s="291"/>
      <c r="RI61" s="291"/>
      <c r="RJ61" s="291"/>
      <c r="RK61" s="291"/>
      <c r="RL61" s="291"/>
      <c r="RM61" s="291"/>
      <c r="RN61" s="291"/>
      <c r="RO61" s="291"/>
      <c r="RP61" s="291"/>
      <c r="RQ61" s="291"/>
      <c r="RR61" s="291"/>
      <c r="RS61" s="291"/>
      <c r="RT61" s="291"/>
      <c r="RU61" s="291"/>
      <c r="RV61" s="291"/>
      <c r="RW61" s="291"/>
      <c r="RX61" s="291"/>
      <c r="RY61" s="291"/>
      <c r="RZ61" s="291"/>
      <c r="SA61" s="291"/>
      <c r="SB61" s="291"/>
      <c r="SC61" s="291"/>
      <c r="SD61" s="291"/>
      <c r="SE61" s="291"/>
      <c r="SF61" s="291"/>
      <c r="SG61" s="291"/>
      <c r="SH61" s="291"/>
      <c r="SI61" s="291"/>
      <c r="SJ61" s="291"/>
      <c r="SK61" s="291"/>
      <c r="SL61" s="291"/>
      <c r="SM61" s="291"/>
      <c r="SN61" s="291"/>
      <c r="SO61" s="291"/>
      <c r="SP61" s="291"/>
      <c r="SQ61" s="291"/>
      <c r="SR61" s="291"/>
      <c r="SS61" s="291"/>
      <c r="ST61" s="291"/>
      <c r="SU61" s="291"/>
      <c r="SV61" s="291"/>
      <c r="SW61" s="291"/>
      <c r="SX61" s="291"/>
      <c r="SY61" s="291"/>
      <c r="SZ61" s="291"/>
      <c r="TA61" s="291"/>
      <c r="TB61" s="291"/>
      <c r="TC61" s="291"/>
      <c r="TD61" s="291"/>
      <c r="TE61" s="291"/>
      <c r="TF61" s="291"/>
      <c r="TG61" s="291"/>
      <c r="TH61" s="291"/>
      <c r="TI61" s="291"/>
      <c r="TJ61" s="291"/>
      <c r="TK61" s="291"/>
      <c r="TL61" s="291"/>
      <c r="TM61" s="291"/>
      <c r="TN61" s="291"/>
      <c r="TO61" s="291"/>
      <c r="TP61" s="291"/>
      <c r="TQ61" s="291"/>
      <c r="TR61" s="291"/>
      <c r="TS61" s="291"/>
      <c r="TT61" s="291"/>
      <c r="TU61" s="291"/>
      <c r="TV61" s="291"/>
      <c r="TW61" s="291"/>
      <c r="TX61" s="291"/>
      <c r="TY61" s="291"/>
      <c r="TZ61" s="291"/>
      <c r="UA61" s="291"/>
      <c r="UB61" s="291"/>
      <c r="UC61" s="291"/>
      <c r="UD61" s="291"/>
      <c r="UE61" s="291"/>
      <c r="UF61" s="291"/>
      <c r="UG61" s="291"/>
      <c r="UH61" s="291"/>
      <c r="UI61" s="291"/>
      <c r="UJ61" s="291"/>
      <c r="UK61" s="291"/>
      <c r="UL61" s="291"/>
      <c r="UM61" s="291"/>
      <c r="UN61" s="291"/>
      <c r="UO61" s="291"/>
      <c r="UP61" s="291"/>
      <c r="UQ61" s="291"/>
      <c r="UR61" s="291"/>
      <c r="US61" s="291"/>
      <c r="UT61" s="291"/>
      <c r="UU61" s="291"/>
      <c r="UV61" s="291"/>
      <c r="UW61" s="291"/>
      <c r="UX61" s="291"/>
      <c r="UY61" s="291"/>
      <c r="UZ61" s="291"/>
      <c r="VA61" s="291"/>
      <c r="VB61" s="291"/>
      <c r="VC61" s="291"/>
      <c r="VD61" s="291"/>
      <c r="VE61" s="291"/>
      <c r="VF61" s="291"/>
      <c r="VG61" s="291"/>
      <c r="VH61" s="291"/>
      <c r="VI61" s="291"/>
      <c r="VJ61" s="291"/>
      <c r="VK61" s="291"/>
      <c r="VL61" s="291"/>
      <c r="VM61" s="291"/>
      <c r="VN61" s="291"/>
      <c r="VO61" s="291"/>
      <c r="VP61" s="291"/>
      <c r="VQ61" s="291"/>
      <c r="VR61" s="291"/>
      <c r="VS61" s="291"/>
      <c r="VT61" s="291"/>
      <c r="VU61" s="291"/>
      <c r="VV61" s="291"/>
      <c r="VW61" s="291"/>
      <c r="VX61" s="291"/>
      <c r="VY61" s="291"/>
      <c r="VZ61" s="291"/>
      <c r="WA61" s="291"/>
      <c r="WB61" s="291"/>
      <c r="WC61" s="291"/>
      <c r="WD61" s="291"/>
      <c r="WE61" s="291"/>
      <c r="WF61" s="291"/>
      <c r="WG61" s="291"/>
      <c r="WH61" s="291"/>
      <c r="WI61" s="291"/>
      <c r="WJ61" s="291"/>
      <c r="WK61" s="291"/>
      <c r="WL61" s="291"/>
      <c r="WM61" s="291"/>
      <c r="WN61" s="291"/>
      <c r="WO61" s="291"/>
      <c r="WP61" s="291"/>
      <c r="WQ61" s="291"/>
      <c r="WR61" s="291"/>
      <c r="WS61" s="291"/>
      <c r="WT61" s="291"/>
      <c r="WU61" s="291"/>
      <c r="WV61" s="291"/>
      <c r="WW61" s="291"/>
      <c r="WX61" s="291"/>
      <c r="WY61" s="291"/>
      <c r="WZ61" s="291"/>
      <c r="XA61" s="291"/>
      <c r="XB61" s="291"/>
      <c r="XC61" s="291"/>
      <c r="XD61" s="291"/>
      <c r="XE61" s="291"/>
      <c r="XF61" s="291"/>
      <c r="XG61" s="291"/>
      <c r="XH61" s="291"/>
      <c r="XI61" s="291"/>
      <c r="XJ61" s="291"/>
      <c r="XK61" s="291"/>
      <c r="XL61" s="291"/>
      <c r="XM61" s="291"/>
      <c r="XN61" s="291"/>
      <c r="XO61" s="291"/>
      <c r="XP61" s="291"/>
      <c r="XQ61" s="291"/>
      <c r="XR61" s="291"/>
      <c r="XS61" s="291"/>
      <c r="XT61" s="291"/>
      <c r="XU61" s="291"/>
      <c r="XV61" s="291"/>
      <c r="XW61" s="291"/>
      <c r="XX61" s="291"/>
      <c r="XY61" s="291"/>
      <c r="XZ61" s="291"/>
      <c r="YA61" s="291"/>
      <c r="YB61" s="291"/>
      <c r="YC61" s="291"/>
      <c r="YD61" s="291"/>
      <c r="YE61" s="291"/>
      <c r="YF61" s="291"/>
      <c r="YG61" s="291"/>
      <c r="YH61" s="291"/>
      <c r="YI61" s="291"/>
      <c r="YJ61" s="291"/>
      <c r="YK61" s="291"/>
      <c r="YL61" s="291"/>
      <c r="YM61" s="291"/>
      <c r="YN61" s="291"/>
      <c r="YO61" s="291"/>
      <c r="YP61" s="291"/>
      <c r="YQ61" s="291"/>
      <c r="YR61" s="291"/>
      <c r="YS61" s="291"/>
      <c r="YT61" s="291"/>
      <c r="YU61" s="291"/>
      <c r="YV61" s="291"/>
      <c r="YW61" s="291"/>
      <c r="YX61" s="291"/>
      <c r="YY61" s="291"/>
      <c r="YZ61" s="291"/>
      <c r="ZA61" s="291"/>
      <c r="ZB61" s="291"/>
      <c r="ZC61" s="291"/>
      <c r="ZD61" s="291"/>
      <c r="ZE61" s="291"/>
      <c r="ZF61" s="291"/>
      <c r="ZG61" s="291"/>
      <c r="ZH61" s="291"/>
      <c r="ZI61" s="291"/>
      <c r="ZJ61" s="291"/>
      <c r="ZK61" s="291"/>
      <c r="ZL61" s="291"/>
      <c r="ZM61" s="291"/>
      <c r="ZN61" s="291"/>
      <c r="ZO61" s="291"/>
      <c r="ZP61" s="291"/>
      <c r="ZQ61" s="291"/>
      <c r="ZR61" s="291"/>
      <c r="ZS61" s="291"/>
      <c r="ZT61" s="291"/>
      <c r="ZU61" s="291"/>
      <c r="ZV61" s="291"/>
      <c r="ZW61" s="291"/>
      <c r="ZX61" s="291"/>
      <c r="ZY61" s="291"/>
      <c r="ZZ61" s="291"/>
      <c r="AAA61" s="291"/>
      <c r="AAB61" s="291"/>
      <c r="AAC61" s="291"/>
      <c r="AAD61" s="291"/>
      <c r="AAE61" s="291"/>
      <c r="AAF61" s="291"/>
      <c r="AAG61" s="291"/>
      <c r="AAH61" s="291"/>
      <c r="AAI61" s="291"/>
      <c r="AAJ61" s="291"/>
      <c r="AAK61" s="291"/>
      <c r="AAL61" s="291"/>
      <c r="AAM61" s="291"/>
      <c r="AAN61" s="291"/>
      <c r="AAO61" s="291"/>
      <c r="AAP61" s="291"/>
      <c r="AAQ61" s="291"/>
      <c r="AAR61" s="291"/>
      <c r="AAS61" s="291"/>
      <c r="AAT61" s="291"/>
      <c r="AAU61" s="291"/>
      <c r="AAV61" s="291"/>
      <c r="AAW61" s="291"/>
      <c r="AAX61" s="291"/>
      <c r="AAY61" s="291"/>
      <c r="AAZ61" s="291"/>
      <c r="ABA61" s="291"/>
      <c r="ABB61" s="291"/>
      <c r="ABC61" s="291"/>
      <c r="ABD61" s="291"/>
      <c r="ABE61" s="291"/>
      <c r="ABF61" s="291"/>
      <c r="ABG61" s="291"/>
      <c r="ABH61" s="291"/>
      <c r="ABI61" s="291"/>
      <c r="ABJ61" s="291"/>
      <c r="ABK61" s="291"/>
      <c r="ABL61" s="291"/>
      <c r="ABM61" s="291"/>
      <c r="ABN61" s="291"/>
      <c r="ABO61" s="291"/>
      <c r="ABP61" s="291"/>
      <c r="ABQ61" s="291"/>
      <c r="ABR61" s="291"/>
      <c r="ABS61" s="291"/>
      <c r="ABT61" s="291"/>
      <c r="ABU61" s="291"/>
      <c r="ABV61" s="291"/>
      <c r="ABW61" s="291"/>
      <c r="ABX61" s="291"/>
      <c r="ABY61" s="291"/>
      <c r="ABZ61" s="291"/>
      <c r="ACA61" s="291"/>
      <c r="ACB61" s="291"/>
      <c r="ACC61" s="291"/>
      <c r="ACD61" s="291"/>
      <c r="ACE61" s="291"/>
      <c r="ACF61" s="291"/>
      <c r="ACG61" s="291"/>
      <c r="ACH61" s="291"/>
      <c r="ACI61" s="291"/>
      <c r="ACJ61" s="291"/>
      <c r="ACK61" s="291"/>
      <c r="ACL61" s="291"/>
      <c r="ACM61" s="291"/>
      <c r="ACN61" s="291"/>
      <c r="ACO61" s="291"/>
      <c r="ACP61" s="291"/>
      <c r="ACQ61" s="291"/>
      <c r="ACR61" s="291"/>
      <c r="ACS61" s="291"/>
      <c r="ACT61" s="291"/>
      <c r="ACU61" s="291"/>
      <c r="ACV61" s="291"/>
      <c r="ACW61" s="291"/>
      <c r="ACX61" s="291"/>
      <c r="ACY61" s="291"/>
      <c r="ACZ61" s="291"/>
      <c r="ADA61" s="291"/>
      <c r="ADB61" s="291"/>
      <c r="ADC61" s="291"/>
      <c r="ADD61" s="291"/>
      <c r="ADE61" s="291"/>
      <c r="ADF61" s="291"/>
      <c r="ADG61" s="291"/>
      <c r="ADH61" s="291"/>
      <c r="ADI61" s="291"/>
      <c r="ADJ61" s="291"/>
      <c r="ADK61" s="291"/>
      <c r="ADL61" s="291"/>
      <c r="ADM61" s="291"/>
      <c r="ADN61" s="291"/>
      <c r="ADO61" s="291"/>
      <c r="ADP61" s="291"/>
      <c r="ADQ61" s="291"/>
      <c r="ADR61" s="291"/>
      <c r="ADS61" s="291"/>
      <c r="ADT61" s="291"/>
      <c r="ADU61" s="291"/>
      <c r="ADV61" s="291"/>
      <c r="ADW61" s="291"/>
      <c r="ADX61" s="291"/>
      <c r="ADY61" s="291"/>
      <c r="ADZ61" s="291"/>
      <c r="AEA61" s="291"/>
      <c r="AEB61" s="291"/>
      <c r="AEC61" s="291"/>
      <c r="AED61" s="291"/>
      <c r="AEE61" s="291"/>
      <c r="AEF61" s="291"/>
      <c r="AEG61" s="291"/>
      <c r="AEH61" s="291"/>
      <c r="AEI61" s="291"/>
      <c r="AEJ61" s="291"/>
      <c r="AEK61" s="291"/>
      <c r="AEL61" s="291"/>
      <c r="AEM61" s="291"/>
      <c r="AEN61" s="291"/>
      <c r="AEO61" s="291"/>
      <c r="AEP61" s="291"/>
      <c r="AEQ61" s="291"/>
      <c r="AER61" s="291"/>
      <c r="AES61" s="291"/>
      <c r="AET61" s="291"/>
      <c r="AEU61" s="291"/>
      <c r="AEV61" s="291"/>
      <c r="AEW61" s="291"/>
      <c r="AEX61" s="291"/>
      <c r="AEY61" s="291"/>
      <c r="AEZ61" s="291"/>
      <c r="AFA61" s="291"/>
      <c r="AFB61" s="291"/>
      <c r="AFC61" s="291"/>
      <c r="AFD61" s="291"/>
      <c r="AFE61" s="291"/>
      <c r="AFF61" s="291"/>
      <c r="AFG61" s="291"/>
      <c r="AFH61" s="291"/>
      <c r="AFI61" s="291"/>
      <c r="AFJ61" s="291"/>
      <c r="AFK61" s="291"/>
      <c r="AFL61" s="291"/>
      <c r="AFM61" s="291"/>
      <c r="AFN61" s="291"/>
      <c r="AFO61" s="291"/>
      <c r="AFP61" s="291"/>
      <c r="AFQ61" s="291"/>
      <c r="AFR61" s="291"/>
      <c r="AFS61" s="291"/>
      <c r="AFT61" s="291"/>
      <c r="AFU61" s="291"/>
      <c r="AFV61" s="291"/>
      <c r="AFW61" s="291"/>
      <c r="AFX61" s="291"/>
      <c r="AFY61" s="291"/>
      <c r="AFZ61" s="291"/>
      <c r="AGA61" s="291"/>
      <c r="AGB61" s="291"/>
      <c r="AGC61" s="291"/>
      <c r="AGD61" s="291"/>
      <c r="AGE61" s="291"/>
      <c r="AGF61" s="291"/>
      <c r="AGG61" s="291"/>
      <c r="AGH61" s="291"/>
      <c r="AGI61" s="291"/>
      <c r="AGJ61" s="291"/>
      <c r="AGK61" s="291"/>
      <c r="AGL61" s="291"/>
      <c r="AGM61" s="291"/>
      <c r="AGN61" s="291"/>
      <c r="AGO61" s="291"/>
      <c r="AGP61" s="291"/>
      <c r="AGQ61" s="291"/>
      <c r="AGR61" s="291"/>
      <c r="AGS61" s="291"/>
      <c r="AGT61" s="291"/>
      <c r="AGU61" s="291"/>
      <c r="AGV61" s="291"/>
      <c r="AGW61" s="291"/>
      <c r="AGX61" s="291"/>
      <c r="AGY61" s="291"/>
      <c r="AGZ61" s="291"/>
      <c r="AHA61" s="291"/>
      <c r="AHB61" s="291"/>
      <c r="AHC61" s="291"/>
      <c r="AHD61" s="291"/>
      <c r="AHE61" s="291"/>
      <c r="AHF61" s="291"/>
      <c r="AHG61" s="291"/>
      <c r="AHH61" s="291"/>
      <c r="AHI61" s="291"/>
      <c r="AHJ61" s="291"/>
      <c r="AHK61" s="291"/>
      <c r="AHL61" s="291"/>
      <c r="AHM61" s="291"/>
      <c r="AHN61" s="291"/>
      <c r="AHO61" s="291"/>
      <c r="AHP61" s="291"/>
      <c r="AHQ61" s="291"/>
      <c r="AHR61" s="291"/>
      <c r="AHS61" s="291"/>
      <c r="AHT61" s="291"/>
      <c r="AHU61" s="291"/>
      <c r="AHV61" s="291"/>
      <c r="AHW61" s="291"/>
      <c r="AHX61" s="291"/>
      <c r="AHY61" s="291"/>
      <c r="AHZ61" s="291"/>
      <c r="AIA61" s="291"/>
      <c r="AIB61" s="291"/>
      <c r="AIC61" s="291"/>
      <c r="AID61" s="291"/>
      <c r="AIE61" s="291"/>
      <c r="AIF61" s="291"/>
      <c r="AIG61" s="291"/>
      <c r="AIH61" s="291"/>
      <c r="AII61" s="291"/>
      <c r="AIJ61" s="291"/>
      <c r="AIK61" s="291"/>
      <c r="AIL61" s="291"/>
      <c r="AIM61" s="291"/>
      <c r="AIN61" s="291"/>
      <c r="AIO61" s="291"/>
      <c r="AIP61" s="291"/>
      <c r="AIQ61" s="291"/>
      <c r="AIR61" s="291"/>
      <c r="AIS61" s="291"/>
      <c r="AIT61" s="291"/>
      <c r="AIU61" s="291"/>
      <c r="AIV61" s="291"/>
      <c r="AIW61" s="291"/>
      <c r="AIX61" s="291"/>
      <c r="AIY61" s="291"/>
      <c r="AIZ61" s="291"/>
      <c r="AJA61" s="291"/>
      <c r="AJB61" s="291"/>
      <c r="AJC61" s="291"/>
      <c r="AJD61" s="291"/>
      <c r="AJE61" s="291"/>
      <c r="AJF61" s="291"/>
      <c r="AJG61" s="291"/>
      <c r="AJH61" s="291"/>
      <c r="AJI61" s="291"/>
      <c r="AJJ61" s="291"/>
      <c r="AJK61" s="291"/>
      <c r="AJL61" s="291"/>
      <c r="AJM61" s="291"/>
      <c r="AJN61" s="291"/>
      <c r="AJO61" s="291"/>
      <c r="AJP61" s="291"/>
      <c r="AJQ61" s="291"/>
      <c r="AJR61" s="291"/>
      <c r="AJS61" s="291"/>
      <c r="AJT61" s="291"/>
      <c r="AJU61" s="291"/>
      <c r="AJV61" s="291"/>
      <c r="AJW61" s="291"/>
      <c r="AJX61" s="291"/>
      <c r="AJY61" s="291"/>
      <c r="AJZ61" s="291"/>
      <c r="AKA61" s="291"/>
      <c r="AKB61" s="291"/>
      <c r="AKC61" s="291"/>
      <c r="AKD61" s="291"/>
      <c r="AKE61" s="291"/>
      <c r="AKF61" s="291"/>
      <c r="AKG61" s="291"/>
      <c r="AKH61" s="291"/>
      <c r="AKI61" s="291"/>
      <c r="AKJ61" s="291"/>
      <c r="AKK61" s="291"/>
      <c r="AKL61" s="291"/>
      <c r="AKM61" s="291"/>
      <c r="AKN61" s="291"/>
      <c r="AKO61" s="291"/>
      <c r="AKP61" s="291"/>
      <c r="AKQ61" s="291"/>
      <c r="AKR61" s="291"/>
      <c r="AKS61" s="291"/>
      <c r="AKT61" s="291"/>
      <c r="AKU61" s="291"/>
      <c r="AKV61" s="291"/>
      <c r="AKW61" s="291"/>
      <c r="AKX61" s="291"/>
      <c r="AKY61" s="291"/>
      <c r="AKZ61" s="291"/>
      <c r="ALA61" s="291"/>
      <c r="ALB61" s="291"/>
      <c r="ALC61" s="291"/>
      <c r="ALD61" s="291"/>
      <c r="ALE61" s="291"/>
      <c r="ALF61" s="291"/>
      <c r="ALG61" s="291"/>
      <c r="ALH61" s="291"/>
      <c r="ALI61" s="291"/>
      <c r="ALJ61" s="291"/>
      <c r="ALK61" s="291"/>
    </row>
    <row r="62" spans="2:999">
      <c r="B62" t="s">
        <v>295</v>
      </c>
      <c r="C62" s="677">
        <v>0</v>
      </c>
      <c r="D62" s="677">
        <v>0</v>
      </c>
      <c r="E62" s="677">
        <v>0</v>
      </c>
      <c r="F62" s="677">
        <v>58</v>
      </c>
      <c r="G62" s="677">
        <v>62</v>
      </c>
      <c r="H62" s="677">
        <v>65</v>
      </c>
      <c r="I62" s="677">
        <v>67</v>
      </c>
      <c r="J62" s="677">
        <v>70</v>
      </c>
      <c r="K62" s="677">
        <v>71</v>
      </c>
      <c r="N62" s="86"/>
      <c r="O62" s="294"/>
      <c r="P62" s="294"/>
      <c r="Q62" s="294"/>
      <c r="R62" s="294"/>
      <c r="S62" s="294"/>
      <c r="T62" s="294"/>
      <c r="U62" s="291"/>
      <c r="V62" s="291"/>
      <c r="W62" s="291"/>
      <c r="X62" s="291"/>
      <c r="Y62" s="291"/>
      <c r="Z62" s="291"/>
      <c r="AA62" s="291"/>
      <c r="AB62" s="291"/>
      <c r="AC62" s="291"/>
      <c r="AD62" s="291"/>
      <c r="AE62" s="291"/>
      <c r="AF62" s="291"/>
      <c r="AG62" s="291"/>
      <c r="AH62" s="291"/>
      <c r="AI62" s="291"/>
      <c r="AJ62" s="291"/>
      <c r="AK62" s="291"/>
      <c r="AL62" s="291"/>
      <c r="AM62" s="291"/>
      <c r="AN62" s="291"/>
      <c r="AO62" s="291"/>
      <c r="AP62" s="291"/>
      <c r="AQ62" s="291"/>
      <c r="AR62" s="291"/>
      <c r="AS62" s="291"/>
      <c r="AT62" s="291"/>
      <c r="AU62" s="291"/>
      <c r="AV62" s="291"/>
      <c r="AW62" s="291"/>
      <c r="AX62" s="291"/>
      <c r="AY62" s="291"/>
      <c r="AZ62" s="291"/>
      <c r="BA62" s="291"/>
      <c r="BB62" s="291"/>
      <c r="BC62" s="291"/>
      <c r="BD62" s="291"/>
      <c r="BE62" s="291"/>
      <c r="BF62" s="291"/>
      <c r="BG62" s="291"/>
      <c r="BH62" s="291"/>
      <c r="BI62" s="291"/>
      <c r="BJ62" s="291"/>
      <c r="BK62" s="291"/>
      <c r="BL62" s="291"/>
      <c r="BM62" s="291"/>
      <c r="BN62" s="291"/>
      <c r="BO62" s="291"/>
      <c r="BP62" s="291"/>
      <c r="BQ62" s="291"/>
      <c r="BR62" s="291"/>
      <c r="BS62" s="291"/>
      <c r="BT62" s="291"/>
      <c r="BU62" s="291"/>
      <c r="BV62" s="291"/>
      <c r="BW62" s="291"/>
      <c r="BX62" s="291"/>
      <c r="BY62" s="291"/>
      <c r="BZ62" s="291"/>
      <c r="CA62" s="291"/>
      <c r="CB62" s="291"/>
      <c r="CC62" s="291"/>
      <c r="CD62" s="291"/>
      <c r="CE62" s="291"/>
      <c r="CF62" s="291"/>
      <c r="CG62" s="291"/>
      <c r="CH62" s="291"/>
      <c r="CI62" s="291"/>
      <c r="CJ62" s="291"/>
      <c r="CK62" s="291"/>
      <c r="CL62" s="291"/>
      <c r="CM62" s="291"/>
      <c r="CN62" s="291"/>
      <c r="CO62" s="291"/>
      <c r="CP62" s="291"/>
      <c r="CQ62" s="291"/>
      <c r="CR62" s="291"/>
      <c r="CS62" s="291"/>
      <c r="CT62" s="291"/>
      <c r="CU62" s="291"/>
      <c r="CV62" s="291"/>
      <c r="CW62" s="291"/>
      <c r="CX62" s="291"/>
      <c r="CY62" s="291"/>
      <c r="CZ62" s="291"/>
      <c r="DA62" s="291"/>
      <c r="DB62" s="291"/>
      <c r="DC62" s="291"/>
      <c r="DD62" s="291"/>
      <c r="DE62" s="291"/>
      <c r="DF62" s="291"/>
      <c r="DG62" s="291"/>
      <c r="DH62" s="291"/>
      <c r="DI62" s="291"/>
      <c r="DJ62" s="291"/>
      <c r="DK62" s="291"/>
      <c r="DL62" s="291"/>
      <c r="DM62" s="291"/>
      <c r="DN62" s="291"/>
      <c r="DO62" s="291"/>
      <c r="DP62" s="291"/>
      <c r="DQ62" s="291"/>
      <c r="DR62" s="291"/>
      <c r="DS62" s="291"/>
      <c r="DT62" s="291"/>
      <c r="DU62" s="291"/>
      <c r="DV62" s="291"/>
      <c r="DW62" s="291"/>
      <c r="DX62" s="291"/>
      <c r="DY62" s="291"/>
      <c r="DZ62" s="291"/>
      <c r="EA62" s="291"/>
      <c r="EB62" s="291"/>
      <c r="EC62" s="291"/>
      <c r="ED62" s="291"/>
      <c r="EE62" s="291"/>
      <c r="EF62" s="291"/>
      <c r="EG62" s="291"/>
      <c r="EH62" s="291"/>
      <c r="EI62" s="291"/>
      <c r="EJ62" s="291"/>
      <c r="EK62" s="291"/>
      <c r="EL62" s="291"/>
      <c r="EM62" s="291"/>
      <c r="EN62" s="291"/>
      <c r="EO62" s="291"/>
      <c r="EP62" s="291"/>
      <c r="EQ62" s="291"/>
      <c r="ER62" s="291"/>
      <c r="ES62" s="291"/>
      <c r="ET62" s="291"/>
      <c r="EU62" s="291"/>
      <c r="EV62" s="291"/>
      <c r="EW62" s="291"/>
      <c r="EX62" s="291"/>
      <c r="EY62" s="291"/>
      <c r="EZ62" s="291"/>
      <c r="FA62" s="291"/>
      <c r="FB62" s="291"/>
      <c r="FC62" s="291"/>
      <c r="FD62" s="291"/>
      <c r="FE62" s="291"/>
      <c r="FF62" s="291"/>
      <c r="FG62" s="291"/>
      <c r="FH62" s="291"/>
      <c r="FI62" s="291"/>
      <c r="FJ62" s="291"/>
      <c r="FK62" s="291"/>
      <c r="FL62" s="291"/>
      <c r="FM62" s="291"/>
      <c r="FN62" s="291"/>
      <c r="FO62" s="291"/>
      <c r="FP62" s="291"/>
      <c r="FQ62" s="291"/>
      <c r="FR62" s="291"/>
      <c r="FS62" s="291"/>
      <c r="FT62" s="291"/>
      <c r="FU62" s="291"/>
      <c r="FV62" s="291"/>
      <c r="FW62" s="291"/>
      <c r="FX62" s="291"/>
      <c r="FY62" s="291"/>
      <c r="FZ62" s="291"/>
      <c r="GA62" s="291"/>
      <c r="GB62" s="291"/>
      <c r="GC62" s="291"/>
      <c r="GD62" s="291"/>
      <c r="GE62" s="291"/>
      <c r="GF62" s="291"/>
      <c r="GG62" s="291"/>
      <c r="GH62" s="291"/>
      <c r="GI62" s="291"/>
      <c r="GJ62" s="291"/>
      <c r="GK62" s="291"/>
      <c r="GL62" s="291"/>
      <c r="GM62" s="291"/>
      <c r="GN62" s="291"/>
      <c r="GO62" s="291"/>
      <c r="GP62" s="291"/>
      <c r="GQ62" s="291"/>
      <c r="GR62" s="291"/>
      <c r="GS62" s="291"/>
      <c r="GT62" s="291"/>
      <c r="GU62" s="291"/>
      <c r="GV62" s="291"/>
      <c r="GW62" s="291"/>
      <c r="GX62" s="291"/>
      <c r="GY62" s="291"/>
      <c r="GZ62" s="291"/>
      <c r="HA62" s="291"/>
      <c r="HB62" s="291"/>
      <c r="HC62" s="291"/>
      <c r="HD62" s="291"/>
      <c r="HE62" s="291"/>
      <c r="HF62" s="291"/>
      <c r="HG62" s="291"/>
      <c r="HH62" s="291"/>
      <c r="HI62" s="291"/>
      <c r="HJ62" s="291"/>
      <c r="HK62" s="291"/>
      <c r="HL62" s="291"/>
      <c r="HM62" s="291"/>
      <c r="HN62" s="291"/>
      <c r="HO62" s="291"/>
      <c r="HP62" s="291"/>
      <c r="HQ62" s="291"/>
      <c r="HR62" s="291"/>
      <c r="HS62" s="291"/>
      <c r="HT62" s="291"/>
      <c r="HU62" s="291"/>
      <c r="HV62" s="291"/>
      <c r="HW62" s="291"/>
      <c r="HX62" s="291"/>
      <c r="HY62" s="291"/>
      <c r="HZ62" s="291"/>
      <c r="IA62" s="291"/>
      <c r="IB62" s="291"/>
      <c r="IC62" s="291"/>
      <c r="ID62" s="291"/>
      <c r="IE62" s="291"/>
      <c r="IF62" s="291"/>
      <c r="IG62" s="291"/>
      <c r="IH62" s="291"/>
      <c r="II62" s="291"/>
      <c r="IJ62" s="291"/>
      <c r="IK62" s="291"/>
      <c r="IL62" s="291"/>
      <c r="IM62" s="291"/>
      <c r="IN62" s="291"/>
      <c r="IO62" s="291"/>
      <c r="IP62" s="291"/>
      <c r="IQ62" s="291"/>
      <c r="IR62" s="291"/>
      <c r="IS62" s="291"/>
      <c r="IT62" s="291"/>
      <c r="IU62" s="291"/>
      <c r="IV62" s="291"/>
      <c r="IW62" s="291"/>
      <c r="IX62" s="291"/>
      <c r="IY62" s="291"/>
      <c r="IZ62" s="291"/>
      <c r="JA62" s="291"/>
      <c r="JB62" s="291"/>
      <c r="JC62" s="291"/>
      <c r="JD62" s="291"/>
      <c r="JE62" s="291"/>
      <c r="JF62" s="291"/>
      <c r="JG62" s="291"/>
      <c r="JH62" s="291"/>
      <c r="JI62" s="291"/>
      <c r="JJ62" s="291"/>
      <c r="JK62" s="291"/>
      <c r="JL62" s="291"/>
      <c r="JM62" s="291"/>
      <c r="JN62" s="291"/>
      <c r="JO62" s="291"/>
      <c r="JP62" s="291"/>
      <c r="JQ62" s="291"/>
      <c r="JR62" s="291"/>
      <c r="JS62" s="291"/>
      <c r="JT62" s="291"/>
      <c r="JU62" s="291"/>
      <c r="JV62" s="291"/>
      <c r="JW62" s="291"/>
      <c r="JX62" s="291"/>
      <c r="JY62" s="291"/>
      <c r="JZ62" s="291"/>
      <c r="KA62" s="291"/>
      <c r="KB62" s="291"/>
      <c r="KC62" s="291"/>
      <c r="KD62" s="291"/>
      <c r="KE62" s="291"/>
      <c r="KF62" s="291"/>
      <c r="KG62" s="291"/>
      <c r="KH62" s="291"/>
      <c r="KI62" s="291"/>
      <c r="KJ62" s="291"/>
      <c r="KK62" s="291"/>
      <c r="KL62" s="291"/>
      <c r="KM62" s="291"/>
      <c r="KN62" s="291"/>
      <c r="KO62" s="291"/>
      <c r="KP62" s="291"/>
      <c r="KQ62" s="291"/>
      <c r="KR62" s="291"/>
      <c r="KS62" s="291"/>
      <c r="KT62" s="291"/>
      <c r="KU62" s="291"/>
      <c r="KV62" s="291"/>
      <c r="KW62" s="291"/>
      <c r="KX62" s="291"/>
      <c r="KY62" s="291"/>
      <c r="KZ62" s="291"/>
      <c r="LA62" s="291"/>
      <c r="LB62" s="291"/>
      <c r="LC62" s="291"/>
      <c r="LD62" s="291"/>
      <c r="LE62" s="291"/>
      <c r="LF62" s="291"/>
      <c r="LG62" s="291"/>
      <c r="LH62" s="291"/>
      <c r="LI62" s="291"/>
      <c r="LJ62" s="291"/>
      <c r="LK62" s="291"/>
      <c r="LL62" s="291"/>
      <c r="LM62" s="291"/>
      <c r="LN62" s="291"/>
      <c r="LO62" s="291"/>
      <c r="LP62" s="291"/>
      <c r="LQ62" s="291"/>
      <c r="LR62" s="291"/>
      <c r="LS62" s="291"/>
      <c r="LT62" s="291"/>
      <c r="LU62" s="291"/>
      <c r="LV62" s="291"/>
      <c r="LW62" s="291"/>
      <c r="LX62" s="291"/>
      <c r="LY62" s="291"/>
      <c r="LZ62" s="291"/>
      <c r="MA62" s="291"/>
      <c r="MB62" s="291"/>
      <c r="MC62" s="291"/>
      <c r="MD62" s="291"/>
      <c r="ME62" s="291"/>
      <c r="MF62" s="291"/>
      <c r="MG62" s="291"/>
      <c r="MH62" s="291"/>
      <c r="MI62" s="291"/>
      <c r="MJ62" s="291"/>
      <c r="MK62" s="291"/>
      <c r="ML62" s="291"/>
      <c r="MM62" s="291"/>
      <c r="MN62" s="291"/>
      <c r="MO62" s="291"/>
      <c r="MP62" s="291"/>
      <c r="MQ62" s="291"/>
      <c r="MR62" s="291"/>
      <c r="MS62" s="291"/>
      <c r="MT62" s="291"/>
      <c r="MU62" s="291"/>
      <c r="MV62" s="291"/>
      <c r="MW62" s="291"/>
      <c r="MX62" s="291"/>
      <c r="MY62" s="291"/>
      <c r="MZ62" s="291"/>
      <c r="NA62" s="291"/>
      <c r="NB62" s="291"/>
      <c r="NC62" s="291"/>
      <c r="ND62" s="291"/>
      <c r="NE62" s="291"/>
      <c r="NF62" s="291"/>
      <c r="NG62" s="291"/>
      <c r="NH62" s="291"/>
      <c r="NI62" s="291"/>
      <c r="NJ62" s="291"/>
      <c r="NK62" s="291"/>
      <c r="NL62" s="291"/>
      <c r="NM62" s="291"/>
      <c r="NN62" s="291"/>
      <c r="NO62" s="291"/>
      <c r="NP62" s="291"/>
      <c r="NQ62" s="291"/>
      <c r="NR62" s="291"/>
      <c r="NS62" s="291"/>
      <c r="NT62" s="291"/>
      <c r="NU62" s="291"/>
      <c r="NV62" s="291"/>
      <c r="NW62" s="291"/>
      <c r="NX62" s="291"/>
      <c r="NY62" s="291"/>
      <c r="NZ62" s="291"/>
      <c r="OA62" s="291"/>
      <c r="OB62" s="291"/>
      <c r="OC62" s="291"/>
      <c r="OD62" s="291"/>
      <c r="OE62" s="291"/>
      <c r="OF62" s="291"/>
      <c r="OG62" s="291"/>
      <c r="OH62" s="291"/>
      <c r="OI62" s="291"/>
      <c r="OJ62" s="291"/>
      <c r="OK62" s="291"/>
      <c r="OL62" s="291"/>
      <c r="OM62" s="291"/>
      <c r="ON62" s="291"/>
      <c r="OO62" s="291"/>
      <c r="OP62" s="291"/>
      <c r="OQ62" s="291"/>
      <c r="OR62" s="291"/>
      <c r="OS62" s="291"/>
      <c r="OT62" s="291"/>
      <c r="OU62" s="291"/>
      <c r="OV62" s="291"/>
      <c r="OW62" s="291"/>
      <c r="OX62" s="291"/>
      <c r="OY62" s="291"/>
      <c r="OZ62" s="291"/>
      <c r="PA62" s="291"/>
      <c r="PB62" s="291"/>
      <c r="PC62" s="291"/>
      <c r="PD62" s="291"/>
      <c r="PE62" s="291"/>
      <c r="PF62" s="291"/>
      <c r="PG62" s="291"/>
      <c r="PH62" s="291"/>
      <c r="PI62" s="291"/>
      <c r="PJ62" s="291"/>
      <c r="PK62" s="291"/>
      <c r="PL62" s="291"/>
      <c r="PM62" s="291"/>
      <c r="PN62" s="291"/>
      <c r="PO62" s="291"/>
      <c r="PP62" s="291"/>
      <c r="PQ62" s="291"/>
      <c r="PR62" s="291"/>
      <c r="PS62" s="291"/>
      <c r="PT62" s="291"/>
      <c r="PU62" s="291"/>
      <c r="PV62" s="291"/>
      <c r="PW62" s="291"/>
      <c r="PX62" s="291"/>
      <c r="PY62" s="291"/>
      <c r="PZ62" s="291"/>
      <c r="QA62" s="291"/>
      <c r="QB62" s="291"/>
      <c r="QC62" s="291"/>
      <c r="QD62" s="291"/>
      <c r="QE62" s="291"/>
      <c r="QF62" s="291"/>
      <c r="QG62" s="291"/>
      <c r="QH62" s="291"/>
      <c r="QI62" s="291"/>
      <c r="QJ62" s="291"/>
      <c r="QK62" s="291"/>
      <c r="QL62" s="291"/>
      <c r="QM62" s="291"/>
      <c r="QN62" s="291"/>
      <c r="QO62" s="291"/>
      <c r="QP62" s="291"/>
      <c r="QQ62" s="291"/>
      <c r="QR62" s="291"/>
      <c r="QS62" s="291"/>
      <c r="QT62" s="291"/>
      <c r="QU62" s="291"/>
      <c r="QV62" s="291"/>
      <c r="QW62" s="291"/>
      <c r="QX62" s="291"/>
      <c r="QY62" s="291"/>
      <c r="QZ62" s="291"/>
      <c r="RA62" s="291"/>
      <c r="RB62" s="291"/>
      <c r="RC62" s="291"/>
      <c r="RD62" s="291"/>
      <c r="RE62" s="291"/>
      <c r="RF62" s="291"/>
      <c r="RG62" s="291"/>
      <c r="RH62" s="291"/>
      <c r="RI62" s="291"/>
      <c r="RJ62" s="291"/>
      <c r="RK62" s="291"/>
      <c r="RL62" s="291"/>
      <c r="RM62" s="291"/>
      <c r="RN62" s="291"/>
      <c r="RO62" s="291"/>
      <c r="RP62" s="291"/>
      <c r="RQ62" s="291"/>
      <c r="RR62" s="291"/>
      <c r="RS62" s="291"/>
      <c r="RT62" s="291"/>
      <c r="RU62" s="291"/>
      <c r="RV62" s="291"/>
      <c r="RW62" s="291"/>
      <c r="RX62" s="291"/>
      <c r="RY62" s="291"/>
      <c r="RZ62" s="291"/>
      <c r="SA62" s="291"/>
      <c r="SB62" s="291"/>
      <c r="SC62" s="291"/>
      <c r="SD62" s="291"/>
      <c r="SE62" s="291"/>
      <c r="SF62" s="291"/>
      <c r="SG62" s="291"/>
      <c r="SH62" s="291"/>
      <c r="SI62" s="291"/>
      <c r="SJ62" s="291"/>
      <c r="SK62" s="291"/>
      <c r="SL62" s="291"/>
      <c r="SM62" s="291"/>
      <c r="SN62" s="291"/>
      <c r="SO62" s="291"/>
      <c r="SP62" s="291"/>
      <c r="SQ62" s="291"/>
      <c r="SR62" s="291"/>
      <c r="SS62" s="291"/>
      <c r="ST62" s="291"/>
      <c r="SU62" s="291"/>
      <c r="SV62" s="291"/>
      <c r="SW62" s="291"/>
      <c r="SX62" s="291"/>
      <c r="SY62" s="291"/>
      <c r="SZ62" s="291"/>
      <c r="TA62" s="291"/>
      <c r="TB62" s="291"/>
      <c r="TC62" s="291"/>
      <c r="TD62" s="291"/>
      <c r="TE62" s="291"/>
      <c r="TF62" s="291"/>
      <c r="TG62" s="291"/>
      <c r="TH62" s="291"/>
      <c r="TI62" s="291"/>
      <c r="TJ62" s="291"/>
      <c r="TK62" s="291"/>
      <c r="TL62" s="291"/>
      <c r="TM62" s="291"/>
      <c r="TN62" s="291"/>
      <c r="TO62" s="291"/>
      <c r="TP62" s="291"/>
      <c r="TQ62" s="291"/>
      <c r="TR62" s="291"/>
      <c r="TS62" s="291"/>
      <c r="TT62" s="291"/>
      <c r="TU62" s="291"/>
      <c r="TV62" s="291"/>
      <c r="TW62" s="291"/>
      <c r="TX62" s="291"/>
      <c r="TY62" s="291"/>
      <c r="TZ62" s="291"/>
      <c r="UA62" s="291"/>
      <c r="UB62" s="291"/>
      <c r="UC62" s="291"/>
      <c r="UD62" s="291"/>
      <c r="UE62" s="291"/>
      <c r="UF62" s="291"/>
      <c r="UG62" s="291"/>
      <c r="UH62" s="291"/>
      <c r="UI62" s="291"/>
      <c r="UJ62" s="291"/>
      <c r="UK62" s="291"/>
      <c r="UL62" s="291"/>
      <c r="UM62" s="291"/>
      <c r="UN62" s="291"/>
      <c r="UO62" s="291"/>
      <c r="UP62" s="291"/>
      <c r="UQ62" s="291"/>
      <c r="UR62" s="291"/>
      <c r="US62" s="291"/>
      <c r="UT62" s="291"/>
      <c r="UU62" s="291"/>
      <c r="UV62" s="291"/>
      <c r="UW62" s="291"/>
      <c r="UX62" s="291"/>
      <c r="UY62" s="291"/>
      <c r="UZ62" s="291"/>
      <c r="VA62" s="291"/>
      <c r="VB62" s="291"/>
      <c r="VC62" s="291"/>
      <c r="VD62" s="291"/>
      <c r="VE62" s="291"/>
      <c r="VF62" s="291"/>
      <c r="VG62" s="291"/>
      <c r="VH62" s="291"/>
      <c r="VI62" s="291"/>
      <c r="VJ62" s="291"/>
      <c r="VK62" s="291"/>
      <c r="VL62" s="291"/>
      <c r="VM62" s="291"/>
      <c r="VN62" s="291"/>
      <c r="VO62" s="291"/>
      <c r="VP62" s="291"/>
      <c r="VQ62" s="291"/>
      <c r="VR62" s="291"/>
      <c r="VS62" s="291"/>
      <c r="VT62" s="291"/>
      <c r="VU62" s="291"/>
      <c r="VV62" s="291"/>
      <c r="VW62" s="291"/>
      <c r="VX62" s="291"/>
      <c r="VY62" s="291"/>
      <c r="VZ62" s="291"/>
      <c r="WA62" s="291"/>
      <c r="WB62" s="291"/>
      <c r="WC62" s="291"/>
      <c r="WD62" s="291"/>
      <c r="WE62" s="291"/>
      <c r="WF62" s="291"/>
      <c r="WG62" s="291"/>
      <c r="WH62" s="291"/>
      <c r="WI62" s="291"/>
      <c r="WJ62" s="291"/>
      <c r="WK62" s="291"/>
      <c r="WL62" s="291"/>
      <c r="WM62" s="291"/>
      <c r="WN62" s="291"/>
      <c r="WO62" s="291"/>
      <c r="WP62" s="291"/>
      <c r="WQ62" s="291"/>
      <c r="WR62" s="291"/>
      <c r="WS62" s="291"/>
      <c r="WT62" s="291"/>
      <c r="WU62" s="291"/>
      <c r="WV62" s="291"/>
      <c r="WW62" s="291"/>
      <c r="WX62" s="291"/>
      <c r="WY62" s="291"/>
      <c r="WZ62" s="291"/>
      <c r="XA62" s="291"/>
      <c r="XB62" s="291"/>
      <c r="XC62" s="291"/>
      <c r="XD62" s="291"/>
      <c r="XE62" s="291"/>
      <c r="XF62" s="291"/>
      <c r="XG62" s="291"/>
      <c r="XH62" s="291"/>
      <c r="XI62" s="291"/>
      <c r="XJ62" s="291"/>
      <c r="XK62" s="291"/>
      <c r="XL62" s="291"/>
      <c r="XM62" s="291"/>
      <c r="XN62" s="291"/>
      <c r="XO62" s="291"/>
      <c r="XP62" s="291"/>
      <c r="XQ62" s="291"/>
      <c r="XR62" s="291"/>
      <c r="XS62" s="291"/>
      <c r="XT62" s="291"/>
      <c r="XU62" s="291"/>
      <c r="XV62" s="291"/>
      <c r="XW62" s="291"/>
      <c r="XX62" s="291"/>
      <c r="XY62" s="291"/>
      <c r="XZ62" s="291"/>
      <c r="YA62" s="291"/>
      <c r="YB62" s="291"/>
      <c r="YC62" s="291"/>
      <c r="YD62" s="291"/>
      <c r="YE62" s="291"/>
      <c r="YF62" s="291"/>
      <c r="YG62" s="291"/>
      <c r="YH62" s="291"/>
      <c r="YI62" s="291"/>
      <c r="YJ62" s="291"/>
      <c r="YK62" s="291"/>
      <c r="YL62" s="291"/>
      <c r="YM62" s="291"/>
      <c r="YN62" s="291"/>
      <c r="YO62" s="291"/>
      <c r="YP62" s="291"/>
      <c r="YQ62" s="291"/>
      <c r="YR62" s="291"/>
      <c r="YS62" s="291"/>
      <c r="YT62" s="291"/>
      <c r="YU62" s="291"/>
      <c r="YV62" s="291"/>
      <c r="YW62" s="291"/>
      <c r="YX62" s="291"/>
      <c r="YY62" s="291"/>
      <c r="YZ62" s="291"/>
      <c r="ZA62" s="291"/>
      <c r="ZB62" s="291"/>
      <c r="ZC62" s="291"/>
      <c r="ZD62" s="291"/>
      <c r="ZE62" s="291"/>
      <c r="ZF62" s="291"/>
      <c r="ZG62" s="291"/>
      <c r="ZH62" s="291"/>
      <c r="ZI62" s="291"/>
      <c r="ZJ62" s="291"/>
      <c r="ZK62" s="291"/>
      <c r="ZL62" s="291"/>
      <c r="ZM62" s="291"/>
      <c r="ZN62" s="291"/>
      <c r="ZO62" s="291"/>
      <c r="ZP62" s="291"/>
      <c r="ZQ62" s="291"/>
      <c r="ZR62" s="291"/>
      <c r="ZS62" s="291"/>
      <c r="ZT62" s="291"/>
      <c r="ZU62" s="291"/>
      <c r="ZV62" s="291"/>
      <c r="ZW62" s="291"/>
      <c r="ZX62" s="291"/>
      <c r="ZY62" s="291"/>
      <c r="ZZ62" s="291"/>
      <c r="AAA62" s="291"/>
      <c r="AAB62" s="291"/>
      <c r="AAC62" s="291"/>
      <c r="AAD62" s="291"/>
      <c r="AAE62" s="291"/>
      <c r="AAF62" s="291"/>
      <c r="AAG62" s="291"/>
      <c r="AAH62" s="291"/>
      <c r="AAI62" s="291"/>
      <c r="AAJ62" s="291"/>
      <c r="AAK62" s="291"/>
      <c r="AAL62" s="291"/>
      <c r="AAM62" s="291"/>
      <c r="AAN62" s="291"/>
      <c r="AAO62" s="291"/>
      <c r="AAP62" s="291"/>
      <c r="AAQ62" s="291"/>
      <c r="AAR62" s="291"/>
      <c r="AAS62" s="291"/>
      <c r="AAT62" s="291"/>
      <c r="AAU62" s="291"/>
      <c r="AAV62" s="291"/>
      <c r="AAW62" s="291"/>
      <c r="AAX62" s="291"/>
      <c r="AAY62" s="291"/>
      <c r="AAZ62" s="291"/>
      <c r="ABA62" s="291"/>
      <c r="ABB62" s="291"/>
      <c r="ABC62" s="291"/>
      <c r="ABD62" s="291"/>
      <c r="ABE62" s="291"/>
      <c r="ABF62" s="291"/>
      <c r="ABG62" s="291"/>
      <c r="ABH62" s="291"/>
      <c r="ABI62" s="291"/>
      <c r="ABJ62" s="291"/>
      <c r="ABK62" s="291"/>
      <c r="ABL62" s="291"/>
      <c r="ABM62" s="291"/>
      <c r="ABN62" s="291"/>
      <c r="ABO62" s="291"/>
      <c r="ABP62" s="291"/>
      <c r="ABQ62" s="291"/>
      <c r="ABR62" s="291"/>
      <c r="ABS62" s="291"/>
      <c r="ABT62" s="291"/>
      <c r="ABU62" s="291"/>
      <c r="ABV62" s="291"/>
      <c r="ABW62" s="291"/>
      <c r="ABX62" s="291"/>
      <c r="ABY62" s="291"/>
      <c r="ABZ62" s="291"/>
      <c r="ACA62" s="291"/>
      <c r="ACB62" s="291"/>
      <c r="ACC62" s="291"/>
      <c r="ACD62" s="291"/>
      <c r="ACE62" s="291"/>
      <c r="ACF62" s="291"/>
      <c r="ACG62" s="291"/>
      <c r="ACH62" s="291"/>
      <c r="ACI62" s="291"/>
      <c r="ACJ62" s="291"/>
      <c r="ACK62" s="291"/>
      <c r="ACL62" s="291"/>
      <c r="ACM62" s="291"/>
      <c r="ACN62" s="291"/>
      <c r="ACO62" s="291"/>
      <c r="ACP62" s="291"/>
      <c r="ACQ62" s="291"/>
      <c r="ACR62" s="291"/>
      <c r="ACS62" s="291"/>
      <c r="ACT62" s="291"/>
      <c r="ACU62" s="291"/>
      <c r="ACV62" s="291"/>
      <c r="ACW62" s="291"/>
      <c r="ACX62" s="291"/>
      <c r="ACY62" s="291"/>
      <c r="ACZ62" s="291"/>
      <c r="ADA62" s="291"/>
      <c r="ADB62" s="291"/>
      <c r="ADC62" s="291"/>
      <c r="ADD62" s="291"/>
      <c r="ADE62" s="291"/>
      <c r="ADF62" s="291"/>
      <c r="ADG62" s="291"/>
      <c r="ADH62" s="291"/>
      <c r="ADI62" s="291"/>
      <c r="ADJ62" s="291"/>
      <c r="ADK62" s="291"/>
      <c r="ADL62" s="291"/>
      <c r="ADM62" s="291"/>
      <c r="ADN62" s="291"/>
      <c r="ADO62" s="291"/>
      <c r="ADP62" s="291"/>
      <c r="ADQ62" s="291"/>
      <c r="ADR62" s="291"/>
      <c r="ADS62" s="291"/>
      <c r="ADT62" s="291"/>
      <c r="ADU62" s="291"/>
      <c r="ADV62" s="291"/>
      <c r="ADW62" s="291"/>
      <c r="ADX62" s="291"/>
      <c r="ADY62" s="291"/>
      <c r="ADZ62" s="291"/>
      <c r="AEA62" s="291"/>
      <c r="AEB62" s="291"/>
      <c r="AEC62" s="291"/>
      <c r="AED62" s="291"/>
      <c r="AEE62" s="291"/>
      <c r="AEF62" s="291"/>
      <c r="AEG62" s="291"/>
      <c r="AEH62" s="291"/>
      <c r="AEI62" s="291"/>
      <c r="AEJ62" s="291"/>
      <c r="AEK62" s="291"/>
      <c r="AEL62" s="291"/>
      <c r="AEM62" s="291"/>
      <c r="AEN62" s="291"/>
      <c r="AEO62" s="291"/>
      <c r="AEP62" s="291"/>
      <c r="AEQ62" s="291"/>
      <c r="AER62" s="291"/>
      <c r="AES62" s="291"/>
      <c r="AET62" s="291"/>
      <c r="AEU62" s="291"/>
      <c r="AEV62" s="291"/>
      <c r="AEW62" s="291"/>
      <c r="AEX62" s="291"/>
      <c r="AEY62" s="291"/>
      <c r="AEZ62" s="291"/>
      <c r="AFA62" s="291"/>
      <c r="AFB62" s="291"/>
      <c r="AFC62" s="291"/>
      <c r="AFD62" s="291"/>
      <c r="AFE62" s="291"/>
      <c r="AFF62" s="291"/>
      <c r="AFG62" s="291"/>
      <c r="AFH62" s="291"/>
      <c r="AFI62" s="291"/>
      <c r="AFJ62" s="291"/>
      <c r="AFK62" s="291"/>
      <c r="AFL62" s="291"/>
      <c r="AFM62" s="291"/>
      <c r="AFN62" s="291"/>
      <c r="AFO62" s="291"/>
      <c r="AFP62" s="291"/>
      <c r="AFQ62" s="291"/>
      <c r="AFR62" s="291"/>
      <c r="AFS62" s="291"/>
      <c r="AFT62" s="291"/>
      <c r="AFU62" s="291"/>
      <c r="AFV62" s="291"/>
      <c r="AFW62" s="291"/>
      <c r="AFX62" s="291"/>
      <c r="AFY62" s="291"/>
      <c r="AFZ62" s="291"/>
      <c r="AGA62" s="291"/>
      <c r="AGB62" s="291"/>
      <c r="AGC62" s="291"/>
      <c r="AGD62" s="291"/>
      <c r="AGE62" s="291"/>
      <c r="AGF62" s="291"/>
      <c r="AGG62" s="291"/>
      <c r="AGH62" s="291"/>
      <c r="AGI62" s="291"/>
      <c r="AGJ62" s="291"/>
      <c r="AGK62" s="291"/>
      <c r="AGL62" s="291"/>
      <c r="AGM62" s="291"/>
      <c r="AGN62" s="291"/>
      <c r="AGO62" s="291"/>
      <c r="AGP62" s="291"/>
      <c r="AGQ62" s="291"/>
      <c r="AGR62" s="291"/>
      <c r="AGS62" s="291"/>
      <c r="AGT62" s="291"/>
      <c r="AGU62" s="291"/>
      <c r="AGV62" s="291"/>
      <c r="AGW62" s="291"/>
      <c r="AGX62" s="291"/>
      <c r="AGY62" s="291"/>
      <c r="AGZ62" s="291"/>
      <c r="AHA62" s="291"/>
      <c r="AHB62" s="291"/>
      <c r="AHC62" s="291"/>
      <c r="AHD62" s="291"/>
      <c r="AHE62" s="291"/>
      <c r="AHF62" s="291"/>
      <c r="AHG62" s="291"/>
      <c r="AHH62" s="291"/>
      <c r="AHI62" s="291"/>
      <c r="AHJ62" s="291"/>
      <c r="AHK62" s="291"/>
      <c r="AHL62" s="291"/>
      <c r="AHM62" s="291"/>
      <c r="AHN62" s="291"/>
      <c r="AHO62" s="291"/>
      <c r="AHP62" s="291"/>
      <c r="AHQ62" s="291"/>
      <c r="AHR62" s="291"/>
      <c r="AHS62" s="291"/>
      <c r="AHT62" s="291"/>
      <c r="AHU62" s="291"/>
      <c r="AHV62" s="291"/>
      <c r="AHW62" s="291"/>
      <c r="AHX62" s="291"/>
      <c r="AHY62" s="291"/>
      <c r="AHZ62" s="291"/>
      <c r="AIA62" s="291"/>
      <c r="AIB62" s="291"/>
      <c r="AIC62" s="291"/>
      <c r="AID62" s="291"/>
      <c r="AIE62" s="291"/>
      <c r="AIF62" s="291"/>
      <c r="AIG62" s="291"/>
      <c r="AIH62" s="291"/>
      <c r="AII62" s="291"/>
      <c r="AIJ62" s="291"/>
      <c r="AIK62" s="291"/>
      <c r="AIL62" s="291"/>
      <c r="AIM62" s="291"/>
      <c r="AIN62" s="291"/>
      <c r="AIO62" s="291"/>
      <c r="AIP62" s="291"/>
      <c r="AIQ62" s="291"/>
      <c r="AIR62" s="291"/>
      <c r="AIS62" s="291"/>
      <c r="AIT62" s="291"/>
      <c r="AIU62" s="291"/>
      <c r="AIV62" s="291"/>
      <c r="AIW62" s="291"/>
      <c r="AIX62" s="291"/>
      <c r="AIY62" s="291"/>
      <c r="AIZ62" s="291"/>
      <c r="AJA62" s="291"/>
      <c r="AJB62" s="291"/>
      <c r="AJC62" s="291"/>
      <c r="AJD62" s="291"/>
      <c r="AJE62" s="291"/>
      <c r="AJF62" s="291"/>
      <c r="AJG62" s="291"/>
      <c r="AJH62" s="291"/>
      <c r="AJI62" s="291"/>
      <c r="AJJ62" s="291"/>
      <c r="AJK62" s="291"/>
      <c r="AJL62" s="291"/>
      <c r="AJM62" s="291"/>
      <c r="AJN62" s="291"/>
      <c r="AJO62" s="291"/>
      <c r="AJP62" s="291"/>
      <c r="AJQ62" s="291"/>
      <c r="AJR62" s="291"/>
      <c r="AJS62" s="291"/>
      <c r="AJT62" s="291"/>
      <c r="AJU62" s="291"/>
      <c r="AJV62" s="291"/>
      <c r="AJW62" s="291"/>
      <c r="AJX62" s="291"/>
      <c r="AJY62" s="291"/>
      <c r="AJZ62" s="291"/>
      <c r="AKA62" s="291"/>
      <c r="AKB62" s="291"/>
      <c r="AKC62" s="291"/>
      <c r="AKD62" s="291"/>
      <c r="AKE62" s="291"/>
      <c r="AKF62" s="291"/>
      <c r="AKG62" s="291"/>
      <c r="AKH62" s="291"/>
      <c r="AKI62" s="291"/>
      <c r="AKJ62" s="291"/>
      <c r="AKK62" s="291"/>
      <c r="AKL62" s="291"/>
      <c r="AKM62" s="291"/>
      <c r="AKN62" s="291"/>
      <c r="AKO62" s="291"/>
      <c r="AKP62" s="291"/>
      <c r="AKQ62" s="291"/>
      <c r="AKR62" s="291"/>
      <c r="AKS62" s="291"/>
      <c r="AKT62" s="291"/>
      <c r="AKU62" s="291"/>
      <c r="AKV62" s="291"/>
      <c r="AKW62" s="291"/>
      <c r="AKX62" s="291"/>
      <c r="AKY62" s="291"/>
      <c r="AKZ62" s="291"/>
      <c r="ALA62" s="291"/>
      <c r="ALB62" s="291"/>
      <c r="ALC62" s="291"/>
      <c r="ALD62" s="291"/>
      <c r="ALE62" s="291"/>
      <c r="ALF62" s="291"/>
      <c r="ALG62" s="291"/>
      <c r="ALH62" s="291"/>
      <c r="ALI62" s="291"/>
      <c r="ALJ62" s="291"/>
      <c r="ALK62" s="291"/>
    </row>
    <row r="63" spans="2:999">
      <c r="B63" t="s">
        <v>445</v>
      </c>
      <c r="C63" s="677">
        <v>0</v>
      </c>
      <c r="D63" s="677">
        <v>0</v>
      </c>
      <c r="E63" s="677">
        <v>0</v>
      </c>
      <c r="F63" s="677">
        <v>0</v>
      </c>
      <c r="G63" s="677">
        <v>0</v>
      </c>
      <c r="H63" s="677">
        <v>0</v>
      </c>
      <c r="I63" s="677">
        <v>0</v>
      </c>
      <c r="J63" s="677">
        <v>0</v>
      </c>
      <c r="K63" s="677">
        <v>0</v>
      </c>
      <c r="N63" s="86"/>
      <c r="O63" s="294"/>
      <c r="P63" s="294"/>
      <c r="Q63" s="294"/>
      <c r="R63" s="294"/>
      <c r="S63" s="294"/>
      <c r="T63" s="294"/>
      <c r="U63" s="291"/>
      <c r="V63" s="291"/>
      <c r="W63" s="291"/>
      <c r="X63" s="291"/>
      <c r="Y63" s="291"/>
      <c r="Z63" s="291"/>
      <c r="AA63" s="291"/>
      <c r="AB63" s="291"/>
      <c r="AC63" s="291"/>
      <c r="AD63" s="291"/>
      <c r="AE63" s="291"/>
      <c r="AF63" s="291"/>
      <c r="AG63" s="291"/>
      <c r="AH63" s="291"/>
      <c r="AI63" s="291"/>
      <c r="AJ63" s="291"/>
      <c r="AK63" s="291"/>
      <c r="AL63" s="291"/>
      <c r="AM63" s="291"/>
      <c r="AN63" s="291"/>
      <c r="AO63" s="291"/>
      <c r="AP63" s="291"/>
      <c r="AQ63" s="291"/>
      <c r="AR63" s="291"/>
      <c r="AS63" s="291"/>
      <c r="AT63" s="291"/>
      <c r="AU63" s="291"/>
      <c r="AV63" s="291"/>
      <c r="AW63" s="291"/>
      <c r="AX63" s="291"/>
      <c r="AY63" s="291"/>
      <c r="AZ63" s="291"/>
      <c r="BA63" s="291"/>
      <c r="BB63" s="291"/>
      <c r="BC63" s="291"/>
      <c r="BD63" s="291"/>
      <c r="BE63" s="291"/>
      <c r="BF63" s="291"/>
      <c r="BG63" s="291"/>
      <c r="BH63" s="291"/>
      <c r="BI63" s="291"/>
      <c r="BJ63" s="291"/>
      <c r="BK63" s="291"/>
      <c r="BL63" s="291"/>
      <c r="BM63" s="291"/>
      <c r="BN63" s="291"/>
      <c r="BO63" s="291"/>
      <c r="BP63" s="291"/>
      <c r="BQ63" s="291"/>
      <c r="BR63" s="291"/>
      <c r="BS63" s="291"/>
      <c r="BT63" s="291"/>
      <c r="BU63" s="291"/>
      <c r="BV63" s="291"/>
      <c r="BW63" s="291"/>
      <c r="BX63" s="291"/>
      <c r="BY63" s="291"/>
      <c r="BZ63" s="291"/>
      <c r="CA63" s="291"/>
      <c r="CB63" s="291"/>
      <c r="CC63" s="291"/>
      <c r="CD63" s="291"/>
      <c r="CE63" s="291"/>
      <c r="CF63" s="291"/>
      <c r="CG63" s="291"/>
      <c r="CH63" s="291"/>
      <c r="CI63" s="291"/>
      <c r="CJ63" s="291"/>
      <c r="CK63" s="291"/>
      <c r="CL63" s="291"/>
      <c r="CM63" s="291"/>
      <c r="CN63" s="291"/>
      <c r="CO63" s="291"/>
      <c r="CP63" s="291"/>
      <c r="CQ63" s="291"/>
      <c r="CR63" s="291"/>
      <c r="CS63" s="291"/>
      <c r="CT63" s="291"/>
      <c r="CU63" s="291"/>
      <c r="CV63" s="291"/>
      <c r="CW63" s="291"/>
      <c r="CX63" s="291"/>
      <c r="CY63" s="291"/>
      <c r="CZ63" s="291"/>
      <c r="DA63" s="291"/>
      <c r="DB63" s="291"/>
      <c r="DC63" s="291"/>
      <c r="DD63" s="291"/>
      <c r="DE63" s="291"/>
      <c r="DF63" s="291"/>
      <c r="DG63" s="291"/>
      <c r="DH63" s="291"/>
      <c r="DI63" s="291"/>
      <c r="DJ63" s="291"/>
      <c r="DK63" s="291"/>
      <c r="DL63" s="291"/>
      <c r="DM63" s="291"/>
      <c r="DN63" s="291"/>
      <c r="DO63" s="291"/>
      <c r="DP63" s="291"/>
      <c r="DQ63" s="291"/>
      <c r="DR63" s="291"/>
      <c r="DS63" s="291"/>
      <c r="DT63" s="291"/>
      <c r="DU63" s="291"/>
      <c r="DV63" s="291"/>
      <c r="DW63" s="291"/>
      <c r="DX63" s="291"/>
      <c r="DY63" s="291"/>
      <c r="DZ63" s="291"/>
      <c r="EA63" s="291"/>
      <c r="EB63" s="291"/>
      <c r="EC63" s="291"/>
      <c r="ED63" s="291"/>
      <c r="EE63" s="291"/>
      <c r="EF63" s="291"/>
      <c r="EG63" s="291"/>
      <c r="EH63" s="291"/>
      <c r="EI63" s="291"/>
      <c r="EJ63" s="291"/>
      <c r="EK63" s="291"/>
      <c r="EL63" s="291"/>
      <c r="EM63" s="291"/>
      <c r="EN63" s="291"/>
      <c r="EO63" s="291"/>
      <c r="EP63" s="291"/>
      <c r="EQ63" s="291"/>
      <c r="ER63" s="291"/>
      <c r="ES63" s="291"/>
      <c r="ET63" s="291"/>
      <c r="EU63" s="291"/>
      <c r="EV63" s="291"/>
      <c r="EW63" s="291"/>
      <c r="EX63" s="291"/>
      <c r="EY63" s="291"/>
      <c r="EZ63" s="291"/>
      <c r="FA63" s="291"/>
      <c r="FB63" s="291"/>
      <c r="FC63" s="291"/>
      <c r="FD63" s="291"/>
      <c r="FE63" s="291"/>
      <c r="FF63" s="291"/>
      <c r="FG63" s="291"/>
      <c r="FH63" s="291"/>
      <c r="FI63" s="291"/>
      <c r="FJ63" s="291"/>
      <c r="FK63" s="291"/>
      <c r="FL63" s="291"/>
      <c r="FM63" s="291"/>
      <c r="FN63" s="291"/>
      <c r="FO63" s="291"/>
      <c r="FP63" s="291"/>
      <c r="FQ63" s="291"/>
      <c r="FR63" s="291"/>
      <c r="FS63" s="291"/>
      <c r="FT63" s="291"/>
      <c r="FU63" s="291"/>
      <c r="FV63" s="291"/>
      <c r="FW63" s="291"/>
      <c r="FX63" s="291"/>
      <c r="FY63" s="291"/>
      <c r="FZ63" s="291"/>
      <c r="GA63" s="291"/>
      <c r="GB63" s="291"/>
      <c r="GC63" s="291"/>
      <c r="GD63" s="291"/>
      <c r="GE63" s="291"/>
      <c r="GF63" s="291"/>
      <c r="GG63" s="291"/>
      <c r="GH63" s="291"/>
      <c r="GI63" s="291"/>
      <c r="GJ63" s="291"/>
      <c r="GK63" s="291"/>
      <c r="GL63" s="291"/>
      <c r="GM63" s="291"/>
      <c r="GN63" s="291"/>
      <c r="GO63" s="291"/>
      <c r="GP63" s="291"/>
      <c r="GQ63" s="291"/>
      <c r="GR63" s="291"/>
      <c r="GS63" s="291"/>
      <c r="GT63" s="291"/>
      <c r="GU63" s="291"/>
      <c r="GV63" s="291"/>
      <c r="GW63" s="291"/>
      <c r="GX63" s="291"/>
      <c r="GY63" s="291"/>
      <c r="GZ63" s="291"/>
      <c r="HA63" s="291"/>
      <c r="HB63" s="291"/>
      <c r="HC63" s="291"/>
      <c r="HD63" s="291"/>
      <c r="HE63" s="291"/>
      <c r="HF63" s="291"/>
      <c r="HG63" s="291"/>
      <c r="HH63" s="291"/>
      <c r="HI63" s="291"/>
      <c r="HJ63" s="291"/>
      <c r="HK63" s="291"/>
      <c r="HL63" s="291"/>
      <c r="HM63" s="291"/>
      <c r="HN63" s="291"/>
      <c r="HO63" s="291"/>
      <c r="HP63" s="291"/>
      <c r="HQ63" s="291"/>
      <c r="HR63" s="291"/>
      <c r="HS63" s="291"/>
      <c r="HT63" s="291"/>
      <c r="HU63" s="291"/>
      <c r="HV63" s="291"/>
      <c r="HW63" s="291"/>
      <c r="HX63" s="291"/>
      <c r="HY63" s="291"/>
      <c r="HZ63" s="291"/>
      <c r="IA63" s="291"/>
      <c r="IB63" s="291"/>
      <c r="IC63" s="291"/>
      <c r="ID63" s="291"/>
      <c r="IE63" s="291"/>
      <c r="IF63" s="291"/>
      <c r="IG63" s="291"/>
      <c r="IH63" s="291"/>
      <c r="II63" s="291"/>
      <c r="IJ63" s="291"/>
      <c r="IK63" s="291"/>
      <c r="IL63" s="291"/>
      <c r="IM63" s="291"/>
      <c r="IN63" s="291"/>
      <c r="IO63" s="291"/>
      <c r="IP63" s="291"/>
      <c r="IQ63" s="291"/>
      <c r="IR63" s="291"/>
      <c r="IS63" s="291"/>
      <c r="IT63" s="291"/>
      <c r="IU63" s="291"/>
      <c r="IV63" s="291"/>
      <c r="IW63" s="291"/>
      <c r="IX63" s="291"/>
      <c r="IY63" s="291"/>
      <c r="IZ63" s="291"/>
      <c r="JA63" s="291"/>
      <c r="JB63" s="291"/>
      <c r="JC63" s="291"/>
      <c r="JD63" s="291"/>
      <c r="JE63" s="291"/>
      <c r="JF63" s="291"/>
      <c r="JG63" s="291"/>
      <c r="JH63" s="291"/>
      <c r="JI63" s="291"/>
      <c r="JJ63" s="291"/>
      <c r="JK63" s="291"/>
      <c r="JL63" s="291"/>
      <c r="JM63" s="291"/>
      <c r="JN63" s="291"/>
      <c r="JO63" s="291"/>
      <c r="JP63" s="291"/>
      <c r="JQ63" s="291"/>
      <c r="JR63" s="291"/>
      <c r="JS63" s="291"/>
      <c r="JT63" s="291"/>
      <c r="JU63" s="291"/>
      <c r="JV63" s="291"/>
      <c r="JW63" s="291"/>
      <c r="JX63" s="291"/>
      <c r="JY63" s="291"/>
      <c r="JZ63" s="291"/>
      <c r="KA63" s="291"/>
      <c r="KB63" s="291"/>
      <c r="KC63" s="291"/>
      <c r="KD63" s="291"/>
      <c r="KE63" s="291"/>
      <c r="KF63" s="291"/>
      <c r="KG63" s="291"/>
      <c r="KH63" s="291"/>
      <c r="KI63" s="291"/>
      <c r="KJ63" s="291"/>
      <c r="KK63" s="291"/>
      <c r="KL63" s="291"/>
      <c r="KM63" s="291"/>
      <c r="KN63" s="291"/>
      <c r="KO63" s="291"/>
      <c r="KP63" s="291"/>
      <c r="KQ63" s="291"/>
      <c r="KR63" s="291"/>
      <c r="KS63" s="291"/>
      <c r="KT63" s="291"/>
      <c r="KU63" s="291"/>
      <c r="KV63" s="291"/>
      <c r="KW63" s="291"/>
      <c r="KX63" s="291"/>
      <c r="KY63" s="291"/>
      <c r="KZ63" s="291"/>
      <c r="LA63" s="291"/>
      <c r="LB63" s="291"/>
      <c r="LC63" s="291"/>
      <c r="LD63" s="291"/>
      <c r="LE63" s="291"/>
      <c r="LF63" s="291"/>
      <c r="LG63" s="291"/>
      <c r="LH63" s="291"/>
      <c r="LI63" s="291"/>
      <c r="LJ63" s="291"/>
      <c r="LK63" s="291"/>
      <c r="LL63" s="291"/>
      <c r="LM63" s="291"/>
      <c r="LN63" s="291"/>
      <c r="LO63" s="291"/>
      <c r="LP63" s="291"/>
      <c r="LQ63" s="291"/>
      <c r="LR63" s="291"/>
      <c r="LS63" s="291"/>
      <c r="LT63" s="291"/>
      <c r="LU63" s="291"/>
      <c r="LV63" s="291"/>
      <c r="LW63" s="291"/>
      <c r="LX63" s="291"/>
      <c r="LY63" s="291"/>
      <c r="LZ63" s="291"/>
      <c r="MA63" s="291"/>
      <c r="MB63" s="291"/>
      <c r="MC63" s="291"/>
      <c r="MD63" s="291"/>
      <c r="ME63" s="291"/>
      <c r="MF63" s="291"/>
      <c r="MG63" s="291"/>
      <c r="MH63" s="291"/>
      <c r="MI63" s="291"/>
      <c r="MJ63" s="291"/>
      <c r="MK63" s="291"/>
      <c r="ML63" s="291"/>
      <c r="MM63" s="291"/>
      <c r="MN63" s="291"/>
      <c r="MO63" s="291"/>
      <c r="MP63" s="291"/>
      <c r="MQ63" s="291"/>
      <c r="MR63" s="291"/>
      <c r="MS63" s="291"/>
      <c r="MT63" s="291"/>
      <c r="MU63" s="291"/>
      <c r="MV63" s="291"/>
      <c r="MW63" s="291"/>
      <c r="MX63" s="291"/>
      <c r="MY63" s="291"/>
      <c r="MZ63" s="291"/>
      <c r="NA63" s="291"/>
      <c r="NB63" s="291"/>
      <c r="NC63" s="291"/>
      <c r="ND63" s="291"/>
      <c r="NE63" s="291"/>
      <c r="NF63" s="291"/>
      <c r="NG63" s="291"/>
      <c r="NH63" s="291"/>
      <c r="NI63" s="291"/>
      <c r="NJ63" s="291"/>
      <c r="NK63" s="291"/>
      <c r="NL63" s="291"/>
      <c r="NM63" s="291"/>
      <c r="NN63" s="291"/>
      <c r="NO63" s="291"/>
      <c r="NP63" s="291"/>
      <c r="NQ63" s="291"/>
      <c r="NR63" s="291"/>
      <c r="NS63" s="291"/>
      <c r="NT63" s="291"/>
      <c r="NU63" s="291"/>
      <c r="NV63" s="291"/>
      <c r="NW63" s="291"/>
      <c r="NX63" s="291"/>
      <c r="NY63" s="291"/>
      <c r="NZ63" s="291"/>
      <c r="OA63" s="291"/>
      <c r="OB63" s="291"/>
      <c r="OC63" s="291"/>
      <c r="OD63" s="291"/>
      <c r="OE63" s="291"/>
      <c r="OF63" s="291"/>
      <c r="OG63" s="291"/>
      <c r="OH63" s="291"/>
      <c r="OI63" s="291"/>
      <c r="OJ63" s="291"/>
      <c r="OK63" s="291"/>
      <c r="OL63" s="291"/>
      <c r="OM63" s="291"/>
      <c r="ON63" s="291"/>
      <c r="OO63" s="291"/>
      <c r="OP63" s="291"/>
      <c r="OQ63" s="291"/>
      <c r="OR63" s="291"/>
      <c r="OS63" s="291"/>
      <c r="OT63" s="291"/>
      <c r="OU63" s="291"/>
      <c r="OV63" s="291"/>
      <c r="OW63" s="291"/>
      <c r="OX63" s="291"/>
      <c r="OY63" s="291"/>
      <c r="OZ63" s="291"/>
      <c r="PA63" s="291"/>
      <c r="PB63" s="291"/>
      <c r="PC63" s="291"/>
      <c r="PD63" s="291"/>
      <c r="PE63" s="291"/>
      <c r="PF63" s="291"/>
      <c r="PG63" s="291"/>
      <c r="PH63" s="291"/>
      <c r="PI63" s="291"/>
      <c r="PJ63" s="291"/>
      <c r="PK63" s="291"/>
      <c r="PL63" s="291"/>
      <c r="PM63" s="291"/>
      <c r="PN63" s="291"/>
      <c r="PO63" s="291"/>
      <c r="PP63" s="291"/>
      <c r="PQ63" s="291"/>
      <c r="PR63" s="291"/>
      <c r="PS63" s="291"/>
      <c r="PT63" s="291"/>
      <c r="PU63" s="291"/>
      <c r="PV63" s="291"/>
      <c r="PW63" s="291"/>
      <c r="PX63" s="291"/>
      <c r="PY63" s="291"/>
      <c r="PZ63" s="291"/>
      <c r="QA63" s="291"/>
      <c r="QB63" s="291"/>
      <c r="QC63" s="291"/>
      <c r="QD63" s="291"/>
      <c r="QE63" s="291"/>
      <c r="QF63" s="291"/>
      <c r="QG63" s="291"/>
      <c r="QH63" s="291"/>
      <c r="QI63" s="291"/>
      <c r="QJ63" s="291"/>
      <c r="QK63" s="291"/>
      <c r="QL63" s="291"/>
      <c r="QM63" s="291"/>
      <c r="QN63" s="291"/>
      <c r="QO63" s="291"/>
      <c r="QP63" s="291"/>
      <c r="QQ63" s="291"/>
      <c r="QR63" s="291"/>
      <c r="QS63" s="291"/>
      <c r="QT63" s="291"/>
      <c r="QU63" s="291"/>
      <c r="QV63" s="291"/>
      <c r="QW63" s="291"/>
      <c r="QX63" s="291"/>
      <c r="QY63" s="291"/>
      <c r="QZ63" s="291"/>
      <c r="RA63" s="291"/>
      <c r="RB63" s="291"/>
      <c r="RC63" s="291"/>
      <c r="RD63" s="291"/>
      <c r="RE63" s="291"/>
      <c r="RF63" s="291"/>
      <c r="RG63" s="291"/>
      <c r="RH63" s="291"/>
      <c r="RI63" s="291"/>
      <c r="RJ63" s="291"/>
      <c r="RK63" s="291"/>
      <c r="RL63" s="291"/>
      <c r="RM63" s="291"/>
      <c r="RN63" s="291"/>
      <c r="RO63" s="291"/>
      <c r="RP63" s="291"/>
      <c r="RQ63" s="291"/>
      <c r="RR63" s="291"/>
      <c r="RS63" s="291"/>
      <c r="RT63" s="291"/>
      <c r="RU63" s="291"/>
      <c r="RV63" s="291"/>
      <c r="RW63" s="291"/>
      <c r="RX63" s="291"/>
      <c r="RY63" s="291"/>
      <c r="RZ63" s="291"/>
      <c r="SA63" s="291"/>
      <c r="SB63" s="291"/>
      <c r="SC63" s="291"/>
      <c r="SD63" s="291"/>
      <c r="SE63" s="291"/>
      <c r="SF63" s="291"/>
      <c r="SG63" s="291"/>
      <c r="SH63" s="291"/>
      <c r="SI63" s="291"/>
      <c r="SJ63" s="291"/>
      <c r="SK63" s="291"/>
      <c r="SL63" s="291"/>
      <c r="SM63" s="291"/>
      <c r="SN63" s="291"/>
      <c r="SO63" s="291"/>
      <c r="SP63" s="291"/>
      <c r="SQ63" s="291"/>
      <c r="SR63" s="291"/>
      <c r="SS63" s="291"/>
      <c r="ST63" s="291"/>
      <c r="SU63" s="291"/>
      <c r="SV63" s="291"/>
      <c r="SW63" s="291"/>
      <c r="SX63" s="291"/>
      <c r="SY63" s="291"/>
      <c r="SZ63" s="291"/>
      <c r="TA63" s="291"/>
      <c r="TB63" s="291"/>
      <c r="TC63" s="291"/>
      <c r="TD63" s="291"/>
      <c r="TE63" s="291"/>
      <c r="TF63" s="291"/>
      <c r="TG63" s="291"/>
      <c r="TH63" s="291"/>
      <c r="TI63" s="291"/>
      <c r="TJ63" s="291"/>
      <c r="TK63" s="291"/>
      <c r="TL63" s="291"/>
      <c r="TM63" s="291"/>
      <c r="TN63" s="291"/>
      <c r="TO63" s="291"/>
      <c r="TP63" s="291"/>
      <c r="TQ63" s="291"/>
      <c r="TR63" s="291"/>
      <c r="TS63" s="291"/>
      <c r="TT63" s="291"/>
      <c r="TU63" s="291"/>
      <c r="TV63" s="291"/>
      <c r="TW63" s="291"/>
      <c r="TX63" s="291"/>
      <c r="TY63" s="291"/>
      <c r="TZ63" s="291"/>
      <c r="UA63" s="291"/>
      <c r="UB63" s="291"/>
      <c r="UC63" s="291"/>
      <c r="UD63" s="291"/>
      <c r="UE63" s="291"/>
      <c r="UF63" s="291"/>
      <c r="UG63" s="291"/>
      <c r="UH63" s="291"/>
      <c r="UI63" s="291"/>
      <c r="UJ63" s="291"/>
      <c r="UK63" s="291"/>
      <c r="UL63" s="291"/>
      <c r="UM63" s="291"/>
      <c r="UN63" s="291"/>
      <c r="UO63" s="291"/>
      <c r="UP63" s="291"/>
      <c r="UQ63" s="291"/>
      <c r="UR63" s="291"/>
      <c r="US63" s="291"/>
      <c r="UT63" s="291"/>
      <c r="UU63" s="291"/>
      <c r="UV63" s="291"/>
      <c r="UW63" s="291"/>
      <c r="UX63" s="291"/>
      <c r="UY63" s="291"/>
      <c r="UZ63" s="291"/>
      <c r="VA63" s="291"/>
      <c r="VB63" s="291"/>
      <c r="VC63" s="291"/>
      <c r="VD63" s="291"/>
      <c r="VE63" s="291"/>
      <c r="VF63" s="291"/>
      <c r="VG63" s="291"/>
      <c r="VH63" s="291"/>
      <c r="VI63" s="291"/>
      <c r="VJ63" s="291"/>
      <c r="VK63" s="291"/>
      <c r="VL63" s="291"/>
      <c r="VM63" s="291"/>
      <c r="VN63" s="291"/>
      <c r="VO63" s="291"/>
      <c r="VP63" s="291"/>
      <c r="VQ63" s="291"/>
      <c r="VR63" s="291"/>
      <c r="VS63" s="291"/>
      <c r="VT63" s="291"/>
      <c r="VU63" s="291"/>
      <c r="VV63" s="291"/>
      <c r="VW63" s="291"/>
      <c r="VX63" s="291"/>
      <c r="VY63" s="291"/>
      <c r="VZ63" s="291"/>
      <c r="WA63" s="291"/>
      <c r="WB63" s="291"/>
      <c r="WC63" s="291"/>
      <c r="WD63" s="291"/>
      <c r="WE63" s="291"/>
      <c r="WF63" s="291"/>
      <c r="WG63" s="291"/>
      <c r="WH63" s="291"/>
      <c r="WI63" s="291"/>
      <c r="WJ63" s="291"/>
      <c r="WK63" s="291"/>
      <c r="WL63" s="291"/>
      <c r="WM63" s="291"/>
      <c r="WN63" s="291"/>
      <c r="WO63" s="291"/>
      <c r="WP63" s="291"/>
      <c r="WQ63" s="291"/>
      <c r="WR63" s="291"/>
      <c r="WS63" s="291"/>
      <c r="WT63" s="291"/>
      <c r="WU63" s="291"/>
      <c r="WV63" s="291"/>
      <c r="WW63" s="291"/>
      <c r="WX63" s="291"/>
      <c r="WY63" s="291"/>
      <c r="WZ63" s="291"/>
      <c r="XA63" s="291"/>
      <c r="XB63" s="291"/>
      <c r="XC63" s="291"/>
      <c r="XD63" s="291"/>
      <c r="XE63" s="291"/>
      <c r="XF63" s="291"/>
      <c r="XG63" s="291"/>
      <c r="XH63" s="291"/>
      <c r="XI63" s="291"/>
      <c r="XJ63" s="291"/>
      <c r="XK63" s="291"/>
      <c r="XL63" s="291"/>
      <c r="XM63" s="291"/>
      <c r="XN63" s="291"/>
      <c r="XO63" s="291"/>
      <c r="XP63" s="291"/>
      <c r="XQ63" s="291"/>
      <c r="XR63" s="291"/>
      <c r="XS63" s="291"/>
      <c r="XT63" s="291"/>
      <c r="XU63" s="291"/>
      <c r="XV63" s="291"/>
      <c r="XW63" s="291"/>
      <c r="XX63" s="291"/>
      <c r="XY63" s="291"/>
      <c r="XZ63" s="291"/>
      <c r="YA63" s="291"/>
      <c r="YB63" s="291"/>
      <c r="YC63" s="291"/>
      <c r="YD63" s="291"/>
      <c r="YE63" s="291"/>
      <c r="YF63" s="291"/>
      <c r="YG63" s="291"/>
      <c r="YH63" s="291"/>
      <c r="YI63" s="291"/>
      <c r="YJ63" s="291"/>
      <c r="YK63" s="291"/>
      <c r="YL63" s="291"/>
      <c r="YM63" s="291"/>
      <c r="YN63" s="291"/>
      <c r="YO63" s="291"/>
      <c r="YP63" s="291"/>
      <c r="YQ63" s="291"/>
      <c r="YR63" s="291"/>
      <c r="YS63" s="291"/>
      <c r="YT63" s="291"/>
      <c r="YU63" s="291"/>
      <c r="YV63" s="291"/>
      <c r="YW63" s="291"/>
      <c r="YX63" s="291"/>
      <c r="YY63" s="291"/>
      <c r="YZ63" s="291"/>
      <c r="ZA63" s="291"/>
      <c r="ZB63" s="291"/>
      <c r="ZC63" s="291"/>
      <c r="ZD63" s="291"/>
      <c r="ZE63" s="291"/>
      <c r="ZF63" s="291"/>
      <c r="ZG63" s="291"/>
      <c r="ZH63" s="291"/>
      <c r="ZI63" s="291"/>
      <c r="ZJ63" s="291"/>
      <c r="ZK63" s="291"/>
      <c r="ZL63" s="291"/>
      <c r="ZM63" s="291"/>
      <c r="ZN63" s="291"/>
      <c r="ZO63" s="291"/>
      <c r="ZP63" s="291"/>
      <c r="ZQ63" s="291"/>
      <c r="ZR63" s="291"/>
      <c r="ZS63" s="291"/>
      <c r="ZT63" s="291"/>
      <c r="ZU63" s="291"/>
      <c r="ZV63" s="291"/>
      <c r="ZW63" s="291"/>
      <c r="ZX63" s="291"/>
      <c r="ZY63" s="291"/>
      <c r="ZZ63" s="291"/>
      <c r="AAA63" s="291"/>
      <c r="AAB63" s="291"/>
      <c r="AAC63" s="291"/>
      <c r="AAD63" s="291"/>
      <c r="AAE63" s="291"/>
      <c r="AAF63" s="291"/>
      <c r="AAG63" s="291"/>
      <c r="AAH63" s="291"/>
      <c r="AAI63" s="291"/>
      <c r="AAJ63" s="291"/>
      <c r="AAK63" s="291"/>
      <c r="AAL63" s="291"/>
      <c r="AAM63" s="291"/>
      <c r="AAN63" s="291"/>
      <c r="AAO63" s="291"/>
      <c r="AAP63" s="291"/>
      <c r="AAQ63" s="291"/>
      <c r="AAR63" s="291"/>
      <c r="AAS63" s="291"/>
      <c r="AAT63" s="291"/>
      <c r="AAU63" s="291"/>
      <c r="AAV63" s="291"/>
      <c r="AAW63" s="291"/>
      <c r="AAX63" s="291"/>
      <c r="AAY63" s="291"/>
      <c r="AAZ63" s="291"/>
      <c r="ABA63" s="291"/>
      <c r="ABB63" s="291"/>
      <c r="ABC63" s="291"/>
      <c r="ABD63" s="291"/>
      <c r="ABE63" s="291"/>
      <c r="ABF63" s="291"/>
      <c r="ABG63" s="291"/>
      <c r="ABH63" s="291"/>
      <c r="ABI63" s="291"/>
      <c r="ABJ63" s="291"/>
      <c r="ABK63" s="291"/>
      <c r="ABL63" s="291"/>
      <c r="ABM63" s="291"/>
      <c r="ABN63" s="291"/>
      <c r="ABO63" s="291"/>
      <c r="ABP63" s="291"/>
      <c r="ABQ63" s="291"/>
      <c r="ABR63" s="291"/>
      <c r="ABS63" s="291"/>
      <c r="ABT63" s="291"/>
      <c r="ABU63" s="291"/>
      <c r="ABV63" s="291"/>
      <c r="ABW63" s="291"/>
      <c r="ABX63" s="291"/>
      <c r="ABY63" s="291"/>
      <c r="ABZ63" s="291"/>
      <c r="ACA63" s="291"/>
      <c r="ACB63" s="291"/>
      <c r="ACC63" s="291"/>
      <c r="ACD63" s="291"/>
      <c r="ACE63" s="291"/>
      <c r="ACF63" s="291"/>
      <c r="ACG63" s="291"/>
      <c r="ACH63" s="291"/>
      <c r="ACI63" s="291"/>
      <c r="ACJ63" s="291"/>
      <c r="ACK63" s="291"/>
      <c r="ACL63" s="291"/>
      <c r="ACM63" s="291"/>
      <c r="ACN63" s="291"/>
      <c r="ACO63" s="291"/>
      <c r="ACP63" s="291"/>
      <c r="ACQ63" s="291"/>
      <c r="ACR63" s="291"/>
      <c r="ACS63" s="291"/>
      <c r="ACT63" s="291"/>
      <c r="ACU63" s="291"/>
      <c r="ACV63" s="291"/>
      <c r="ACW63" s="291"/>
      <c r="ACX63" s="291"/>
      <c r="ACY63" s="291"/>
      <c r="ACZ63" s="291"/>
      <c r="ADA63" s="291"/>
      <c r="ADB63" s="291"/>
      <c r="ADC63" s="291"/>
      <c r="ADD63" s="291"/>
      <c r="ADE63" s="291"/>
      <c r="ADF63" s="291"/>
      <c r="ADG63" s="291"/>
      <c r="ADH63" s="291"/>
      <c r="ADI63" s="291"/>
      <c r="ADJ63" s="291"/>
      <c r="ADK63" s="291"/>
      <c r="ADL63" s="291"/>
      <c r="ADM63" s="291"/>
      <c r="ADN63" s="291"/>
      <c r="ADO63" s="291"/>
      <c r="ADP63" s="291"/>
      <c r="ADQ63" s="291"/>
      <c r="ADR63" s="291"/>
      <c r="ADS63" s="291"/>
      <c r="ADT63" s="291"/>
      <c r="ADU63" s="291"/>
      <c r="ADV63" s="291"/>
      <c r="ADW63" s="291"/>
      <c r="ADX63" s="291"/>
      <c r="ADY63" s="291"/>
      <c r="ADZ63" s="291"/>
      <c r="AEA63" s="291"/>
      <c r="AEB63" s="291"/>
      <c r="AEC63" s="291"/>
      <c r="AED63" s="291"/>
      <c r="AEE63" s="291"/>
      <c r="AEF63" s="291"/>
      <c r="AEG63" s="291"/>
      <c r="AEH63" s="291"/>
      <c r="AEI63" s="291"/>
      <c r="AEJ63" s="291"/>
      <c r="AEK63" s="291"/>
      <c r="AEL63" s="291"/>
      <c r="AEM63" s="291"/>
      <c r="AEN63" s="291"/>
      <c r="AEO63" s="291"/>
      <c r="AEP63" s="291"/>
      <c r="AEQ63" s="291"/>
      <c r="AER63" s="291"/>
      <c r="AES63" s="291"/>
      <c r="AET63" s="291"/>
      <c r="AEU63" s="291"/>
      <c r="AEV63" s="291"/>
      <c r="AEW63" s="291"/>
      <c r="AEX63" s="291"/>
      <c r="AEY63" s="291"/>
      <c r="AEZ63" s="291"/>
      <c r="AFA63" s="291"/>
      <c r="AFB63" s="291"/>
      <c r="AFC63" s="291"/>
      <c r="AFD63" s="291"/>
      <c r="AFE63" s="291"/>
      <c r="AFF63" s="291"/>
      <c r="AFG63" s="291"/>
      <c r="AFH63" s="291"/>
      <c r="AFI63" s="291"/>
      <c r="AFJ63" s="291"/>
      <c r="AFK63" s="291"/>
      <c r="AFL63" s="291"/>
      <c r="AFM63" s="291"/>
      <c r="AFN63" s="291"/>
      <c r="AFO63" s="291"/>
      <c r="AFP63" s="291"/>
      <c r="AFQ63" s="291"/>
      <c r="AFR63" s="291"/>
      <c r="AFS63" s="291"/>
      <c r="AFT63" s="291"/>
      <c r="AFU63" s="291"/>
      <c r="AFV63" s="291"/>
      <c r="AFW63" s="291"/>
      <c r="AFX63" s="291"/>
      <c r="AFY63" s="291"/>
      <c r="AFZ63" s="291"/>
      <c r="AGA63" s="291"/>
      <c r="AGB63" s="291"/>
      <c r="AGC63" s="291"/>
      <c r="AGD63" s="291"/>
      <c r="AGE63" s="291"/>
      <c r="AGF63" s="291"/>
      <c r="AGG63" s="291"/>
      <c r="AGH63" s="291"/>
      <c r="AGI63" s="291"/>
      <c r="AGJ63" s="291"/>
      <c r="AGK63" s="291"/>
      <c r="AGL63" s="291"/>
      <c r="AGM63" s="291"/>
      <c r="AGN63" s="291"/>
      <c r="AGO63" s="291"/>
      <c r="AGP63" s="291"/>
      <c r="AGQ63" s="291"/>
      <c r="AGR63" s="291"/>
      <c r="AGS63" s="291"/>
      <c r="AGT63" s="291"/>
      <c r="AGU63" s="291"/>
      <c r="AGV63" s="291"/>
      <c r="AGW63" s="291"/>
      <c r="AGX63" s="291"/>
      <c r="AGY63" s="291"/>
      <c r="AGZ63" s="291"/>
      <c r="AHA63" s="291"/>
      <c r="AHB63" s="291"/>
      <c r="AHC63" s="291"/>
      <c r="AHD63" s="291"/>
      <c r="AHE63" s="291"/>
      <c r="AHF63" s="291"/>
      <c r="AHG63" s="291"/>
      <c r="AHH63" s="291"/>
      <c r="AHI63" s="291"/>
      <c r="AHJ63" s="291"/>
      <c r="AHK63" s="291"/>
      <c r="AHL63" s="291"/>
      <c r="AHM63" s="291"/>
      <c r="AHN63" s="291"/>
      <c r="AHO63" s="291"/>
      <c r="AHP63" s="291"/>
      <c r="AHQ63" s="291"/>
      <c r="AHR63" s="291"/>
      <c r="AHS63" s="291"/>
      <c r="AHT63" s="291"/>
      <c r="AHU63" s="291"/>
      <c r="AHV63" s="291"/>
      <c r="AHW63" s="291"/>
      <c r="AHX63" s="291"/>
      <c r="AHY63" s="291"/>
      <c r="AHZ63" s="291"/>
      <c r="AIA63" s="291"/>
      <c r="AIB63" s="291"/>
      <c r="AIC63" s="291"/>
      <c r="AID63" s="291"/>
      <c r="AIE63" s="291"/>
      <c r="AIF63" s="291"/>
      <c r="AIG63" s="291"/>
      <c r="AIH63" s="291"/>
      <c r="AII63" s="291"/>
      <c r="AIJ63" s="291"/>
      <c r="AIK63" s="291"/>
      <c r="AIL63" s="291"/>
      <c r="AIM63" s="291"/>
      <c r="AIN63" s="291"/>
      <c r="AIO63" s="291"/>
      <c r="AIP63" s="291"/>
      <c r="AIQ63" s="291"/>
      <c r="AIR63" s="291"/>
      <c r="AIS63" s="291"/>
      <c r="AIT63" s="291"/>
      <c r="AIU63" s="291"/>
      <c r="AIV63" s="291"/>
      <c r="AIW63" s="291"/>
      <c r="AIX63" s="291"/>
      <c r="AIY63" s="291"/>
      <c r="AIZ63" s="291"/>
      <c r="AJA63" s="291"/>
      <c r="AJB63" s="291"/>
      <c r="AJC63" s="291"/>
      <c r="AJD63" s="291"/>
      <c r="AJE63" s="291"/>
      <c r="AJF63" s="291"/>
      <c r="AJG63" s="291"/>
      <c r="AJH63" s="291"/>
      <c r="AJI63" s="291"/>
      <c r="AJJ63" s="291"/>
      <c r="AJK63" s="291"/>
      <c r="AJL63" s="291"/>
      <c r="AJM63" s="291"/>
      <c r="AJN63" s="291"/>
      <c r="AJO63" s="291"/>
      <c r="AJP63" s="291"/>
      <c r="AJQ63" s="291"/>
      <c r="AJR63" s="291"/>
      <c r="AJS63" s="291"/>
      <c r="AJT63" s="291"/>
      <c r="AJU63" s="291"/>
      <c r="AJV63" s="291"/>
      <c r="AJW63" s="291"/>
      <c r="AJX63" s="291"/>
      <c r="AJY63" s="291"/>
      <c r="AJZ63" s="291"/>
      <c r="AKA63" s="291"/>
      <c r="AKB63" s="291"/>
      <c r="AKC63" s="291"/>
      <c r="AKD63" s="291"/>
      <c r="AKE63" s="291"/>
      <c r="AKF63" s="291"/>
      <c r="AKG63" s="291"/>
      <c r="AKH63" s="291"/>
      <c r="AKI63" s="291"/>
      <c r="AKJ63" s="291"/>
      <c r="AKK63" s="291"/>
      <c r="AKL63" s="291"/>
      <c r="AKM63" s="291"/>
      <c r="AKN63" s="291"/>
      <c r="AKO63" s="291"/>
      <c r="AKP63" s="291"/>
      <c r="AKQ63" s="291"/>
      <c r="AKR63" s="291"/>
      <c r="AKS63" s="291"/>
      <c r="AKT63" s="291"/>
      <c r="AKU63" s="291"/>
      <c r="AKV63" s="291"/>
      <c r="AKW63" s="291"/>
      <c r="AKX63" s="291"/>
      <c r="AKY63" s="291"/>
      <c r="AKZ63" s="291"/>
      <c r="ALA63" s="291"/>
      <c r="ALB63" s="291"/>
      <c r="ALC63" s="291"/>
      <c r="ALD63" s="291"/>
      <c r="ALE63" s="291"/>
      <c r="ALF63" s="291"/>
      <c r="ALG63" s="291"/>
      <c r="ALH63" s="291"/>
      <c r="ALI63" s="291"/>
      <c r="ALJ63" s="291"/>
      <c r="ALK63" s="291"/>
    </row>
    <row r="64" spans="2:999">
      <c r="B64" t="s">
        <v>85</v>
      </c>
      <c r="C64" s="677">
        <v>0</v>
      </c>
      <c r="D64" s="677">
        <v>0</v>
      </c>
      <c r="E64" s="677">
        <v>0</v>
      </c>
      <c r="F64" s="677">
        <v>0</v>
      </c>
      <c r="G64" s="677">
        <v>0</v>
      </c>
      <c r="H64" s="677">
        <v>0</v>
      </c>
      <c r="I64" s="677">
        <v>0</v>
      </c>
      <c r="J64" s="677">
        <v>0</v>
      </c>
      <c r="K64" s="677">
        <v>0</v>
      </c>
      <c r="N64" s="86"/>
      <c r="O64" s="294"/>
      <c r="P64" s="294"/>
      <c r="Q64" s="294"/>
      <c r="R64" s="294"/>
      <c r="S64" s="294"/>
      <c r="T64" s="294"/>
      <c r="U64" s="291"/>
      <c r="V64" s="291"/>
      <c r="W64" s="291"/>
      <c r="X64" s="291"/>
      <c r="Y64" s="291"/>
      <c r="Z64" s="291"/>
      <c r="AA64" s="291"/>
      <c r="AB64" s="291"/>
      <c r="AC64" s="291"/>
      <c r="AD64" s="291"/>
      <c r="AE64" s="291"/>
      <c r="AF64" s="291"/>
      <c r="AG64" s="291"/>
      <c r="AH64" s="291"/>
      <c r="AI64" s="291"/>
      <c r="AJ64" s="291"/>
      <c r="AK64" s="291"/>
      <c r="AL64" s="291"/>
      <c r="AM64" s="291"/>
      <c r="AN64" s="291"/>
      <c r="AO64" s="291"/>
      <c r="AP64" s="291"/>
      <c r="AQ64" s="291"/>
      <c r="AR64" s="291"/>
      <c r="AS64" s="291"/>
      <c r="AT64" s="291"/>
      <c r="AU64" s="291"/>
      <c r="AV64" s="291"/>
      <c r="AW64" s="291"/>
      <c r="AX64" s="291"/>
      <c r="AY64" s="291"/>
      <c r="AZ64" s="291"/>
      <c r="BA64" s="291"/>
      <c r="BB64" s="291"/>
      <c r="BC64" s="291"/>
      <c r="BD64" s="291"/>
      <c r="BE64" s="291"/>
      <c r="BF64" s="291"/>
      <c r="BG64" s="291"/>
      <c r="BH64" s="291"/>
      <c r="BI64" s="291"/>
      <c r="BJ64" s="291"/>
      <c r="BK64" s="291"/>
      <c r="BL64" s="291"/>
      <c r="BM64" s="291"/>
      <c r="BN64" s="291"/>
      <c r="BO64" s="291"/>
      <c r="BP64" s="291"/>
      <c r="BQ64" s="291"/>
      <c r="BR64" s="291"/>
      <c r="BS64" s="291"/>
      <c r="BT64" s="291"/>
      <c r="BU64" s="291"/>
      <c r="BV64" s="291"/>
      <c r="BW64" s="291"/>
      <c r="BX64" s="291"/>
      <c r="BY64" s="291"/>
      <c r="BZ64" s="291"/>
      <c r="CA64" s="291"/>
      <c r="CB64" s="291"/>
      <c r="CC64" s="291"/>
      <c r="CD64" s="291"/>
      <c r="CE64" s="291"/>
      <c r="CF64" s="291"/>
      <c r="CG64" s="291"/>
      <c r="CH64" s="291"/>
      <c r="CI64" s="291"/>
      <c r="CJ64" s="291"/>
      <c r="CK64" s="291"/>
      <c r="CL64" s="291"/>
      <c r="CM64" s="291"/>
      <c r="CN64" s="291"/>
      <c r="CO64" s="291"/>
      <c r="CP64" s="291"/>
      <c r="CQ64" s="291"/>
      <c r="CR64" s="291"/>
      <c r="CS64" s="291"/>
      <c r="CT64" s="291"/>
      <c r="CU64" s="291"/>
      <c r="CV64" s="291"/>
      <c r="CW64" s="291"/>
      <c r="CX64" s="291"/>
      <c r="CY64" s="291"/>
      <c r="CZ64" s="291"/>
      <c r="DA64" s="291"/>
      <c r="DB64" s="291"/>
      <c r="DC64" s="291"/>
      <c r="DD64" s="291"/>
      <c r="DE64" s="291"/>
      <c r="DF64" s="291"/>
      <c r="DG64" s="291"/>
      <c r="DH64" s="291"/>
      <c r="DI64" s="291"/>
      <c r="DJ64" s="291"/>
      <c r="DK64" s="291"/>
      <c r="DL64" s="291"/>
      <c r="DM64" s="291"/>
      <c r="DN64" s="291"/>
      <c r="DO64" s="291"/>
      <c r="DP64" s="291"/>
      <c r="DQ64" s="291"/>
      <c r="DR64" s="291"/>
      <c r="DS64" s="291"/>
      <c r="DT64" s="291"/>
      <c r="DU64" s="291"/>
      <c r="DV64" s="291"/>
      <c r="DW64" s="291"/>
      <c r="DX64" s="291"/>
      <c r="DY64" s="291"/>
      <c r="DZ64" s="291"/>
      <c r="EA64" s="291"/>
      <c r="EB64" s="291"/>
      <c r="EC64" s="291"/>
      <c r="ED64" s="291"/>
      <c r="EE64" s="291"/>
      <c r="EF64" s="291"/>
      <c r="EG64" s="291"/>
      <c r="EH64" s="291"/>
      <c r="EI64" s="291"/>
      <c r="EJ64" s="291"/>
      <c r="EK64" s="291"/>
      <c r="EL64" s="291"/>
      <c r="EM64" s="291"/>
      <c r="EN64" s="291"/>
      <c r="EO64" s="291"/>
      <c r="EP64" s="291"/>
      <c r="EQ64" s="291"/>
      <c r="ER64" s="291"/>
      <c r="ES64" s="291"/>
      <c r="ET64" s="291"/>
      <c r="EU64" s="291"/>
      <c r="EV64" s="291"/>
      <c r="EW64" s="291"/>
      <c r="EX64" s="291"/>
      <c r="EY64" s="291"/>
      <c r="EZ64" s="291"/>
      <c r="FA64" s="291"/>
      <c r="FB64" s="291"/>
      <c r="FC64" s="291"/>
      <c r="FD64" s="291"/>
      <c r="FE64" s="291"/>
      <c r="FF64" s="291"/>
      <c r="FG64" s="291"/>
      <c r="FH64" s="291"/>
      <c r="FI64" s="291"/>
      <c r="FJ64" s="291"/>
      <c r="FK64" s="291"/>
      <c r="FL64" s="291"/>
      <c r="FM64" s="291"/>
      <c r="FN64" s="291"/>
      <c r="FO64" s="291"/>
      <c r="FP64" s="291"/>
      <c r="FQ64" s="291"/>
      <c r="FR64" s="291"/>
      <c r="FS64" s="291"/>
      <c r="FT64" s="291"/>
      <c r="FU64" s="291"/>
      <c r="FV64" s="291"/>
      <c r="FW64" s="291"/>
      <c r="FX64" s="291"/>
      <c r="FY64" s="291"/>
      <c r="FZ64" s="291"/>
      <c r="GA64" s="291"/>
      <c r="GB64" s="291"/>
      <c r="GC64" s="291"/>
      <c r="GD64" s="291"/>
      <c r="GE64" s="291"/>
      <c r="GF64" s="291"/>
      <c r="GG64" s="291"/>
      <c r="GH64" s="291"/>
      <c r="GI64" s="291"/>
      <c r="GJ64" s="291"/>
      <c r="GK64" s="291"/>
      <c r="GL64" s="291"/>
      <c r="GM64" s="291"/>
      <c r="GN64" s="291"/>
      <c r="GO64" s="291"/>
      <c r="GP64" s="291"/>
      <c r="GQ64" s="291"/>
      <c r="GR64" s="291"/>
      <c r="GS64" s="291"/>
      <c r="GT64" s="291"/>
      <c r="GU64" s="291"/>
      <c r="GV64" s="291"/>
      <c r="GW64" s="291"/>
      <c r="GX64" s="291"/>
      <c r="GY64" s="291"/>
      <c r="GZ64" s="291"/>
      <c r="HA64" s="291"/>
      <c r="HB64" s="291"/>
      <c r="HC64" s="291"/>
      <c r="HD64" s="291"/>
      <c r="HE64" s="291"/>
      <c r="HF64" s="291"/>
      <c r="HG64" s="291"/>
      <c r="HH64" s="291"/>
      <c r="HI64" s="291"/>
      <c r="HJ64" s="291"/>
      <c r="HK64" s="291"/>
      <c r="HL64" s="291"/>
      <c r="HM64" s="291"/>
      <c r="HN64" s="291"/>
      <c r="HO64" s="291"/>
      <c r="HP64" s="291"/>
      <c r="HQ64" s="291"/>
      <c r="HR64" s="291"/>
      <c r="HS64" s="291"/>
      <c r="HT64" s="291"/>
      <c r="HU64" s="291"/>
      <c r="HV64" s="291"/>
      <c r="HW64" s="291"/>
      <c r="HX64" s="291"/>
      <c r="HY64" s="291"/>
      <c r="HZ64" s="291"/>
      <c r="IA64" s="291"/>
      <c r="IB64" s="291"/>
      <c r="IC64" s="291"/>
      <c r="ID64" s="291"/>
      <c r="IE64" s="291"/>
      <c r="IF64" s="291"/>
      <c r="IG64" s="291"/>
      <c r="IH64" s="291"/>
      <c r="II64" s="291"/>
      <c r="IJ64" s="291"/>
      <c r="IK64" s="291"/>
      <c r="IL64" s="291"/>
      <c r="IM64" s="291"/>
      <c r="IN64" s="291"/>
      <c r="IO64" s="291"/>
      <c r="IP64" s="291"/>
      <c r="IQ64" s="291"/>
      <c r="IR64" s="291"/>
      <c r="IS64" s="291"/>
      <c r="IT64" s="291"/>
      <c r="IU64" s="291"/>
      <c r="IV64" s="291"/>
      <c r="IW64" s="291"/>
      <c r="IX64" s="291"/>
      <c r="IY64" s="291"/>
      <c r="IZ64" s="291"/>
      <c r="JA64" s="291"/>
      <c r="JB64" s="291"/>
      <c r="JC64" s="291"/>
      <c r="JD64" s="291"/>
      <c r="JE64" s="291"/>
      <c r="JF64" s="291"/>
      <c r="JG64" s="291"/>
      <c r="JH64" s="291"/>
      <c r="JI64" s="291"/>
      <c r="JJ64" s="291"/>
      <c r="JK64" s="291"/>
      <c r="JL64" s="291"/>
      <c r="JM64" s="291"/>
      <c r="JN64" s="291"/>
      <c r="JO64" s="291"/>
      <c r="JP64" s="291"/>
      <c r="JQ64" s="291"/>
      <c r="JR64" s="291"/>
      <c r="JS64" s="291"/>
      <c r="JT64" s="291"/>
      <c r="JU64" s="291"/>
      <c r="JV64" s="291"/>
      <c r="JW64" s="291"/>
      <c r="JX64" s="291"/>
      <c r="JY64" s="291"/>
      <c r="JZ64" s="291"/>
      <c r="KA64" s="291"/>
      <c r="KB64" s="291"/>
      <c r="KC64" s="291"/>
      <c r="KD64" s="291"/>
      <c r="KE64" s="291"/>
      <c r="KF64" s="291"/>
      <c r="KG64" s="291"/>
      <c r="KH64" s="291"/>
      <c r="KI64" s="291"/>
      <c r="KJ64" s="291"/>
      <c r="KK64" s="291"/>
      <c r="KL64" s="291"/>
      <c r="KM64" s="291"/>
      <c r="KN64" s="291"/>
      <c r="KO64" s="291"/>
      <c r="KP64" s="291"/>
      <c r="KQ64" s="291"/>
      <c r="KR64" s="291"/>
      <c r="KS64" s="291"/>
      <c r="KT64" s="291"/>
      <c r="KU64" s="291"/>
      <c r="KV64" s="291"/>
      <c r="KW64" s="291"/>
      <c r="KX64" s="291"/>
      <c r="KY64" s="291"/>
      <c r="KZ64" s="291"/>
      <c r="LA64" s="291"/>
      <c r="LB64" s="291"/>
      <c r="LC64" s="291"/>
      <c r="LD64" s="291"/>
      <c r="LE64" s="291"/>
      <c r="LF64" s="291"/>
      <c r="LG64" s="291"/>
      <c r="LH64" s="291"/>
      <c r="LI64" s="291"/>
      <c r="LJ64" s="291"/>
      <c r="LK64" s="291"/>
      <c r="LL64" s="291"/>
      <c r="LM64" s="291"/>
      <c r="LN64" s="291"/>
      <c r="LO64" s="291"/>
      <c r="LP64" s="291"/>
      <c r="LQ64" s="291"/>
      <c r="LR64" s="291"/>
      <c r="LS64" s="291"/>
      <c r="LT64" s="291"/>
      <c r="LU64" s="291"/>
      <c r="LV64" s="291"/>
      <c r="LW64" s="291"/>
      <c r="LX64" s="291"/>
      <c r="LY64" s="291"/>
      <c r="LZ64" s="291"/>
      <c r="MA64" s="291"/>
      <c r="MB64" s="291"/>
      <c r="MC64" s="291"/>
      <c r="MD64" s="291"/>
      <c r="ME64" s="291"/>
      <c r="MF64" s="291"/>
      <c r="MG64" s="291"/>
      <c r="MH64" s="291"/>
      <c r="MI64" s="291"/>
      <c r="MJ64" s="291"/>
      <c r="MK64" s="291"/>
      <c r="ML64" s="291"/>
      <c r="MM64" s="291"/>
      <c r="MN64" s="291"/>
      <c r="MO64" s="291"/>
      <c r="MP64" s="291"/>
      <c r="MQ64" s="291"/>
      <c r="MR64" s="291"/>
      <c r="MS64" s="291"/>
      <c r="MT64" s="291"/>
      <c r="MU64" s="291"/>
      <c r="MV64" s="291"/>
      <c r="MW64" s="291"/>
      <c r="MX64" s="291"/>
      <c r="MY64" s="291"/>
      <c r="MZ64" s="291"/>
      <c r="NA64" s="291"/>
      <c r="NB64" s="291"/>
      <c r="NC64" s="291"/>
      <c r="ND64" s="291"/>
      <c r="NE64" s="291"/>
      <c r="NF64" s="291"/>
      <c r="NG64" s="291"/>
      <c r="NH64" s="291"/>
      <c r="NI64" s="291"/>
      <c r="NJ64" s="291"/>
      <c r="NK64" s="291"/>
      <c r="NL64" s="291"/>
      <c r="NM64" s="291"/>
      <c r="NN64" s="291"/>
      <c r="NO64" s="291"/>
      <c r="NP64" s="291"/>
      <c r="NQ64" s="291"/>
      <c r="NR64" s="291"/>
      <c r="NS64" s="291"/>
      <c r="NT64" s="291"/>
      <c r="NU64" s="291"/>
      <c r="NV64" s="291"/>
      <c r="NW64" s="291"/>
      <c r="NX64" s="291"/>
      <c r="NY64" s="291"/>
      <c r="NZ64" s="291"/>
      <c r="OA64" s="291"/>
      <c r="OB64" s="291"/>
      <c r="OC64" s="291"/>
      <c r="OD64" s="291"/>
      <c r="OE64" s="291"/>
      <c r="OF64" s="291"/>
      <c r="OG64" s="291"/>
      <c r="OH64" s="291"/>
      <c r="OI64" s="291"/>
      <c r="OJ64" s="291"/>
      <c r="OK64" s="291"/>
      <c r="OL64" s="291"/>
      <c r="OM64" s="291"/>
      <c r="ON64" s="291"/>
      <c r="OO64" s="291"/>
      <c r="OP64" s="291"/>
      <c r="OQ64" s="291"/>
      <c r="OR64" s="291"/>
      <c r="OS64" s="291"/>
      <c r="OT64" s="291"/>
      <c r="OU64" s="291"/>
      <c r="OV64" s="291"/>
      <c r="OW64" s="291"/>
      <c r="OX64" s="291"/>
      <c r="OY64" s="291"/>
      <c r="OZ64" s="291"/>
      <c r="PA64" s="291"/>
      <c r="PB64" s="291"/>
      <c r="PC64" s="291"/>
      <c r="PD64" s="291"/>
      <c r="PE64" s="291"/>
      <c r="PF64" s="291"/>
      <c r="PG64" s="291"/>
      <c r="PH64" s="291"/>
      <c r="PI64" s="291"/>
      <c r="PJ64" s="291"/>
      <c r="PK64" s="291"/>
      <c r="PL64" s="291"/>
      <c r="PM64" s="291"/>
      <c r="PN64" s="291"/>
      <c r="PO64" s="291"/>
      <c r="PP64" s="291"/>
      <c r="PQ64" s="291"/>
      <c r="PR64" s="291"/>
      <c r="PS64" s="291"/>
      <c r="PT64" s="291"/>
      <c r="PU64" s="291"/>
      <c r="PV64" s="291"/>
      <c r="PW64" s="291"/>
      <c r="PX64" s="291"/>
      <c r="PY64" s="291"/>
      <c r="PZ64" s="291"/>
      <c r="QA64" s="291"/>
      <c r="QB64" s="291"/>
      <c r="QC64" s="291"/>
      <c r="QD64" s="291"/>
      <c r="QE64" s="291"/>
      <c r="QF64" s="291"/>
      <c r="QG64" s="291"/>
      <c r="QH64" s="291"/>
      <c r="QI64" s="291"/>
      <c r="QJ64" s="291"/>
      <c r="QK64" s="291"/>
      <c r="QL64" s="291"/>
      <c r="QM64" s="291"/>
      <c r="QN64" s="291"/>
      <c r="QO64" s="291"/>
      <c r="QP64" s="291"/>
      <c r="QQ64" s="291"/>
      <c r="QR64" s="291"/>
      <c r="QS64" s="291"/>
      <c r="QT64" s="291"/>
      <c r="QU64" s="291"/>
      <c r="QV64" s="291"/>
      <c r="QW64" s="291"/>
      <c r="QX64" s="291"/>
      <c r="QY64" s="291"/>
      <c r="QZ64" s="291"/>
      <c r="RA64" s="291"/>
      <c r="RB64" s="291"/>
      <c r="RC64" s="291"/>
      <c r="RD64" s="291"/>
      <c r="RE64" s="291"/>
      <c r="RF64" s="291"/>
      <c r="RG64" s="291"/>
      <c r="RH64" s="291"/>
      <c r="RI64" s="291"/>
      <c r="RJ64" s="291"/>
      <c r="RK64" s="291"/>
      <c r="RL64" s="291"/>
      <c r="RM64" s="291"/>
      <c r="RN64" s="291"/>
      <c r="RO64" s="291"/>
      <c r="RP64" s="291"/>
      <c r="RQ64" s="291"/>
      <c r="RR64" s="291"/>
      <c r="RS64" s="291"/>
      <c r="RT64" s="291"/>
      <c r="RU64" s="291"/>
      <c r="RV64" s="291"/>
      <c r="RW64" s="291"/>
      <c r="RX64" s="291"/>
      <c r="RY64" s="291"/>
      <c r="RZ64" s="291"/>
      <c r="SA64" s="291"/>
      <c r="SB64" s="291"/>
      <c r="SC64" s="291"/>
      <c r="SD64" s="291"/>
      <c r="SE64" s="291"/>
      <c r="SF64" s="291"/>
      <c r="SG64" s="291"/>
      <c r="SH64" s="291"/>
      <c r="SI64" s="291"/>
      <c r="SJ64" s="291"/>
      <c r="SK64" s="291"/>
      <c r="SL64" s="291"/>
      <c r="SM64" s="291"/>
      <c r="SN64" s="291"/>
      <c r="SO64" s="291"/>
      <c r="SP64" s="291"/>
      <c r="SQ64" s="291"/>
      <c r="SR64" s="291"/>
      <c r="SS64" s="291"/>
      <c r="ST64" s="291"/>
      <c r="SU64" s="291"/>
      <c r="SV64" s="291"/>
      <c r="SW64" s="291"/>
      <c r="SX64" s="291"/>
      <c r="SY64" s="291"/>
      <c r="SZ64" s="291"/>
      <c r="TA64" s="291"/>
      <c r="TB64" s="291"/>
      <c r="TC64" s="291"/>
      <c r="TD64" s="291"/>
      <c r="TE64" s="291"/>
      <c r="TF64" s="291"/>
      <c r="TG64" s="291"/>
      <c r="TH64" s="291"/>
      <c r="TI64" s="291"/>
      <c r="TJ64" s="291"/>
      <c r="TK64" s="291"/>
      <c r="TL64" s="291"/>
      <c r="TM64" s="291"/>
      <c r="TN64" s="291"/>
      <c r="TO64" s="291"/>
      <c r="TP64" s="291"/>
      <c r="TQ64" s="291"/>
      <c r="TR64" s="291"/>
      <c r="TS64" s="291"/>
      <c r="TT64" s="291"/>
      <c r="TU64" s="291"/>
      <c r="TV64" s="291"/>
      <c r="TW64" s="291"/>
      <c r="TX64" s="291"/>
      <c r="TY64" s="291"/>
      <c r="TZ64" s="291"/>
      <c r="UA64" s="291"/>
      <c r="UB64" s="291"/>
      <c r="UC64" s="291"/>
      <c r="UD64" s="291"/>
      <c r="UE64" s="291"/>
      <c r="UF64" s="291"/>
      <c r="UG64" s="291"/>
      <c r="UH64" s="291"/>
      <c r="UI64" s="291"/>
      <c r="UJ64" s="291"/>
      <c r="UK64" s="291"/>
      <c r="UL64" s="291"/>
      <c r="UM64" s="291"/>
      <c r="UN64" s="291"/>
      <c r="UO64" s="291"/>
      <c r="UP64" s="291"/>
      <c r="UQ64" s="291"/>
      <c r="UR64" s="291"/>
      <c r="US64" s="291"/>
      <c r="UT64" s="291"/>
      <c r="UU64" s="291"/>
      <c r="UV64" s="291"/>
      <c r="UW64" s="291"/>
      <c r="UX64" s="291"/>
      <c r="UY64" s="291"/>
      <c r="UZ64" s="291"/>
      <c r="VA64" s="291"/>
      <c r="VB64" s="291"/>
      <c r="VC64" s="291"/>
      <c r="VD64" s="291"/>
      <c r="VE64" s="291"/>
      <c r="VF64" s="291"/>
      <c r="VG64" s="291"/>
      <c r="VH64" s="291"/>
      <c r="VI64" s="291"/>
      <c r="VJ64" s="291"/>
      <c r="VK64" s="291"/>
      <c r="VL64" s="291"/>
      <c r="VM64" s="291"/>
      <c r="VN64" s="291"/>
      <c r="VO64" s="291"/>
      <c r="VP64" s="291"/>
      <c r="VQ64" s="291"/>
      <c r="VR64" s="291"/>
      <c r="VS64" s="291"/>
      <c r="VT64" s="291"/>
      <c r="VU64" s="291"/>
      <c r="VV64" s="291"/>
      <c r="VW64" s="291"/>
      <c r="VX64" s="291"/>
      <c r="VY64" s="291"/>
      <c r="VZ64" s="291"/>
      <c r="WA64" s="291"/>
      <c r="WB64" s="291"/>
      <c r="WC64" s="291"/>
      <c r="WD64" s="291"/>
      <c r="WE64" s="291"/>
      <c r="WF64" s="291"/>
      <c r="WG64" s="291"/>
      <c r="WH64" s="291"/>
      <c r="WI64" s="291"/>
      <c r="WJ64" s="291"/>
      <c r="WK64" s="291"/>
      <c r="WL64" s="291"/>
      <c r="WM64" s="291"/>
      <c r="WN64" s="291"/>
      <c r="WO64" s="291"/>
      <c r="WP64" s="291"/>
      <c r="WQ64" s="291"/>
      <c r="WR64" s="291"/>
      <c r="WS64" s="291"/>
      <c r="WT64" s="291"/>
      <c r="WU64" s="291"/>
      <c r="WV64" s="291"/>
      <c r="WW64" s="291"/>
      <c r="WX64" s="291"/>
      <c r="WY64" s="291"/>
      <c r="WZ64" s="291"/>
      <c r="XA64" s="291"/>
      <c r="XB64" s="291"/>
      <c r="XC64" s="291"/>
      <c r="XD64" s="291"/>
      <c r="XE64" s="291"/>
      <c r="XF64" s="291"/>
      <c r="XG64" s="291"/>
      <c r="XH64" s="291"/>
      <c r="XI64" s="291"/>
      <c r="XJ64" s="291"/>
      <c r="XK64" s="291"/>
      <c r="XL64" s="291"/>
      <c r="XM64" s="291"/>
      <c r="XN64" s="291"/>
      <c r="XO64" s="291"/>
      <c r="XP64" s="291"/>
      <c r="XQ64" s="291"/>
      <c r="XR64" s="291"/>
      <c r="XS64" s="291"/>
      <c r="XT64" s="291"/>
      <c r="XU64" s="291"/>
      <c r="XV64" s="291"/>
      <c r="XW64" s="291"/>
      <c r="XX64" s="291"/>
      <c r="XY64" s="291"/>
      <c r="XZ64" s="291"/>
      <c r="YA64" s="291"/>
      <c r="YB64" s="291"/>
      <c r="YC64" s="291"/>
      <c r="YD64" s="291"/>
      <c r="YE64" s="291"/>
      <c r="YF64" s="291"/>
      <c r="YG64" s="291"/>
      <c r="YH64" s="291"/>
      <c r="YI64" s="291"/>
      <c r="YJ64" s="291"/>
      <c r="YK64" s="291"/>
      <c r="YL64" s="291"/>
      <c r="YM64" s="291"/>
      <c r="YN64" s="291"/>
      <c r="YO64" s="291"/>
      <c r="YP64" s="291"/>
      <c r="YQ64" s="291"/>
      <c r="YR64" s="291"/>
      <c r="YS64" s="291"/>
      <c r="YT64" s="291"/>
      <c r="YU64" s="291"/>
      <c r="YV64" s="291"/>
      <c r="YW64" s="291"/>
      <c r="YX64" s="291"/>
      <c r="YY64" s="291"/>
      <c r="YZ64" s="291"/>
      <c r="ZA64" s="291"/>
      <c r="ZB64" s="291"/>
      <c r="ZC64" s="291"/>
      <c r="ZD64" s="291"/>
      <c r="ZE64" s="291"/>
      <c r="ZF64" s="291"/>
      <c r="ZG64" s="291"/>
      <c r="ZH64" s="291"/>
      <c r="ZI64" s="291"/>
      <c r="ZJ64" s="291"/>
      <c r="ZK64" s="291"/>
      <c r="ZL64" s="291"/>
      <c r="ZM64" s="291"/>
      <c r="ZN64" s="291"/>
      <c r="ZO64" s="291"/>
      <c r="ZP64" s="291"/>
      <c r="ZQ64" s="291"/>
      <c r="ZR64" s="291"/>
      <c r="ZS64" s="291"/>
      <c r="ZT64" s="291"/>
      <c r="ZU64" s="291"/>
      <c r="ZV64" s="291"/>
      <c r="ZW64" s="291"/>
      <c r="ZX64" s="291"/>
      <c r="ZY64" s="291"/>
      <c r="ZZ64" s="291"/>
      <c r="AAA64" s="291"/>
      <c r="AAB64" s="291"/>
      <c r="AAC64" s="291"/>
      <c r="AAD64" s="291"/>
      <c r="AAE64" s="291"/>
      <c r="AAF64" s="291"/>
      <c r="AAG64" s="291"/>
      <c r="AAH64" s="291"/>
      <c r="AAI64" s="291"/>
      <c r="AAJ64" s="291"/>
      <c r="AAK64" s="291"/>
      <c r="AAL64" s="291"/>
      <c r="AAM64" s="291"/>
      <c r="AAN64" s="291"/>
      <c r="AAO64" s="291"/>
      <c r="AAP64" s="291"/>
      <c r="AAQ64" s="291"/>
      <c r="AAR64" s="291"/>
      <c r="AAS64" s="291"/>
      <c r="AAT64" s="291"/>
      <c r="AAU64" s="291"/>
      <c r="AAV64" s="291"/>
      <c r="AAW64" s="291"/>
      <c r="AAX64" s="291"/>
      <c r="AAY64" s="291"/>
      <c r="AAZ64" s="291"/>
      <c r="ABA64" s="291"/>
      <c r="ABB64" s="291"/>
      <c r="ABC64" s="291"/>
      <c r="ABD64" s="291"/>
      <c r="ABE64" s="291"/>
      <c r="ABF64" s="291"/>
      <c r="ABG64" s="291"/>
      <c r="ABH64" s="291"/>
      <c r="ABI64" s="291"/>
      <c r="ABJ64" s="291"/>
      <c r="ABK64" s="291"/>
      <c r="ABL64" s="291"/>
      <c r="ABM64" s="291"/>
      <c r="ABN64" s="291"/>
      <c r="ABO64" s="291"/>
      <c r="ABP64" s="291"/>
      <c r="ABQ64" s="291"/>
      <c r="ABR64" s="291"/>
      <c r="ABS64" s="291"/>
      <c r="ABT64" s="291"/>
      <c r="ABU64" s="291"/>
      <c r="ABV64" s="291"/>
      <c r="ABW64" s="291"/>
      <c r="ABX64" s="291"/>
      <c r="ABY64" s="291"/>
      <c r="ABZ64" s="291"/>
      <c r="ACA64" s="291"/>
      <c r="ACB64" s="291"/>
      <c r="ACC64" s="291"/>
      <c r="ACD64" s="291"/>
      <c r="ACE64" s="291"/>
      <c r="ACF64" s="291"/>
      <c r="ACG64" s="291"/>
      <c r="ACH64" s="291"/>
      <c r="ACI64" s="291"/>
      <c r="ACJ64" s="291"/>
      <c r="ACK64" s="291"/>
      <c r="ACL64" s="291"/>
      <c r="ACM64" s="291"/>
      <c r="ACN64" s="291"/>
      <c r="ACO64" s="291"/>
      <c r="ACP64" s="291"/>
      <c r="ACQ64" s="291"/>
      <c r="ACR64" s="291"/>
      <c r="ACS64" s="291"/>
      <c r="ACT64" s="291"/>
      <c r="ACU64" s="291"/>
      <c r="ACV64" s="291"/>
      <c r="ACW64" s="291"/>
      <c r="ACX64" s="291"/>
      <c r="ACY64" s="291"/>
      <c r="ACZ64" s="291"/>
      <c r="ADA64" s="291"/>
      <c r="ADB64" s="291"/>
      <c r="ADC64" s="291"/>
      <c r="ADD64" s="291"/>
      <c r="ADE64" s="291"/>
      <c r="ADF64" s="291"/>
      <c r="ADG64" s="291"/>
      <c r="ADH64" s="291"/>
      <c r="ADI64" s="291"/>
      <c r="ADJ64" s="291"/>
      <c r="ADK64" s="291"/>
      <c r="ADL64" s="291"/>
      <c r="ADM64" s="291"/>
      <c r="ADN64" s="291"/>
      <c r="ADO64" s="291"/>
      <c r="ADP64" s="291"/>
      <c r="ADQ64" s="291"/>
      <c r="ADR64" s="291"/>
      <c r="ADS64" s="291"/>
      <c r="ADT64" s="291"/>
      <c r="ADU64" s="291"/>
      <c r="ADV64" s="291"/>
      <c r="ADW64" s="291"/>
      <c r="ADX64" s="291"/>
      <c r="ADY64" s="291"/>
      <c r="ADZ64" s="291"/>
      <c r="AEA64" s="291"/>
      <c r="AEB64" s="291"/>
      <c r="AEC64" s="291"/>
      <c r="AED64" s="291"/>
      <c r="AEE64" s="291"/>
      <c r="AEF64" s="291"/>
      <c r="AEG64" s="291"/>
      <c r="AEH64" s="291"/>
      <c r="AEI64" s="291"/>
      <c r="AEJ64" s="291"/>
      <c r="AEK64" s="291"/>
      <c r="AEL64" s="291"/>
      <c r="AEM64" s="291"/>
      <c r="AEN64" s="291"/>
      <c r="AEO64" s="291"/>
      <c r="AEP64" s="291"/>
      <c r="AEQ64" s="291"/>
      <c r="AER64" s="291"/>
      <c r="AES64" s="291"/>
      <c r="AET64" s="291"/>
      <c r="AEU64" s="291"/>
      <c r="AEV64" s="291"/>
      <c r="AEW64" s="291"/>
      <c r="AEX64" s="291"/>
      <c r="AEY64" s="291"/>
      <c r="AEZ64" s="291"/>
      <c r="AFA64" s="291"/>
      <c r="AFB64" s="291"/>
      <c r="AFC64" s="291"/>
      <c r="AFD64" s="291"/>
      <c r="AFE64" s="291"/>
      <c r="AFF64" s="291"/>
      <c r="AFG64" s="291"/>
      <c r="AFH64" s="291"/>
      <c r="AFI64" s="291"/>
      <c r="AFJ64" s="291"/>
      <c r="AFK64" s="291"/>
      <c r="AFL64" s="291"/>
      <c r="AFM64" s="291"/>
      <c r="AFN64" s="291"/>
      <c r="AFO64" s="291"/>
      <c r="AFP64" s="291"/>
      <c r="AFQ64" s="291"/>
      <c r="AFR64" s="291"/>
      <c r="AFS64" s="291"/>
      <c r="AFT64" s="291"/>
      <c r="AFU64" s="291"/>
      <c r="AFV64" s="291"/>
      <c r="AFW64" s="291"/>
      <c r="AFX64" s="291"/>
      <c r="AFY64" s="291"/>
      <c r="AFZ64" s="291"/>
      <c r="AGA64" s="291"/>
      <c r="AGB64" s="291"/>
      <c r="AGC64" s="291"/>
      <c r="AGD64" s="291"/>
      <c r="AGE64" s="291"/>
      <c r="AGF64" s="291"/>
      <c r="AGG64" s="291"/>
      <c r="AGH64" s="291"/>
      <c r="AGI64" s="291"/>
      <c r="AGJ64" s="291"/>
      <c r="AGK64" s="291"/>
      <c r="AGL64" s="291"/>
      <c r="AGM64" s="291"/>
      <c r="AGN64" s="291"/>
      <c r="AGO64" s="291"/>
      <c r="AGP64" s="291"/>
      <c r="AGQ64" s="291"/>
      <c r="AGR64" s="291"/>
      <c r="AGS64" s="291"/>
      <c r="AGT64" s="291"/>
      <c r="AGU64" s="291"/>
      <c r="AGV64" s="291"/>
      <c r="AGW64" s="291"/>
      <c r="AGX64" s="291"/>
      <c r="AGY64" s="291"/>
      <c r="AGZ64" s="291"/>
      <c r="AHA64" s="291"/>
      <c r="AHB64" s="291"/>
      <c r="AHC64" s="291"/>
      <c r="AHD64" s="291"/>
      <c r="AHE64" s="291"/>
      <c r="AHF64" s="291"/>
      <c r="AHG64" s="291"/>
      <c r="AHH64" s="291"/>
      <c r="AHI64" s="291"/>
      <c r="AHJ64" s="291"/>
      <c r="AHK64" s="291"/>
      <c r="AHL64" s="291"/>
      <c r="AHM64" s="291"/>
      <c r="AHN64" s="291"/>
      <c r="AHO64" s="291"/>
      <c r="AHP64" s="291"/>
      <c r="AHQ64" s="291"/>
      <c r="AHR64" s="291"/>
      <c r="AHS64" s="291"/>
      <c r="AHT64" s="291"/>
      <c r="AHU64" s="291"/>
      <c r="AHV64" s="291"/>
      <c r="AHW64" s="291"/>
      <c r="AHX64" s="291"/>
      <c r="AHY64" s="291"/>
      <c r="AHZ64" s="291"/>
      <c r="AIA64" s="291"/>
      <c r="AIB64" s="291"/>
      <c r="AIC64" s="291"/>
      <c r="AID64" s="291"/>
      <c r="AIE64" s="291"/>
      <c r="AIF64" s="291"/>
      <c r="AIG64" s="291"/>
      <c r="AIH64" s="291"/>
      <c r="AII64" s="291"/>
      <c r="AIJ64" s="291"/>
      <c r="AIK64" s="291"/>
      <c r="AIL64" s="291"/>
      <c r="AIM64" s="291"/>
      <c r="AIN64" s="291"/>
      <c r="AIO64" s="291"/>
      <c r="AIP64" s="291"/>
      <c r="AIQ64" s="291"/>
      <c r="AIR64" s="291"/>
      <c r="AIS64" s="291"/>
      <c r="AIT64" s="291"/>
      <c r="AIU64" s="291"/>
      <c r="AIV64" s="291"/>
      <c r="AIW64" s="291"/>
      <c r="AIX64" s="291"/>
      <c r="AIY64" s="291"/>
      <c r="AIZ64" s="291"/>
      <c r="AJA64" s="291"/>
      <c r="AJB64" s="291"/>
      <c r="AJC64" s="291"/>
      <c r="AJD64" s="291"/>
      <c r="AJE64" s="291"/>
      <c r="AJF64" s="291"/>
      <c r="AJG64" s="291"/>
      <c r="AJH64" s="291"/>
      <c r="AJI64" s="291"/>
      <c r="AJJ64" s="291"/>
      <c r="AJK64" s="291"/>
      <c r="AJL64" s="291"/>
      <c r="AJM64" s="291"/>
      <c r="AJN64" s="291"/>
      <c r="AJO64" s="291"/>
      <c r="AJP64" s="291"/>
      <c r="AJQ64" s="291"/>
      <c r="AJR64" s="291"/>
      <c r="AJS64" s="291"/>
      <c r="AJT64" s="291"/>
      <c r="AJU64" s="291"/>
      <c r="AJV64" s="291"/>
      <c r="AJW64" s="291"/>
      <c r="AJX64" s="291"/>
      <c r="AJY64" s="291"/>
      <c r="AJZ64" s="291"/>
      <c r="AKA64" s="291"/>
      <c r="AKB64" s="291"/>
      <c r="AKC64" s="291"/>
      <c r="AKD64" s="291"/>
      <c r="AKE64" s="291"/>
      <c r="AKF64" s="291"/>
      <c r="AKG64" s="291"/>
      <c r="AKH64" s="291"/>
      <c r="AKI64" s="291"/>
      <c r="AKJ64" s="291"/>
      <c r="AKK64" s="291"/>
      <c r="AKL64" s="291"/>
      <c r="AKM64" s="291"/>
      <c r="AKN64" s="291"/>
      <c r="AKO64" s="291"/>
      <c r="AKP64" s="291"/>
      <c r="AKQ64" s="291"/>
      <c r="AKR64" s="291"/>
      <c r="AKS64" s="291"/>
      <c r="AKT64" s="291"/>
      <c r="AKU64" s="291"/>
      <c r="AKV64" s="291"/>
      <c r="AKW64" s="291"/>
      <c r="AKX64" s="291"/>
      <c r="AKY64" s="291"/>
      <c r="AKZ64" s="291"/>
      <c r="ALA64" s="291"/>
      <c r="ALB64" s="291"/>
      <c r="ALC64" s="291"/>
      <c r="ALD64" s="291"/>
      <c r="ALE64" s="291"/>
      <c r="ALF64" s="291"/>
      <c r="ALG64" s="291"/>
      <c r="ALH64" s="291"/>
      <c r="ALI64" s="291"/>
      <c r="ALJ64" s="291"/>
      <c r="ALK64" s="291"/>
    </row>
    <row r="65" spans="2:999">
      <c r="B65" t="s">
        <v>446</v>
      </c>
      <c r="C65" s="677">
        <v>5904</v>
      </c>
      <c r="D65" s="677">
        <v>6077</v>
      </c>
      <c r="E65" s="677">
        <v>2509</v>
      </c>
      <c r="F65" s="677">
        <v>5911</v>
      </c>
      <c r="G65" s="677">
        <v>6264</v>
      </c>
      <c r="H65" s="677">
        <v>6554</v>
      </c>
      <c r="I65" s="677">
        <v>6827</v>
      </c>
      <c r="J65" s="677">
        <v>7069</v>
      </c>
      <c r="K65" s="677">
        <v>7200</v>
      </c>
      <c r="N65" s="86"/>
      <c r="O65" s="294"/>
      <c r="P65" s="294"/>
      <c r="Q65" s="294"/>
      <c r="R65" s="294"/>
      <c r="S65" s="294"/>
      <c r="T65" s="294"/>
      <c r="U65" s="291"/>
      <c r="V65" s="291"/>
      <c r="W65" s="291"/>
      <c r="X65" s="291"/>
      <c r="Y65" s="291"/>
      <c r="Z65" s="291"/>
      <c r="AA65" s="291"/>
      <c r="AB65" s="291"/>
      <c r="AC65" s="291"/>
      <c r="AD65" s="291"/>
      <c r="AE65" s="291"/>
      <c r="AF65" s="291"/>
      <c r="AG65" s="304"/>
      <c r="AH65" s="304"/>
      <c r="AI65" s="304"/>
      <c r="AJ65" s="304"/>
      <c r="AK65" s="304"/>
      <c r="AL65" s="304"/>
      <c r="AM65" s="304"/>
      <c r="AN65" s="304"/>
      <c r="AO65" s="304"/>
      <c r="AP65" s="304"/>
      <c r="AQ65" s="304"/>
      <c r="AR65" s="304"/>
      <c r="AS65" s="304"/>
      <c r="AT65" s="304"/>
      <c r="AU65" s="304"/>
      <c r="AV65" s="304"/>
      <c r="AW65" s="304"/>
      <c r="AX65" s="304"/>
      <c r="AY65" s="304"/>
      <c r="AZ65" s="304"/>
      <c r="BA65" s="304"/>
      <c r="BB65" s="304"/>
      <c r="BC65" s="304"/>
      <c r="BD65" s="304"/>
      <c r="BE65" s="304"/>
      <c r="BF65" s="304"/>
      <c r="BG65" s="304"/>
      <c r="BH65" s="304"/>
      <c r="BI65" s="304"/>
      <c r="BJ65" s="304"/>
      <c r="BK65" s="304"/>
      <c r="BL65" s="304"/>
      <c r="BM65" s="304"/>
      <c r="BN65" s="304"/>
      <c r="BO65" s="304"/>
      <c r="BP65" s="304"/>
      <c r="BQ65" s="304"/>
      <c r="BR65" s="304"/>
      <c r="BS65" s="304"/>
      <c r="BT65" s="304"/>
      <c r="BU65" s="304"/>
      <c r="BV65" s="304"/>
      <c r="BW65" s="304"/>
      <c r="BX65" s="304"/>
      <c r="BY65" s="304"/>
      <c r="BZ65" s="304"/>
      <c r="CA65" s="304"/>
      <c r="CB65" s="304"/>
      <c r="CC65" s="304"/>
      <c r="CD65" s="304"/>
      <c r="CE65" s="304"/>
      <c r="CF65" s="304"/>
      <c r="CG65" s="304"/>
      <c r="CH65" s="304"/>
      <c r="CI65" s="304"/>
      <c r="CJ65" s="304"/>
      <c r="CK65" s="304"/>
      <c r="CL65" s="304"/>
      <c r="CM65" s="304"/>
      <c r="CN65" s="304"/>
      <c r="CO65" s="304"/>
      <c r="CP65" s="304"/>
      <c r="CQ65" s="304"/>
      <c r="CR65" s="304"/>
      <c r="CS65" s="304"/>
      <c r="CT65" s="304"/>
      <c r="CU65" s="304"/>
      <c r="CV65" s="304"/>
      <c r="CW65" s="304"/>
      <c r="CX65" s="304"/>
      <c r="CY65" s="304"/>
      <c r="CZ65" s="304"/>
      <c r="DA65" s="304"/>
      <c r="DB65" s="304"/>
      <c r="DC65" s="304"/>
      <c r="DD65" s="304"/>
      <c r="DE65" s="304"/>
      <c r="DF65" s="304"/>
      <c r="DG65" s="304"/>
      <c r="DH65" s="304"/>
      <c r="DI65" s="304"/>
      <c r="DJ65" s="304"/>
      <c r="DK65" s="304"/>
      <c r="DL65" s="304"/>
      <c r="DM65" s="304"/>
      <c r="DN65" s="304"/>
      <c r="DO65" s="304"/>
      <c r="DP65" s="304"/>
      <c r="DQ65" s="304"/>
      <c r="DR65" s="304"/>
      <c r="DS65" s="304"/>
      <c r="DT65" s="304"/>
      <c r="DU65" s="304"/>
      <c r="DV65" s="304"/>
      <c r="DW65" s="304"/>
      <c r="DX65" s="304"/>
      <c r="DY65" s="304"/>
      <c r="DZ65" s="304"/>
      <c r="EA65" s="304"/>
      <c r="EB65" s="304"/>
      <c r="EC65" s="304"/>
      <c r="ED65" s="304"/>
      <c r="EE65" s="304"/>
      <c r="EF65" s="304"/>
      <c r="EG65" s="304"/>
      <c r="EH65" s="304"/>
      <c r="EI65" s="304"/>
      <c r="EJ65" s="304"/>
      <c r="EK65" s="304"/>
      <c r="EL65" s="304"/>
      <c r="EM65" s="304"/>
      <c r="EN65" s="304"/>
      <c r="EO65" s="304"/>
      <c r="EP65" s="304"/>
      <c r="EQ65" s="304"/>
      <c r="ER65" s="304"/>
      <c r="ES65" s="304"/>
      <c r="ET65" s="304"/>
      <c r="EU65" s="304"/>
      <c r="EV65" s="304"/>
      <c r="EW65" s="304"/>
      <c r="EX65" s="304"/>
      <c r="EY65" s="304"/>
      <c r="EZ65" s="304"/>
      <c r="FA65" s="304"/>
      <c r="FB65" s="304"/>
      <c r="FC65" s="304"/>
      <c r="FD65" s="304"/>
      <c r="FE65" s="304"/>
      <c r="FF65" s="304"/>
      <c r="FG65" s="304"/>
      <c r="FH65" s="304"/>
      <c r="FI65" s="304"/>
      <c r="FJ65" s="304"/>
      <c r="FK65" s="304"/>
      <c r="FL65" s="304"/>
      <c r="FM65" s="304"/>
      <c r="FN65" s="304"/>
      <c r="FO65" s="304"/>
      <c r="FP65" s="304"/>
      <c r="FQ65" s="304"/>
      <c r="FR65" s="304"/>
      <c r="FS65" s="304"/>
      <c r="FT65" s="304"/>
      <c r="FU65" s="304"/>
      <c r="FV65" s="304"/>
      <c r="FW65" s="304"/>
      <c r="FX65" s="304"/>
      <c r="FY65" s="304"/>
      <c r="FZ65" s="304"/>
      <c r="GA65" s="304"/>
      <c r="GB65" s="304"/>
      <c r="GC65" s="304"/>
      <c r="GD65" s="304"/>
      <c r="GE65" s="304"/>
      <c r="GF65" s="304"/>
      <c r="GG65" s="304"/>
      <c r="GH65" s="304"/>
      <c r="GI65" s="304"/>
      <c r="GJ65" s="304"/>
      <c r="GK65" s="304"/>
      <c r="GL65" s="304"/>
      <c r="GM65" s="304"/>
      <c r="GN65" s="304"/>
      <c r="GO65" s="304"/>
      <c r="GP65" s="304"/>
      <c r="GQ65" s="304"/>
      <c r="GR65" s="304"/>
      <c r="GS65" s="304"/>
      <c r="GT65" s="304"/>
      <c r="GU65" s="304"/>
      <c r="GV65" s="304"/>
      <c r="GW65" s="304"/>
      <c r="GX65" s="304"/>
      <c r="GY65" s="304"/>
      <c r="GZ65" s="304"/>
      <c r="HA65" s="304"/>
      <c r="HB65" s="304"/>
      <c r="HC65" s="304"/>
      <c r="HD65" s="304"/>
      <c r="HE65" s="304"/>
      <c r="HF65" s="304"/>
      <c r="HG65" s="304"/>
      <c r="HH65" s="304"/>
      <c r="HI65" s="304"/>
      <c r="HJ65" s="304"/>
      <c r="HK65" s="304"/>
      <c r="HL65" s="304"/>
      <c r="HM65" s="304"/>
      <c r="HN65" s="304"/>
      <c r="HO65" s="304"/>
      <c r="HP65" s="304"/>
      <c r="HQ65" s="304"/>
      <c r="HR65" s="304"/>
      <c r="HS65" s="304"/>
      <c r="HT65" s="304"/>
      <c r="HU65" s="304"/>
      <c r="HV65" s="304"/>
      <c r="HW65" s="304"/>
      <c r="HX65" s="304"/>
      <c r="HY65" s="304"/>
      <c r="HZ65" s="304"/>
      <c r="IA65" s="304"/>
      <c r="IB65" s="304"/>
      <c r="IC65" s="304"/>
      <c r="ID65" s="304"/>
      <c r="IE65" s="304"/>
      <c r="IF65" s="304"/>
      <c r="IG65" s="304"/>
      <c r="IH65" s="304"/>
      <c r="II65" s="304"/>
      <c r="IJ65" s="304"/>
      <c r="IK65" s="304"/>
      <c r="IL65" s="304"/>
      <c r="IM65" s="304"/>
      <c r="IN65" s="304"/>
      <c r="IO65" s="304"/>
      <c r="IP65" s="304"/>
      <c r="IQ65" s="304"/>
      <c r="IR65" s="304"/>
      <c r="IS65" s="304"/>
      <c r="IT65" s="304"/>
      <c r="IU65" s="304"/>
      <c r="IV65" s="304"/>
      <c r="IW65" s="304"/>
      <c r="IX65" s="304"/>
      <c r="IY65" s="304"/>
      <c r="IZ65" s="304"/>
      <c r="JA65" s="304"/>
      <c r="JB65" s="304"/>
      <c r="JC65" s="304"/>
      <c r="JD65" s="304"/>
      <c r="JE65" s="304"/>
      <c r="JF65" s="304"/>
      <c r="JG65" s="304"/>
      <c r="JH65" s="304"/>
      <c r="JI65" s="304"/>
      <c r="JJ65" s="304"/>
      <c r="JK65" s="304"/>
      <c r="JL65" s="304"/>
      <c r="JM65" s="304"/>
      <c r="JN65" s="304"/>
      <c r="JO65" s="304"/>
      <c r="JP65" s="304"/>
      <c r="JQ65" s="304"/>
      <c r="JR65" s="304"/>
      <c r="JS65" s="304"/>
      <c r="JT65" s="304"/>
      <c r="JU65" s="304"/>
      <c r="JV65" s="304"/>
      <c r="JW65" s="304"/>
      <c r="JX65" s="304"/>
      <c r="JY65" s="304"/>
      <c r="JZ65" s="304"/>
      <c r="KA65" s="304"/>
      <c r="KB65" s="304"/>
      <c r="KC65" s="304"/>
      <c r="KD65" s="304"/>
      <c r="KE65" s="304"/>
      <c r="KF65" s="304"/>
      <c r="KG65" s="304"/>
      <c r="KH65" s="304"/>
      <c r="KI65" s="304"/>
      <c r="KJ65" s="304"/>
      <c r="KK65" s="304"/>
      <c r="KL65" s="304"/>
      <c r="KM65" s="304"/>
      <c r="KN65" s="304"/>
      <c r="KO65" s="304"/>
      <c r="KP65" s="304"/>
      <c r="KQ65" s="304"/>
      <c r="KR65" s="304"/>
      <c r="KS65" s="304"/>
      <c r="KT65" s="304"/>
      <c r="KU65" s="304"/>
      <c r="KV65" s="304"/>
      <c r="KW65" s="304"/>
      <c r="KX65" s="304"/>
      <c r="KY65" s="304"/>
      <c r="KZ65" s="304"/>
      <c r="LA65" s="304"/>
      <c r="LB65" s="304"/>
      <c r="LC65" s="304"/>
      <c r="LD65" s="304"/>
      <c r="LE65" s="304"/>
      <c r="LF65" s="304"/>
      <c r="LG65" s="304"/>
      <c r="LH65" s="304"/>
      <c r="LI65" s="304"/>
      <c r="LJ65" s="304"/>
      <c r="LK65" s="304"/>
      <c r="LL65" s="304"/>
      <c r="LM65" s="304"/>
      <c r="LN65" s="304"/>
      <c r="LO65" s="304"/>
      <c r="LP65" s="304"/>
      <c r="LQ65" s="304"/>
      <c r="LR65" s="304"/>
      <c r="LS65" s="304"/>
      <c r="LT65" s="304"/>
      <c r="LU65" s="304"/>
      <c r="LV65" s="304"/>
      <c r="LW65" s="304"/>
      <c r="LX65" s="304"/>
      <c r="LY65" s="304"/>
      <c r="LZ65" s="304"/>
      <c r="MA65" s="304"/>
      <c r="MB65" s="304"/>
      <c r="MC65" s="304"/>
      <c r="MD65" s="304"/>
      <c r="ME65" s="304"/>
      <c r="MF65" s="304"/>
      <c r="MG65" s="304"/>
      <c r="MH65" s="304"/>
      <c r="MI65" s="304"/>
      <c r="MJ65" s="304"/>
      <c r="MK65" s="304"/>
      <c r="ML65" s="304"/>
      <c r="MM65" s="304"/>
      <c r="MN65" s="304"/>
      <c r="MO65" s="304"/>
      <c r="MP65" s="304"/>
      <c r="MQ65" s="304"/>
      <c r="MR65" s="304"/>
      <c r="MS65" s="304"/>
      <c r="MT65" s="304"/>
      <c r="MU65" s="304"/>
      <c r="MV65" s="304"/>
      <c r="MW65" s="304"/>
      <c r="MX65" s="304"/>
      <c r="MY65" s="304"/>
      <c r="MZ65" s="304"/>
      <c r="NA65" s="304"/>
      <c r="NB65" s="304"/>
      <c r="NC65" s="304"/>
      <c r="ND65" s="304"/>
      <c r="NE65" s="304"/>
      <c r="NF65" s="304"/>
      <c r="NG65" s="304"/>
      <c r="NH65" s="304"/>
      <c r="NI65" s="304"/>
      <c r="NJ65" s="304"/>
      <c r="NK65" s="304"/>
      <c r="NL65" s="304"/>
      <c r="NM65" s="304"/>
      <c r="NN65" s="304"/>
      <c r="NO65" s="304"/>
      <c r="NP65" s="304"/>
      <c r="NQ65" s="304"/>
      <c r="NR65" s="304"/>
      <c r="NS65" s="304"/>
      <c r="NT65" s="304"/>
      <c r="NU65" s="304"/>
      <c r="NV65" s="304"/>
      <c r="NW65" s="304"/>
      <c r="NX65" s="304"/>
      <c r="NY65" s="304"/>
      <c r="NZ65" s="304"/>
      <c r="OA65" s="304"/>
      <c r="OB65" s="304"/>
      <c r="OC65" s="304"/>
      <c r="OD65" s="304"/>
      <c r="OE65" s="304"/>
      <c r="OF65" s="304"/>
      <c r="OG65" s="304"/>
      <c r="OH65" s="304"/>
      <c r="OI65" s="304"/>
      <c r="OJ65" s="304"/>
      <c r="OK65" s="304"/>
      <c r="OL65" s="304"/>
      <c r="OM65" s="304"/>
      <c r="ON65" s="304"/>
      <c r="OO65" s="304"/>
      <c r="OP65" s="304"/>
      <c r="OQ65" s="304"/>
      <c r="OR65" s="304"/>
      <c r="OS65" s="304"/>
      <c r="OT65" s="304"/>
      <c r="OU65" s="304"/>
      <c r="OV65" s="304"/>
      <c r="OW65" s="304"/>
      <c r="OX65" s="304"/>
      <c r="OY65" s="304"/>
      <c r="OZ65" s="304"/>
      <c r="PA65" s="304"/>
      <c r="PB65" s="304"/>
      <c r="PC65" s="304"/>
      <c r="PD65" s="304"/>
      <c r="PE65" s="304"/>
      <c r="PF65" s="304"/>
      <c r="PG65" s="304"/>
      <c r="PH65" s="304"/>
      <c r="PI65" s="304"/>
      <c r="PJ65" s="304"/>
      <c r="PK65" s="304"/>
      <c r="PL65" s="304"/>
      <c r="PM65" s="304"/>
      <c r="PN65" s="304"/>
      <c r="PO65" s="304"/>
      <c r="PP65" s="304"/>
      <c r="PQ65" s="304"/>
      <c r="PR65" s="304"/>
      <c r="PS65" s="304"/>
      <c r="PT65" s="304"/>
      <c r="PU65" s="304"/>
      <c r="PV65" s="304"/>
      <c r="PW65" s="304"/>
      <c r="PX65" s="304"/>
      <c r="PY65" s="304"/>
      <c r="PZ65" s="304"/>
      <c r="QA65" s="304"/>
      <c r="QB65" s="304"/>
      <c r="QC65" s="304"/>
      <c r="QD65" s="304"/>
      <c r="QE65" s="304"/>
      <c r="QF65" s="304"/>
      <c r="QG65" s="304"/>
      <c r="QH65" s="304"/>
      <c r="QI65" s="304"/>
      <c r="QJ65" s="304"/>
      <c r="QK65" s="304"/>
      <c r="QL65" s="304"/>
      <c r="QM65" s="304"/>
      <c r="QN65" s="304"/>
      <c r="QO65" s="304"/>
      <c r="QP65" s="304"/>
      <c r="QQ65" s="304"/>
      <c r="QR65" s="304"/>
      <c r="QS65" s="304"/>
      <c r="QT65" s="304"/>
      <c r="QU65" s="304"/>
      <c r="QV65" s="304"/>
      <c r="QW65" s="304"/>
      <c r="QX65" s="304"/>
      <c r="QY65" s="304"/>
      <c r="QZ65" s="304"/>
      <c r="RA65" s="304"/>
      <c r="RB65" s="304"/>
      <c r="RC65" s="304"/>
      <c r="RD65" s="304"/>
      <c r="RE65" s="304"/>
      <c r="RF65" s="304"/>
      <c r="RG65" s="304"/>
      <c r="RH65" s="304"/>
      <c r="RI65" s="304"/>
      <c r="RJ65" s="304"/>
      <c r="RK65" s="304"/>
      <c r="RL65" s="304"/>
      <c r="RM65" s="304"/>
      <c r="RN65" s="304"/>
      <c r="RO65" s="304"/>
      <c r="RP65" s="304"/>
      <c r="RQ65" s="304"/>
      <c r="RR65" s="304"/>
      <c r="RS65" s="304"/>
      <c r="RT65" s="304"/>
      <c r="RU65" s="304"/>
      <c r="RV65" s="304"/>
      <c r="RW65" s="304"/>
      <c r="RX65" s="304"/>
      <c r="RY65" s="304"/>
      <c r="RZ65" s="304"/>
      <c r="SA65" s="304"/>
      <c r="SB65" s="304"/>
      <c r="SC65" s="304"/>
      <c r="SD65" s="304"/>
      <c r="SE65" s="304"/>
      <c r="SF65" s="304"/>
      <c r="SG65" s="304"/>
      <c r="SH65" s="304"/>
      <c r="SI65" s="304"/>
      <c r="SJ65" s="304"/>
      <c r="SK65" s="304"/>
      <c r="SL65" s="304"/>
      <c r="SM65" s="304"/>
      <c r="SN65" s="304"/>
      <c r="SO65" s="304"/>
      <c r="SP65" s="304"/>
      <c r="SQ65" s="304"/>
      <c r="SR65" s="304"/>
      <c r="SS65" s="304"/>
      <c r="ST65" s="304"/>
      <c r="SU65" s="304"/>
      <c r="SV65" s="304"/>
      <c r="SW65" s="304"/>
      <c r="SX65" s="304"/>
      <c r="SY65" s="304"/>
      <c r="SZ65" s="304"/>
      <c r="TA65" s="304"/>
      <c r="TB65" s="304"/>
      <c r="TC65" s="304"/>
      <c r="TD65" s="304"/>
      <c r="TE65" s="304"/>
      <c r="TF65" s="304"/>
      <c r="TG65" s="304"/>
      <c r="TH65" s="304"/>
      <c r="TI65" s="304"/>
      <c r="TJ65" s="304"/>
      <c r="TK65" s="304"/>
      <c r="TL65" s="304"/>
      <c r="TM65" s="304"/>
      <c r="TN65" s="304"/>
      <c r="TO65" s="304"/>
      <c r="TP65" s="304"/>
      <c r="TQ65" s="304"/>
      <c r="TR65" s="304"/>
      <c r="TS65" s="304"/>
      <c r="TT65" s="304"/>
      <c r="TU65" s="304"/>
      <c r="TV65" s="304"/>
      <c r="TW65" s="304"/>
      <c r="TX65" s="304"/>
      <c r="TY65" s="304"/>
      <c r="TZ65" s="304"/>
      <c r="UA65" s="304"/>
      <c r="UB65" s="304"/>
      <c r="UC65" s="304"/>
      <c r="UD65" s="304"/>
      <c r="UE65" s="304"/>
      <c r="UF65" s="304"/>
      <c r="UG65" s="304"/>
      <c r="UH65" s="304"/>
      <c r="UI65" s="304"/>
      <c r="UJ65" s="304"/>
      <c r="UK65" s="304"/>
      <c r="UL65" s="304"/>
      <c r="UM65" s="304"/>
      <c r="UN65" s="304"/>
      <c r="UO65" s="304"/>
      <c r="UP65" s="304"/>
      <c r="UQ65" s="304"/>
      <c r="UR65" s="304"/>
      <c r="US65" s="304"/>
      <c r="UT65" s="304"/>
      <c r="UU65" s="304"/>
      <c r="UV65" s="304"/>
      <c r="UW65" s="304"/>
      <c r="UX65" s="304"/>
      <c r="UY65" s="304"/>
      <c r="UZ65" s="304"/>
      <c r="VA65" s="304"/>
      <c r="VB65" s="304"/>
      <c r="VC65" s="304"/>
      <c r="VD65" s="304"/>
      <c r="VE65" s="304"/>
      <c r="VF65" s="304"/>
      <c r="VG65" s="304"/>
      <c r="VH65" s="304"/>
      <c r="VI65" s="304"/>
      <c r="VJ65" s="304"/>
      <c r="VK65" s="304"/>
      <c r="VL65" s="304"/>
      <c r="VM65" s="304"/>
      <c r="VN65" s="304"/>
      <c r="VO65" s="304"/>
      <c r="VP65" s="304"/>
      <c r="VQ65" s="304"/>
      <c r="VR65" s="304"/>
      <c r="VS65" s="304"/>
      <c r="VT65" s="304"/>
      <c r="VU65" s="304"/>
      <c r="VV65" s="304"/>
      <c r="VW65" s="304"/>
      <c r="VX65" s="304"/>
      <c r="VY65" s="304"/>
      <c r="VZ65" s="304"/>
      <c r="WA65" s="304"/>
      <c r="WB65" s="304"/>
      <c r="WC65" s="304"/>
      <c r="WD65" s="304"/>
      <c r="WE65" s="304"/>
      <c r="WF65" s="304"/>
      <c r="WG65" s="304"/>
      <c r="WH65" s="304"/>
      <c r="WI65" s="304"/>
      <c r="WJ65" s="304"/>
      <c r="WK65" s="304"/>
      <c r="WL65" s="304"/>
      <c r="WM65" s="304"/>
      <c r="WN65" s="304"/>
      <c r="WO65" s="304"/>
      <c r="WP65" s="304"/>
      <c r="WQ65" s="304"/>
      <c r="WR65" s="304"/>
      <c r="WS65" s="304"/>
      <c r="WT65" s="304"/>
      <c r="WU65" s="304"/>
      <c r="WV65" s="304"/>
      <c r="WW65" s="304"/>
      <c r="WX65" s="304"/>
      <c r="WY65" s="304"/>
      <c r="WZ65" s="304"/>
      <c r="XA65" s="304"/>
      <c r="XB65" s="304"/>
      <c r="XC65" s="304"/>
      <c r="XD65" s="304"/>
      <c r="XE65" s="304"/>
      <c r="XF65" s="304"/>
      <c r="XG65" s="304"/>
      <c r="XH65" s="304"/>
      <c r="XI65" s="304"/>
      <c r="XJ65" s="304"/>
      <c r="XK65" s="304"/>
      <c r="XL65" s="304"/>
      <c r="XM65" s="304"/>
      <c r="XN65" s="304"/>
      <c r="XO65" s="304"/>
      <c r="XP65" s="304"/>
      <c r="XQ65" s="304"/>
      <c r="XR65" s="304"/>
      <c r="XS65" s="304"/>
      <c r="XT65" s="304"/>
      <c r="XU65" s="304"/>
      <c r="XV65" s="304"/>
      <c r="XW65" s="304"/>
      <c r="XX65" s="304"/>
      <c r="XY65" s="304"/>
      <c r="XZ65" s="304"/>
      <c r="YA65" s="304"/>
      <c r="YB65" s="304"/>
      <c r="YC65" s="304"/>
      <c r="YD65" s="304"/>
      <c r="YE65" s="304"/>
      <c r="YF65" s="304"/>
      <c r="YG65" s="304"/>
      <c r="YH65" s="304"/>
      <c r="YI65" s="304"/>
      <c r="YJ65" s="304"/>
      <c r="YK65" s="304"/>
      <c r="YL65" s="304"/>
      <c r="YM65" s="304"/>
      <c r="YN65" s="304"/>
      <c r="YO65" s="304"/>
      <c r="YP65" s="304"/>
      <c r="YQ65" s="304"/>
      <c r="YR65" s="304"/>
      <c r="YS65" s="304"/>
      <c r="YT65" s="304"/>
      <c r="YU65" s="304"/>
      <c r="YV65" s="304"/>
      <c r="YW65" s="304"/>
      <c r="YX65" s="304"/>
      <c r="YY65" s="304"/>
      <c r="YZ65" s="304"/>
      <c r="ZA65" s="304"/>
      <c r="ZB65" s="304"/>
      <c r="ZC65" s="304"/>
      <c r="ZD65" s="304"/>
      <c r="ZE65" s="304"/>
      <c r="ZF65" s="304"/>
      <c r="ZG65" s="304"/>
      <c r="ZH65" s="304"/>
      <c r="ZI65" s="304"/>
      <c r="ZJ65" s="304"/>
      <c r="ZK65" s="304"/>
      <c r="ZL65" s="304"/>
      <c r="ZM65" s="304"/>
      <c r="ZN65" s="304"/>
      <c r="ZO65" s="304"/>
      <c r="ZP65" s="304"/>
      <c r="ZQ65" s="304"/>
      <c r="ZR65" s="304"/>
      <c r="ZS65" s="304"/>
      <c r="ZT65" s="304"/>
      <c r="ZU65" s="304"/>
      <c r="ZV65" s="304"/>
      <c r="ZW65" s="304"/>
      <c r="ZX65" s="304"/>
      <c r="ZY65" s="304"/>
      <c r="ZZ65" s="304"/>
      <c r="AAA65" s="304"/>
      <c r="AAB65" s="304"/>
      <c r="AAC65" s="304"/>
      <c r="AAD65" s="304"/>
      <c r="AAE65" s="304"/>
      <c r="AAF65" s="304"/>
      <c r="AAG65" s="304"/>
      <c r="AAH65" s="304"/>
      <c r="AAI65" s="304"/>
      <c r="AAJ65" s="304"/>
      <c r="AAK65" s="304"/>
      <c r="AAL65" s="304"/>
      <c r="AAM65" s="304"/>
      <c r="AAN65" s="304"/>
      <c r="AAO65" s="304"/>
      <c r="AAP65" s="304"/>
      <c r="AAQ65" s="304"/>
      <c r="AAR65" s="304"/>
      <c r="AAS65" s="304"/>
      <c r="AAT65" s="304"/>
      <c r="AAU65" s="304"/>
      <c r="AAV65" s="304"/>
      <c r="AAW65" s="304"/>
      <c r="AAX65" s="304"/>
      <c r="AAY65" s="304"/>
      <c r="AAZ65" s="304"/>
      <c r="ABA65" s="304"/>
      <c r="ABB65" s="304"/>
      <c r="ABC65" s="304"/>
      <c r="ABD65" s="304"/>
      <c r="ABE65" s="304"/>
      <c r="ABF65" s="304"/>
      <c r="ABG65" s="304"/>
      <c r="ABH65" s="304"/>
      <c r="ABI65" s="304"/>
      <c r="ABJ65" s="304"/>
      <c r="ABK65" s="304"/>
      <c r="ABL65" s="304"/>
      <c r="ABM65" s="304"/>
      <c r="ABN65" s="304"/>
      <c r="ABO65" s="304"/>
      <c r="ABP65" s="304"/>
      <c r="ABQ65" s="304"/>
      <c r="ABR65" s="304"/>
      <c r="ABS65" s="304"/>
      <c r="ABT65" s="304"/>
      <c r="ABU65" s="304"/>
      <c r="ABV65" s="304"/>
      <c r="ABW65" s="304"/>
      <c r="ABX65" s="304"/>
      <c r="ABY65" s="304"/>
      <c r="ABZ65" s="304"/>
      <c r="ACA65" s="304"/>
      <c r="ACB65" s="304"/>
      <c r="ACC65" s="304"/>
      <c r="ACD65" s="304"/>
      <c r="ACE65" s="304"/>
      <c r="ACF65" s="304"/>
      <c r="ACG65" s="304"/>
      <c r="ACH65" s="304"/>
      <c r="ACI65" s="304"/>
      <c r="ACJ65" s="304"/>
      <c r="ACK65" s="304"/>
      <c r="ACL65" s="304"/>
      <c r="ACM65" s="304"/>
      <c r="ACN65" s="304"/>
      <c r="ACO65" s="304"/>
      <c r="ACP65" s="304"/>
      <c r="ACQ65" s="304"/>
      <c r="ACR65" s="304"/>
      <c r="ACS65" s="304"/>
      <c r="ACT65" s="304"/>
      <c r="ACU65" s="304"/>
      <c r="ACV65" s="304"/>
      <c r="ACW65" s="304"/>
      <c r="ACX65" s="304"/>
      <c r="ACY65" s="304"/>
      <c r="ACZ65" s="304"/>
      <c r="ADA65" s="304"/>
      <c r="ADB65" s="304"/>
      <c r="ADC65" s="304"/>
      <c r="ADD65" s="304"/>
      <c r="ADE65" s="304"/>
      <c r="ADF65" s="304"/>
      <c r="ADG65" s="304"/>
      <c r="ADH65" s="304"/>
      <c r="ADI65" s="304"/>
      <c r="ADJ65" s="304"/>
      <c r="ADK65" s="304"/>
      <c r="ADL65" s="304"/>
      <c r="ADM65" s="304"/>
      <c r="ADN65" s="304"/>
      <c r="ADO65" s="304"/>
      <c r="ADP65" s="304"/>
      <c r="ADQ65" s="304"/>
      <c r="ADR65" s="304"/>
      <c r="ADS65" s="304"/>
      <c r="ADT65" s="304"/>
      <c r="ADU65" s="304"/>
      <c r="ADV65" s="304"/>
      <c r="ADW65" s="304"/>
      <c r="ADX65" s="304"/>
      <c r="ADY65" s="304"/>
      <c r="ADZ65" s="304"/>
      <c r="AEA65" s="304"/>
      <c r="AEB65" s="304"/>
      <c r="AEC65" s="304"/>
      <c r="AED65" s="304"/>
      <c r="AEE65" s="304"/>
      <c r="AEF65" s="304"/>
      <c r="AEG65" s="304"/>
      <c r="AEH65" s="304"/>
      <c r="AEI65" s="304"/>
      <c r="AEJ65" s="304"/>
      <c r="AEK65" s="304"/>
      <c r="AEL65" s="304"/>
      <c r="AEM65" s="304"/>
      <c r="AEN65" s="304"/>
      <c r="AEO65" s="304"/>
      <c r="AEP65" s="304"/>
      <c r="AEQ65" s="304"/>
      <c r="AER65" s="304"/>
      <c r="AES65" s="304"/>
      <c r="AET65" s="304"/>
      <c r="AEU65" s="304"/>
      <c r="AEV65" s="304"/>
      <c r="AEW65" s="304"/>
      <c r="AEX65" s="304"/>
      <c r="AEY65" s="304"/>
      <c r="AEZ65" s="304"/>
      <c r="AFA65" s="304"/>
      <c r="AFB65" s="304"/>
      <c r="AFC65" s="304"/>
      <c r="AFD65" s="304"/>
      <c r="AFE65" s="304"/>
      <c r="AFF65" s="304"/>
      <c r="AFG65" s="304"/>
      <c r="AFH65" s="304"/>
      <c r="AFI65" s="304"/>
      <c r="AFJ65" s="304"/>
      <c r="AFK65" s="304"/>
      <c r="AFL65" s="304"/>
      <c r="AFM65" s="304"/>
      <c r="AFN65" s="304"/>
      <c r="AFO65" s="304"/>
      <c r="AFP65" s="304"/>
      <c r="AFQ65" s="304"/>
      <c r="AFR65" s="304"/>
      <c r="AFS65" s="304"/>
      <c r="AFT65" s="304"/>
      <c r="AFU65" s="304"/>
      <c r="AFV65" s="304"/>
      <c r="AFW65" s="304"/>
      <c r="AFX65" s="304"/>
      <c r="AFY65" s="304"/>
      <c r="AFZ65" s="304"/>
      <c r="AGA65" s="304"/>
      <c r="AGB65" s="304"/>
      <c r="AGC65" s="304"/>
      <c r="AGD65" s="304"/>
      <c r="AGE65" s="304"/>
      <c r="AGF65" s="304"/>
      <c r="AGG65" s="304"/>
      <c r="AGH65" s="304"/>
      <c r="AGI65" s="304"/>
      <c r="AGJ65" s="304"/>
      <c r="AGK65" s="304"/>
      <c r="AGL65" s="304"/>
      <c r="AGM65" s="304"/>
      <c r="AGN65" s="304"/>
      <c r="AGO65" s="304"/>
      <c r="AGP65" s="304"/>
      <c r="AGQ65" s="304"/>
      <c r="AGR65" s="304"/>
      <c r="AGS65" s="304"/>
      <c r="AGT65" s="304"/>
      <c r="AGU65" s="304"/>
      <c r="AGV65" s="304"/>
      <c r="AGW65" s="304"/>
      <c r="AGX65" s="304"/>
      <c r="AGY65" s="304"/>
      <c r="AGZ65" s="304"/>
      <c r="AHA65" s="304"/>
      <c r="AHB65" s="304"/>
      <c r="AHC65" s="304"/>
      <c r="AHD65" s="304"/>
      <c r="AHE65" s="304"/>
      <c r="AHF65" s="304"/>
      <c r="AHG65" s="304"/>
      <c r="AHH65" s="304"/>
      <c r="AHI65" s="304"/>
      <c r="AHJ65" s="304"/>
      <c r="AHK65" s="304"/>
      <c r="AHL65" s="304"/>
      <c r="AHM65" s="304"/>
      <c r="AHN65" s="304"/>
      <c r="AHO65" s="304"/>
      <c r="AHP65" s="304"/>
      <c r="AHQ65" s="304"/>
      <c r="AHR65" s="304"/>
      <c r="AHS65" s="304"/>
      <c r="AHT65" s="304"/>
      <c r="AHU65" s="304"/>
      <c r="AHV65" s="304"/>
      <c r="AHW65" s="304"/>
      <c r="AHX65" s="304"/>
      <c r="AHY65" s="304"/>
      <c r="AHZ65" s="304"/>
      <c r="AIA65" s="304"/>
      <c r="AIB65" s="304"/>
      <c r="AIC65" s="304"/>
      <c r="AID65" s="304"/>
      <c r="AIE65" s="304"/>
      <c r="AIF65" s="304"/>
      <c r="AIG65" s="304"/>
      <c r="AIH65" s="304"/>
      <c r="AII65" s="304"/>
      <c r="AIJ65" s="304"/>
      <c r="AIK65" s="304"/>
      <c r="AIL65" s="304"/>
      <c r="AIM65" s="304"/>
      <c r="AIN65" s="304"/>
      <c r="AIO65" s="304"/>
      <c r="AIP65" s="304"/>
      <c r="AIQ65" s="304"/>
      <c r="AIR65" s="304"/>
      <c r="AIS65" s="304"/>
      <c r="AIT65" s="304"/>
      <c r="AIU65" s="304"/>
      <c r="AIV65" s="304"/>
      <c r="AIW65" s="304"/>
      <c r="AIX65" s="304"/>
      <c r="AIY65" s="304"/>
      <c r="AIZ65" s="304"/>
      <c r="AJA65" s="304"/>
      <c r="AJB65" s="304"/>
      <c r="AJC65" s="304"/>
      <c r="AJD65" s="304"/>
      <c r="AJE65" s="304"/>
      <c r="AJF65" s="304"/>
      <c r="AJG65" s="304"/>
      <c r="AJH65" s="304"/>
      <c r="AJI65" s="304"/>
      <c r="AJJ65" s="304"/>
      <c r="AJK65" s="304"/>
      <c r="AJL65" s="304"/>
      <c r="AJM65" s="304"/>
      <c r="AJN65" s="304"/>
      <c r="AJO65" s="304"/>
      <c r="AJP65" s="304"/>
      <c r="AJQ65" s="304"/>
      <c r="AJR65" s="304"/>
      <c r="AJS65" s="304"/>
      <c r="AJT65" s="304"/>
      <c r="AJU65" s="304"/>
      <c r="AJV65" s="304"/>
      <c r="AJW65" s="304"/>
      <c r="AJX65" s="304"/>
      <c r="AJY65" s="304"/>
      <c r="AJZ65" s="304"/>
      <c r="AKA65" s="304"/>
      <c r="AKB65" s="304"/>
      <c r="AKC65" s="304"/>
      <c r="AKD65" s="304"/>
      <c r="AKE65" s="304"/>
      <c r="AKF65" s="304"/>
      <c r="AKG65" s="304"/>
      <c r="AKH65" s="304"/>
      <c r="AKI65" s="304"/>
      <c r="AKJ65" s="304"/>
      <c r="AKK65" s="304"/>
      <c r="AKL65" s="304"/>
      <c r="AKM65" s="304"/>
      <c r="AKN65" s="304"/>
      <c r="AKO65" s="304"/>
      <c r="AKP65" s="304"/>
      <c r="AKQ65" s="304"/>
      <c r="AKR65" s="304"/>
      <c r="AKS65" s="304"/>
      <c r="AKT65" s="304"/>
      <c r="AKU65" s="304"/>
      <c r="AKV65" s="304"/>
      <c r="AKW65" s="304"/>
      <c r="AKX65" s="304"/>
      <c r="AKY65" s="304"/>
      <c r="AKZ65" s="304"/>
      <c r="ALA65" s="304"/>
      <c r="ALB65" s="304"/>
      <c r="ALC65" s="304"/>
      <c r="ALD65" s="304"/>
      <c r="ALE65" s="304"/>
      <c r="ALF65" s="304"/>
      <c r="ALG65" s="304"/>
      <c r="ALH65" s="304"/>
      <c r="ALI65" s="304"/>
      <c r="ALJ65" s="304"/>
      <c r="ALK65" s="304"/>
    </row>
    <row r="66" spans="2:999">
      <c r="B66" t="s">
        <v>447</v>
      </c>
      <c r="C66" s="677">
        <f>SUM(C62:C65)</f>
        <v>5904</v>
      </c>
      <c r="D66" s="677">
        <f t="shared" ref="D66:K66" si="9">SUM(D62:D65)</f>
        <v>6077</v>
      </c>
      <c r="E66" s="677">
        <f t="shared" si="9"/>
        <v>2509</v>
      </c>
      <c r="F66" s="677">
        <f t="shared" si="9"/>
        <v>5969</v>
      </c>
      <c r="G66" s="677">
        <f t="shared" si="9"/>
        <v>6326</v>
      </c>
      <c r="H66" s="677">
        <f t="shared" si="9"/>
        <v>6619</v>
      </c>
      <c r="I66" s="677">
        <f t="shared" si="9"/>
        <v>6894</v>
      </c>
      <c r="J66" s="677">
        <f t="shared" si="9"/>
        <v>7139</v>
      </c>
      <c r="K66" s="677">
        <f t="shared" si="9"/>
        <v>7271</v>
      </c>
      <c r="N66" s="86"/>
      <c r="O66" s="294"/>
      <c r="P66" s="294"/>
      <c r="Q66" s="294"/>
      <c r="R66" s="294"/>
      <c r="S66" s="294"/>
      <c r="T66" s="294"/>
      <c r="U66" s="291"/>
      <c r="V66" s="291"/>
      <c r="W66" s="291"/>
      <c r="X66" s="291"/>
      <c r="Y66" s="291"/>
      <c r="Z66" s="291"/>
      <c r="AA66" s="291"/>
      <c r="AB66" s="291"/>
      <c r="AC66" s="291"/>
      <c r="AD66" s="291"/>
      <c r="AE66" s="291"/>
      <c r="AF66" s="291"/>
      <c r="AG66" s="304"/>
      <c r="AH66" s="304"/>
      <c r="AI66" s="304"/>
      <c r="AJ66" s="304"/>
      <c r="AK66" s="304"/>
      <c r="AL66" s="304"/>
      <c r="AM66" s="304"/>
      <c r="AN66" s="304"/>
      <c r="AO66" s="304"/>
      <c r="AP66" s="304"/>
      <c r="AQ66" s="304"/>
      <c r="AR66" s="304"/>
      <c r="AS66" s="304"/>
      <c r="AT66" s="304"/>
      <c r="AU66" s="304"/>
      <c r="AV66" s="304"/>
      <c r="AW66" s="304"/>
      <c r="AX66" s="304"/>
      <c r="AY66" s="304"/>
      <c r="AZ66" s="304"/>
      <c r="BA66" s="304"/>
      <c r="BB66" s="304"/>
      <c r="BC66" s="304"/>
      <c r="BD66" s="304"/>
      <c r="BE66" s="304"/>
      <c r="BF66" s="304"/>
      <c r="BG66" s="304"/>
      <c r="BH66" s="304"/>
      <c r="BI66" s="304"/>
      <c r="BJ66" s="304"/>
      <c r="BK66" s="304"/>
      <c r="BL66" s="304"/>
      <c r="BM66" s="304"/>
      <c r="BN66" s="304"/>
      <c r="BO66" s="304"/>
      <c r="BP66" s="304"/>
      <c r="BQ66" s="304"/>
      <c r="BR66" s="304"/>
      <c r="BS66" s="304"/>
      <c r="BT66" s="304"/>
      <c r="BU66" s="304"/>
      <c r="BV66" s="304"/>
      <c r="BW66" s="304"/>
      <c r="BX66" s="304"/>
      <c r="BY66" s="304"/>
      <c r="BZ66" s="304"/>
      <c r="CA66" s="304"/>
      <c r="CB66" s="304"/>
      <c r="CC66" s="304"/>
      <c r="CD66" s="304"/>
      <c r="CE66" s="304"/>
      <c r="CF66" s="304"/>
      <c r="CG66" s="304"/>
      <c r="CH66" s="304"/>
      <c r="CI66" s="304"/>
      <c r="CJ66" s="304"/>
      <c r="CK66" s="304"/>
      <c r="CL66" s="304"/>
      <c r="CM66" s="304"/>
      <c r="CN66" s="304"/>
      <c r="CO66" s="304"/>
      <c r="CP66" s="304"/>
      <c r="CQ66" s="304"/>
      <c r="CR66" s="304"/>
      <c r="CS66" s="304"/>
      <c r="CT66" s="304"/>
      <c r="CU66" s="304"/>
      <c r="CV66" s="304"/>
      <c r="CW66" s="304"/>
      <c r="CX66" s="304"/>
      <c r="CY66" s="304"/>
      <c r="CZ66" s="304"/>
      <c r="DA66" s="304"/>
      <c r="DB66" s="304"/>
      <c r="DC66" s="304"/>
      <c r="DD66" s="304"/>
      <c r="DE66" s="304"/>
      <c r="DF66" s="304"/>
      <c r="DG66" s="304"/>
      <c r="DH66" s="304"/>
      <c r="DI66" s="304"/>
      <c r="DJ66" s="304"/>
      <c r="DK66" s="304"/>
      <c r="DL66" s="304"/>
      <c r="DM66" s="304"/>
      <c r="DN66" s="304"/>
      <c r="DO66" s="304"/>
      <c r="DP66" s="304"/>
      <c r="DQ66" s="304"/>
      <c r="DR66" s="304"/>
      <c r="DS66" s="304"/>
      <c r="DT66" s="304"/>
      <c r="DU66" s="304"/>
      <c r="DV66" s="304"/>
      <c r="DW66" s="304"/>
      <c r="DX66" s="304"/>
      <c r="DY66" s="304"/>
      <c r="DZ66" s="304"/>
      <c r="EA66" s="304"/>
      <c r="EB66" s="304"/>
      <c r="EC66" s="304"/>
      <c r="ED66" s="304"/>
      <c r="EE66" s="304"/>
      <c r="EF66" s="304"/>
      <c r="EG66" s="304"/>
      <c r="EH66" s="304"/>
      <c r="EI66" s="304"/>
      <c r="EJ66" s="304"/>
      <c r="EK66" s="304"/>
      <c r="EL66" s="304"/>
      <c r="EM66" s="304"/>
      <c r="EN66" s="304"/>
      <c r="EO66" s="304"/>
      <c r="EP66" s="304"/>
      <c r="EQ66" s="304"/>
      <c r="ER66" s="304"/>
      <c r="ES66" s="304"/>
      <c r="ET66" s="304"/>
      <c r="EU66" s="304"/>
      <c r="EV66" s="304"/>
      <c r="EW66" s="304"/>
      <c r="EX66" s="304"/>
      <c r="EY66" s="304"/>
      <c r="EZ66" s="304"/>
      <c r="FA66" s="304"/>
      <c r="FB66" s="304"/>
      <c r="FC66" s="304"/>
      <c r="FD66" s="304"/>
      <c r="FE66" s="304"/>
      <c r="FF66" s="304"/>
      <c r="FG66" s="304"/>
      <c r="FH66" s="304"/>
      <c r="FI66" s="304"/>
      <c r="FJ66" s="304"/>
      <c r="FK66" s="304"/>
      <c r="FL66" s="304"/>
      <c r="FM66" s="304"/>
      <c r="FN66" s="304"/>
      <c r="FO66" s="304"/>
      <c r="FP66" s="304"/>
      <c r="FQ66" s="304"/>
      <c r="FR66" s="304"/>
      <c r="FS66" s="304"/>
      <c r="FT66" s="304"/>
      <c r="FU66" s="304"/>
      <c r="FV66" s="304"/>
      <c r="FW66" s="304"/>
      <c r="FX66" s="304"/>
      <c r="FY66" s="304"/>
      <c r="FZ66" s="304"/>
      <c r="GA66" s="304"/>
      <c r="GB66" s="304"/>
      <c r="GC66" s="304"/>
      <c r="GD66" s="304"/>
      <c r="GE66" s="304"/>
      <c r="GF66" s="304"/>
      <c r="GG66" s="304"/>
      <c r="GH66" s="304"/>
      <c r="GI66" s="304"/>
      <c r="GJ66" s="304"/>
      <c r="GK66" s="304"/>
      <c r="GL66" s="304"/>
      <c r="GM66" s="304"/>
      <c r="GN66" s="304"/>
      <c r="GO66" s="304"/>
      <c r="GP66" s="304"/>
      <c r="GQ66" s="304"/>
      <c r="GR66" s="304"/>
      <c r="GS66" s="304"/>
      <c r="GT66" s="304"/>
      <c r="GU66" s="304"/>
      <c r="GV66" s="304"/>
      <c r="GW66" s="304"/>
      <c r="GX66" s="304"/>
      <c r="GY66" s="304"/>
      <c r="GZ66" s="304"/>
      <c r="HA66" s="304"/>
      <c r="HB66" s="304"/>
      <c r="HC66" s="304"/>
      <c r="HD66" s="304"/>
      <c r="HE66" s="304"/>
      <c r="HF66" s="304"/>
      <c r="HG66" s="304"/>
      <c r="HH66" s="304"/>
      <c r="HI66" s="304"/>
      <c r="HJ66" s="304"/>
      <c r="HK66" s="304"/>
      <c r="HL66" s="304"/>
      <c r="HM66" s="304"/>
      <c r="HN66" s="304"/>
      <c r="HO66" s="304"/>
      <c r="HP66" s="304"/>
      <c r="HQ66" s="304"/>
      <c r="HR66" s="304"/>
      <c r="HS66" s="304"/>
      <c r="HT66" s="304"/>
      <c r="HU66" s="304"/>
      <c r="HV66" s="304"/>
      <c r="HW66" s="304"/>
      <c r="HX66" s="304"/>
      <c r="HY66" s="304"/>
      <c r="HZ66" s="304"/>
      <c r="IA66" s="304"/>
      <c r="IB66" s="304"/>
      <c r="IC66" s="304"/>
      <c r="ID66" s="304"/>
      <c r="IE66" s="304"/>
      <c r="IF66" s="304"/>
      <c r="IG66" s="304"/>
      <c r="IH66" s="304"/>
      <c r="II66" s="304"/>
      <c r="IJ66" s="304"/>
      <c r="IK66" s="304"/>
      <c r="IL66" s="304"/>
      <c r="IM66" s="304"/>
      <c r="IN66" s="304"/>
      <c r="IO66" s="304"/>
      <c r="IP66" s="304"/>
      <c r="IQ66" s="304"/>
      <c r="IR66" s="304"/>
      <c r="IS66" s="304"/>
      <c r="IT66" s="304"/>
      <c r="IU66" s="304"/>
      <c r="IV66" s="304"/>
      <c r="IW66" s="304"/>
      <c r="IX66" s="304"/>
      <c r="IY66" s="304"/>
      <c r="IZ66" s="304"/>
      <c r="JA66" s="304"/>
      <c r="JB66" s="304"/>
      <c r="JC66" s="304"/>
      <c r="JD66" s="304"/>
      <c r="JE66" s="304"/>
      <c r="JF66" s="304"/>
      <c r="JG66" s="304"/>
      <c r="JH66" s="304"/>
      <c r="JI66" s="304"/>
      <c r="JJ66" s="304"/>
      <c r="JK66" s="304"/>
      <c r="JL66" s="304"/>
      <c r="JM66" s="304"/>
      <c r="JN66" s="304"/>
      <c r="JO66" s="304"/>
      <c r="JP66" s="304"/>
      <c r="JQ66" s="304"/>
      <c r="JR66" s="304"/>
      <c r="JS66" s="304"/>
      <c r="JT66" s="304"/>
      <c r="JU66" s="304"/>
      <c r="JV66" s="304"/>
      <c r="JW66" s="304"/>
      <c r="JX66" s="304"/>
      <c r="JY66" s="304"/>
      <c r="JZ66" s="304"/>
      <c r="KA66" s="304"/>
      <c r="KB66" s="304"/>
      <c r="KC66" s="304"/>
      <c r="KD66" s="304"/>
      <c r="KE66" s="304"/>
      <c r="KF66" s="304"/>
      <c r="KG66" s="304"/>
      <c r="KH66" s="304"/>
      <c r="KI66" s="304"/>
      <c r="KJ66" s="304"/>
      <c r="KK66" s="304"/>
      <c r="KL66" s="304"/>
      <c r="KM66" s="304"/>
      <c r="KN66" s="304"/>
      <c r="KO66" s="304"/>
      <c r="KP66" s="304"/>
      <c r="KQ66" s="304"/>
      <c r="KR66" s="304"/>
      <c r="KS66" s="304"/>
      <c r="KT66" s="304"/>
      <c r="KU66" s="304"/>
      <c r="KV66" s="304"/>
      <c r="KW66" s="304"/>
      <c r="KX66" s="304"/>
      <c r="KY66" s="304"/>
      <c r="KZ66" s="304"/>
      <c r="LA66" s="304"/>
      <c r="LB66" s="304"/>
      <c r="LC66" s="304"/>
      <c r="LD66" s="304"/>
      <c r="LE66" s="304"/>
      <c r="LF66" s="304"/>
      <c r="LG66" s="304"/>
      <c r="LH66" s="304"/>
      <c r="LI66" s="304"/>
      <c r="LJ66" s="304"/>
      <c r="LK66" s="304"/>
      <c r="LL66" s="304"/>
      <c r="LM66" s="304"/>
      <c r="LN66" s="304"/>
      <c r="LO66" s="304"/>
      <c r="LP66" s="304"/>
      <c r="LQ66" s="304"/>
      <c r="LR66" s="304"/>
      <c r="LS66" s="304"/>
      <c r="LT66" s="304"/>
      <c r="LU66" s="304"/>
      <c r="LV66" s="304"/>
      <c r="LW66" s="304"/>
      <c r="LX66" s="304"/>
      <c r="LY66" s="304"/>
      <c r="LZ66" s="304"/>
      <c r="MA66" s="304"/>
      <c r="MB66" s="304"/>
      <c r="MC66" s="304"/>
      <c r="MD66" s="304"/>
      <c r="ME66" s="304"/>
      <c r="MF66" s="304"/>
      <c r="MG66" s="304"/>
      <c r="MH66" s="304"/>
      <c r="MI66" s="304"/>
      <c r="MJ66" s="304"/>
      <c r="MK66" s="304"/>
      <c r="ML66" s="304"/>
      <c r="MM66" s="304"/>
      <c r="MN66" s="304"/>
      <c r="MO66" s="304"/>
      <c r="MP66" s="304"/>
      <c r="MQ66" s="304"/>
      <c r="MR66" s="304"/>
      <c r="MS66" s="304"/>
      <c r="MT66" s="304"/>
      <c r="MU66" s="304"/>
      <c r="MV66" s="304"/>
      <c r="MW66" s="304"/>
      <c r="MX66" s="304"/>
      <c r="MY66" s="304"/>
      <c r="MZ66" s="304"/>
      <c r="NA66" s="304"/>
      <c r="NB66" s="304"/>
      <c r="NC66" s="304"/>
      <c r="ND66" s="304"/>
      <c r="NE66" s="304"/>
      <c r="NF66" s="304"/>
      <c r="NG66" s="304"/>
      <c r="NH66" s="304"/>
      <c r="NI66" s="304"/>
      <c r="NJ66" s="304"/>
      <c r="NK66" s="304"/>
      <c r="NL66" s="304"/>
      <c r="NM66" s="304"/>
      <c r="NN66" s="304"/>
      <c r="NO66" s="304"/>
      <c r="NP66" s="304"/>
      <c r="NQ66" s="304"/>
      <c r="NR66" s="304"/>
      <c r="NS66" s="304"/>
      <c r="NT66" s="304"/>
      <c r="NU66" s="304"/>
      <c r="NV66" s="304"/>
      <c r="NW66" s="304"/>
      <c r="NX66" s="304"/>
      <c r="NY66" s="304"/>
      <c r="NZ66" s="304"/>
      <c r="OA66" s="304"/>
      <c r="OB66" s="304"/>
      <c r="OC66" s="304"/>
      <c r="OD66" s="304"/>
      <c r="OE66" s="304"/>
      <c r="OF66" s="304"/>
      <c r="OG66" s="304"/>
      <c r="OH66" s="304"/>
      <c r="OI66" s="304"/>
      <c r="OJ66" s="304"/>
      <c r="OK66" s="304"/>
      <c r="OL66" s="304"/>
      <c r="OM66" s="304"/>
      <c r="ON66" s="304"/>
      <c r="OO66" s="304"/>
      <c r="OP66" s="304"/>
      <c r="OQ66" s="304"/>
      <c r="OR66" s="304"/>
      <c r="OS66" s="304"/>
      <c r="OT66" s="304"/>
      <c r="OU66" s="304"/>
      <c r="OV66" s="304"/>
      <c r="OW66" s="304"/>
      <c r="OX66" s="304"/>
      <c r="OY66" s="304"/>
      <c r="OZ66" s="304"/>
      <c r="PA66" s="304"/>
      <c r="PB66" s="304"/>
      <c r="PC66" s="304"/>
      <c r="PD66" s="304"/>
      <c r="PE66" s="304"/>
      <c r="PF66" s="304"/>
      <c r="PG66" s="304"/>
      <c r="PH66" s="304"/>
      <c r="PI66" s="304"/>
      <c r="PJ66" s="304"/>
      <c r="PK66" s="304"/>
      <c r="PL66" s="304"/>
      <c r="PM66" s="304"/>
      <c r="PN66" s="304"/>
      <c r="PO66" s="304"/>
      <c r="PP66" s="304"/>
      <c r="PQ66" s="304"/>
      <c r="PR66" s="304"/>
      <c r="PS66" s="304"/>
      <c r="PT66" s="304"/>
      <c r="PU66" s="304"/>
      <c r="PV66" s="304"/>
      <c r="PW66" s="304"/>
      <c r="PX66" s="304"/>
      <c r="PY66" s="304"/>
      <c r="PZ66" s="304"/>
      <c r="QA66" s="304"/>
      <c r="QB66" s="304"/>
      <c r="QC66" s="304"/>
      <c r="QD66" s="304"/>
      <c r="QE66" s="304"/>
      <c r="QF66" s="304"/>
      <c r="QG66" s="304"/>
      <c r="QH66" s="304"/>
      <c r="QI66" s="304"/>
      <c r="QJ66" s="304"/>
      <c r="QK66" s="304"/>
      <c r="QL66" s="304"/>
      <c r="QM66" s="304"/>
      <c r="QN66" s="304"/>
      <c r="QO66" s="304"/>
      <c r="QP66" s="304"/>
      <c r="QQ66" s="304"/>
      <c r="QR66" s="304"/>
      <c r="QS66" s="304"/>
      <c r="QT66" s="304"/>
      <c r="QU66" s="304"/>
      <c r="QV66" s="304"/>
      <c r="QW66" s="304"/>
      <c r="QX66" s="304"/>
      <c r="QY66" s="304"/>
      <c r="QZ66" s="304"/>
      <c r="RA66" s="304"/>
      <c r="RB66" s="304"/>
      <c r="RC66" s="304"/>
      <c r="RD66" s="304"/>
      <c r="RE66" s="304"/>
      <c r="RF66" s="304"/>
      <c r="RG66" s="304"/>
      <c r="RH66" s="304"/>
      <c r="RI66" s="304"/>
      <c r="RJ66" s="304"/>
      <c r="RK66" s="304"/>
      <c r="RL66" s="304"/>
      <c r="RM66" s="304"/>
      <c r="RN66" s="304"/>
      <c r="RO66" s="304"/>
      <c r="RP66" s="304"/>
      <c r="RQ66" s="304"/>
      <c r="RR66" s="304"/>
      <c r="RS66" s="304"/>
      <c r="RT66" s="304"/>
      <c r="RU66" s="304"/>
      <c r="RV66" s="304"/>
      <c r="RW66" s="304"/>
      <c r="RX66" s="304"/>
      <c r="RY66" s="304"/>
      <c r="RZ66" s="304"/>
      <c r="SA66" s="304"/>
      <c r="SB66" s="304"/>
      <c r="SC66" s="304"/>
      <c r="SD66" s="304"/>
      <c r="SE66" s="304"/>
      <c r="SF66" s="304"/>
      <c r="SG66" s="304"/>
      <c r="SH66" s="304"/>
      <c r="SI66" s="304"/>
      <c r="SJ66" s="304"/>
      <c r="SK66" s="304"/>
      <c r="SL66" s="304"/>
      <c r="SM66" s="304"/>
      <c r="SN66" s="304"/>
      <c r="SO66" s="304"/>
      <c r="SP66" s="304"/>
      <c r="SQ66" s="304"/>
      <c r="SR66" s="304"/>
      <c r="SS66" s="304"/>
      <c r="ST66" s="304"/>
      <c r="SU66" s="304"/>
      <c r="SV66" s="304"/>
      <c r="SW66" s="304"/>
      <c r="SX66" s="304"/>
      <c r="SY66" s="304"/>
      <c r="SZ66" s="304"/>
      <c r="TA66" s="304"/>
      <c r="TB66" s="304"/>
      <c r="TC66" s="304"/>
      <c r="TD66" s="304"/>
      <c r="TE66" s="304"/>
      <c r="TF66" s="304"/>
      <c r="TG66" s="304"/>
      <c r="TH66" s="304"/>
      <c r="TI66" s="304"/>
      <c r="TJ66" s="304"/>
      <c r="TK66" s="304"/>
      <c r="TL66" s="304"/>
      <c r="TM66" s="304"/>
      <c r="TN66" s="304"/>
      <c r="TO66" s="304"/>
      <c r="TP66" s="304"/>
      <c r="TQ66" s="304"/>
      <c r="TR66" s="304"/>
      <c r="TS66" s="304"/>
      <c r="TT66" s="304"/>
      <c r="TU66" s="304"/>
      <c r="TV66" s="304"/>
      <c r="TW66" s="304"/>
      <c r="TX66" s="304"/>
      <c r="TY66" s="304"/>
      <c r="TZ66" s="304"/>
      <c r="UA66" s="304"/>
      <c r="UB66" s="304"/>
      <c r="UC66" s="304"/>
      <c r="UD66" s="304"/>
      <c r="UE66" s="304"/>
      <c r="UF66" s="304"/>
      <c r="UG66" s="304"/>
      <c r="UH66" s="304"/>
      <c r="UI66" s="304"/>
      <c r="UJ66" s="304"/>
      <c r="UK66" s="304"/>
      <c r="UL66" s="304"/>
      <c r="UM66" s="304"/>
      <c r="UN66" s="304"/>
      <c r="UO66" s="304"/>
      <c r="UP66" s="304"/>
      <c r="UQ66" s="304"/>
      <c r="UR66" s="304"/>
      <c r="US66" s="304"/>
      <c r="UT66" s="304"/>
      <c r="UU66" s="304"/>
      <c r="UV66" s="304"/>
      <c r="UW66" s="304"/>
      <c r="UX66" s="304"/>
      <c r="UY66" s="304"/>
      <c r="UZ66" s="304"/>
      <c r="VA66" s="304"/>
      <c r="VB66" s="304"/>
      <c r="VC66" s="304"/>
      <c r="VD66" s="304"/>
      <c r="VE66" s="304"/>
      <c r="VF66" s="304"/>
      <c r="VG66" s="304"/>
      <c r="VH66" s="304"/>
      <c r="VI66" s="304"/>
      <c r="VJ66" s="304"/>
      <c r="VK66" s="304"/>
      <c r="VL66" s="304"/>
      <c r="VM66" s="304"/>
      <c r="VN66" s="304"/>
      <c r="VO66" s="304"/>
      <c r="VP66" s="304"/>
      <c r="VQ66" s="304"/>
      <c r="VR66" s="304"/>
      <c r="VS66" s="304"/>
      <c r="VT66" s="304"/>
      <c r="VU66" s="304"/>
      <c r="VV66" s="304"/>
      <c r="VW66" s="304"/>
      <c r="VX66" s="304"/>
      <c r="VY66" s="304"/>
      <c r="VZ66" s="304"/>
      <c r="WA66" s="304"/>
      <c r="WB66" s="304"/>
      <c r="WC66" s="304"/>
      <c r="WD66" s="304"/>
      <c r="WE66" s="304"/>
      <c r="WF66" s="304"/>
      <c r="WG66" s="304"/>
      <c r="WH66" s="304"/>
      <c r="WI66" s="304"/>
      <c r="WJ66" s="304"/>
      <c r="WK66" s="304"/>
      <c r="WL66" s="304"/>
      <c r="WM66" s="304"/>
      <c r="WN66" s="304"/>
      <c r="WO66" s="304"/>
      <c r="WP66" s="304"/>
      <c r="WQ66" s="304"/>
      <c r="WR66" s="304"/>
      <c r="WS66" s="304"/>
      <c r="WT66" s="304"/>
      <c r="WU66" s="304"/>
      <c r="WV66" s="304"/>
      <c r="WW66" s="304"/>
      <c r="WX66" s="304"/>
      <c r="WY66" s="304"/>
      <c r="WZ66" s="304"/>
      <c r="XA66" s="304"/>
      <c r="XB66" s="304"/>
      <c r="XC66" s="304"/>
      <c r="XD66" s="304"/>
      <c r="XE66" s="304"/>
      <c r="XF66" s="304"/>
      <c r="XG66" s="304"/>
      <c r="XH66" s="304"/>
      <c r="XI66" s="304"/>
      <c r="XJ66" s="304"/>
      <c r="XK66" s="304"/>
      <c r="XL66" s="304"/>
      <c r="XM66" s="304"/>
      <c r="XN66" s="304"/>
      <c r="XO66" s="304"/>
      <c r="XP66" s="304"/>
      <c r="XQ66" s="304"/>
      <c r="XR66" s="304"/>
      <c r="XS66" s="304"/>
      <c r="XT66" s="304"/>
      <c r="XU66" s="304"/>
      <c r="XV66" s="304"/>
      <c r="XW66" s="304"/>
      <c r="XX66" s="304"/>
      <c r="XY66" s="304"/>
      <c r="XZ66" s="304"/>
      <c r="YA66" s="304"/>
      <c r="YB66" s="304"/>
      <c r="YC66" s="304"/>
      <c r="YD66" s="304"/>
      <c r="YE66" s="304"/>
      <c r="YF66" s="304"/>
      <c r="YG66" s="304"/>
      <c r="YH66" s="304"/>
      <c r="YI66" s="304"/>
      <c r="YJ66" s="304"/>
      <c r="YK66" s="304"/>
      <c r="YL66" s="304"/>
      <c r="YM66" s="304"/>
      <c r="YN66" s="304"/>
      <c r="YO66" s="304"/>
      <c r="YP66" s="304"/>
      <c r="YQ66" s="304"/>
      <c r="YR66" s="304"/>
      <c r="YS66" s="304"/>
      <c r="YT66" s="304"/>
      <c r="YU66" s="304"/>
      <c r="YV66" s="304"/>
      <c r="YW66" s="304"/>
      <c r="YX66" s="304"/>
      <c r="YY66" s="304"/>
      <c r="YZ66" s="304"/>
      <c r="ZA66" s="304"/>
      <c r="ZB66" s="304"/>
      <c r="ZC66" s="304"/>
      <c r="ZD66" s="304"/>
      <c r="ZE66" s="304"/>
      <c r="ZF66" s="304"/>
      <c r="ZG66" s="304"/>
      <c r="ZH66" s="304"/>
      <c r="ZI66" s="304"/>
      <c r="ZJ66" s="304"/>
      <c r="ZK66" s="304"/>
      <c r="ZL66" s="304"/>
      <c r="ZM66" s="304"/>
      <c r="ZN66" s="304"/>
      <c r="ZO66" s="304"/>
      <c r="ZP66" s="304"/>
      <c r="ZQ66" s="304"/>
      <c r="ZR66" s="304"/>
      <c r="ZS66" s="304"/>
      <c r="ZT66" s="304"/>
      <c r="ZU66" s="304"/>
      <c r="ZV66" s="304"/>
      <c r="ZW66" s="304"/>
      <c r="ZX66" s="304"/>
      <c r="ZY66" s="304"/>
      <c r="ZZ66" s="304"/>
      <c r="AAA66" s="304"/>
      <c r="AAB66" s="304"/>
      <c r="AAC66" s="304"/>
      <c r="AAD66" s="304"/>
      <c r="AAE66" s="304"/>
      <c r="AAF66" s="304"/>
      <c r="AAG66" s="304"/>
      <c r="AAH66" s="304"/>
      <c r="AAI66" s="304"/>
      <c r="AAJ66" s="304"/>
      <c r="AAK66" s="304"/>
      <c r="AAL66" s="304"/>
      <c r="AAM66" s="304"/>
      <c r="AAN66" s="304"/>
      <c r="AAO66" s="304"/>
      <c r="AAP66" s="304"/>
      <c r="AAQ66" s="304"/>
      <c r="AAR66" s="304"/>
      <c r="AAS66" s="304"/>
      <c r="AAT66" s="304"/>
      <c r="AAU66" s="304"/>
      <c r="AAV66" s="304"/>
      <c r="AAW66" s="304"/>
      <c r="AAX66" s="304"/>
      <c r="AAY66" s="304"/>
      <c r="AAZ66" s="304"/>
      <c r="ABA66" s="304"/>
      <c r="ABB66" s="304"/>
      <c r="ABC66" s="304"/>
      <c r="ABD66" s="304"/>
      <c r="ABE66" s="304"/>
      <c r="ABF66" s="304"/>
      <c r="ABG66" s="304"/>
      <c r="ABH66" s="304"/>
      <c r="ABI66" s="304"/>
      <c r="ABJ66" s="304"/>
      <c r="ABK66" s="304"/>
      <c r="ABL66" s="304"/>
      <c r="ABM66" s="304"/>
      <c r="ABN66" s="304"/>
      <c r="ABO66" s="304"/>
      <c r="ABP66" s="304"/>
      <c r="ABQ66" s="304"/>
      <c r="ABR66" s="304"/>
      <c r="ABS66" s="304"/>
      <c r="ABT66" s="304"/>
      <c r="ABU66" s="304"/>
      <c r="ABV66" s="304"/>
      <c r="ABW66" s="304"/>
      <c r="ABX66" s="304"/>
      <c r="ABY66" s="304"/>
      <c r="ABZ66" s="304"/>
      <c r="ACA66" s="304"/>
      <c r="ACB66" s="304"/>
      <c r="ACC66" s="304"/>
      <c r="ACD66" s="304"/>
      <c r="ACE66" s="304"/>
      <c r="ACF66" s="304"/>
      <c r="ACG66" s="304"/>
      <c r="ACH66" s="304"/>
      <c r="ACI66" s="304"/>
      <c r="ACJ66" s="304"/>
      <c r="ACK66" s="304"/>
      <c r="ACL66" s="304"/>
      <c r="ACM66" s="304"/>
      <c r="ACN66" s="304"/>
      <c r="ACO66" s="304"/>
      <c r="ACP66" s="304"/>
      <c r="ACQ66" s="304"/>
      <c r="ACR66" s="304"/>
      <c r="ACS66" s="304"/>
      <c r="ACT66" s="304"/>
      <c r="ACU66" s="304"/>
      <c r="ACV66" s="304"/>
      <c r="ACW66" s="304"/>
      <c r="ACX66" s="304"/>
      <c r="ACY66" s="304"/>
      <c r="ACZ66" s="304"/>
      <c r="ADA66" s="304"/>
      <c r="ADB66" s="304"/>
      <c r="ADC66" s="304"/>
      <c r="ADD66" s="304"/>
      <c r="ADE66" s="304"/>
      <c r="ADF66" s="304"/>
      <c r="ADG66" s="304"/>
      <c r="ADH66" s="304"/>
      <c r="ADI66" s="304"/>
      <c r="ADJ66" s="304"/>
      <c r="ADK66" s="304"/>
      <c r="ADL66" s="304"/>
      <c r="ADM66" s="304"/>
      <c r="ADN66" s="304"/>
      <c r="ADO66" s="304"/>
      <c r="ADP66" s="304"/>
      <c r="ADQ66" s="304"/>
      <c r="ADR66" s="304"/>
      <c r="ADS66" s="304"/>
      <c r="ADT66" s="304"/>
      <c r="ADU66" s="304"/>
      <c r="ADV66" s="304"/>
      <c r="ADW66" s="304"/>
      <c r="ADX66" s="304"/>
      <c r="ADY66" s="304"/>
      <c r="ADZ66" s="304"/>
      <c r="AEA66" s="304"/>
      <c r="AEB66" s="304"/>
      <c r="AEC66" s="304"/>
      <c r="AED66" s="304"/>
      <c r="AEE66" s="304"/>
      <c r="AEF66" s="304"/>
      <c r="AEG66" s="304"/>
      <c r="AEH66" s="304"/>
      <c r="AEI66" s="304"/>
      <c r="AEJ66" s="304"/>
      <c r="AEK66" s="304"/>
      <c r="AEL66" s="304"/>
      <c r="AEM66" s="304"/>
      <c r="AEN66" s="304"/>
      <c r="AEO66" s="304"/>
      <c r="AEP66" s="304"/>
      <c r="AEQ66" s="304"/>
      <c r="AER66" s="304"/>
      <c r="AES66" s="304"/>
      <c r="AET66" s="304"/>
      <c r="AEU66" s="304"/>
      <c r="AEV66" s="304"/>
      <c r="AEW66" s="304"/>
      <c r="AEX66" s="304"/>
      <c r="AEY66" s="304"/>
      <c r="AEZ66" s="304"/>
      <c r="AFA66" s="304"/>
      <c r="AFB66" s="304"/>
      <c r="AFC66" s="304"/>
      <c r="AFD66" s="304"/>
      <c r="AFE66" s="304"/>
      <c r="AFF66" s="304"/>
      <c r="AFG66" s="304"/>
      <c r="AFH66" s="304"/>
      <c r="AFI66" s="304"/>
      <c r="AFJ66" s="304"/>
      <c r="AFK66" s="304"/>
      <c r="AFL66" s="304"/>
      <c r="AFM66" s="304"/>
      <c r="AFN66" s="304"/>
      <c r="AFO66" s="304"/>
      <c r="AFP66" s="304"/>
      <c r="AFQ66" s="304"/>
      <c r="AFR66" s="304"/>
      <c r="AFS66" s="304"/>
      <c r="AFT66" s="304"/>
      <c r="AFU66" s="304"/>
      <c r="AFV66" s="304"/>
      <c r="AFW66" s="304"/>
      <c r="AFX66" s="304"/>
      <c r="AFY66" s="304"/>
      <c r="AFZ66" s="304"/>
      <c r="AGA66" s="304"/>
      <c r="AGB66" s="304"/>
      <c r="AGC66" s="304"/>
      <c r="AGD66" s="304"/>
      <c r="AGE66" s="304"/>
      <c r="AGF66" s="304"/>
      <c r="AGG66" s="304"/>
      <c r="AGH66" s="304"/>
      <c r="AGI66" s="304"/>
      <c r="AGJ66" s="304"/>
      <c r="AGK66" s="304"/>
      <c r="AGL66" s="304"/>
      <c r="AGM66" s="304"/>
      <c r="AGN66" s="304"/>
      <c r="AGO66" s="304"/>
      <c r="AGP66" s="304"/>
      <c r="AGQ66" s="304"/>
      <c r="AGR66" s="304"/>
      <c r="AGS66" s="304"/>
      <c r="AGT66" s="304"/>
      <c r="AGU66" s="304"/>
      <c r="AGV66" s="304"/>
      <c r="AGW66" s="304"/>
      <c r="AGX66" s="304"/>
      <c r="AGY66" s="304"/>
      <c r="AGZ66" s="304"/>
      <c r="AHA66" s="304"/>
      <c r="AHB66" s="304"/>
      <c r="AHC66" s="304"/>
      <c r="AHD66" s="304"/>
      <c r="AHE66" s="304"/>
      <c r="AHF66" s="304"/>
      <c r="AHG66" s="304"/>
      <c r="AHH66" s="304"/>
      <c r="AHI66" s="304"/>
      <c r="AHJ66" s="304"/>
      <c r="AHK66" s="304"/>
      <c r="AHL66" s="304"/>
      <c r="AHM66" s="304"/>
      <c r="AHN66" s="304"/>
      <c r="AHO66" s="304"/>
      <c r="AHP66" s="304"/>
      <c r="AHQ66" s="304"/>
      <c r="AHR66" s="304"/>
      <c r="AHS66" s="304"/>
      <c r="AHT66" s="304"/>
      <c r="AHU66" s="304"/>
      <c r="AHV66" s="304"/>
      <c r="AHW66" s="304"/>
      <c r="AHX66" s="304"/>
      <c r="AHY66" s="304"/>
      <c r="AHZ66" s="304"/>
      <c r="AIA66" s="304"/>
      <c r="AIB66" s="304"/>
      <c r="AIC66" s="304"/>
      <c r="AID66" s="304"/>
      <c r="AIE66" s="304"/>
      <c r="AIF66" s="304"/>
      <c r="AIG66" s="304"/>
      <c r="AIH66" s="304"/>
      <c r="AII66" s="304"/>
      <c r="AIJ66" s="304"/>
      <c r="AIK66" s="304"/>
      <c r="AIL66" s="304"/>
      <c r="AIM66" s="304"/>
      <c r="AIN66" s="304"/>
      <c r="AIO66" s="304"/>
      <c r="AIP66" s="304"/>
      <c r="AIQ66" s="304"/>
      <c r="AIR66" s="304"/>
      <c r="AIS66" s="304"/>
      <c r="AIT66" s="304"/>
      <c r="AIU66" s="304"/>
      <c r="AIV66" s="304"/>
      <c r="AIW66" s="304"/>
      <c r="AIX66" s="304"/>
      <c r="AIY66" s="304"/>
      <c r="AIZ66" s="304"/>
      <c r="AJA66" s="304"/>
      <c r="AJB66" s="304"/>
      <c r="AJC66" s="304"/>
      <c r="AJD66" s="304"/>
      <c r="AJE66" s="304"/>
      <c r="AJF66" s="304"/>
      <c r="AJG66" s="304"/>
      <c r="AJH66" s="304"/>
      <c r="AJI66" s="304"/>
      <c r="AJJ66" s="304"/>
      <c r="AJK66" s="304"/>
      <c r="AJL66" s="304"/>
      <c r="AJM66" s="304"/>
      <c r="AJN66" s="304"/>
      <c r="AJO66" s="304"/>
      <c r="AJP66" s="304"/>
      <c r="AJQ66" s="304"/>
      <c r="AJR66" s="304"/>
      <c r="AJS66" s="304"/>
      <c r="AJT66" s="304"/>
      <c r="AJU66" s="304"/>
      <c r="AJV66" s="304"/>
      <c r="AJW66" s="304"/>
      <c r="AJX66" s="304"/>
      <c r="AJY66" s="304"/>
      <c r="AJZ66" s="304"/>
      <c r="AKA66" s="304"/>
      <c r="AKB66" s="304"/>
      <c r="AKC66" s="304"/>
      <c r="AKD66" s="304"/>
      <c r="AKE66" s="304"/>
      <c r="AKF66" s="304"/>
      <c r="AKG66" s="304"/>
      <c r="AKH66" s="304"/>
      <c r="AKI66" s="304"/>
      <c r="AKJ66" s="304"/>
      <c r="AKK66" s="304"/>
      <c r="AKL66" s="304"/>
      <c r="AKM66" s="304"/>
      <c r="AKN66" s="304"/>
      <c r="AKO66" s="304"/>
      <c r="AKP66" s="304"/>
      <c r="AKQ66" s="304"/>
      <c r="AKR66" s="304"/>
      <c r="AKS66" s="304"/>
      <c r="AKT66" s="304"/>
      <c r="AKU66" s="304"/>
      <c r="AKV66" s="304"/>
      <c r="AKW66" s="304"/>
      <c r="AKX66" s="304"/>
      <c r="AKY66" s="304"/>
      <c r="AKZ66" s="304"/>
      <c r="ALA66" s="304"/>
      <c r="ALB66" s="304"/>
      <c r="ALC66" s="304"/>
      <c r="ALD66" s="304"/>
      <c r="ALE66" s="304"/>
      <c r="ALF66" s="304"/>
      <c r="ALG66" s="304"/>
      <c r="ALH66" s="304"/>
      <c r="ALI66" s="304"/>
      <c r="ALJ66" s="304"/>
      <c r="ALK66" s="304"/>
    </row>
    <row r="67" spans="2:999">
      <c r="B67"/>
      <c r="C67" s="677"/>
      <c r="D67" s="677"/>
      <c r="E67" s="677"/>
      <c r="F67" s="677"/>
      <c r="G67" s="677"/>
      <c r="H67" s="677"/>
      <c r="I67" s="677"/>
      <c r="J67" s="677"/>
      <c r="K67" s="677"/>
      <c r="N67" s="86"/>
      <c r="O67" s="294"/>
      <c r="P67" s="294"/>
      <c r="Q67" s="294"/>
      <c r="R67" s="294"/>
      <c r="S67" s="294"/>
      <c r="T67" s="294"/>
      <c r="U67" s="291"/>
      <c r="V67" s="291"/>
      <c r="W67" s="291"/>
      <c r="X67" s="291"/>
      <c r="Y67" s="291"/>
      <c r="Z67" s="291"/>
      <c r="AA67" s="291"/>
      <c r="AB67" s="291"/>
      <c r="AC67" s="291"/>
      <c r="AD67" s="291"/>
      <c r="AE67" s="291"/>
      <c r="AF67" s="291"/>
      <c r="AG67" s="291"/>
      <c r="AH67" s="291"/>
      <c r="AI67" s="291"/>
      <c r="AJ67" s="291"/>
      <c r="AK67" s="291"/>
      <c r="AL67" s="291"/>
      <c r="AM67" s="291"/>
      <c r="AN67" s="291"/>
      <c r="AO67" s="291"/>
      <c r="AP67" s="291"/>
      <c r="AQ67" s="291"/>
      <c r="AR67" s="291"/>
      <c r="AS67" s="291"/>
      <c r="AT67" s="291"/>
      <c r="AU67" s="291"/>
      <c r="AV67" s="291"/>
      <c r="AW67" s="291"/>
      <c r="AX67" s="291"/>
      <c r="AY67" s="291"/>
      <c r="AZ67" s="291"/>
      <c r="BA67" s="291"/>
      <c r="BB67" s="291"/>
      <c r="BC67" s="291"/>
      <c r="BD67" s="291"/>
      <c r="BE67" s="291"/>
      <c r="BF67" s="291"/>
      <c r="BG67" s="291"/>
      <c r="BH67" s="291"/>
      <c r="BI67" s="291"/>
      <c r="BJ67" s="291"/>
      <c r="BK67" s="291"/>
      <c r="BL67" s="291"/>
      <c r="BM67" s="291"/>
      <c r="BN67" s="291"/>
      <c r="BO67" s="291"/>
      <c r="BP67" s="291"/>
      <c r="BQ67" s="291"/>
      <c r="BR67" s="291"/>
      <c r="BS67" s="291"/>
      <c r="BT67" s="291"/>
      <c r="BU67" s="291"/>
      <c r="BV67" s="291"/>
      <c r="BW67" s="291"/>
      <c r="BX67" s="291"/>
      <c r="BY67" s="291"/>
      <c r="BZ67" s="291"/>
      <c r="CA67" s="291"/>
      <c r="CB67" s="291"/>
      <c r="CC67" s="291"/>
      <c r="CD67" s="291"/>
      <c r="CE67" s="291"/>
      <c r="CF67" s="291"/>
      <c r="CG67" s="291"/>
      <c r="CH67" s="291"/>
      <c r="CI67" s="291"/>
      <c r="CJ67" s="291"/>
      <c r="CK67" s="291"/>
      <c r="CL67" s="291"/>
      <c r="CM67" s="291"/>
      <c r="CN67" s="291"/>
      <c r="CO67" s="291"/>
      <c r="CP67" s="291"/>
      <c r="CQ67" s="291"/>
      <c r="CR67" s="291"/>
      <c r="CS67" s="291"/>
      <c r="CT67" s="291"/>
      <c r="CU67" s="291"/>
      <c r="CV67" s="291"/>
      <c r="CW67" s="291"/>
      <c r="CX67" s="291"/>
      <c r="CY67" s="291"/>
      <c r="CZ67" s="291"/>
      <c r="DA67" s="291"/>
      <c r="DB67" s="291"/>
      <c r="DC67" s="291"/>
      <c r="DD67" s="291"/>
      <c r="DE67" s="291"/>
      <c r="DF67" s="291"/>
      <c r="DG67" s="291"/>
      <c r="DH67" s="291"/>
      <c r="DI67" s="291"/>
      <c r="DJ67" s="291"/>
      <c r="DK67" s="291"/>
      <c r="DL67" s="291"/>
      <c r="DM67" s="291"/>
      <c r="DN67" s="291"/>
      <c r="DO67" s="291"/>
      <c r="DP67" s="291"/>
      <c r="DQ67" s="291"/>
      <c r="DR67" s="291"/>
      <c r="DS67" s="291"/>
      <c r="DT67" s="291"/>
      <c r="DU67" s="291"/>
      <c r="DV67" s="291"/>
      <c r="DW67" s="291"/>
      <c r="DX67" s="291"/>
      <c r="DY67" s="291"/>
      <c r="DZ67" s="291"/>
      <c r="EA67" s="291"/>
      <c r="EB67" s="291"/>
      <c r="EC67" s="291"/>
      <c r="ED67" s="291"/>
      <c r="EE67" s="291"/>
      <c r="EF67" s="291"/>
      <c r="EG67" s="291"/>
      <c r="EH67" s="291"/>
      <c r="EI67" s="291"/>
      <c r="EJ67" s="291"/>
      <c r="EK67" s="291"/>
      <c r="EL67" s="291"/>
      <c r="EM67" s="291"/>
      <c r="EN67" s="291"/>
      <c r="EO67" s="291"/>
      <c r="EP67" s="291"/>
      <c r="EQ67" s="291"/>
      <c r="ER67" s="291"/>
      <c r="ES67" s="291"/>
      <c r="ET67" s="291"/>
      <c r="EU67" s="291"/>
      <c r="EV67" s="291"/>
      <c r="EW67" s="291"/>
      <c r="EX67" s="291"/>
      <c r="EY67" s="291"/>
      <c r="EZ67" s="291"/>
      <c r="FA67" s="291"/>
      <c r="FB67" s="291"/>
      <c r="FC67" s="291"/>
      <c r="FD67" s="291"/>
      <c r="FE67" s="291"/>
      <c r="FF67" s="291"/>
      <c r="FG67" s="291"/>
      <c r="FH67" s="291"/>
      <c r="FI67" s="291"/>
      <c r="FJ67" s="291"/>
      <c r="FK67" s="291"/>
      <c r="FL67" s="291"/>
      <c r="FM67" s="291"/>
      <c r="FN67" s="291"/>
      <c r="FO67" s="291"/>
      <c r="FP67" s="291"/>
      <c r="FQ67" s="291"/>
      <c r="FR67" s="291"/>
      <c r="FS67" s="291"/>
      <c r="FT67" s="291"/>
      <c r="FU67" s="291"/>
      <c r="FV67" s="291"/>
      <c r="FW67" s="291"/>
      <c r="FX67" s="291"/>
      <c r="FY67" s="291"/>
      <c r="FZ67" s="291"/>
      <c r="GA67" s="291"/>
      <c r="GB67" s="291"/>
      <c r="GC67" s="291"/>
      <c r="GD67" s="291"/>
      <c r="GE67" s="291"/>
      <c r="GF67" s="291"/>
      <c r="GG67" s="291"/>
      <c r="GH67" s="291"/>
      <c r="GI67" s="291"/>
      <c r="GJ67" s="291"/>
      <c r="GK67" s="291"/>
      <c r="GL67" s="291"/>
      <c r="GM67" s="291"/>
      <c r="GN67" s="291"/>
      <c r="GO67" s="291"/>
      <c r="GP67" s="291"/>
      <c r="GQ67" s="291"/>
      <c r="GR67" s="291"/>
      <c r="GS67" s="291"/>
      <c r="GT67" s="291"/>
      <c r="GU67" s="291"/>
      <c r="GV67" s="291"/>
      <c r="GW67" s="291"/>
      <c r="GX67" s="291"/>
      <c r="GY67" s="291"/>
      <c r="GZ67" s="291"/>
      <c r="HA67" s="291"/>
      <c r="HB67" s="291"/>
      <c r="HC67" s="291"/>
      <c r="HD67" s="291"/>
      <c r="HE67" s="291"/>
      <c r="HF67" s="291"/>
      <c r="HG67" s="291"/>
      <c r="HH67" s="291"/>
      <c r="HI67" s="291"/>
      <c r="HJ67" s="291"/>
      <c r="HK67" s="291"/>
      <c r="HL67" s="291"/>
      <c r="HM67" s="291"/>
      <c r="HN67" s="291"/>
      <c r="HO67" s="291"/>
      <c r="HP67" s="291"/>
      <c r="HQ67" s="291"/>
      <c r="HR67" s="291"/>
      <c r="HS67" s="291"/>
      <c r="HT67" s="291"/>
      <c r="HU67" s="291"/>
      <c r="HV67" s="291"/>
      <c r="HW67" s="291"/>
      <c r="HX67" s="291"/>
      <c r="HY67" s="291"/>
      <c r="HZ67" s="291"/>
      <c r="IA67" s="291"/>
      <c r="IB67" s="291"/>
      <c r="IC67" s="291"/>
      <c r="ID67" s="291"/>
      <c r="IE67" s="291"/>
      <c r="IF67" s="291"/>
      <c r="IG67" s="291"/>
      <c r="IH67" s="291"/>
      <c r="II67" s="291"/>
      <c r="IJ67" s="291"/>
      <c r="IK67" s="291"/>
      <c r="IL67" s="291"/>
      <c r="IM67" s="291"/>
      <c r="IN67" s="291"/>
      <c r="IO67" s="291"/>
      <c r="IP67" s="291"/>
      <c r="IQ67" s="291"/>
      <c r="IR67" s="291"/>
      <c r="IS67" s="291"/>
      <c r="IT67" s="291"/>
      <c r="IU67" s="291"/>
      <c r="IV67" s="291"/>
      <c r="IW67" s="291"/>
      <c r="IX67" s="291"/>
      <c r="IY67" s="291"/>
      <c r="IZ67" s="291"/>
      <c r="JA67" s="291"/>
      <c r="JB67" s="291"/>
      <c r="JC67" s="291"/>
      <c r="JD67" s="291"/>
      <c r="JE67" s="291"/>
      <c r="JF67" s="291"/>
      <c r="JG67" s="291"/>
      <c r="JH67" s="291"/>
      <c r="JI67" s="291"/>
      <c r="JJ67" s="291"/>
      <c r="JK67" s="291"/>
      <c r="JL67" s="291"/>
      <c r="JM67" s="291"/>
      <c r="JN67" s="291"/>
      <c r="JO67" s="291"/>
      <c r="JP67" s="291"/>
      <c r="JQ67" s="291"/>
      <c r="JR67" s="291"/>
      <c r="JS67" s="291"/>
      <c r="JT67" s="291"/>
      <c r="JU67" s="291"/>
      <c r="JV67" s="291"/>
      <c r="JW67" s="291"/>
      <c r="JX67" s="291"/>
      <c r="JY67" s="291"/>
      <c r="JZ67" s="291"/>
      <c r="KA67" s="291"/>
      <c r="KB67" s="291"/>
      <c r="KC67" s="291"/>
      <c r="KD67" s="291"/>
      <c r="KE67" s="291"/>
      <c r="KF67" s="291"/>
      <c r="KG67" s="291"/>
      <c r="KH67" s="291"/>
      <c r="KI67" s="291"/>
      <c r="KJ67" s="291"/>
      <c r="KK67" s="291"/>
      <c r="KL67" s="291"/>
      <c r="KM67" s="291"/>
      <c r="KN67" s="291"/>
      <c r="KO67" s="291"/>
      <c r="KP67" s="291"/>
      <c r="KQ67" s="291"/>
      <c r="KR67" s="291"/>
      <c r="KS67" s="291"/>
      <c r="KT67" s="291"/>
      <c r="KU67" s="291"/>
      <c r="KV67" s="291"/>
      <c r="KW67" s="291"/>
      <c r="KX67" s="291"/>
      <c r="KY67" s="291"/>
      <c r="KZ67" s="291"/>
      <c r="LA67" s="291"/>
      <c r="LB67" s="291"/>
      <c r="LC67" s="291"/>
      <c r="LD67" s="291"/>
      <c r="LE67" s="291"/>
      <c r="LF67" s="291"/>
      <c r="LG67" s="291"/>
      <c r="LH67" s="291"/>
      <c r="LI67" s="291"/>
      <c r="LJ67" s="291"/>
      <c r="LK67" s="291"/>
      <c r="LL67" s="291"/>
      <c r="LM67" s="291"/>
      <c r="LN67" s="291"/>
      <c r="LO67" s="291"/>
      <c r="LP67" s="291"/>
      <c r="LQ67" s="291"/>
      <c r="LR67" s="291"/>
      <c r="LS67" s="291"/>
      <c r="LT67" s="291"/>
      <c r="LU67" s="291"/>
      <c r="LV67" s="291"/>
      <c r="LW67" s="291"/>
      <c r="LX67" s="291"/>
      <c r="LY67" s="291"/>
      <c r="LZ67" s="291"/>
      <c r="MA67" s="291"/>
      <c r="MB67" s="291"/>
      <c r="MC67" s="291"/>
      <c r="MD67" s="291"/>
      <c r="ME67" s="291"/>
      <c r="MF67" s="291"/>
      <c r="MG67" s="291"/>
      <c r="MH67" s="291"/>
      <c r="MI67" s="291"/>
      <c r="MJ67" s="291"/>
      <c r="MK67" s="291"/>
      <c r="ML67" s="291"/>
      <c r="MM67" s="291"/>
      <c r="MN67" s="291"/>
      <c r="MO67" s="291"/>
      <c r="MP67" s="291"/>
      <c r="MQ67" s="291"/>
      <c r="MR67" s="291"/>
      <c r="MS67" s="291"/>
      <c r="MT67" s="291"/>
      <c r="MU67" s="291"/>
      <c r="MV67" s="291"/>
      <c r="MW67" s="291"/>
      <c r="MX67" s="291"/>
      <c r="MY67" s="291"/>
      <c r="MZ67" s="291"/>
      <c r="NA67" s="291"/>
      <c r="NB67" s="291"/>
      <c r="NC67" s="291"/>
      <c r="ND67" s="291"/>
      <c r="NE67" s="291"/>
      <c r="NF67" s="291"/>
      <c r="NG67" s="291"/>
      <c r="NH67" s="291"/>
      <c r="NI67" s="291"/>
      <c r="NJ67" s="291"/>
      <c r="NK67" s="291"/>
      <c r="NL67" s="291"/>
      <c r="NM67" s="291"/>
      <c r="NN67" s="291"/>
      <c r="NO67" s="291"/>
      <c r="NP67" s="291"/>
      <c r="NQ67" s="291"/>
      <c r="NR67" s="291"/>
      <c r="NS67" s="291"/>
      <c r="NT67" s="291"/>
      <c r="NU67" s="291"/>
      <c r="NV67" s="291"/>
      <c r="NW67" s="291"/>
      <c r="NX67" s="291"/>
      <c r="NY67" s="291"/>
      <c r="NZ67" s="291"/>
      <c r="OA67" s="291"/>
      <c r="OB67" s="291"/>
      <c r="OC67" s="291"/>
      <c r="OD67" s="291"/>
      <c r="OE67" s="291"/>
      <c r="OF67" s="291"/>
      <c r="OG67" s="291"/>
      <c r="OH67" s="291"/>
      <c r="OI67" s="291"/>
      <c r="OJ67" s="291"/>
      <c r="OK67" s="291"/>
      <c r="OL67" s="291"/>
      <c r="OM67" s="291"/>
      <c r="ON67" s="291"/>
      <c r="OO67" s="291"/>
      <c r="OP67" s="291"/>
      <c r="OQ67" s="291"/>
      <c r="OR67" s="291"/>
      <c r="OS67" s="291"/>
      <c r="OT67" s="291"/>
      <c r="OU67" s="291"/>
      <c r="OV67" s="291"/>
      <c r="OW67" s="291"/>
      <c r="OX67" s="291"/>
      <c r="OY67" s="291"/>
      <c r="OZ67" s="291"/>
      <c r="PA67" s="291"/>
      <c r="PB67" s="291"/>
      <c r="PC67" s="291"/>
      <c r="PD67" s="291"/>
      <c r="PE67" s="291"/>
      <c r="PF67" s="291"/>
      <c r="PG67" s="291"/>
      <c r="PH67" s="291"/>
      <c r="PI67" s="291"/>
      <c r="PJ67" s="291"/>
      <c r="PK67" s="291"/>
      <c r="PL67" s="291"/>
      <c r="PM67" s="291"/>
      <c r="PN67" s="291"/>
      <c r="PO67" s="291"/>
      <c r="PP67" s="291"/>
      <c r="PQ67" s="291"/>
      <c r="PR67" s="291"/>
      <c r="PS67" s="291"/>
      <c r="PT67" s="291"/>
      <c r="PU67" s="291"/>
      <c r="PV67" s="291"/>
      <c r="PW67" s="291"/>
      <c r="PX67" s="291"/>
      <c r="PY67" s="291"/>
      <c r="PZ67" s="291"/>
      <c r="QA67" s="291"/>
      <c r="QB67" s="291"/>
      <c r="QC67" s="291"/>
      <c r="QD67" s="291"/>
      <c r="QE67" s="291"/>
      <c r="QF67" s="291"/>
      <c r="QG67" s="291"/>
      <c r="QH67" s="291"/>
      <c r="QI67" s="291"/>
      <c r="QJ67" s="291"/>
      <c r="QK67" s="291"/>
      <c r="QL67" s="291"/>
      <c r="QM67" s="291"/>
      <c r="QN67" s="291"/>
      <c r="QO67" s="291"/>
      <c r="QP67" s="291"/>
      <c r="QQ67" s="291"/>
      <c r="QR67" s="291"/>
      <c r="QS67" s="291"/>
      <c r="QT67" s="291"/>
      <c r="QU67" s="291"/>
      <c r="QV67" s="291"/>
      <c r="QW67" s="291"/>
      <c r="QX67" s="291"/>
      <c r="QY67" s="291"/>
      <c r="QZ67" s="291"/>
      <c r="RA67" s="291"/>
      <c r="RB67" s="291"/>
      <c r="RC67" s="291"/>
      <c r="RD67" s="291"/>
      <c r="RE67" s="291"/>
      <c r="RF67" s="291"/>
      <c r="RG67" s="291"/>
      <c r="RH67" s="291"/>
      <c r="RI67" s="291"/>
      <c r="RJ67" s="291"/>
      <c r="RK67" s="291"/>
      <c r="RL67" s="291"/>
      <c r="RM67" s="291"/>
      <c r="RN67" s="291"/>
      <c r="RO67" s="291"/>
      <c r="RP67" s="291"/>
      <c r="RQ67" s="291"/>
      <c r="RR67" s="291"/>
      <c r="RS67" s="291"/>
      <c r="RT67" s="291"/>
      <c r="RU67" s="291"/>
      <c r="RV67" s="291"/>
      <c r="RW67" s="291"/>
      <c r="RX67" s="291"/>
      <c r="RY67" s="291"/>
      <c r="RZ67" s="291"/>
      <c r="SA67" s="291"/>
      <c r="SB67" s="291"/>
      <c r="SC67" s="291"/>
      <c r="SD67" s="291"/>
      <c r="SE67" s="291"/>
      <c r="SF67" s="291"/>
      <c r="SG67" s="291"/>
      <c r="SH67" s="291"/>
      <c r="SI67" s="291"/>
      <c r="SJ67" s="291"/>
      <c r="SK67" s="291"/>
      <c r="SL67" s="291"/>
      <c r="SM67" s="291"/>
      <c r="SN67" s="291"/>
      <c r="SO67" s="291"/>
      <c r="SP67" s="291"/>
      <c r="SQ67" s="291"/>
      <c r="SR67" s="291"/>
      <c r="SS67" s="291"/>
      <c r="ST67" s="291"/>
      <c r="SU67" s="291"/>
      <c r="SV67" s="291"/>
      <c r="SW67" s="291"/>
      <c r="SX67" s="291"/>
      <c r="SY67" s="291"/>
      <c r="SZ67" s="291"/>
      <c r="TA67" s="291"/>
      <c r="TB67" s="291"/>
      <c r="TC67" s="291"/>
      <c r="TD67" s="291"/>
      <c r="TE67" s="291"/>
      <c r="TF67" s="291"/>
      <c r="TG67" s="291"/>
      <c r="TH67" s="291"/>
      <c r="TI67" s="291"/>
      <c r="TJ67" s="291"/>
      <c r="TK67" s="291"/>
      <c r="TL67" s="291"/>
      <c r="TM67" s="291"/>
      <c r="TN67" s="291"/>
      <c r="TO67" s="291"/>
      <c r="TP67" s="291"/>
      <c r="TQ67" s="291"/>
      <c r="TR67" s="291"/>
      <c r="TS67" s="291"/>
      <c r="TT67" s="291"/>
      <c r="TU67" s="291"/>
      <c r="TV67" s="291"/>
      <c r="TW67" s="291"/>
      <c r="TX67" s="291"/>
      <c r="TY67" s="291"/>
      <c r="TZ67" s="291"/>
      <c r="UA67" s="291"/>
      <c r="UB67" s="291"/>
      <c r="UC67" s="291"/>
      <c r="UD67" s="291"/>
      <c r="UE67" s="291"/>
      <c r="UF67" s="291"/>
      <c r="UG67" s="291"/>
      <c r="UH67" s="291"/>
      <c r="UI67" s="291"/>
      <c r="UJ67" s="291"/>
      <c r="UK67" s="291"/>
      <c r="UL67" s="291"/>
      <c r="UM67" s="291"/>
      <c r="UN67" s="291"/>
      <c r="UO67" s="291"/>
      <c r="UP67" s="291"/>
      <c r="UQ67" s="291"/>
      <c r="UR67" s="291"/>
      <c r="US67" s="291"/>
      <c r="UT67" s="291"/>
      <c r="UU67" s="291"/>
      <c r="UV67" s="291"/>
      <c r="UW67" s="291"/>
      <c r="UX67" s="291"/>
      <c r="UY67" s="291"/>
      <c r="UZ67" s="291"/>
      <c r="VA67" s="291"/>
      <c r="VB67" s="291"/>
      <c r="VC67" s="291"/>
      <c r="VD67" s="291"/>
      <c r="VE67" s="291"/>
      <c r="VF67" s="291"/>
      <c r="VG67" s="291"/>
      <c r="VH67" s="291"/>
      <c r="VI67" s="291"/>
      <c r="VJ67" s="291"/>
      <c r="VK67" s="291"/>
      <c r="VL67" s="291"/>
      <c r="VM67" s="291"/>
      <c r="VN67" s="291"/>
      <c r="VO67" s="291"/>
      <c r="VP67" s="291"/>
      <c r="VQ67" s="291"/>
      <c r="VR67" s="291"/>
      <c r="VS67" s="291"/>
      <c r="VT67" s="291"/>
      <c r="VU67" s="291"/>
      <c r="VV67" s="291"/>
      <c r="VW67" s="291"/>
      <c r="VX67" s="291"/>
      <c r="VY67" s="291"/>
      <c r="VZ67" s="291"/>
      <c r="WA67" s="291"/>
      <c r="WB67" s="291"/>
      <c r="WC67" s="291"/>
      <c r="WD67" s="291"/>
      <c r="WE67" s="291"/>
      <c r="WF67" s="291"/>
      <c r="WG67" s="291"/>
      <c r="WH67" s="291"/>
      <c r="WI67" s="291"/>
      <c r="WJ67" s="291"/>
      <c r="WK67" s="291"/>
      <c r="WL67" s="291"/>
      <c r="WM67" s="291"/>
      <c r="WN67" s="291"/>
      <c r="WO67" s="291"/>
      <c r="WP67" s="291"/>
      <c r="WQ67" s="291"/>
      <c r="WR67" s="291"/>
      <c r="WS67" s="291"/>
      <c r="WT67" s="291"/>
      <c r="WU67" s="291"/>
      <c r="WV67" s="291"/>
      <c r="WW67" s="291"/>
      <c r="WX67" s="291"/>
      <c r="WY67" s="291"/>
      <c r="WZ67" s="291"/>
      <c r="XA67" s="291"/>
      <c r="XB67" s="291"/>
      <c r="XC67" s="291"/>
      <c r="XD67" s="291"/>
      <c r="XE67" s="291"/>
      <c r="XF67" s="291"/>
      <c r="XG67" s="291"/>
      <c r="XH67" s="291"/>
      <c r="XI67" s="291"/>
      <c r="XJ67" s="291"/>
      <c r="XK67" s="291"/>
      <c r="XL67" s="291"/>
      <c r="XM67" s="291"/>
      <c r="XN67" s="291"/>
      <c r="XO67" s="291"/>
      <c r="XP67" s="291"/>
      <c r="XQ67" s="291"/>
      <c r="XR67" s="291"/>
      <c r="XS67" s="291"/>
      <c r="XT67" s="291"/>
      <c r="XU67" s="291"/>
      <c r="XV67" s="291"/>
      <c r="XW67" s="291"/>
      <c r="XX67" s="291"/>
      <c r="XY67" s="291"/>
      <c r="XZ67" s="291"/>
      <c r="YA67" s="291"/>
      <c r="YB67" s="291"/>
      <c r="YC67" s="291"/>
      <c r="YD67" s="291"/>
      <c r="YE67" s="291"/>
      <c r="YF67" s="291"/>
      <c r="YG67" s="291"/>
      <c r="YH67" s="291"/>
      <c r="YI67" s="291"/>
      <c r="YJ67" s="291"/>
      <c r="YK67" s="291"/>
      <c r="YL67" s="291"/>
      <c r="YM67" s="291"/>
      <c r="YN67" s="291"/>
      <c r="YO67" s="291"/>
      <c r="YP67" s="291"/>
      <c r="YQ67" s="291"/>
      <c r="YR67" s="291"/>
      <c r="YS67" s="291"/>
      <c r="YT67" s="291"/>
      <c r="YU67" s="291"/>
      <c r="YV67" s="291"/>
      <c r="YW67" s="291"/>
      <c r="YX67" s="291"/>
      <c r="YY67" s="291"/>
      <c r="YZ67" s="291"/>
      <c r="ZA67" s="291"/>
      <c r="ZB67" s="291"/>
      <c r="ZC67" s="291"/>
      <c r="ZD67" s="291"/>
      <c r="ZE67" s="291"/>
      <c r="ZF67" s="291"/>
      <c r="ZG67" s="291"/>
      <c r="ZH67" s="291"/>
      <c r="ZI67" s="291"/>
      <c r="ZJ67" s="291"/>
      <c r="ZK67" s="291"/>
      <c r="ZL67" s="291"/>
      <c r="ZM67" s="291"/>
      <c r="ZN67" s="291"/>
      <c r="ZO67" s="291"/>
      <c r="ZP67" s="291"/>
      <c r="ZQ67" s="291"/>
      <c r="ZR67" s="291"/>
      <c r="ZS67" s="291"/>
      <c r="ZT67" s="291"/>
      <c r="ZU67" s="291"/>
      <c r="ZV67" s="291"/>
      <c r="ZW67" s="291"/>
      <c r="ZX67" s="291"/>
      <c r="ZY67" s="291"/>
      <c r="ZZ67" s="291"/>
      <c r="AAA67" s="291"/>
      <c r="AAB67" s="291"/>
      <c r="AAC67" s="291"/>
      <c r="AAD67" s="291"/>
      <c r="AAE67" s="291"/>
      <c r="AAF67" s="291"/>
      <c r="AAG67" s="291"/>
      <c r="AAH67" s="291"/>
      <c r="AAI67" s="291"/>
      <c r="AAJ67" s="291"/>
      <c r="AAK67" s="291"/>
      <c r="AAL67" s="291"/>
      <c r="AAM67" s="291"/>
      <c r="AAN67" s="291"/>
      <c r="AAO67" s="291"/>
      <c r="AAP67" s="291"/>
      <c r="AAQ67" s="291"/>
      <c r="AAR67" s="291"/>
      <c r="AAS67" s="291"/>
      <c r="AAT67" s="291"/>
      <c r="AAU67" s="291"/>
      <c r="AAV67" s="291"/>
      <c r="AAW67" s="291"/>
      <c r="AAX67" s="291"/>
      <c r="AAY67" s="291"/>
      <c r="AAZ67" s="291"/>
      <c r="ABA67" s="291"/>
      <c r="ABB67" s="291"/>
      <c r="ABC67" s="291"/>
      <c r="ABD67" s="291"/>
      <c r="ABE67" s="291"/>
      <c r="ABF67" s="291"/>
      <c r="ABG67" s="291"/>
      <c r="ABH67" s="291"/>
      <c r="ABI67" s="291"/>
      <c r="ABJ67" s="291"/>
      <c r="ABK67" s="291"/>
      <c r="ABL67" s="291"/>
      <c r="ABM67" s="291"/>
      <c r="ABN67" s="291"/>
      <c r="ABO67" s="291"/>
      <c r="ABP67" s="291"/>
      <c r="ABQ67" s="291"/>
      <c r="ABR67" s="291"/>
      <c r="ABS67" s="291"/>
      <c r="ABT67" s="291"/>
      <c r="ABU67" s="291"/>
      <c r="ABV67" s="291"/>
      <c r="ABW67" s="291"/>
      <c r="ABX67" s="291"/>
      <c r="ABY67" s="291"/>
      <c r="ABZ67" s="291"/>
      <c r="ACA67" s="291"/>
      <c r="ACB67" s="291"/>
      <c r="ACC67" s="291"/>
      <c r="ACD67" s="291"/>
      <c r="ACE67" s="291"/>
      <c r="ACF67" s="291"/>
      <c r="ACG67" s="291"/>
      <c r="ACH67" s="291"/>
      <c r="ACI67" s="291"/>
      <c r="ACJ67" s="291"/>
      <c r="ACK67" s="291"/>
      <c r="ACL67" s="291"/>
      <c r="ACM67" s="291"/>
      <c r="ACN67" s="291"/>
      <c r="ACO67" s="291"/>
      <c r="ACP67" s="291"/>
      <c r="ACQ67" s="291"/>
      <c r="ACR67" s="291"/>
      <c r="ACS67" s="291"/>
      <c r="ACT67" s="291"/>
      <c r="ACU67" s="291"/>
      <c r="ACV67" s="291"/>
      <c r="ACW67" s="291"/>
      <c r="ACX67" s="291"/>
      <c r="ACY67" s="291"/>
      <c r="ACZ67" s="291"/>
      <c r="ADA67" s="291"/>
      <c r="ADB67" s="291"/>
      <c r="ADC67" s="291"/>
      <c r="ADD67" s="291"/>
      <c r="ADE67" s="291"/>
      <c r="ADF67" s="291"/>
      <c r="ADG67" s="291"/>
      <c r="ADH67" s="291"/>
      <c r="ADI67" s="291"/>
      <c r="ADJ67" s="291"/>
      <c r="ADK67" s="291"/>
      <c r="ADL67" s="291"/>
      <c r="ADM67" s="291"/>
      <c r="ADN67" s="291"/>
      <c r="ADO67" s="291"/>
      <c r="ADP67" s="291"/>
      <c r="ADQ67" s="291"/>
      <c r="ADR67" s="291"/>
      <c r="ADS67" s="291"/>
      <c r="ADT67" s="291"/>
      <c r="ADU67" s="291"/>
      <c r="ADV67" s="291"/>
      <c r="ADW67" s="291"/>
      <c r="ADX67" s="291"/>
      <c r="ADY67" s="291"/>
      <c r="ADZ67" s="291"/>
      <c r="AEA67" s="291"/>
      <c r="AEB67" s="291"/>
      <c r="AEC67" s="291"/>
      <c r="AED67" s="291"/>
      <c r="AEE67" s="291"/>
      <c r="AEF67" s="291"/>
      <c r="AEG67" s="291"/>
      <c r="AEH67" s="291"/>
      <c r="AEI67" s="291"/>
      <c r="AEJ67" s="291"/>
      <c r="AEK67" s="291"/>
      <c r="AEL67" s="291"/>
      <c r="AEM67" s="291"/>
      <c r="AEN67" s="291"/>
      <c r="AEO67" s="291"/>
      <c r="AEP67" s="291"/>
      <c r="AEQ67" s="291"/>
      <c r="AER67" s="291"/>
      <c r="AES67" s="291"/>
      <c r="AET67" s="291"/>
      <c r="AEU67" s="291"/>
      <c r="AEV67" s="291"/>
      <c r="AEW67" s="291"/>
      <c r="AEX67" s="291"/>
      <c r="AEY67" s="291"/>
      <c r="AEZ67" s="291"/>
      <c r="AFA67" s="291"/>
      <c r="AFB67" s="291"/>
      <c r="AFC67" s="291"/>
      <c r="AFD67" s="291"/>
      <c r="AFE67" s="291"/>
      <c r="AFF67" s="291"/>
      <c r="AFG67" s="291"/>
      <c r="AFH67" s="291"/>
      <c r="AFI67" s="291"/>
      <c r="AFJ67" s="291"/>
      <c r="AFK67" s="291"/>
      <c r="AFL67" s="291"/>
      <c r="AFM67" s="291"/>
      <c r="AFN67" s="291"/>
      <c r="AFO67" s="291"/>
      <c r="AFP67" s="291"/>
      <c r="AFQ67" s="291"/>
      <c r="AFR67" s="291"/>
      <c r="AFS67" s="291"/>
      <c r="AFT67" s="291"/>
      <c r="AFU67" s="291"/>
      <c r="AFV67" s="291"/>
      <c r="AFW67" s="291"/>
      <c r="AFX67" s="291"/>
      <c r="AFY67" s="291"/>
      <c r="AFZ67" s="291"/>
      <c r="AGA67" s="291"/>
      <c r="AGB67" s="291"/>
      <c r="AGC67" s="291"/>
      <c r="AGD67" s="291"/>
      <c r="AGE67" s="291"/>
      <c r="AGF67" s="291"/>
      <c r="AGG67" s="291"/>
      <c r="AGH67" s="291"/>
      <c r="AGI67" s="291"/>
      <c r="AGJ67" s="291"/>
      <c r="AGK67" s="291"/>
      <c r="AGL67" s="291"/>
      <c r="AGM67" s="291"/>
      <c r="AGN67" s="291"/>
      <c r="AGO67" s="291"/>
      <c r="AGP67" s="291"/>
      <c r="AGQ67" s="291"/>
      <c r="AGR67" s="291"/>
      <c r="AGS67" s="291"/>
      <c r="AGT67" s="291"/>
      <c r="AGU67" s="291"/>
      <c r="AGV67" s="291"/>
      <c r="AGW67" s="291"/>
      <c r="AGX67" s="291"/>
      <c r="AGY67" s="291"/>
      <c r="AGZ67" s="291"/>
      <c r="AHA67" s="291"/>
      <c r="AHB67" s="291"/>
      <c r="AHC67" s="291"/>
      <c r="AHD67" s="291"/>
      <c r="AHE67" s="291"/>
      <c r="AHF67" s="291"/>
      <c r="AHG67" s="291"/>
      <c r="AHH67" s="291"/>
      <c r="AHI67" s="291"/>
      <c r="AHJ67" s="291"/>
      <c r="AHK67" s="291"/>
      <c r="AHL67" s="291"/>
      <c r="AHM67" s="291"/>
      <c r="AHN67" s="291"/>
      <c r="AHO67" s="291"/>
      <c r="AHP67" s="291"/>
      <c r="AHQ67" s="291"/>
      <c r="AHR67" s="291"/>
      <c r="AHS67" s="291"/>
      <c r="AHT67" s="291"/>
      <c r="AHU67" s="291"/>
      <c r="AHV67" s="291"/>
      <c r="AHW67" s="291"/>
      <c r="AHX67" s="291"/>
      <c r="AHY67" s="291"/>
      <c r="AHZ67" s="291"/>
      <c r="AIA67" s="291"/>
      <c r="AIB67" s="291"/>
      <c r="AIC67" s="291"/>
      <c r="AID67" s="291"/>
      <c r="AIE67" s="291"/>
      <c r="AIF67" s="291"/>
      <c r="AIG67" s="291"/>
      <c r="AIH67" s="291"/>
      <c r="AII67" s="291"/>
      <c r="AIJ67" s="291"/>
      <c r="AIK67" s="291"/>
      <c r="AIL67" s="291"/>
      <c r="AIM67" s="291"/>
      <c r="AIN67" s="291"/>
      <c r="AIO67" s="291"/>
      <c r="AIP67" s="291"/>
      <c r="AIQ67" s="291"/>
      <c r="AIR67" s="291"/>
      <c r="AIS67" s="291"/>
      <c r="AIT67" s="291"/>
      <c r="AIU67" s="291"/>
      <c r="AIV67" s="291"/>
      <c r="AIW67" s="291"/>
      <c r="AIX67" s="291"/>
      <c r="AIY67" s="291"/>
      <c r="AIZ67" s="291"/>
      <c r="AJA67" s="291"/>
      <c r="AJB67" s="291"/>
      <c r="AJC67" s="291"/>
      <c r="AJD67" s="291"/>
      <c r="AJE67" s="291"/>
      <c r="AJF67" s="291"/>
      <c r="AJG67" s="291"/>
      <c r="AJH67" s="291"/>
      <c r="AJI67" s="291"/>
      <c r="AJJ67" s="291"/>
      <c r="AJK67" s="291"/>
      <c r="AJL67" s="291"/>
      <c r="AJM67" s="291"/>
      <c r="AJN67" s="291"/>
      <c r="AJO67" s="291"/>
      <c r="AJP67" s="291"/>
      <c r="AJQ67" s="291"/>
      <c r="AJR67" s="291"/>
      <c r="AJS67" s="291"/>
      <c r="AJT67" s="291"/>
      <c r="AJU67" s="291"/>
      <c r="AJV67" s="291"/>
      <c r="AJW67" s="291"/>
      <c r="AJX67" s="291"/>
      <c r="AJY67" s="291"/>
      <c r="AJZ67" s="291"/>
      <c r="AKA67" s="291"/>
      <c r="AKB67" s="291"/>
      <c r="AKC67" s="291"/>
      <c r="AKD67" s="291"/>
      <c r="AKE67" s="291"/>
      <c r="AKF67" s="291"/>
      <c r="AKG67" s="291"/>
      <c r="AKH67" s="291"/>
      <c r="AKI67" s="291"/>
      <c r="AKJ67" s="291"/>
      <c r="AKK67" s="291"/>
      <c r="AKL67" s="291"/>
      <c r="AKM67" s="291"/>
      <c r="AKN67" s="291"/>
      <c r="AKO67" s="291"/>
      <c r="AKP67" s="291"/>
      <c r="AKQ67" s="291"/>
      <c r="AKR67" s="291"/>
      <c r="AKS67" s="291"/>
      <c r="AKT67" s="291"/>
      <c r="AKU67" s="291"/>
      <c r="AKV67" s="291"/>
      <c r="AKW67" s="291"/>
      <c r="AKX67" s="291"/>
      <c r="AKY67" s="291"/>
      <c r="AKZ67" s="291"/>
      <c r="ALA67" s="291"/>
      <c r="ALB67" s="291"/>
      <c r="ALC67" s="291"/>
      <c r="ALD67" s="291"/>
      <c r="ALE67" s="291"/>
      <c r="ALF67" s="291"/>
      <c r="ALG67" s="291"/>
      <c r="ALH67" s="291"/>
      <c r="ALI67" s="291"/>
      <c r="ALJ67" s="291"/>
    </row>
    <row r="68" spans="2:999">
      <c r="B68" s="676" t="s">
        <v>65</v>
      </c>
      <c r="C68">
        <v>2018</v>
      </c>
      <c r="D68">
        <v>2019</v>
      </c>
      <c r="E68">
        <v>2020</v>
      </c>
      <c r="F68">
        <v>2025</v>
      </c>
      <c r="G68">
        <v>2030</v>
      </c>
      <c r="H68">
        <v>2035</v>
      </c>
      <c r="I68">
        <v>2040</v>
      </c>
      <c r="J68">
        <v>2045</v>
      </c>
      <c r="K68">
        <v>2050</v>
      </c>
      <c r="N68" s="86"/>
      <c r="O68" s="294"/>
      <c r="P68" s="294"/>
      <c r="Q68" s="294"/>
      <c r="R68" s="294"/>
      <c r="S68" s="294"/>
      <c r="T68" s="294"/>
      <c r="U68" s="291"/>
      <c r="V68" s="291"/>
      <c r="W68" s="291"/>
      <c r="X68" s="291"/>
      <c r="Y68" s="291"/>
      <c r="Z68" s="291"/>
      <c r="AA68" s="291"/>
      <c r="AB68" s="291"/>
      <c r="AC68" s="291"/>
      <c r="AD68" s="291"/>
      <c r="AE68" s="291"/>
      <c r="AF68" s="291"/>
    </row>
    <row r="69" spans="2:999">
      <c r="B69" t="s">
        <v>295</v>
      </c>
      <c r="C69" s="677">
        <v>0</v>
      </c>
      <c r="D69" s="677">
        <v>0</v>
      </c>
      <c r="E69" s="677">
        <v>0</v>
      </c>
      <c r="F69" s="677">
        <v>73</v>
      </c>
      <c r="G69" s="677">
        <v>77</v>
      </c>
      <c r="H69" s="677">
        <v>80</v>
      </c>
      <c r="I69" s="677">
        <v>83</v>
      </c>
      <c r="J69" s="677">
        <v>86</v>
      </c>
      <c r="K69" s="677">
        <v>87</v>
      </c>
      <c r="N69" s="86"/>
      <c r="O69" s="294"/>
      <c r="P69" s="294"/>
      <c r="Q69" s="294"/>
      <c r="R69" s="294"/>
      <c r="S69" s="294"/>
      <c r="T69" s="294"/>
      <c r="U69" s="291"/>
      <c r="V69" s="291"/>
      <c r="W69" s="291"/>
      <c r="X69" s="291"/>
      <c r="Y69" s="291"/>
      <c r="Z69" s="291"/>
      <c r="AA69" s="291"/>
      <c r="AB69" s="291"/>
      <c r="AC69" s="291"/>
      <c r="AD69" s="291"/>
      <c r="AE69" s="291"/>
      <c r="AF69" s="291"/>
    </row>
    <row r="70" spans="2:999">
      <c r="B70" t="s">
        <v>445</v>
      </c>
      <c r="C70" s="677">
        <v>0</v>
      </c>
      <c r="D70" s="677">
        <v>0</v>
      </c>
      <c r="E70" s="677">
        <v>0</v>
      </c>
      <c r="F70" s="677">
        <v>0</v>
      </c>
      <c r="G70" s="677">
        <v>0</v>
      </c>
      <c r="H70" s="677">
        <v>0</v>
      </c>
      <c r="I70" s="677">
        <v>0</v>
      </c>
      <c r="J70" s="677">
        <v>0</v>
      </c>
      <c r="K70" s="677">
        <v>0</v>
      </c>
      <c r="N70" s="86"/>
      <c r="O70" s="294"/>
      <c r="P70" s="294"/>
      <c r="Q70" s="294"/>
      <c r="R70" s="294"/>
      <c r="S70" s="294"/>
      <c r="T70" s="294"/>
      <c r="U70" s="291"/>
      <c r="V70" s="291"/>
      <c r="W70" s="291"/>
      <c r="X70" s="291"/>
      <c r="Y70" s="291"/>
      <c r="Z70" s="291"/>
      <c r="AA70" s="291"/>
      <c r="AB70" s="291"/>
      <c r="AC70" s="291"/>
      <c r="AD70" s="291"/>
      <c r="AE70" s="291"/>
      <c r="AF70" s="291"/>
    </row>
    <row r="71" spans="2:999">
      <c r="B71" t="s">
        <v>85</v>
      </c>
      <c r="C71" s="677">
        <v>0</v>
      </c>
      <c r="D71" s="677">
        <v>0</v>
      </c>
      <c r="E71" s="677">
        <v>0</v>
      </c>
      <c r="F71" s="677">
        <v>0</v>
      </c>
      <c r="G71" s="677">
        <v>0</v>
      </c>
      <c r="H71" s="677">
        <v>0</v>
      </c>
      <c r="I71" s="677">
        <v>0</v>
      </c>
      <c r="J71" s="677">
        <v>0</v>
      </c>
      <c r="K71" s="677">
        <v>0</v>
      </c>
      <c r="N71" s="86"/>
      <c r="O71" s="294"/>
      <c r="P71" s="294"/>
      <c r="Q71" s="294"/>
      <c r="R71" s="294"/>
      <c r="S71" s="294"/>
      <c r="T71" s="294"/>
      <c r="U71" s="291"/>
      <c r="V71" s="291"/>
      <c r="W71" s="291"/>
      <c r="X71" s="291"/>
      <c r="Y71" s="291"/>
      <c r="Z71" s="291"/>
      <c r="AA71" s="291"/>
      <c r="AB71" s="291"/>
      <c r="AC71" s="291"/>
      <c r="AD71" s="291"/>
      <c r="AE71" s="291"/>
      <c r="AF71" s="291"/>
    </row>
    <row r="72" spans="2:999">
      <c r="B72" t="s">
        <v>446</v>
      </c>
      <c r="C72" s="677">
        <v>7478</v>
      </c>
      <c r="D72" s="677">
        <v>7678</v>
      </c>
      <c r="E72" s="677">
        <v>3493</v>
      </c>
      <c r="F72" s="677">
        <v>7370</v>
      </c>
      <c r="G72" s="677">
        <v>7776</v>
      </c>
      <c r="H72" s="677">
        <v>8118</v>
      </c>
      <c r="I72" s="677">
        <v>8442</v>
      </c>
      <c r="J72" s="677">
        <v>8718</v>
      </c>
      <c r="K72" s="677">
        <v>8865</v>
      </c>
      <c r="N72" s="86"/>
      <c r="O72" s="294"/>
      <c r="P72" s="294"/>
      <c r="Q72" s="294"/>
      <c r="R72" s="294"/>
      <c r="S72" s="294"/>
      <c r="T72" s="294"/>
      <c r="U72" s="291"/>
      <c r="V72" s="291"/>
      <c r="W72" s="291"/>
      <c r="X72" s="291"/>
      <c r="Y72" s="291"/>
      <c r="Z72" s="291"/>
      <c r="AA72" s="291"/>
      <c r="AB72" s="291"/>
      <c r="AC72" s="291"/>
      <c r="AD72" s="291"/>
      <c r="AE72" s="291"/>
      <c r="AF72" s="291"/>
    </row>
    <row r="73" spans="2:999">
      <c r="B73" t="s">
        <v>447</v>
      </c>
      <c r="C73" s="677">
        <f>SUM(C69:C72)</f>
        <v>7478</v>
      </c>
      <c r="D73" s="677">
        <f t="shared" ref="D73:K73" si="10">SUM(D69:D72)</f>
        <v>7678</v>
      </c>
      <c r="E73" s="677">
        <f t="shared" si="10"/>
        <v>3493</v>
      </c>
      <c r="F73" s="677">
        <f t="shared" si="10"/>
        <v>7443</v>
      </c>
      <c r="G73" s="677">
        <f t="shared" si="10"/>
        <v>7853</v>
      </c>
      <c r="H73" s="677">
        <f t="shared" si="10"/>
        <v>8198</v>
      </c>
      <c r="I73" s="677">
        <f t="shared" si="10"/>
        <v>8525</v>
      </c>
      <c r="J73" s="677">
        <f t="shared" si="10"/>
        <v>8804</v>
      </c>
      <c r="K73" s="677">
        <f t="shared" si="10"/>
        <v>8952</v>
      </c>
      <c r="N73" s="86"/>
      <c r="O73" s="294"/>
      <c r="P73" s="294"/>
      <c r="Q73" s="294"/>
      <c r="R73" s="294"/>
      <c r="S73" s="294"/>
      <c r="T73" s="294"/>
      <c r="U73" s="291"/>
      <c r="V73" s="291"/>
      <c r="W73" s="291"/>
      <c r="X73" s="291"/>
      <c r="Y73" s="291"/>
      <c r="Z73" s="291"/>
      <c r="AA73" s="291"/>
      <c r="AB73" s="291"/>
      <c r="AC73" s="291"/>
      <c r="AD73" s="291"/>
      <c r="AE73" s="291"/>
      <c r="AF73" s="291"/>
    </row>
    <row r="74" spans="2:999">
      <c r="N74" s="86"/>
      <c r="O74" s="294"/>
      <c r="P74" s="294"/>
      <c r="Q74" s="294"/>
      <c r="R74" s="294"/>
      <c r="S74" s="294"/>
      <c r="T74" s="294"/>
      <c r="U74" s="291"/>
      <c r="V74" s="291"/>
      <c r="W74" s="291"/>
      <c r="X74" s="291"/>
      <c r="Y74" s="291"/>
      <c r="Z74" s="291"/>
      <c r="AA74" s="291"/>
      <c r="AB74" s="291"/>
      <c r="AC74" s="291"/>
      <c r="AD74" s="291"/>
      <c r="AE74" s="291"/>
      <c r="AF74" s="291"/>
    </row>
    <row r="75" spans="2:999">
      <c r="B75" s="86"/>
      <c r="C75" s="686"/>
      <c r="D75" s="686"/>
      <c r="E75" s="686"/>
      <c r="F75" s="686"/>
      <c r="G75" s="686"/>
      <c r="H75" s="686"/>
      <c r="I75" s="686"/>
      <c r="J75" s="686"/>
      <c r="K75" s="686"/>
      <c r="L75" s="86"/>
      <c r="M75" s="86"/>
      <c r="N75" s="86"/>
    </row>
    <row r="76" spans="2:999">
      <c r="B76" s="86"/>
      <c r="C76" s="686"/>
      <c r="D76" s="686"/>
      <c r="E76" s="686"/>
      <c r="F76" s="686"/>
      <c r="G76" s="686"/>
      <c r="H76" s="686"/>
      <c r="I76" s="686"/>
      <c r="J76" s="686"/>
      <c r="K76" s="686"/>
      <c r="L76" s="86"/>
      <c r="M76" s="86"/>
      <c r="N76" s="86"/>
    </row>
    <row r="77" spans="2:999">
      <c r="B77" s="86"/>
      <c r="C77" s="686"/>
      <c r="D77" s="686"/>
      <c r="E77" s="686"/>
      <c r="F77" s="686"/>
      <c r="G77" s="686"/>
      <c r="H77" s="686"/>
      <c r="I77" s="686"/>
      <c r="J77" s="686"/>
      <c r="K77" s="686"/>
      <c r="L77" s="86"/>
      <c r="M77" s="86"/>
      <c r="N77" s="86"/>
    </row>
    <row r="78" spans="2:999">
      <c r="B78" s="86"/>
      <c r="C78" s="686"/>
      <c r="D78" s="686"/>
      <c r="E78" s="686"/>
      <c r="F78" s="686"/>
      <c r="G78" s="686"/>
      <c r="H78" s="686"/>
      <c r="I78" s="686"/>
      <c r="J78" s="686"/>
      <c r="K78" s="686"/>
      <c r="L78" s="86"/>
      <c r="M78" s="86"/>
      <c r="N78" s="86"/>
    </row>
    <row r="79" spans="2:999">
      <c r="B79" s="86"/>
      <c r="C79" s="686"/>
      <c r="D79" s="686"/>
      <c r="E79" s="686"/>
      <c r="F79" s="686"/>
      <c r="G79" s="686"/>
      <c r="H79" s="686"/>
      <c r="I79" s="686"/>
      <c r="J79" s="686"/>
      <c r="K79" s="686"/>
      <c r="L79" s="86"/>
      <c r="M79" s="86"/>
      <c r="N79" s="86"/>
    </row>
    <row r="80" spans="2:999"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</row>
    <row r="81" s="86" customFormat="1"/>
    <row r="82" s="86" customFormat="1"/>
    <row r="83" s="86" customFormat="1"/>
    <row r="84" s="86" customFormat="1"/>
    <row r="85" s="86" customFormat="1"/>
    <row r="86" s="86" customFormat="1"/>
    <row r="87" s="86" customFormat="1"/>
    <row r="88" s="86" customFormat="1"/>
    <row r="89" s="86" customFormat="1"/>
    <row r="90" s="86" customFormat="1"/>
    <row r="91" s="86" customFormat="1"/>
    <row r="92" s="86" customFormat="1"/>
    <row r="93" s="86" customFormat="1"/>
  </sheetData>
  <sortState xmlns:xlrd2="http://schemas.microsoft.com/office/spreadsheetml/2017/richdata2" ref="A76:ALK92">
    <sortCondition ref="L76:L92"/>
    <sortCondition ref="M76:M92"/>
  </sortState>
  <pageMargins left="0" right="0" top="0.39370078740157505" bottom="0.39370078740157505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Bilan énergie</vt:lpstr>
      <vt:lpstr>FE_et_bio</vt:lpstr>
      <vt:lpstr>VP</vt:lpstr>
      <vt:lpstr>VUL</vt:lpstr>
      <vt:lpstr>PL</vt:lpstr>
      <vt:lpstr>B&amp;C</vt:lpstr>
      <vt:lpstr>2RM</vt:lpstr>
      <vt:lpstr>Autres_modes</vt:lpstr>
      <vt:lpstr>Aérien</vt:lpstr>
      <vt:lpstr>Trafic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CABANNE Isabelle</dc:creator>
  <cp:lastModifiedBy>MONSERAND Alma</cp:lastModifiedBy>
  <cp:revision>1</cp:revision>
  <dcterms:created xsi:type="dcterms:W3CDTF">2020-10-20T18:56:02Z</dcterms:created>
  <dcterms:modified xsi:type="dcterms:W3CDTF">2024-02-27T15:20:02Z</dcterms:modified>
</cp:coreProperties>
</file>