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4_Inventaires d'émissions, prospective et évaluation\42_Prospective\421_Scénarios prospectifs DGEC\4215_Scénarios 2023\30-Agrégations &amp; résultats\Biomasse\Run2 AME et AMS run1bis\"/>
    </mc:Choice>
  </mc:AlternateContent>
  <bookViews>
    <workbookView xWindow="0" yWindow="0" windowWidth="19440" windowHeight="9210" tabRatio="500" activeTab="6"/>
  </bookViews>
  <sheets>
    <sheet name="Ressources" sheetId="1" r:id="rId1"/>
    <sheet name="Usages" sheetId="2" r:id="rId2"/>
    <sheet name="Graphes" sheetId="3" r:id="rId3"/>
    <sheet name="bilans E" sheetId="4" r:id="rId4"/>
    <sheet name="Sorties modèles" sheetId="5" r:id="rId5"/>
    <sheet name="Comparaison run1" sheetId="7" r:id="rId6"/>
    <sheet name="données ADEME" sheetId="6" r:id="rId7"/>
  </sheets>
  <calcPr calcId="162913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U31" i="7" l="1"/>
  <c r="V31" i="7"/>
  <c r="W31" i="7"/>
  <c r="X31" i="7"/>
  <c r="U32" i="7"/>
  <c r="V32" i="7"/>
  <c r="W32" i="7"/>
  <c r="X32" i="7"/>
  <c r="U33" i="7"/>
  <c r="V33" i="7"/>
  <c r="W33" i="7"/>
  <c r="X33" i="7"/>
  <c r="U34" i="7"/>
  <c r="V34" i="7"/>
  <c r="W34" i="7"/>
  <c r="X34" i="7"/>
  <c r="U35" i="7"/>
  <c r="V35" i="7"/>
  <c r="W35" i="7"/>
  <c r="X35" i="7"/>
  <c r="X30" i="7"/>
  <c r="W30" i="7"/>
  <c r="V30" i="7"/>
  <c r="U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T30" i="7"/>
  <c r="S30" i="7"/>
  <c r="R30" i="7"/>
  <c r="Q30" i="7"/>
  <c r="P31" i="7"/>
  <c r="P32" i="7"/>
  <c r="P33" i="7"/>
  <c r="P34" i="7"/>
  <c r="P35" i="7"/>
  <c r="P30" i="7"/>
  <c r="U22" i="7"/>
  <c r="U23" i="7"/>
  <c r="U24" i="7"/>
  <c r="U25" i="7"/>
  <c r="U26" i="7"/>
  <c r="U21" i="7"/>
  <c r="Q21" i="7"/>
  <c r="R21" i="7"/>
  <c r="S21" i="7"/>
  <c r="T21" i="7"/>
  <c r="V21" i="7"/>
  <c r="W21" i="7"/>
  <c r="X21" i="7"/>
  <c r="Y21" i="7"/>
  <c r="Q22" i="7"/>
  <c r="R22" i="7"/>
  <c r="S22" i="7"/>
  <c r="T22" i="7"/>
  <c r="V22" i="7"/>
  <c r="W22" i="7"/>
  <c r="X22" i="7"/>
  <c r="Y22" i="7"/>
  <c r="Q23" i="7"/>
  <c r="R23" i="7"/>
  <c r="S23" i="7"/>
  <c r="T23" i="7"/>
  <c r="V23" i="7"/>
  <c r="W23" i="7"/>
  <c r="X23" i="7"/>
  <c r="Y23" i="7"/>
  <c r="Q24" i="7"/>
  <c r="R24" i="7"/>
  <c r="S24" i="7"/>
  <c r="T24" i="7"/>
  <c r="V24" i="7"/>
  <c r="W24" i="7"/>
  <c r="X24" i="7"/>
  <c r="Y24" i="7"/>
  <c r="Q25" i="7"/>
  <c r="R25" i="7"/>
  <c r="S25" i="7"/>
  <c r="T25" i="7"/>
  <c r="V25" i="7"/>
  <c r="W25" i="7"/>
  <c r="X25" i="7"/>
  <c r="Y25" i="7"/>
  <c r="Q26" i="7"/>
  <c r="R26" i="7"/>
  <c r="S26" i="7"/>
  <c r="T26" i="7"/>
  <c r="V26" i="7"/>
  <c r="W26" i="7"/>
  <c r="X26" i="7"/>
  <c r="Y26" i="7"/>
  <c r="P26" i="7"/>
  <c r="P25" i="7"/>
  <c r="P24" i="7"/>
  <c r="P23" i="7"/>
  <c r="P22" i="7"/>
  <c r="P21" i="7"/>
  <c r="U13" i="7"/>
  <c r="U14" i="7"/>
  <c r="U15" i="7"/>
  <c r="U16" i="7"/>
  <c r="U17" i="7"/>
  <c r="U12" i="7"/>
  <c r="Q13" i="7"/>
  <c r="R13" i="7"/>
  <c r="S13" i="7"/>
  <c r="T13" i="7"/>
  <c r="V13" i="7"/>
  <c r="W13" i="7"/>
  <c r="X13" i="7"/>
  <c r="Y13" i="7"/>
  <c r="Q14" i="7"/>
  <c r="R14" i="7"/>
  <c r="S14" i="7"/>
  <c r="T14" i="7"/>
  <c r="V14" i="7"/>
  <c r="W14" i="7"/>
  <c r="X14" i="7"/>
  <c r="Y14" i="7"/>
  <c r="Q15" i="7"/>
  <c r="R15" i="7"/>
  <c r="S15" i="7"/>
  <c r="T15" i="7"/>
  <c r="V15" i="7"/>
  <c r="W15" i="7"/>
  <c r="X15" i="7"/>
  <c r="Y15" i="7"/>
  <c r="Q16" i="7"/>
  <c r="R16" i="7"/>
  <c r="S16" i="7"/>
  <c r="T16" i="7"/>
  <c r="V16" i="7"/>
  <c r="W16" i="7"/>
  <c r="X16" i="7"/>
  <c r="Y16" i="7"/>
  <c r="Q17" i="7"/>
  <c r="R17" i="7"/>
  <c r="S17" i="7"/>
  <c r="T17" i="7"/>
  <c r="V17" i="7"/>
  <c r="W17" i="7"/>
  <c r="X17" i="7"/>
  <c r="Y17" i="7"/>
  <c r="P17" i="7"/>
  <c r="P16" i="7"/>
  <c r="P15" i="7"/>
  <c r="P14" i="7"/>
  <c r="P13" i="7"/>
  <c r="Q12" i="7"/>
  <c r="R12" i="7"/>
  <c r="S12" i="7"/>
  <c r="T12" i="7"/>
  <c r="V12" i="7"/>
  <c r="W12" i="7"/>
  <c r="X12" i="7"/>
  <c r="Y12" i="7"/>
  <c r="P12" i="7"/>
  <c r="M21" i="7"/>
  <c r="L21" i="7"/>
  <c r="K21" i="7"/>
  <c r="J21" i="7" s="1"/>
  <c r="I21" i="7"/>
  <c r="H21" i="7" s="1"/>
  <c r="G21" i="7"/>
  <c r="F21" i="7" s="1"/>
  <c r="E21" i="7"/>
  <c r="D21" i="7"/>
  <c r="M20" i="7"/>
  <c r="L20" i="7"/>
  <c r="K20" i="7"/>
  <c r="J20" i="7"/>
  <c r="I20" i="7"/>
  <c r="H20" i="7"/>
  <c r="G20" i="7"/>
  <c r="F20" i="7"/>
  <c r="E20" i="7"/>
  <c r="D20" i="7"/>
  <c r="M19" i="7"/>
  <c r="L19" i="7" s="1"/>
  <c r="K19" i="7"/>
  <c r="J19" i="7" s="1"/>
  <c r="I19" i="7"/>
  <c r="H19" i="7"/>
  <c r="G19" i="7"/>
  <c r="F19" i="7" s="1"/>
  <c r="E19" i="7"/>
  <c r="D19" i="7"/>
  <c r="M18" i="7"/>
  <c r="L18" i="7"/>
  <c r="K18" i="7"/>
  <c r="J18" i="7"/>
  <c r="I18" i="7"/>
  <c r="H18" i="7"/>
  <c r="G18" i="7"/>
  <c r="F18" i="7"/>
  <c r="E18" i="7"/>
  <c r="D18" i="7"/>
  <c r="M17" i="7"/>
  <c r="L17" i="7"/>
  <c r="K17" i="7"/>
  <c r="J17" i="7"/>
  <c r="I17" i="7"/>
  <c r="H17" i="7"/>
  <c r="G17" i="7"/>
  <c r="F17" i="7"/>
  <c r="E17" i="7"/>
  <c r="D17" i="7"/>
  <c r="M16" i="7"/>
  <c r="L16" i="7" s="1"/>
  <c r="K16" i="7"/>
  <c r="J16" i="7" s="1"/>
  <c r="I16" i="7"/>
  <c r="H16" i="7" s="1"/>
  <c r="G16" i="7"/>
  <c r="F16" i="7" s="1"/>
  <c r="E16" i="7"/>
  <c r="D16" i="7"/>
  <c r="L15" i="7"/>
  <c r="J15" i="7"/>
  <c r="H15" i="7"/>
  <c r="F15" i="7"/>
  <c r="M14" i="7"/>
  <c r="L14" i="7" s="1"/>
  <c r="K14" i="7"/>
  <c r="J14" i="7" s="1"/>
  <c r="I14" i="7"/>
  <c r="H14" i="7" s="1"/>
  <c r="G14" i="7"/>
  <c r="F14" i="7" s="1"/>
  <c r="E14" i="7"/>
  <c r="D14" i="7"/>
  <c r="M13" i="7"/>
  <c r="L13" i="7" s="1"/>
  <c r="K13" i="7"/>
  <c r="J13" i="7" s="1"/>
  <c r="I13" i="7"/>
  <c r="H13" i="7" s="1"/>
  <c r="G13" i="7"/>
  <c r="F13" i="7" s="1"/>
  <c r="E13" i="7"/>
  <c r="D13" i="7"/>
  <c r="M12" i="7"/>
  <c r="K12" i="7"/>
  <c r="J12" i="7" s="1"/>
  <c r="I12" i="7"/>
  <c r="H12" i="7" s="1"/>
  <c r="G12" i="7"/>
  <c r="F12" i="7" s="1"/>
  <c r="E12" i="7"/>
  <c r="D12" i="7"/>
  <c r="M11" i="7"/>
  <c r="L11" i="7" s="1"/>
  <c r="K11" i="7"/>
  <c r="J11" i="7"/>
  <c r="I11" i="7"/>
  <c r="H11" i="7" s="1"/>
  <c r="G11" i="7"/>
  <c r="F11" i="7" s="1"/>
  <c r="E11" i="7"/>
  <c r="D11" i="7"/>
  <c r="M10" i="7"/>
  <c r="L10" i="7" s="1"/>
  <c r="K10" i="7"/>
  <c r="J10" i="7" s="1"/>
  <c r="I10" i="7"/>
  <c r="G10" i="7"/>
  <c r="F10" i="7" s="1"/>
  <c r="E10" i="7"/>
  <c r="D10" i="7"/>
  <c r="M9" i="7"/>
  <c r="L9" i="7" s="1"/>
  <c r="K9" i="7"/>
  <c r="J9" i="7" s="1"/>
  <c r="I9" i="7"/>
  <c r="H9" i="7" s="1"/>
  <c r="G9" i="7"/>
  <c r="E9" i="7"/>
  <c r="F9" i="7" s="1"/>
  <c r="D9" i="7"/>
  <c r="M8" i="7"/>
  <c r="L8" i="7"/>
  <c r="K8" i="7"/>
  <c r="J8" i="7"/>
  <c r="I8" i="7"/>
  <c r="H8" i="7"/>
  <c r="G8" i="7"/>
  <c r="F8" i="7"/>
  <c r="E8" i="7"/>
  <c r="D8" i="7"/>
  <c r="M7" i="7"/>
  <c r="M22" i="7" s="1"/>
  <c r="L7" i="7"/>
  <c r="K7" i="7"/>
  <c r="K22" i="7" s="1"/>
  <c r="J7" i="7"/>
  <c r="I7" i="7"/>
  <c r="I22" i="7" s="1"/>
  <c r="H7" i="7"/>
  <c r="G7" i="7"/>
  <c r="G22" i="7" s="1"/>
  <c r="F7" i="7"/>
  <c r="F22" i="7" s="1"/>
  <c r="E7" i="7"/>
  <c r="E22" i="7" s="1"/>
  <c r="D7" i="7"/>
  <c r="D22" i="7" s="1"/>
  <c r="H22" i="7" l="1"/>
  <c r="J22" i="7"/>
  <c r="L22" i="7"/>
  <c r="H10" i="7"/>
  <c r="L12" i="7"/>
  <c r="C36" i="2" l="1"/>
  <c r="P75" i="5"/>
  <c r="P74" i="5"/>
  <c r="P73" i="5"/>
  <c r="P72" i="5"/>
  <c r="O75" i="5"/>
  <c r="O74" i="5"/>
  <c r="O73" i="5"/>
  <c r="O72" i="5"/>
  <c r="N75" i="5"/>
  <c r="N74" i="5"/>
  <c r="N73" i="5"/>
  <c r="N72" i="5"/>
  <c r="M75" i="5"/>
  <c r="M74" i="5"/>
  <c r="M73" i="5"/>
  <c r="M72" i="5"/>
  <c r="L75" i="5"/>
  <c r="L74" i="5"/>
  <c r="L73" i="5"/>
  <c r="L72" i="5"/>
  <c r="E81" i="5"/>
  <c r="G80" i="5"/>
  <c r="F80" i="5"/>
  <c r="E80" i="5"/>
  <c r="D80" i="5"/>
  <c r="C80" i="5"/>
  <c r="G79" i="5"/>
  <c r="F79" i="5"/>
  <c r="E79" i="5"/>
  <c r="D79" i="5"/>
  <c r="C79" i="5"/>
  <c r="E12" i="1" s="1"/>
  <c r="G77" i="5"/>
  <c r="F77" i="5"/>
  <c r="E77" i="5"/>
  <c r="D77" i="5"/>
  <c r="C77" i="5"/>
  <c r="F76" i="5"/>
  <c r="E76" i="5"/>
  <c r="D76" i="5"/>
  <c r="G75" i="5"/>
  <c r="F75" i="5"/>
  <c r="E75" i="5"/>
  <c r="D75" i="5"/>
  <c r="C75" i="5"/>
  <c r="G73" i="5"/>
  <c r="F73" i="5"/>
  <c r="E73" i="5"/>
  <c r="D73" i="5"/>
  <c r="C73" i="5"/>
  <c r="H63" i="5"/>
  <c r="G81" i="5" s="1"/>
  <c r="F63" i="5"/>
  <c r="D63" i="5"/>
  <c r="C63" i="5"/>
  <c r="C81" i="5" s="1"/>
  <c r="G62" i="5"/>
  <c r="F62" i="5"/>
  <c r="E62" i="5"/>
  <c r="G61" i="5"/>
  <c r="F61" i="5"/>
  <c r="E61" i="5"/>
  <c r="G60" i="5"/>
  <c r="G63" i="5" s="1"/>
  <c r="F60" i="5"/>
  <c r="E60" i="5"/>
  <c r="E63" i="5" s="1"/>
  <c r="U57" i="5"/>
  <c r="R57" i="5" s="1"/>
  <c r="T57" i="5"/>
  <c r="S57" i="5"/>
  <c r="U55" i="5"/>
  <c r="T55" i="5" s="1"/>
  <c r="R55" i="5"/>
  <c r="T54" i="5"/>
  <c r="U53" i="5"/>
  <c r="T53" i="5" s="1"/>
  <c r="R53" i="5"/>
  <c r="M53" i="5"/>
  <c r="L53" i="5" s="1"/>
  <c r="K53" i="5"/>
  <c r="J53" i="5"/>
  <c r="H53" i="5"/>
  <c r="F53" i="5"/>
  <c r="D53" i="5"/>
  <c r="L52" i="5"/>
  <c r="J52" i="5"/>
  <c r="H52" i="5"/>
  <c r="F52" i="5"/>
  <c r="U51" i="5"/>
  <c r="T51" i="5" s="1"/>
  <c r="L51" i="5"/>
  <c r="J51" i="5"/>
  <c r="H51" i="5"/>
  <c r="F51" i="5"/>
  <c r="L50" i="5"/>
  <c r="J50" i="5"/>
  <c r="H50" i="5"/>
  <c r="F50" i="5"/>
  <c r="U49" i="5"/>
  <c r="S49" i="5"/>
  <c r="L49" i="5"/>
  <c r="J49" i="5"/>
  <c r="H49" i="5"/>
  <c r="F49" i="5"/>
  <c r="L48" i="5"/>
  <c r="M46" i="5" s="1"/>
  <c r="J48" i="5"/>
  <c r="K46" i="5" s="1"/>
  <c r="H48" i="5"/>
  <c r="H46" i="5" s="1"/>
  <c r="H47" i="5" s="1"/>
  <c r="F48" i="5"/>
  <c r="F46" i="5" s="1"/>
  <c r="F47" i="5" s="1"/>
  <c r="U47" i="5"/>
  <c r="T47" i="5" s="1"/>
  <c r="L47" i="5"/>
  <c r="I47" i="5"/>
  <c r="L46" i="5"/>
  <c r="J46" i="5"/>
  <c r="J47" i="5" s="1"/>
  <c r="I46" i="5"/>
  <c r="G46" i="5"/>
  <c r="G47" i="5" s="1"/>
  <c r="E46" i="5"/>
  <c r="E47" i="5" s="1"/>
  <c r="L45" i="5"/>
  <c r="J45" i="5"/>
  <c r="H45" i="5"/>
  <c r="F45" i="5"/>
  <c r="L44" i="5"/>
  <c r="J44" i="5"/>
  <c r="H44" i="5"/>
  <c r="F44" i="5"/>
  <c r="L43" i="5"/>
  <c r="J43" i="5"/>
  <c r="H43" i="5"/>
  <c r="F43" i="5"/>
  <c r="L42" i="5"/>
  <c r="J42" i="5"/>
  <c r="H42" i="5"/>
  <c r="F42" i="5"/>
  <c r="L41" i="5"/>
  <c r="J41" i="5"/>
  <c r="H41" i="5"/>
  <c r="F41" i="5"/>
  <c r="L40" i="5"/>
  <c r="J40" i="5"/>
  <c r="J37" i="5" s="1"/>
  <c r="J36" i="5" s="1"/>
  <c r="J38" i="5" s="1"/>
  <c r="H40" i="5"/>
  <c r="H37" i="5" s="1"/>
  <c r="H36" i="5" s="1"/>
  <c r="H38" i="5" s="1"/>
  <c r="F40" i="5"/>
  <c r="F37" i="5" s="1"/>
  <c r="F36" i="5" s="1"/>
  <c r="F38" i="5" s="1"/>
  <c r="L39" i="5"/>
  <c r="L37" i="5" s="1"/>
  <c r="L36" i="5" s="1"/>
  <c r="L38" i="5" s="1"/>
  <c r="J39" i="5"/>
  <c r="H39" i="5"/>
  <c r="F39" i="5"/>
  <c r="I38" i="5"/>
  <c r="M37" i="5"/>
  <c r="K37" i="5"/>
  <c r="K36" i="5" s="1"/>
  <c r="K38" i="5" s="1"/>
  <c r="I37" i="5"/>
  <c r="G37" i="5"/>
  <c r="G36" i="5" s="1"/>
  <c r="E37" i="5"/>
  <c r="D37" i="5"/>
  <c r="D36" i="5" s="1"/>
  <c r="M36" i="5"/>
  <c r="M38" i="5" s="1"/>
  <c r="I36" i="5"/>
  <c r="E36" i="5"/>
  <c r="E38" i="5" s="1"/>
  <c r="L35" i="5"/>
  <c r="J35" i="5"/>
  <c r="U54" i="5" s="1"/>
  <c r="R54" i="5" s="1"/>
  <c r="H35" i="5"/>
  <c r="F35" i="5"/>
  <c r="L34" i="5"/>
  <c r="U56" i="5" s="1"/>
  <c r="J34" i="5"/>
  <c r="H34" i="5"/>
  <c r="F34" i="5"/>
  <c r="U48" i="5" s="1"/>
  <c r="L33" i="5"/>
  <c r="J33" i="5"/>
  <c r="H33" i="5"/>
  <c r="H30" i="5" s="1"/>
  <c r="F33" i="5"/>
  <c r="L32" i="5"/>
  <c r="J32" i="5"/>
  <c r="L31" i="5"/>
  <c r="J31" i="5"/>
  <c r="H31" i="5"/>
  <c r="F31" i="5"/>
  <c r="M30" i="5"/>
  <c r="K30" i="5"/>
  <c r="L30" i="5" s="1"/>
  <c r="I30" i="5"/>
  <c r="G30" i="5"/>
  <c r="F30" i="5"/>
  <c r="E30" i="5"/>
  <c r="J30" i="5" s="1"/>
  <c r="D30" i="5"/>
  <c r="L21" i="5"/>
  <c r="K21" i="5"/>
  <c r="J21" i="5"/>
  <c r="I21" i="5"/>
  <c r="N21" i="5" s="1"/>
  <c r="H21" i="5"/>
  <c r="O21" i="5" s="1"/>
  <c r="L20" i="5"/>
  <c r="K20" i="5"/>
  <c r="J20" i="5"/>
  <c r="I20" i="5"/>
  <c r="N20" i="5" s="1"/>
  <c r="H20" i="5"/>
  <c r="L19" i="5"/>
  <c r="K19" i="5"/>
  <c r="J19" i="5"/>
  <c r="I19" i="5"/>
  <c r="N19" i="5" s="1"/>
  <c r="H19" i="5"/>
  <c r="L18" i="5"/>
  <c r="K18" i="5"/>
  <c r="J18" i="5"/>
  <c r="I18" i="5"/>
  <c r="N18" i="5" s="1"/>
  <c r="H18" i="5"/>
  <c r="R17" i="5"/>
  <c r="L17" i="5"/>
  <c r="K17" i="5"/>
  <c r="J17" i="5"/>
  <c r="I17" i="5"/>
  <c r="H17" i="5"/>
  <c r="O11" i="5"/>
  <c r="M11" i="5"/>
  <c r="L11" i="5"/>
  <c r="K11" i="5"/>
  <c r="J11" i="5"/>
  <c r="I11" i="5"/>
  <c r="N11" i="5" s="1"/>
  <c r="H11" i="5"/>
  <c r="O10" i="5"/>
  <c r="N10" i="5"/>
  <c r="M10" i="5"/>
  <c r="L10" i="5"/>
  <c r="K10" i="5"/>
  <c r="J10" i="5"/>
  <c r="I10" i="5"/>
  <c r="H10" i="5"/>
  <c r="O9" i="5"/>
  <c r="N9" i="5"/>
  <c r="M9" i="5"/>
  <c r="L9" i="5"/>
  <c r="K9" i="5"/>
  <c r="J9" i="5"/>
  <c r="I9" i="5"/>
  <c r="H9" i="5"/>
  <c r="O8" i="5"/>
  <c r="N8" i="5"/>
  <c r="M8" i="5"/>
  <c r="L8" i="5"/>
  <c r="K8" i="5"/>
  <c r="J8" i="5"/>
  <c r="I8" i="5"/>
  <c r="H8" i="5"/>
  <c r="R7" i="5"/>
  <c r="C72" i="5" s="1"/>
  <c r="O7" i="5"/>
  <c r="N7" i="5"/>
  <c r="M7" i="5"/>
  <c r="L7" i="5"/>
  <c r="K7" i="5"/>
  <c r="J7" i="5"/>
  <c r="I7" i="5"/>
  <c r="H7" i="5"/>
  <c r="U6" i="5"/>
  <c r="N17" i="5" s="1"/>
  <c r="U2" i="5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AK116" i="4"/>
  <c r="AJ116" i="4"/>
  <c r="AI116" i="4"/>
  <c r="AH116" i="4"/>
  <c r="AG116" i="4"/>
  <c r="AF116" i="4"/>
  <c r="AE116" i="4"/>
  <c r="AD116" i="4"/>
  <c r="AC116" i="4"/>
  <c r="AB116" i="4"/>
  <c r="AA116" i="4"/>
  <c r="Z116" i="4"/>
  <c r="Y116" i="4"/>
  <c r="X116" i="4"/>
  <c r="W116" i="4"/>
  <c r="V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M36" i="2"/>
  <c r="U34" i="2"/>
  <c r="T34" i="2"/>
  <c r="V34" i="2" s="1"/>
  <c r="S34" i="2"/>
  <c r="Q34" i="2"/>
  <c r="P34" i="2"/>
  <c r="O34" i="2"/>
  <c r="R34" i="2" s="1"/>
  <c r="M34" i="2"/>
  <c r="L34" i="2"/>
  <c r="L36" i="2" s="1"/>
  <c r="K34" i="2"/>
  <c r="N34" i="2" s="1"/>
  <c r="I34" i="2"/>
  <c r="J34" i="2" s="1"/>
  <c r="H34" i="2"/>
  <c r="G34" i="2"/>
  <c r="E34" i="2"/>
  <c r="D34" i="2"/>
  <c r="C34" i="2"/>
  <c r="F34" i="2" s="1"/>
  <c r="V33" i="2"/>
  <c r="R33" i="2"/>
  <c r="N33" i="2"/>
  <c r="J33" i="2"/>
  <c r="F33" i="2"/>
  <c r="U32" i="2"/>
  <c r="V32" i="2" s="1"/>
  <c r="S32" i="2"/>
  <c r="Q32" i="2"/>
  <c r="O32" i="2"/>
  <c r="R32" i="2" s="1"/>
  <c r="K32" i="2"/>
  <c r="N32" i="2" s="1"/>
  <c r="I32" i="2"/>
  <c r="G32" i="2"/>
  <c r="J32" i="2" s="1"/>
  <c r="E32" i="2"/>
  <c r="D32" i="2"/>
  <c r="U31" i="2"/>
  <c r="T31" i="2"/>
  <c r="S31" i="2"/>
  <c r="Q31" i="2"/>
  <c r="P31" i="2"/>
  <c r="O31" i="2"/>
  <c r="R31" i="2" s="1"/>
  <c r="M31" i="2"/>
  <c r="L31" i="2"/>
  <c r="N31" i="2" s="1"/>
  <c r="K31" i="2"/>
  <c r="I31" i="2"/>
  <c r="H31" i="2"/>
  <c r="G31" i="2"/>
  <c r="D31" i="2"/>
  <c r="C31" i="2"/>
  <c r="F31" i="2" s="1"/>
  <c r="U30" i="2"/>
  <c r="T30" i="2"/>
  <c r="V30" i="2" s="1"/>
  <c r="S30" i="2"/>
  <c r="Q30" i="2"/>
  <c r="P30" i="2"/>
  <c r="O30" i="2"/>
  <c r="M30" i="2"/>
  <c r="L30" i="2"/>
  <c r="K30" i="2"/>
  <c r="N30" i="2" s="1"/>
  <c r="I30" i="2"/>
  <c r="J30" i="2" s="1"/>
  <c r="H30" i="2"/>
  <c r="G30" i="2"/>
  <c r="D30" i="2"/>
  <c r="U29" i="2"/>
  <c r="T29" i="2"/>
  <c r="S29" i="2"/>
  <c r="V29" i="2" s="1"/>
  <c r="Q29" i="2"/>
  <c r="P29" i="2"/>
  <c r="R29" i="2" s="1"/>
  <c r="O29" i="2"/>
  <c r="M29" i="2"/>
  <c r="L29" i="2"/>
  <c r="K29" i="2"/>
  <c r="I29" i="2"/>
  <c r="H29" i="2"/>
  <c r="G29" i="2"/>
  <c r="E29" i="2"/>
  <c r="D29" i="2"/>
  <c r="U28" i="2"/>
  <c r="T28" i="2"/>
  <c r="S28" i="2"/>
  <c r="V28" i="2" s="1"/>
  <c r="Q28" i="2"/>
  <c r="P28" i="2"/>
  <c r="O28" i="2"/>
  <c r="M28" i="2"/>
  <c r="L28" i="2"/>
  <c r="N28" i="2" s="1"/>
  <c r="K28" i="2"/>
  <c r="I28" i="2"/>
  <c r="H28" i="2"/>
  <c r="G28" i="2"/>
  <c r="J28" i="2" s="1"/>
  <c r="C28" i="2"/>
  <c r="V27" i="2"/>
  <c r="U27" i="2"/>
  <c r="T27" i="2"/>
  <c r="S27" i="2"/>
  <c r="Q27" i="2"/>
  <c r="P27" i="2"/>
  <c r="O27" i="2"/>
  <c r="M27" i="2"/>
  <c r="L27" i="2"/>
  <c r="K27" i="2"/>
  <c r="N27" i="2" s="1"/>
  <c r="I27" i="2"/>
  <c r="H27" i="2"/>
  <c r="J27" i="2" s="1"/>
  <c r="G27" i="2"/>
  <c r="D27" i="2"/>
  <c r="U26" i="2"/>
  <c r="T26" i="2"/>
  <c r="S26" i="2"/>
  <c r="Q26" i="2"/>
  <c r="P26" i="2"/>
  <c r="R26" i="2" s="1"/>
  <c r="O26" i="2"/>
  <c r="M26" i="2"/>
  <c r="L26" i="2"/>
  <c r="K26" i="2"/>
  <c r="N26" i="2" s="1"/>
  <c r="I26" i="2"/>
  <c r="H26" i="2"/>
  <c r="G26" i="2"/>
  <c r="E26" i="2"/>
  <c r="D26" i="2"/>
  <c r="U25" i="2"/>
  <c r="T25" i="2"/>
  <c r="S25" i="2"/>
  <c r="V25" i="2" s="1"/>
  <c r="Q25" i="2"/>
  <c r="Q36" i="2" s="1"/>
  <c r="P25" i="2"/>
  <c r="O25" i="2"/>
  <c r="N25" i="2"/>
  <c r="M25" i="2"/>
  <c r="L25" i="2"/>
  <c r="K25" i="2"/>
  <c r="I25" i="2"/>
  <c r="H25" i="2"/>
  <c r="G25" i="2"/>
  <c r="J25" i="2" s="1"/>
  <c r="C25" i="2"/>
  <c r="O18" i="2"/>
  <c r="M18" i="2"/>
  <c r="L18" i="2"/>
  <c r="H18" i="2"/>
  <c r="V14" i="2"/>
  <c r="U14" i="2"/>
  <c r="T14" i="2"/>
  <c r="S14" i="2"/>
  <c r="O14" i="2"/>
  <c r="R14" i="2" s="1"/>
  <c r="N14" i="2"/>
  <c r="K14" i="2"/>
  <c r="J14" i="2"/>
  <c r="G14" i="2"/>
  <c r="F14" i="2"/>
  <c r="E14" i="2"/>
  <c r="D14" i="2"/>
  <c r="C14" i="2"/>
  <c r="C32" i="2" s="1"/>
  <c r="V13" i="2"/>
  <c r="U13" i="2"/>
  <c r="T13" i="2"/>
  <c r="S13" i="2"/>
  <c r="R13" i="2"/>
  <c r="Q13" i="2"/>
  <c r="P13" i="2"/>
  <c r="O13" i="2"/>
  <c r="N13" i="2"/>
  <c r="M13" i="2"/>
  <c r="L13" i="2"/>
  <c r="K13" i="2"/>
  <c r="I13" i="2"/>
  <c r="H13" i="2"/>
  <c r="G13" i="2"/>
  <c r="J13" i="2" s="1"/>
  <c r="E13" i="2"/>
  <c r="E31" i="2" s="1"/>
  <c r="D13" i="2"/>
  <c r="C13" i="2"/>
  <c r="V12" i="2"/>
  <c r="U12" i="2"/>
  <c r="T12" i="2"/>
  <c r="S12" i="2"/>
  <c r="Q12" i="2"/>
  <c r="P12" i="2"/>
  <c r="O12" i="2"/>
  <c r="R12" i="2" s="1"/>
  <c r="M12" i="2"/>
  <c r="L12" i="2"/>
  <c r="N12" i="2" s="1"/>
  <c r="K12" i="2"/>
  <c r="J12" i="2"/>
  <c r="I12" i="2"/>
  <c r="H12" i="2"/>
  <c r="G12" i="2"/>
  <c r="F12" i="2"/>
  <c r="E12" i="2"/>
  <c r="E30" i="2" s="1"/>
  <c r="D12" i="2"/>
  <c r="C12" i="2"/>
  <c r="C30" i="2" s="1"/>
  <c r="F30" i="2" s="1"/>
  <c r="U11" i="2"/>
  <c r="T11" i="2"/>
  <c r="V11" i="2" s="1"/>
  <c r="S11" i="2"/>
  <c r="R11" i="2"/>
  <c r="Q11" i="2"/>
  <c r="P11" i="2"/>
  <c r="O11" i="2"/>
  <c r="N11" i="2"/>
  <c r="M11" i="2"/>
  <c r="L11" i="2"/>
  <c r="K11" i="2"/>
  <c r="I11" i="2"/>
  <c r="H11" i="2"/>
  <c r="J11" i="2" s="1"/>
  <c r="G11" i="2"/>
  <c r="F11" i="2"/>
  <c r="E11" i="2"/>
  <c r="D11" i="2"/>
  <c r="C11" i="2"/>
  <c r="C29" i="2" s="1"/>
  <c r="F29" i="2" s="1"/>
  <c r="V10" i="2"/>
  <c r="U10" i="2"/>
  <c r="T10" i="2"/>
  <c r="S10" i="2"/>
  <c r="Q10" i="2"/>
  <c r="P10" i="2"/>
  <c r="R10" i="2" s="1"/>
  <c r="O10" i="2"/>
  <c r="N10" i="2"/>
  <c r="M10" i="2"/>
  <c r="L10" i="2"/>
  <c r="K10" i="2"/>
  <c r="J10" i="2"/>
  <c r="I10" i="2"/>
  <c r="H10" i="2"/>
  <c r="G10" i="2"/>
  <c r="E10" i="2"/>
  <c r="E28" i="2" s="1"/>
  <c r="D10" i="2"/>
  <c r="D28" i="2" s="1"/>
  <c r="C10" i="2"/>
  <c r="V9" i="2"/>
  <c r="U9" i="2"/>
  <c r="T9" i="2"/>
  <c r="S9" i="2"/>
  <c r="R9" i="2"/>
  <c r="Q9" i="2"/>
  <c r="P9" i="2"/>
  <c r="O9" i="2"/>
  <c r="M9" i="2"/>
  <c r="L9" i="2"/>
  <c r="N9" i="2" s="1"/>
  <c r="N18" i="2" s="1"/>
  <c r="K9" i="2"/>
  <c r="J9" i="2"/>
  <c r="I9" i="2"/>
  <c r="H9" i="2"/>
  <c r="G9" i="2"/>
  <c r="F9" i="2"/>
  <c r="E9" i="2"/>
  <c r="E27" i="2" s="1"/>
  <c r="D9" i="2"/>
  <c r="C9" i="2"/>
  <c r="C27" i="2" s="1"/>
  <c r="F27" i="2" s="1"/>
  <c r="U8" i="2"/>
  <c r="T8" i="2"/>
  <c r="T18" i="2" s="1"/>
  <c r="S8" i="2"/>
  <c r="R8" i="2"/>
  <c r="Q8" i="2"/>
  <c r="P8" i="2"/>
  <c r="O8" i="2"/>
  <c r="N8" i="2"/>
  <c r="M8" i="2"/>
  <c r="L8" i="2"/>
  <c r="K8" i="2"/>
  <c r="I8" i="2"/>
  <c r="H8" i="2"/>
  <c r="J8" i="2" s="1"/>
  <c r="G8" i="2"/>
  <c r="F8" i="2"/>
  <c r="E8" i="2"/>
  <c r="D8" i="2"/>
  <c r="C8" i="2"/>
  <c r="C26" i="2" s="1"/>
  <c r="F26" i="2" s="1"/>
  <c r="V7" i="2"/>
  <c r="U7" i="2"/>
  <c r="T7" i="2"/>
  <c r="S7" i="2"/>
  <c r="S18" i="2" s="1"/>
  <c r="Q7" i="2"/>
  <c r="Q18" i="2" s="1"/>
  <c r="P7" i="2"/>
  <c r="P18" i="2" s="1"/>
  <c r="O7" i="2"/>
  <c r="N7" i="2"/>
  <c r="M7" i="2"/>
  <c r="L7" i="2"/>
  <c r="K7" i="2"/>
  <c r="K18" i="2" s="1"/>
  <c r="J7" i="2"/>
  <c r="I7" i="2"/>
  <c r="H7" i="2"/>
  <c r="G7" i="2"/>
  <c r="G18" i="2" s="1"/>
  <c r="E7" i="2"/>
  <c r="D7" i="2"/>
  <c r="C7" i="2"/>
  <c r="M100" i="1"/>
  <c r="F98" i="1"/>
  <c r="AM96" i="1"/>
  <c r="AL96" i="1"/>
  <c r="AB96" i="1"/>
  <c r="O96" i="1"/>
  <c r="N96" i="1"/>
  <c r="AD94" i="1"/>
  <c r="AD93" i="1"/>
  <c r="AE61" i="1"/>
  <c r="AE102" i="1" s="1"/>
  <c r="AD61" i="1"/>
  <c r="AD102" i="1" s="1"/>
  <c r="AB61" i="1"/>
  <c r="AB102" i="1" s="1"/>
  <c r="W61" i="1"/>
  <c r="W102" i="1" s="1"/>
  <c r="T61" i="1"/>
  <c r="T102" i="1" s="1"/>
  <c r="Y60" i="1"/>
  <c r="Y101" i="1" s="1"/>
  <c r="X60" i="1"/>
  <c r="X101" i="1" s="1"/>
  <c r="W60" i="1"/>
  <c r="W101" i="1" s="1"/>
  <c r="T60" i="1"/>
  <c r="T101" i="1" s="1"/>
  <c r="P60" i="1"/>
  <c r="P101" i="1" s="1"/>
  <c r="G60" i="1"/>
  <c r="G101" i="1" s="1"/>
  <c r="E60" i="1"/>
  <c r="E101" i="1" s="1"/>
  <c r="D60" i="1"/>
  <c r="D101" i="1" s="1"/>
  <c r="M59" i="1"/>
  <c r="L59" i="1"/>
  <c r="L100" i="1" s="1"/>
  <c r="G59" i="1"/>
  <c r="G100" i="1" s="1"/>
  <c r="E59" i="1"/>
  <c r="E100" i="1" s="1"/>
  <c r="D59" i="1"/>
  <c r="D100" i="1" s="1"/>
  <c r="W58" i="1"/>
  <c r="W99" i="1" s="1"/>
  <c r="T58" i="1"/>
  <c r="T99" i="1" s="1"/>
  <c r="H58" i="1"/>
  <c r="H99" i="1" s="1"/>
  <c r="G58" i="1"/>
  <c r="G99" i="1" s="1"/>
  <c r="F58" i="1"/>
  <c r="F99" i="1" s="1"/>
  <c r="E58" i="1"/>
  <c r="E99" i="1" s="1"/>
  <c r="D58" i="1"/>
  <c r="D99" i="1" s="1"/>
  <c r="Y57" i="1"/>
  <c r="Y98" i="1" s="1"/>
  <c r="W57" i="1"/>
  <c r="W98" i="1" s="1"/>
  <c r="T57" i="1"/>
  <c r="T98" i="1" s="1"/>
  <c r="G57" i="1"/>
  <c r="G98" i="1" s="1"/>
  <c r="F57" i="1"/>
  <c r="E57" i="1"/>
  <c r="E98" i="1" s="1"/>
  <c r="D57" i="1"/>
  <c r="D98" i="1" s="1"/>
  <c r="AC56" i="1"/>
  <c r="AC97" i="1" s="1"/>
  <c r="AB56" i="1"/>
  <c r="AB97" i="1" s="1"/>
  <c r="W56" i="1"/>
  <c r="W97" i="1" s="1"/>
  <c r="G56" i="1"/>
  <c r="G97" i="1" s="1"/>
  <c r="AM55" i="1"/>
  <c r="AL55" i="1"/>
  <c r="AK55" i="1"/>
  <c r="AK96" i="1" s="1"/>
  <c r="AJ55" i="1"/>
  <c r="AJ96" i="1" s="1"/>
  <c r="AE55" i="1"/>
  <c r="AE96" i="1" s="1"/>
  <c r="AD55" i="1"/>
  <c r="AD96" i="1" s="1"/>
  <c r="AC55" i="1"/>
  <c r="AC96" i="1" s="1"/>
  <c r="AB55" i="1"/>
  <c r="W55" i="1"/>
  <c r="W96" i="1" s="1"/>
  <c r="V55" i="1"/>
  <c r="V96" i="1" s="1"/>
  <c r="U55" i="1"/>
  <c r="U96" i="1" s="1"/>
  <c r="T55" i="1"/>
  <c r="T96" i="1" s="1"/>
  <c r="S55" i="1"/>
  <c r="S96" i="1" s="1"/>
  <c r="R55" i="1"/>
  <c r="R96" i="1" s="1"/>
  <c r="Q55" i="1"/>
  <c r="Q96" i="1" s="1"/>
  <c r="O55" i="1"/>
  <c r="N55" i="1"/>
  <c r="M55" i="1"/>
  <c r="M96" i="1" s="1"/>
  <c r="L55" i="1"/>
  <c r="L96" i="1" s="1"/>
  <c r="K55" i="1"/>
  <c r="K96" i="1" s="1"/>
  <c r="I55" i="1"/>
  <c r="I96" i="1" s="1"/>
  <c r="H55" i="1"/>
  <c r="H96" i="1" s="1"/>
  <c r="G55" i="1"/>
  <c r="G96" i="1" s="1"/>
  <c r="F55" i="1"/>
  <c r="F96" i="1" s="1"/>
  <c r="E55" i="1"/>
  <c r="E96" i="1" s="1"/>
  <c r="D55" i="1"/>
  <c r="D96" i="1" s="1"/>
  <c r="AD54" i="1"/>
  <c r="AD95" i="1" s="1"/>
  <c r="AB54" i="1"/>
  <c r="AB95" i="1" s="1"/>
  <c r="AA54" i="1"/>
  <c r="AA95" i="1" s="1"/>
  <c r="Q54" i="1"/>
  <c r="Q95" i="1" s="1"/>
  <c r="O54" i="1"/>
  <c r="O95" i="1" s="1"/>
  <c r="N54" i="1"/>
  <c r="N95" i="1" s="1"/>
  <c r="F54" i="1"/>
  <c r="F95" i="1" s="1"/>
  <c r="E54" i="1"/>
  <c r="E95" i="1" s="1"/>
  <c r="D54" i="1"/>
  <c r="D95" i="1" s="1"/>
  <c r="AM53" i="1"/>
  <c r="AM94" i="1" s="1"/>
  <c r="AL53" i="1"/>
  <c r="AL94" i="1" s="1"/>
  <c r="AD53" i="1"/>
  <c r="AC53" i="1"/>
  <c r="AC94" i="1" s="1"/>
  <c r="AB53" i="1"/>
  <c r="AB94" i="1" s="1"/>
  <c r="Q53" i="1"/>
  <c r="Q94" i="1" s="1"/>
  <c r="O53" i="1"/>
  <c r="O94" i="1" s="1"/>
  <c r="N53" i="1"/>
  <c r="N94" i="1" s="1"/>
  <c r="E53" i="1"/>
  <c r="E94" i="1" s="1"/>
  <c r="AM52" i="1"/>
  <c r="AM93" i="1" s="1"/>
  <c r="AL52" i="1"/>
  <c r="AL93" i="1" s="1"/>
  <c r="AD52" i="1"/>
  <c r="AC52" i="1"/>
  <c r="AC93" i="1" s="1"/>
  <c r="AB52" i="1"/>
  <c r="AB93" i="1" s="1"/>
  <c r="T52" i="1"/>
  <c r="T93" i="1" s="1"/>
  <c r="O52" i="1"/>
  <c r="O93" i="1" s="1"/>
  <c r="N52" i="1"/>
  <c r="N93" i="1" s="1"/>
  <c r="E52" i="1"/>
  <c r="E93" i="1" s="1"/>
  <c r="O51" i="1"/>
  <c r="O92" i="1" s="1"/>
  <c r="AM50" i="1"/>
  <c r="AM91" i="1" s="1"/>
  <c r="AL50" i="1"/>
  <c r="AL91" i="1" s="1"/>
  <c r="AC50" i="1"/>
  <c r="AC91" i="1" s="1"/>
  <c r="O50" i="1"/>
  <c r="O91" i="1" s="1"/>
  <c r="N50" i="1"/>
  <c r="N91" i="1" s="1"/>
  <c r="E50" i="1"/>
  <c r="E91" i="1" s="1"/>
  <c r="AM49" i="1"/>
  <c r="AM90" i="1" s="1"/>
  <c r="AL49" i="1"/>
  <c r="AL90" i="1" s="1"/>
  <c r="AC49" i="1"/>
  <c r="AC90" i="1" s="1"/>
  <c r="T49" i="1"/>
  <c r="T90" i="1" s="1"/>
  <c r="O49" i="1"/>
  <c r="O90" i="1" s="1"/>
  <c r="F49" i="1"/>
  <c r="F90" i="1" s="1"/>
  <c r="E49" i="1"/>
  <c r="E90" i="1" s="1"/>
  <c r="D49" i="1"/>
  <c r="D90" i="1" s="1"/>
  <c r="AL31" i="1"/>
  <c r="AK31" i="1"/>
  <c r="AJ31" i="1"/>
  <c r="AD31" i="1"/>
  <c r="AB31" i="1"/>
  <c r="Z31" i="1"/>
  <c r="X31" i="1"/>
  <c r="V31" i="1"/>
  <c r="V51" i="1" s="1"/>
  <c r="V92" i="1" s="1"/>
  <c r="M31" i="1"/>
  <c r="M21" i="1"/>
  <c r="K21" i="1"/>
  <c r="AC61" i="1" s="1"/>
  <c r="AC102" i="1" s="1"/>
  <c r="I21" i="1"/>
  <c r="J21" i="1" s="1"/>
  <c r="Y61" i="1" s="1"/>
  <c r="Y102" i="1" s="1"/>
  <c r="G21" i="1"/>
  <c r="M61" i="1" s="1"/>
  <c r="M102" i="1" s="1"/>
  <c r="E21" i="1"/>
  <c r="D21" i="1"/>
  <c r="F61" i="1" s="1"/>
  <c r="F102" i="1" s="1"/>
  <c r="M20" i="1"/>
  <c r="L20" i="1"/>
  <c r="K20" i="1"/>
  <c r="J20" i="1"/>
  <c r="I20" i="1"/>
  <c r="H20" i="1"/>
  <c r="S60" i="1" s="1"/>
  <c r="S101" i="1" s="1"/>
  <c r="G20" i="1"/>
  <c r="M60" i="1" s="1"/>
  <c r="M101" i="1" s="1"/>
  <c r="F20" i="1"/>
  <c r="K60" i="1" s="1"/>
  <c r="K101" i="1" s="1"/>
  <c r="E20" i="1"/>
  <c r="D20" i="1"/>
  <c r="F60" i="1" s="1"/>
  <c r="F101" i="1" s="1"/>
  <c r="M19" i="1"/>
  <c r="L19" i="1"/>
  <c r="K19" i="1"/>
  <c r="AE59" i="1" s="1"/>
  <c r="AE100" i="1" s="1"/>
  <c r="J19" i="1"/>
  <c r="Y59" i="1" s="1"/>
  <c r="Y100" i="1" s="1"/>
  <c r="I19" i="1"/>
  <c r="T59" i="1" s="1"/>
  <c r="T100" i="1" s="1"/>
  <c r="G19" i="1"/>
  <c r="E19" i="1"/>
  <c r="F19" i="1" s="1"/>
  <c r="D19" i="1"/>
  <c r="F59" i="1" s="1"/>
  <c r="F100" i="1" s="1"/>
  <c r="M18" i="1"/>
  <c r="L18" i="1"/>
  <c r="K18" i="1"/>
  <c r="AE58" i="1" s="1"/>
  <c r="AE99" i="1" s="1"/>
  <c r="J18" i="1"/>
  <c r="I18" i="1"/>
  <c r="H18" i="1"/>
  <c r="G18" i="1"/>
  <c r="F18" i="1"/>
  <c r="K58" i="1" s="1"/>
  <c r="K99" i="1" s="1"/>
  <c r="E18" i="1"/>
  <c r="D18" i="1"/>
  <c r="M17" i="1"/>
  <c r="AJ57" i="1" s="1"/>
  <c r="AJ98" i="1" s="1"/>
  <c r="L17" i="1"/>
  <c r="AI57" i="1" s="1"/>
  <c r="AI98" i="1" s="1"/>
  <c r="K17" i="1"/>
  <c r="AE57" i="1" s="1"/>
  <c r="AE98" i="1" s="1"/>
  <c r="J17" i="1"/>
  <c r="X57" i="1" s="1"/>
  <c r="X98" i="1" s="1"/>
  <c r="I17" i="1"/>
  <c r="H17" i="1"/>
  <c r="G17" i="1"/>
  <c r="F17" i="1"/>
  <c r="E17" i="1"/>
  <c r="D17" i="1"/>
  <c r="M16" i="1"/>
  <c r="K16" i="1"/>
  <c r="L16" i="1" s="1"/>
  <c r="I16" i="1"/>
  <c r="V56" i="1" s="1"/>
  <c r="V97" i="1" s="1"/>
  <c r="H16" i="1"/>
  <c r="S56" i="1" s="1"/>
  <c r="S97" i="1" s="1"/>
  <c r="G16" i="1"/>
  <c r="E16" i="1"/>
  <c r="D16" i="1"/>
  <c r="F16" i="1" s="1"/>
  <c r="L15" i="1"/>
  <c r="J15" i="1"/>
  <c r="Y55" i="1" s="1"/>
  <c r="Y96" i="1" s="1"/>
  <c r="H15" i="1"/>
  <c r="P55" i="1" s="1"/>
  <c r="P96" i="1" s="1"/>
  <c r="F15" i="1"/>
  <c r="J55" i="1" s="1"/>
  <c r="J96" i="1" s="1"/>
  <c r="M14" i="1"/>
  <c r="AK54" i="1" s="1"/>
  <c r="AK95" i="1" s="1"/>
  <c r="K14" i="1"/>
  <c r="L14" i="1" s="1"/>
  <c r="J14" i="1"/>
  <c r="Z54" i="1" s="1"/>
  <c r="Z95" i="1" s="1"/>
  <c r="I14" i="1"/>
  <c r="T54" i="1" s="1"/>
  <c r="T95" i="1" s="1"/>
  <c r="H14" i="1"/>
  <c r="G14" i="1"/>
  <c r="M54" i="1" s="1"/>
  <c r="M95" i="1" s="1"/>
  <c r="F14" i="1"/>
  <c r="E14" i="1"/>
  <c r="D14" i="1"/>
  <c r="G54" i="1" s="1"/>
  <c r="G95" i="1" s="1"/>
  <c r="M13" i="1"/>
  <c r="AK53" i="1" s="1"/>
  <c r="AK94" i="1" s="1"/>
  <c r="K13" i="1"/>
  <c r="L13" i="1" s="1"/>
  <c r="I13" i="1"/>
  <c r="J13" i="1" s="1"/>
  <c r="H13" i="1"/>
  <c r="S53" i="1" s="1"/>
  <c r="S94" i="1" s="1"/>
  <c r="G13" i="1"/>
  <c r="M53" i="1" s="1"/>
  <c r="M94" i="1" s="1"/>
  <c r="E13" i="1"/>
  <c r="D13" i="1"/>
  <c r="M12" i="1"/>
  <c r="K12" i="1"/>
  <c r="AE52" i="1" s="1"/>
  <c r="AE93" i="1" s="1"/>
  <c r="I12" i="1"/>
  <c r="J12" i="1" s="1"/>
  <c r="AA52" i="1" s="1"/>
  <c r="AA93" i="1" s="1"/>
  <c r="G12" i="1"/>
  <c r="M52" i="1" s="1"/>
  <c r="M93" i="1" s="1"/>
  <c r="D12" i="1"/>
  <c r="K11" i="1"/>
  <c r="I11" i="1"/>
  <c r="W51" i="1" s="1"/>
  <c r="W92" i="1" s="1"/>
  <c r="G11" i="1"/>
  <c r="M51" i="1" s="1"/>
  <c r="M92" i="1" s="1"/>
  <c r="M10" i="1"/>
  <c r="AK50" i="1" s="1"/>
  <c r="AK91" i="1" s="1"/>
  <c r="L10" i="1"/>
  <c r="K10" i="1"/>
  <c r="AE50" i="1" s="1"/>
  <c r="AE91" i="1" s="1"/>
  <c r="I10" i="1"/>
  <c r="J10" i="1" s="1"/>
  <c r="G10" i="1"/>
  <c r="M50" i="1" s="1"/>
  <c r="M91" i="1" s="1"/>
  <c r="E10" i="1"/>
  <c r="D10" i="1"/>
  <c r="F10" i="1" s="1"/>
  <c r="M9" i="1"/>
  <c r="AK49" i="1" s="1"/>
  <c r="AK90" i="1" s="1"/>
  <c r="L9" i="1"/>
  <c r="AH49" i="1" s="1"/>
  <c r="AH90" i="1" s="1"/>
  <c r="K9" i="1"/>
  <c r="AE49" i="1" s="1"/>
  <c r="AE90" i="1" s="1"/>
  <c r="J9" i="1"/>
  <c r="I9" i="1"/>
  <c r="V49" i="1" s="1"/>
  <c r="V90" i="1" s="1"/>
  <c r="G9" i="1"/>
  <c r="H9" i="1" s="1"/>
  <c r="E9" i="1"/>
  <c r="D9" i="1"/>
  <c r="G49" i="1" s="1"/>
  <c r="G90" i="1" s="1"/>
  <c r="J56" i="1" l="1"/>
  <c r="J97" i="1" s="1"/>
  <c r="I56" i="1"/>
  <c r="I97" i="1" s="1"/>
  <c r="K56" i="1"/>
  <c r="K97" i="1" s="1"/>
  <c r="H56" i="1"/>
  <c r="H97" i="1" s="1"/>
  <c r="Y50" i="1"/>
  <c r="Y91" i="1" s="1"/>
  <c r="X50" i="1"/>
  <c r="X91" i="1" s="1"/>
  <c r="AA50" i="1"/>
  <c r="AA91" i="1" s="1"/>
  <c r="Z50" i="1"/>
  <c r="Z91" i="1" s="1"/>
  <c r="S49" i="1"/>
  <c r="S90" i="1" s="1"/>
  <c r="R49" i="1"/>
  <c r="R90" i="1" s="1"/>
  <c r="P49" i="1"/>
  <c r="P90" i="1" s="1"/>
  <c r="Q49" i="1"/>
  <c r="Q90" i="1" s="1"/>
  <c r="Y49" i="1"/>
  <c r="Y90" i="1" s="1"/>
  <c r="X49" i="1"/>
  <c r="X90" i="1" s="1"/>
  <c r="AE60" i="1"/>
  <c r="AE101" i="1" s="1"/>
  <c r="AD60" i="1"/>
  <c r="AD101" i="1" s="1"/>
  <c r="AC60" i="1"/>
  <c r="AC101" i="1" s="1"/>
  <c r="AB60" i="1"/>
  <c r="AB101" i="1" s="1"/>
  <c r="Y53" i="1"/>
  <c r="Y94" i="1" s="1"/>
  <c r="X53" i="1"/>
  <c r="X94" i="1" s="1"/>
  <c r="AF53" i="1"/>
  <c r="AF94" i="1" s="1"/>
  <c r="AI53" i="1"/>
  <c r="AI94" i="1" s="1"/>
  <c r="AH53" i="1"/>
  <c r="AH94" i="1" s="1"/>
  <c r="AG53" i="1"/>
  <c r="AG94" i="1" s="1"/>
  <c r="D61" i="1"/>
  <c r="D102" i="1" s="1"/>
  <c r="AI55" i="1"/>
  <c r="AI96" i="1" s="1"/>
  <c r="AG55" i="1"/>
  <c r="AG96" i="1" s="1"/>
  <c r="E61" i="1"/>
  <c r="E102" i="1" s="1"/>
  <c r="J11" i="1"/>
  <c r="AE51" i="1"/>
  <c r="AE92" i="1" s="1"/>
  <c r="AD51" i="1"/>
  <c r="AD92" i="1" s="1"/>
  <c r="AB51" i="1"/>
  <c r="AB92" i="1" s="1"/>
  <c r="AH60" i="1"/>
  <c r="AH101" i="1" s="1"/>
  <c r="AG60" i="1"/>
  <c r="AG101" i="1" s="1"/>
  <c r="AI60" i="1"/>
  <c r="AI101" i="1" s="1"/>
  <c r="AF60" i="1"/>
  <c r="AF101" i="1" s="1"/>
  <c r="AA59" i="1"/>
  <c r="AA100" i="1" s="1"/>
  <c r="Z59" i="1"/>
  <c r="Z100" i="1" s="1"/>
  <c r="X59" i="1"/>
  <c r="X100" i="1" s="1"/>
  <c r="AA58" i="1"/>
  <c r="AA99" i="1" s="1"/>
  <c r="Z58" i="1"/>
  <c r="Z99" i="1" s="1"/>
  <c r="X58" i="1"/>
  <c r="X99" i="1" s="1"/>
  <c r="Z53" i="1"/>
  <c r="Z94" i="1" s="1"/>
  <c r="Z52" i="1"/>
  <c r="Z93" i="1" s="1"/>
  <c r="AA53" i="1"/>
  <c r="AA94" i="1" s="1"/>
  <c r="AK52" i="1"/>
  <c r="AK93" i="1" s="1"/>
  <c r="L12" i="1"/>
  <c r="AJ52" i="1"/>
  <c r="AJ93" i="1" s="1"/>
  <c r="AF55" i="1"/>
  <c r="AF96" i="1" s="1"/>
  <c r="AH56" i="1"/>
  <c r="AH97" i="1" s="1"/>
  <c r="AI56" i="1"/>
  <c r="AI97" i="1" s="1"/>
  <c r="AG56" i="1"/>
  <c r="AG97" i="1" s="1"/>
  <c r="AF56" i="1"/>
  <c r="AF97" i="1" s="1"/>
  <c r="C76" i="5"/>
  <c r="D46" i="5"/>
  <c r="J57" i="1"/>
  <c r="J98" i="1" s="1"/>
  <c r="I57" i="1"/>
  <c r="I98" i="1" s="1"/>
  <c r="K57" i="1"/>
  <c r="K98" i="1" s="1"/>
  <c r="H57" i="1"/>
  <c r="H98" i="1" s="1"/>
  <c r="S57" i="1"/>
  <c r="S98" i="1" s="1"/>
  <c r="R57" i="1"/>
  <c r="R98" i="1" s="1"/>
  <c r="Q57" i="1"/>
  <c r="Q98" i="1" s="1"/>
  <c r="P57" i="1"/>
  <c r="P98" i="1" s="1"/>
  <c r="O58" i="1"/>
  <c r="O99" i="1" s="1"/>
  <c r="N58" i="1"/>
  <c r="N99" i="1" s="1"/>
  <c r="M58" i="1"/>
  <c r="M99" i="1" s="1"/>
  <c r="L58" i="1"/>
  <c r="L99" i="1" s="1"/>
  <c r="Z49" i="1"/>
  <c r="Z90" i="1" s="1"/>
  <c r="J50" i="1"/>
  <c r="J91" i="1" s="1"/>
  <c r="H50" i="1"/>
  <c r="H91" i="1" s="1"/>
  <c r="K50" i="1"/>
  <c r="K91" i="1" s="1"/>
  <c r="I50" i="1"/>
  <c r="I91" i="1" s="1"/>
  <c r="S58" i="1"/>
  <c r="S99" i="1" s="1"/>
  <c r="R58" i="1"/>
  <c r="R99" i="1" s="1"/>
  <c r="Q58" i="1"/>
  <c r="Q99" i="1" s="1"/>
  <c r="P58" i="1"/>
  <c r="P99" i="1" s="1"/>
  <c r="Y52" i="1"/>
  <c r="Y93" i="1" s="1"/>
  <c r="X52" i="1"/>
  <c r="X93" i="1" s="1"/>
  <c r="H10" i="1"/>
  <c r="V50" i="1"/>
  <c r="V91" i="1" s="1"/>
  <c r="T50" i="1"/>
  <c r="T91" i="1" s="1"/>
  <c r="W50" i="1"/>
  <c r="W91" i="1" s="1"/>
  <c r="U50" i="1"/>
  <c r="U91" i="1" s="1"/>
  <c r="H54" i="1"/>
  <c r="H95" i="1" s="1"/>
  <c r="K54" i="1"/>
  <c r="K95" i="1" s="1"/>
  <c r="J54" i="1"/>
  <c r="J95" i="1" s="1"/>
  <c r="I54" i="1"/>
  <c r="I95" i="1" s="1"/>
  <c r="S54" i="1"/>
  <c r="S95" i="1" s="1"/>
  <c r="R54" i="1"/>
  <c r="R95" i="1" s="1"/>
  <c r="P54" i="1"/>
  <c r="P95" i="1" s="1"/>
  <c r="AG54" i="1"/>
  <c r="AG95" i="1" s="1"/>
  <c r="AI54" i="1"/>
  <c r="AI95" i="1" s="1"/>
  <c r="AH54" i="1"/>
  <c r="AH95" i="1" s="1"/>
  <c r="AF54" i="1"/>
  <c r="AF95" i="1" s="1"/>
  <c r="V59" i="1"/>
  <c r="V100" i="1" s="1"/>
  <c r="U59" i="1"/>
  <c r="U100" i="1" s="1"/>
  <c r="H19" i="1"/>
  <c r="F12" i="1"/>
  <c r="G52" i="1"/>
  <c r="G93" i="1" s="1"/>
  <c r="F52" i="1"/>
  <c r="F93" i="1" s="1"/>
  <c r="D52" i="1"/>
  <c r="D93" i="1" s="1"/>
  <c r="AH59" i="1"/>
  <c r="AH100" i="1" s="1"/>
  <c r="AG59" i="1"/>
  <c r="AG100" i="1" s="1"/>
  <c r="AI59" i="1"/>
  <c r="AI100" i="1" s="1"/>
  <c r="AF59" i="1"/>
  <c r="AF100" i="1" s="1"/>
  <c r="AA49" i="1"/>
  <c r="AA90" i="1" s="1"/>
  <c r="F56" i="1"/>
  <c r="F97" i="1" s="1"/>
  <c r="E56" i="1"/>
  <c r="E97" i="1" s="1"/>
  <c r="D56" i="1"/>
  <c r="D97" i="1" s="1"/>
  <c r="W59" i="1"/>
  <c r="W100" i="1" s="1"/>
  <c r="G61" i="1"/>
  <c r="G102" i="1" s="1"/>
  <c r="AA61" i="1"/>
  <c r="AA102" i="1" s="1"/>
  <c r="Z61" i="1"/>
  <c r="Z102" i="1" s="1"/>
  <c r="X61" i="1"/>
  <c r="X102" i="1" s="1"/>
  <c r="M49" i="1"/>
  <c r="M90" i="1" s="1"/>
  <c r="F9" i="1"/>
  <c r="L49" i="1"/>
  <c r="L90" i="1" s="1"/>
  <c r="G53" i="1"/>
  <c r="G94" i="1" s="1"/>
  <c r="F53" i="1"/>
  <c r="F94" i="1" s="1"/>
  <c r="D53" i="1"/>
  <c r="D94" i="1" s="1"/>
  <c r="AM61" i="1"/>
  <c r="AM102" i="1" s="1"/>
  <c r="AL61" i="1"/>
  <c r="AL102" i="1" s="1"/>
  <c r="AK61" i="1"/>
  <c r="AK102" i="1" s="1"/>
  <c r="L21" i="1"/>
  <c r="AJ61" i="1"/>
  <c r="AJ102" i="1" s="1"/>
  <c r="AH55" i="1"/>
  <c r="AH96" i="1" s="1"/>
  <c r="AH50" i="1"/>
  <c r="AH91" i="1" s="1"/>
  <c r="AF50" i="1"/>
  <c r="AF91" i="1" s="1"/>
  <c r="AI50" i="1"/>
  <c r="AI91" i="1" s="1"/>
  <c r="AG50" i="1"/>
  <c r="AG91" i="1" s="1"/>
  <c r="F13" i="1"/>
  <c r="J59" i="1"/>
  <c r="J100" i="1" s="1"/>
  <c r="I59" i="1"/>
  <c r="I100" i="1" s="1"/>
  <c r="K59" i="1"/>
  <c r="K100" i="1" s="1"/>
  <c r="H59" i="1"/>
  <c r="H100" i="1" s="1"/>
  <c r="N49" i="1"/>
  <c r="N90" i="1" s="1"/>
  <c r="AC51" i="1"/>
  <c r="AC92" i="1" s="1"/>
  <c r="Y58" i="1"/>
  <c r="Y99" i="1" s="1"/>
  <c r="C83" i="5"/>
  <c r="O57" i="1"/>
  <c r="O98" i="1" s="1"/>
  <c r="N57" i="1"/>
  <c r="N98" i="1" s="1"/>
  <c r="V58" i="1"/>
  <c r="V99" i="1" s="1"/>
  <c r="U58" i="1"/>
  <c r="U99" i="1" s="1"/>
  <c r="AM60" i="1"/>
  <c r="AM101" i="1" s="1"/>
  <c r="AL60" i="1"/>
  <c r="AL101" i="1" s="1"/>
  <c r="AB49" i="1"/>
  <c r="AB90" i="1" s="1"/>
  <c r="D50" i="1"/>
  <c r="D91" i="1" s="1"/>
  <c r="AB50" i="1"/>
  <c r="AB91" i="1" s="1"/>
  <c r="P53" i="1"/>
  <c r="P94" i="1" s="1"/>
  <c r="AC54" i="1"/>
  <c r="AC95" i="1" s="1"/>
  <c r="F25" i="2"/>
  <c r="V31" i="2"/>
  <c r="R10" i="5"/>
  <c r="Q10" i="5" s="1"/>
  <c r="H8" i="1" s="1"/>
  <c r="O20" i="5"/>
  <c r="R20" i="5" s="1"/>
  <c r="M20" i="5"/>
  <c r="P20" i="5" s="1"/>
  <c r="L7" i="1" s="1"/>
  <c r="O56" i="1"/>
  <c r="O97" i="1" s="1"/>
  <c r="N56" i="1"/>
  <c r="N97" i="1" s="1"/>
  <c r="V57" i="1"/>
  <c r="V98" i="1" s="1"/>
  <c r="U57" i="1"/>
  <c r="U98" i="1" s="1"/>
  <c r="AM59" i="1"/>
  <c r="AM100" i="1" s="1"/>
  <c r="AL59" i="1"/>
  <c r="AL100" i="1" s="1"/>
  <c r="AD49" i="1"/>
  <c r="AD90" i="1" s="1"/>
  <c r="F50" i="1"/>
  <c r="F91" i="1" s="1"/>
  <c r="AD50" i="1"/>
  <c r="AD91" i="1" s="1"/>
  <c r="R53" i="1"/>
  <c r="R94" i="1" s="1"/>
  <c r="AE54" i="1"/>
  <c r="AE95" i="1" s="1"/>
  <c r="L56" i="1"/>
  <c r="L97" i="1" s="1"/>
  <c r="AB57" i="1"/>
  <c r="AB98" i="1" s="1"/>
  <c r="AB58" i="1"/>
  <c r="AB99" i="1" s="1"/>
  <c r="AB59" i="1"/>
  <c r="AB100" i="1" s="1"/>
  <c r="H60" i="1"/>
  <c r="H101" i="1" s="1"/>
  <c r="Q20" i="5"/>
  <c r="L8" i="1" s="1"/>
  <c r="F21" i="1"/>
  <c r="G50" i="1"/>
  <c r="G91" i="1" s="1"/>
  <c r="AE53" i="1"/>
  <c r="AE94" i="1" s="1"/>
  <c r="M56" i="1"/>
  <c r="M97" i="1" s="1"/>
  <c r="AD56" i="1"/>
  <c r="AD97" i="1" s="1"/>
  <c r="AC57" i="1"/>
  <c r="AC98" i="1" s="1"/>
  <c r="AC58" i="1"/>
  <c r="AC99" i="1" s="1"/>
  <c r="AC59" i="1"/>
  <c r="AC100" i="1" s="1"/>
  <c r="J31" i="2"/>
  <c r="O18" i="5"/>
  <c r="R18" i="5" s="1"/>
  <c r="D38" i="5"/>
  <c r="AA57" i="1"/>
  <c r="AA98" i="1" s="1"/>
  <c r="Z57" i="1"/>
  <c r="Z98" i="1" s="1"/>
  <c r="P56" i="1"/>
  <c r="P97" i="1" s="1"/>
  <c r="AE56" i="1"/>
  <c r="AE97" i="1" s="1"/>
  <c r="L57" i="1"/>
  <c r="L98" i="1" s="1"/>
  <c r="AD57" i="1"/>
  <c r="AD98" i="1" s="1"/>
  <c r="AD58" i="1"/>
  <c r="AD99" i="1" s="1"/>
  <c r="AD59" i="1"/>
  <c r="AD100" i="1" s="1"/>
  <c r="L60" i="1"/>
  <c r="L101" i="1" s="1"/>
  <c r="L61" i="1"/>
  <c r="L102" i="1" s="1"/>
  <c r="D18" i="2"/>
  <c r="D25" i="2"/>
  <c r="D36" i="2" s="1"/>
  <c r="Q18" i="5"/>
  <c r="J8" i="1" s="1"/>
  <c r="AH58" i="1"/>
  <c r="AH99" i="1" s="1"/>
  <c r="AG58" i="1"/>
  <c r="AG99" i="1" s="1"/>
  <c r="U49" i="1"/>
  <c r="U90" i="1" s="1"/>
  <c r="AG49" i="1"/>
  <c r="AG90" i="1" s="1"/>
  <c r="U52" i="1"/>
  <c r="U93" i="1" s="1"/>
  <c r="U53" i="1"/>
  <c r="U94" i="1" s="1"/>
  <c r="U54" i="1"/>
  <c r="U95" i="1" s="1"/>
  <c r="X55" i="1"/>
  <c r="X96" i="1" s="1"/>
  <c r="Q56" i="1"/>
  <c r="Q97" i="1" s="1"/>
  <c r="M57" i="1"/>
  <c r="M98" i="1" s="1"/>
  <c r="E25" i="2"/>
  <c r="E36" i="2" s="1"/>
  <c r="E18" i="2"/>
  <c r="F13" i="2"/>
  <c r="AM58" i="1"/>
  <c r="AM99" i="1" s="1"/>
  <c r="AL58" i="1"/>
  <c r="AL99" i="1" s="1"/>
  <c r="V52" i="1"/>
  <c r="V93" i="1" s="1"/>
  <c r="V53" i="1"/>
  <c r="V94" i="1" s="1"/>
  <c r="V54" i="1"/>
  <c r="V95" i="1" s="1"/>
  <c r="R56" i="1"/>
  <c r="R97" i="1" s="1"/>
  <c r="AF57" i="1"/>
  <c r="AF98" i="1" s="1"/>
  <c r="AF58" i="1"/>
  <c r="AF99" i="1" s="1"/>
  <c r="F7" i="2"/>
  <c r="R7" i="2"/>
  <c r="R18" i="2" s="1"/>
  <c r="V8" i="2"/>
  <c r="V18" i="2" s="1"/>
  <c r="F10" i="2"/>
  <c r="W49" i="1"/>
  <c r="W90" i="1" s="1"/>
  <c r="AI49" i="1"/>
  <c r="AI90" i="1" s="1"/>
  <c r="W52" i="1"/>
  <c r="W93" i="1" s="1"/>
  <c r="W53" i="1"/>
  <c r="W94" i="1" s="1"/>
  <c r="W54" i="1"/>
  <c r="W95" i="1" s="1"/>
  <c r="AJ54" i="1"/>
  <c r="AJ95" i="1" s="1"/>
  <c r="AI58" i="1"/>
  <c r="AI99" i="1" s="1"/>
  <c r="Q60" i="1"/>
  <c r="Q101" i="1" s="1"/>
  <c r="F28" i="2"/>
  <c r="R11" i="5"/>
  <c r="Q11" i="5"/>
  <c r="I8" i="1" s="1"/>
  <c r="P11" i="5"/>
  <c r="I7" i="1" s="1"/>
  <c r="AM56" i="1"/>
  <c r="AM97" i="1" s="1"/>
  <c r="AL56" i="1"/>
  <c r="AL97" i="1" s="1"/>
  <c r="O59" i="1"/>
  <c r="O100" i="1" s="1"/>
  <c r="N59" i="1"/>
  <c r="N100" i="1" s="1"/>
  <c r="V60" i="1"/>
  <c r="V101" i="1" s="1"/>
  <c r="U60" i="1"/>
  <c r="U101" i="1" s="1"/>
  <c r="AJ49" i="1"/>
  <c r="AJ90" i="1" s="1"/>
  <c r="L50" i="1"/>
  <c r="L91" i="1" s="1"/>
  <c r="AJ50" i="1"/>
  <c r="AJ91" i="1" s="1"/>
  <c r="L51" i="1"/>
  <c r="L92" i="1" s="1"/>
  <c r="L52" i="1"/>
  <c r="L93" i="1" s="1"/>
  <c r="L53" i="1"/>
  <c r="L94" i="1" s="1"/>
  <c r="AJ53" i="1"/>
  <c r="AJ94" i="1" s="1"/>
  <c r="L54" i="1"/>
  <c r="L95" i="1" s="1"/>
  <c r="X54" i="1"/>
  <c r="X95" i="1" s="1"/>
  <c r="T56" i="1"/>
  <c r="T97" i="1" s="1"/>
  <c r="AJ56" i="1"/>
  <c r="AJ97" i="1" s="1"/>
  <c r="AJ58" i="1"/>
  <c r="AJ99" i="1" s="1"/>
  <c r="AJ59" i="1"/>
  <c r="AJ100" i="1" s="1"/>
  <c r="R60" i="1"/>
  <c r="R101" i="1" s="1"/>
  <c r="AJ60" i="1"/>
  <c r="AJ101" i="1" s="1"/>
  <c r="R25" i="2"/>
  <c r="R36" i="2" s="1"/>
  <c r="O36" i="2"/>
  <c r="P7" i="5"/>
  <c r="T49" i="5"/>
  <c r="N31" i="1" s="1"/>
  <c r="N51" i="1" s="1"/>
  <c r="N92" i="1" s="1"/>
  <c r="R49" i="5"/>
  <c r="L31" i="1" s="1"/>
  <c r="O61" i="1"/>
  <c r="O102" i="1" s="1"/>
  <c r="N61" i="1"/>
  <c r="N102" i="1" s="1"/>
  <c r="AF49" i="1"/>
  <c r="AF90" i="1" s="1"/>
  <c r="T53" i="1"/>
  <c r="T94" i="1" s="1"/>
  <c r="H12" i="1"/>
  <c r="J16" i="1"/>
  <c r="AH57" i="1"/>
  <c r="AH98" i="1" s="1"/>
  <c r="AG57" i="1"/>
  <c r="AG98" i="1" s="1"/>
  <c r="J60" i="1"/>
  <c r="J101" i="1" s="1"/>
  <c r="I60" i="1"/>
  <c r="I101" i="1" s="1"/>
  <c r="H21" i="1"/>
  <c r="AM54" i="1"/>
  <c r="AM95" i="1" s="1"/>
  <c r="AL54" i="1"/>
  <c r="AL95" i="1" s="1"/>
  <c r="AM57" i="1"/>
  <c r="AM98" i="1" s="1"/>
  <c r="AL57" i="1"/>
  <c r="AL98" i="1" s="1"/>
  <c r="O60" i="1"/>
  <c r="O101" i="1" s="1"/>
  <c r="N60" i="1"/>
  <c r="N101" i="1" s="1"/>
  <c r="V61" i="1"/>
  <c r="V102" i="1" s="1"/>
  <c r="U61" i="1"/>
  <c r="U102" i="1" s="1"/>
  <c r="H11" i="1"/>
  <c r="AA55" i="1"/>
  <c r="AA96" i="1" s="1"/>
  <c r="Z55" i="1"/>
  <c r="Z96" i="1" s="1"/>
  <c r="J58" i="1"/>
  <c r="J99" i="1" s="1"/>
  <c r="I58" i="1"/>
  <c r="I99" i="1" s="1"/>
  <c r="AA60" i="1"/>
  <c r="AA101" i="1" s="1"/>
  <c r="Z60" i="1"/>
  <c r="Z101" i="1" s="1"/>
  <c r="Y54" i="1"/>
  <c r="Y95" i="1" s="1"/>
  <c r="U56" i="1"/>
  <c r="U97" i="1" s="1"/>
  <c r="AK56" i="1"/>
  <c r="AK97" i="1" s="1"/>
  <c r="AK57" i="1"/>
  <c r="AK98" i="1" s="1"/>
  <c r="AK58" i="1"/>
  <c r="AK99" i="1" s="1"/>
  <c r="AK59" i="1"/>
  <c r="AK100" i="1" s="1"/>
  <c r="AK60" i="1"/>
  <c r="AK101" i="1" s="1"/>
  <c r="F32" i="2"/>
  <c r="P36" i="2"/>
  <c r="Q7" i="5"/>
  <c r="T36" i="2"/>
  <c r="R30" i="2"/>
  <c r="R50" i="5"/>
  <c r="P31" i="1" s="1"/>
  <c r="K47" i="5"/>
  <c r="F81" i="5"/>
  <c r="D81" i="5"/>
  <c r="J36" i="2"/>
  <c r="U36" i="2"/>
  <c r="R21" i="5"/>
  <c r="M47" i="5"/>
  <c r="I18" i="2"/>
  <c r="U18" i="2"/>
  <c r="H36" i="2"/>
  <c r="R27" i="2"/>
  <c r="O17" i="5"/>
  <c r="Q17" i="5" s="1"/>
  <c r="M17" i="5"/>
  <c r="P17" i="5" s="1"/>
  <c r="J18" i="2"/>
  <c r="I36" i="2"/>
  <c r="V26" i="2"/>
  <c r="V36" i="2" s="1"/>
  <c r="J29" i="2"/>
  <c r="R9" i="5"/>
  <c r="P9" i="5" s="1"/>
  <c r="G7" i="1" s="1"/>
  <c r="O19" i="5"/>
  <c r="R19" i="5" s="1"/>
  <c r="M19" i="5"/>
  <c r="S48" i="5"/>
  <c r="I31" i="1" s="1"/>
  <c r="T48" i="5"/>
  <c r="J31" i="1" s="1"/>
  <c r="K36" i="2"/>
  <c r="Q19" i="5"/>
  <c r="K8" i="1" s="1"/>
  <c r="T50" i="5"/>
  <c r="R31" i="1" s="1"/>
  <c r="C18" i="2"/>
  <c r="J26" i="2"/>
  <c r="G38" i="5"/>
  <c r="R28" i="2"/>
  <c r="N29" i="2"/>
  <c r="N36" i="2" s="1"/>
  <c r="R8" i="5"/>
  <c r="P8" i="5" s="1"/>
  <c r="F7" i="1" s="1"/>
  <c r="S56" i="5"/>
  <c r="AG31" i="1" s="1"/>
  <c r="T56" i="5"/>
  <c r="AH31" i="1" s="1"/>
  <c r="S54" i="5"/>
  <c r="Y31" i="1" s="1"/>
  <c r="U50" i="5"/>
  <c r="S50" i="5" s="1"/>
  <c r="Q31" i="1" s="1"/>
  <c r="M21" i="5"/>
  <c r="R48" i="5"/>
  <c r="H31" i="1" s="1"/>
  <c r="R51" i="5"/>
  <c r="T31" i="1" s="1"/>
  <c r="T51" i="1" s="1"/>
  <c r="T92" i="1" s="1"/>
  <c r="S55" i="5"/>
  <c r="AC31" i="1" s="1"/>
  <c r="G76" i="5"/>
  <c r="M11" i="1" s="1"/>
  <c r="S51" i="5"/>
  <c r="U31" i="1" s="1"/>
  <c r="U51" i="1" s="1"/>
  <c r="U92" i="1" s="1"/>
  <c r="G36" i="2"/>
  <c r="S36" i="2"/>
  <c r="M18" i="5"/>
  <c r="P18" i="5" s="1"/>
  <c r="J7" i="1" s="1"/>
  <c r="R56" i="5"/>
  <c r="AF31" i="1" s="1"/>
  <c r="R47" i="5"/>
  <c r="S53" i="5"/>
  <c r="S47" i="5"/>
  <c r="S48" i="1" l="1"/>
  <c r="S89" i="1" s="1"/>
  <c r="R48" i="1"/>
  <c r="R89" i="1" s="1"/>
  <c r="P48" i="1"/>
  <c r="P89" i="1" s="1"/>
  <c r="Q48" i="1"/>
  <c r="Q89" i="1" s="1"/>
  <c r="M47" i="1"/>
  <c r="L47" i="1"/>
  <c r="G22" i="1"/>
  <c r="O47" i="1"/>
  <c r="N47" i="1"/>
  <c r="F36" i="2"/>
  <c r="J49" i="1"/>
  <c r="J90" i="1" s="1"/>
  <c r="K49" i="1"/>
  <c r="K90" i="1" s="1"/>
  <c r="I49" i="1"/>
  <c r="I90" i="1" s="1"/>
  <c r="H49" i="1"/>
  <c r="H90" i="1" s="1"/>
  <c r="P19" i="5"/>
  <c r="K7" i="1" s="1"/>
  <c r="F18" i="2"/>
  <c r="AH48" i="1"/>
  <c r="AH89" i="1" s="1"/>
  <c r="AG48" i="1"/>
  <c r="AG89" i="1" s="1"/>
  <c r="AF48" i="1"/>
  <c r="AF89" i="1" s="1"/>
  <c r="AI48" i="1"/>
  <c r="AI89" i="1" s="1"/>
  <c r="S50" i="1"/>
  <c r="S91" i="1" s="1"/>
  <c r="R50" i="1"/>
  <c r="R91" i="1" s="1"/>
  <c r="P50" i="1"/>
  <c r="P91" i="1" s="1"/>
  <c r="Q50" i="1"/>
  <c r="Q91" i="1" s="1"/>
  <c r="D47" i="5"/>
  <c r="L77" i="5"/>
  <c r="AE48" i="1"/>
  <c r="AE89" i="1" s="1"/>
  <c r="AD48" i="1"/>
  <c r="AD89" i="1" s="1"/>
  <c r="AB48" i="1"/>
  <c r="AB89" i="1" s="1"/>
  <c r="AC48" i="1"/>
  <c r="AC89" i="1" s="1"/>
  <c r="E72" i="5"/>
  <c r="E83" i="5" s="1"/>
  <c r="N77" i="5"/>
  <c r="J61" i="1"/>
  <c r="J102" i="1" s="1"/>
  <c r="I61" i="1"/>
  <c r="I102" i="1" s="1"/>
  <c r="K61" i="1"/>
  <c r="K102" i="1" s="1"/>
  <c r="H61" i="1"/>
  <c r="H102" i="1" s="1"/>
  <c r="F72" i="5"/>
  <c r="F83" i="5" s="1"/>
  <c r="O77" i="5"/>
  <c r="P10" i="5"/>
  <c r="H7" i="1" s="1"/>
  <c r="AA56" i="1"/>
  <c r="AA97" i="1" s="1"/>
  <c r="Z56" i="1"/>
  <c r="Z97" i="1" s="1"/>
  <c r="Y56" i="1"/>
  <c r="Y97" i="1" s="1"/>
  <c r="X56" i="1"/>
  <c r="X97" i="1" s="1"/>
  <c r="E11" i="1"/>
  <c r="D11" i="1"/>
  <c r="G72" i="5"/>
  <c r="G83" i="5" s="1"/>
  <c r="P77" i="5"/>
  <c r="H53" i="1"/>
  <c r="H94" i="1" s="1"/>
  <c r="K53" i="1"/>
  <c r="K94" i="1" s="1"/>
  <c r="J53" i="1"/>
  <c r="J94" i="1" s="1"/>
  <c r="I53" i="1"/>
  <c r="I94" i="1" s="1"/>
  <c r="V47" i="1"/>
  <c r="U47" i="1"/>
  <c r="T47" i="1"/>
  <c r="W47" i="1"/>
  <c r="I22" i="1"/>
  <c r="AK51" i="1"/>
  <c r="AK92" i="1" s="1"/>
  <c r="AJ51" i="1"/>
  <c r="AJ92" i="1" s="1"/>
  <c r="AL51" i="1"/>
  <c r="AL92" i="1" s="1"/>
  <c r="L11" i="1"/>
  <c r="L22" i="1" s="1"/>
  <c r="AM51" i="1"/>
  <c r="AM92" i="1" s="1"/>
  <c r="AH61" i="1"/>
  <c r="AH102" i="1" s="1"/>
  <c r="AG61" i="1"/>
  <c r="AG102" i="1" s="1"/>
  <c r="AI61" i="1"/>
  <c r="AI102" i="1" s="1"/>
  <c r="AF61" i="1"/>
  <c r="AF102" i="1" s="1"/>
  <c r="Y51" i="1"/>
  <c r="Y92" i="1" s="1"/>
  <c r="X51" i="1"/>
  <c r="X92" i="1" s="1"/>
  <c r="AA51" i="1"/>
  <c r="AA92" i="1" s="1"/>
  <c r="Z51" i="1"/>
  <c r="Z92" i="1" s="1"/>
  <c r="E7" i="1"/>
  <c r="E22" i="1" s="1"/>
  <c r="D7" i="1"/>
  <c r="V48" i="1"/>
  <c r="V89" i="1" s="1"/>
  <c r="T48" i="1"/>
  <c r="T89" i="1" s="1"/>
  <c r="W48" i="1"/>
  <c r="W89" i="1" s="1"/>
  <c r="U48" i="1"/>
  <c r="U89" i="1" s="1"/>
  <c r="J47" i="1"/>
  <c r="I47" i="1"/>
  <c r="K47" i="1"/>
  <c r="H47" i="1"/>
  <c r="S51" i="1"/>
  <c r="S92" i="1" s="1"/>
  <c r="R51" i="1"/>
  <c r="R92" i="1" s="1"/>
  <c r="P51" i="1"/>
  <c r="P92" i="1" s="1"/>
  <c r="Q51" i="1"/>
  <c r="Q92" i="1" s="1"/>
  <c r="J52" i="1"/>
  <c r="J93" i="1" s="1"/>
  <c r="K52" i="1"/>
  <c r="K93" i="1" s="1"/>
  <c r="H52" i="1"/>
  <c r="H93" i="1" s="1"/>
  <c r="I52" i="1"/>
  <c r="I93" i="1" s="1"/>
  <c r="AH52" i="1"/>
  <c r="AH93" i="1" s="1"/>
  <c r="AF52" i="1"/>
  <c r="AF93" i="1" s="1"/>
  <c r="AI52" i="1"/>
  <c r="AI93" i="1" s="1"/>
  <c r="AG52" i="1"/>
  <c r="AG93" i="1" s="1"/>
  <c r="Y48" i="1"/>
  <c r="Y89" i="1" s="1"/>
  <c r="X48" i="1"/>
  <c r="X89" i="1" s="1"/>
  <c r="Z48" i="1"/>
  <c r="Z89" i="1" s="1"/>
  <c r="AA48" i="1"/>
  <c r="AA89" i="1" s="1"/>
  <c r="S52" i="1"/>
  <c r="S93" i="1" s="1"/>
  <c r="R52" i="1"/>
  <c r="R93" i="1" s="1"/>
  <c r="P52" i="1"/>
  <c r="P93" i="1" s="1"/>
  <c r="Q52" i="1"/>
  <c r="Q93" i="1" s="1"/>
  <c r="Q8" i="5"/>
  <c r="F8" i="1" s="1"/>
  <c r="P21" i="5"/>
  <c r="M7" i="1" s="1"/>
  <c r="AH47" i="1"/>
  <c r="AG47" i="1"/>
  <c r="AI47" i="1"/>
  <c r="AF47" i="1"/>
  <c r="S59" i="1"/>
  <c r="S100" i="1" s="1"/>
  <c r="R59" i="1"/>
  <c r="R100" i="1" s="1"/>
  <c r="Q59" i="1"/>
  <c r="Q100" i="1" s="1"/>
  <c r="P59" i="1"/>
  <c r="P100" i="1" s="1"/>
  <c r="S61" i="1"/>
  <c r="S102" i="1" s="1"/>
  <c r="R61" i="1"/>
  <c r="R102" i="1" s="1"/>
  <c r="Q61" i="1"/>
  <c r="Q102" i="1" s="1"/>
  <c r="P61" i="1"/>
  <c r="P102" i="1" s="1"/>
  <c r="Y47" i="1"/>
  <c r="J22" i="1"/>
  <c r="X47" i="1"/>
  <c r="Z47" i="1"/>
  <c r="AA47" i="1"/>
  <c r="Q21" i="5"/>
  <c r="M8" i="1" s="1"/>
  <c r="D72" i="5"/>
  <c r="D83" i="5" s="1"/>
  <c r="M77" i="5"/>
  <c r="Q9" i="5"/>
  <c r="G8" i="1" s="1"/>
  <c r="D8" i="1"/>
  <c r="E8" i="1"/>
  <c r="AA88" i="1" l="1"/>
  <c r="AA103" i="1" s="1"/>
  <c r="AA62" i="1"/>
  <c r="Z88" i="1"/>
  <c r="Z62" i="1"/>
  <c r="H88" i="1"/>
  <c r="W88" i="1"/>
  <c r="W103" i="1" s="1"/>
  <c r="W62" i="1"/>
  <c r="AK47" i="1"/>
  <c r="AJ47" i="1"/>
  <c r="M22" i="1"/>
  <c r="AM47" i="1"/>
  <c r="AL47" i="1"/>
  <c r="K88" i="1"/>
  <c r="T88" i="1"/>
  <c r="T62" i="1"/>
  <c r="L88" i="1"/>
  <c r="AH51" i="1"/>
  <c r="AH92" i="1" s="1"/>
  <c r="AF51" i="1"/>
  <c r="AF92" i="1" s="1"/>
  <c r="AI51" i="1"/>
  <c r="AI92" i="1" s="1"/>
  <c r="AG51" i="1"/>
  <c r="AG92" i="1" s="1"/>
  <c r="D31" i="1"/>
  <c r="D51" i="1" s="1"/>
  <c r="D92" i="1" s="1"/>
  <c r="F11" i="1"/>
  <c r="G51" i="1"/>
  <c r="G92" i="1" s="1"/>
  <c r="F31" i="1"/>
  <c r="F51" i="1" s="1"/>
  <c r="F92" i="1" s="1"/>
  <c r="E31" i="1"/>
  <c r="E51" i="1"/>
  <c r="E92" i="1" s="1"/>
  <c r="G48" i="1"/>
  <c r="G89" i="1" s="1"/>
  <c r="F48" i="1"/>
  <c r="F89" i="1" s="1"/>
  <c r="D48" i="1"/>
  <c r="D89" i="1" s="1"/>
  <c r="E48" i="1"/>
  <c r="E89" i="1" s="1"/>
  <c r="J48" i="1"/>
  <c r="J89" i="1" s="1"/>
  <c r="I48" i="1"/>
  <c r="I89" i="1" s="1"/>
  <c r="H48" i="1"/>
  <c r="H89" i="1" s="1"/>
  <c r="K48" i="1"/>
  <c r="K89" i="1" s="1"/>
  <c r="I88" i="1"/>
  <c r="U88" i="1"/>
  <c r="U62" i="1"/>
  <c r="M88" i="1"/>
  <c r="AI88" i="1"/>
  <c r="AI103" i="1" s="1"/>
  <c r="AI62" i="1"/>
  <c r="G47" i="1"/>
  <c r="F47" i="1"/>
  <c r="D47" i="1"/>
  <c r="D22" i="1"/>
  <c r="E47" i="1"/>
  <c r="AG88" i="1"/>
  <c r="S47" i="1"/>
  <c r="H22" i="1"/>
  <c r="R47" i="1"/>
  <c r="P47" i="1"/>
  <c r="Q47" i="1"/>
  <c r="K22" i="1"/>
  <c r="AE47" i="1"/>
  <c r="AD47" i="1"/>
  <c r="AB47" i="1"/>
  <c r="AC47" i="1"/>
  <c r="AF88" i="1"/>
  <c r="Y88" i="1"/>
  <c r="Y62" i="1"/>
  <c r="M48" i="1"/>
  <c r="M89" i="1" s="1"/>
  <c r="L48" i="1"/>
  <c r="L89" i="1" s="1"/>
  <c r="O48" i="1"/>
  <c r="O89" i="1" s="1"/>
  <c r="N48" i="1"/>
  <c r="N89" i="1" s="1"/>
  <c r="X88" i="1"/>
  <c r="X62" i="1"/>
  <c r="N88" i="1"/>
  <c r="O88" i="1"/>
  <c r="AH88" i="1"/>
  <c r="AH62" i="1"/>
  <c r="J88" i="1"/>
  <c r="V88" i="1"/>
  <c r="V62" i="1"/>
  <c r="AK48" i="1"/>
  <c r="AK89" i="1" s="1"/>
  <c r="AJ48" i="1"/>
  <c r="AJ89" i="1" s="1"/>
  <c r="AM48" i="1"/>
  <c r="AM89" i="1" s="1"/>
  <c r="AL48" i="1"/>
  <c r="AL89" i="1" s="1"/>
  <c r="P88" i="1" l="1"/>
  <c r="P62" i="1"/>
  <c r="AJ88" i="1"/>
  <c r="AJ62" i="1"/>
  <c r="K110" i="1"/>
  <c r="Q38" i="2" s="1"/>
  <c r="Q39" i="2" s="1"/>
  <c r="AH103" i="1"/>
  <c r="AM88" i="1"/>
  <c r="AM103" i="1" s="1"/>
  <c r="AM62" i="1"/>
  <c r="M62" i="1"/>
  <c r="S88" i="1"/>
  <c r="S103" i="1" s="1"/>
  <c r="S62" i="1"/>
  <c r="O62" i="1"/>
  <c r="U103" i="1"/>
  <c r="H109" i="1"/>
  <c r="S20" i="2" s="1"/>
  <c r="K108" i="1"/>
  <c r="AF103" i="1"/>
  <c r="AG103" i="1"/>
  <c r="K109" i="1"/>
  <c r="O38" i="2" s="1"/>
  <c r="E62" i="1"/>
  <c r="E88" i="1"/>
  <c r="G88" i="1"/>
  <c r="G103" i="1" s="1"/>
  <c r="G62" i="1"/>
  <c r="V103" i="1"/>
  <c r="H110" i="1"/>
  <c r="U20" i="2" s="1"/>
  <c r="U21" i="2" s="1"/>
  <c r="AK88" i="1"/>
  <c r="AK62" i="1"/>
  <c r="AF62" i="1"/>
  <c r="AC88" i="1"/>
  <c r="AC62" i="1"/>
  <c r="F110" i="1"/>
  <c r="M20" i="2" s="1"/>
  <c r="M21" i="2" s="1"/>
  <c r="N103" i="1"/>
  <c r="AB88" i="1"/>
  <c r="AB62" i="1"/>
  <c r="Z103" i="1"/>
  <c r="I110" i="1"/>
  <c r="I38" i="2" s="1"/>
  <c r="I39" i="2" s="1"/>
  <c r="Q88" i="1"/>
  <c r="Q62" i="1"/>
  <c r="I109" i="1"/>
  <c r="G38" i="2" s="1"/>
  <c r="Y103" i="1"/>
  <c r="L62" i="1"/>
  <c r="AG62" i="1"/>
  <c r="F108" i="1"/>
  <c r="L103" i="1"/>
  <c r="AD88" i="1"/>
  <c r="AD62" i="1"/>
  <c r="D62" i="1"/>
  <c r="D88" i="1"/>
  <c r="R88" i="1"/>
  <c r="R62" i="1"/>
  <c r="M103" i="1"/>
  <c r="F109" i="1"/>
  <c r="K20" i="2" s="1"/>
  <c r="O103" i="1"/>
  <c r="N62" i="1"/>
  <c r="H108" i="1"/>
  <c r="T103" i="1"/>
  <c r="I108" i="1"/>
  <c r="X103" i="1"/>
  <c r="AE88" i="1"/>
  <c r="AE103" i="1" s="1"/>
  <c r="AE62" i="1"/>
  <c r="F88" i="1"/>
  <c r="F62" i="1"/>
  <c r="K51" i="1"/>
  <c r="K92" i="1" s="1"/>
  <c r="K103" i="1" s="1"/>
  <c r="J51" i="1"/>
  <c r="J92" i="1" s="1"/>
  <c r="E110" i="1" s="1"/>
  <c r="I20" i="2" s="1"/>
  <c r="I21" i="2" s="1"/>
  <c r="I51" i="1"/>
  <c r="H51" i="1"/>
  <c r="F22" i="1"/>
  <c r="AL88" i="1"/>
  <c r="AL62" i="1"/>
  <c r="F111" i="1" l="1"/>
  <c r="L20" i="2"/>
  <c r="L21" i="2" s="1"/>
  <c r="N20" i="2"/>
  <c r="N21" i="2" s="1"/>
  <c r="K21" i="2"/>
  <c r="D109" i="1"/>
  <c r="E103" i="1"/>
  <c r="AC103" i="1"/>
  <c r="J109" i="1"/>
  <c r="K38" i="2" s="1"/>
  <c r="G110" i="1"/>
  <c r="Q20" i="2" s="1"/>
  <c r="Q21" i="2" s="1"/>
  <c r="R103" i="1"/>
  <c r="O39" i="2"/>
  <c r="R38" i="2"/>
  <c r="R39" i="2" s="1"/>
  <c r="H38" i="2"/>
  <c r="H39" i="2" s="1"/>
  <c r="I111" i="1"/>
  <c r="G109" i="1"/>
  <c r="O20" i="2" s="1"/>
  <c r="Q103" i="1"/>
  <c r="L109" i="1"/>
  <c r="S38" i="2" s="1"/>
  <c r="AK103" i="1"/>
  <c r="J103" i="1"/>
  <c r="H111" i="1"/>
  <c r="T20" i="2"/>
  <c r="T21" i="2" s="1"/>
  <c r="K111" i="1"/>
  <c r="P38" i="2"/>
  <c r="P39" i="2" s="1"/>
  <c r="L108" i="1"/>
  <c r="AJ103" i="1"/>
  <c r="S21" i="2"/>
  <c r="AB103" i="1"/>
  <c r="J108" i="1"/>
  <c r="D110" i="1"/>
  <c r="F103" i="1"/>
  <c r="G39" i="2"/>
  <c r="J38" i="2"/>
  <c r="J39" i="2" s="1"/>
  <c r="J62" i="1"/>
  <c r="D108" i="1"/>
  <c r="D103" i="1"/>
  <c r="AL103" i="1"/>
  <c r="L110" i="1"/>
  <c r="U38" i="2" s="1"/>
  <c r="U39" i="2" s="1"/>
  <c r="H92" i="1"/>
  <c r="H62" i="1"/>
  <c r="J110" i="1"/>
  <c r="M38" i="2" s="1"/>
  <c r="M39" i="2" s="1"/>
  <c r="AD103" i="1"/>
  <c r="K62" i="1"/>
  <c r="I92" i="1"/>
  <c r="I62" i="1"/>
  <c r="P103" i="1"/>
  <c r="G108" i="1"/>
  <c r="D38" i="2" l="1"/>
  <c r="D39" i="2" s="1"/>
  <c r="D20" i="2"/>
  <c r="D21" i="2" s="1"/>
  <c r="D111" i="1"/>
  <c r="S39" i="2"/>
  <c r="N38" i="2"/>
  <c r="N39" i="2" s="1"/>
  <c r="K39" i="2"/>
  <c r="O21" i="2"/>
  <c r="R20" i="2"/>
  <c r="R21" i="2" s="1"/>
  <c r="T38" i="2"/>
  <c r="T39" i="2" s="1"/>
  <c r="L111" i="1"/>
  <c r="G111" i="1"/>
  <c r="P20" i="2"/>
  <c r="P21" i="2" s="1"/>
  <c r="I103" i="1"/>
  <c r="E109" i="1"/>
  <c r="G20" i="2" s="1"/>
  <c r="L38" i="2"/>
  <c r="L39" i="2" s="1"/>
  <c r="J111" i="1"/>
  <c r="E38" i="2"/>
  <c r="E39" i="2" s="1"/>
  <c r="E20" i="2"/>
  <c r="E21" i="2" s="1"/>
  <c r="C38" i="2"/>
  <c r="C20" i="2"/>
  <c r="H103" i="1"/>
  <c r="E108" i="1"/>
  <c r="V20" i="2"/>
  <c r="V21" i="2" s="1"/>
  <c r="H20" i="2" l="1"/>
  <c r="H21" i="2" s="1"/>
  <c r="E111" i="1"/>
  <c r="C21" i="2"/>
  <c r="F20" i="2"/>
  <c r="F21" i="2" s="1"/>
  <c r="C39" i="2"/>
  <c r="F38" i="2"/>
  <c r="F39" i="2" s="1"/>
  <c r="V38" i="2"/>
  <c r="V39" i="2" s="1"/>
  <c r="G21" i="2"/>
  <c r="J20" i="2"/>
  <c r="J21" i="2" s="1"/>
</calcChain>
</file>

<file path=xl/sharedStrings.xml><?xml version="1.0" encoding="utf-8"?>
<sst xmlns="http://schemas.openxmlformats.org/spreadsheetml/2006/main" count="1098" uniqueCount="245">
  <si>
    <t>Ressources primaires totales (TWh Ep)</t>
  </si>
  <si>
    <t>Observé run1</t>
  </si>
  <si>
    <t>AME 2023 run 2</t>
  </si>
  <si>
    <t>AMS 2023 run 1bis</t>
  </si>
  <si>
    <t>Biomasse forestière</t>
  </si>
  <si>
    <t>Ressource primaire et connexes</t>
  </si>
  <si>
    <t>Déchets de bois en fin de vie</t>
  </si>
  <si>
    <t>Dérivés de l'industrie du bois (boues de papeterie, liqueur noire, etc.)</t>
  </si>
  <si>
    <t>Biomasse agricole</t>
  </si>
  <si>
    <t>Bois hors forêt (haies et agroforesterie)</t>
  </si>
  <si>
    <t>Résidus de culture</t>
  </si>
  <si>
    <t>Herbe et cultures fourragères</t>
  </si>
  <si>
    <t>Cultures dédiées</t>
  </si>
  <si>
    <t>Cultures intermédiaires</t>
  </si>
  <si>
    <t>Cultures lignocellulosiques</t>
  </si>
  <si>
    <t>Effluents d'élevage</t>
  </si>
  <si>
    <t>Déchets</t>
  </si>
  <si>
    <t>STEP</t>
  </si>
  <si>
    <t>Décharges</t>
  </si>
  <si>
    <t>Déchets alimentaires</t>
  </si>
  <si>
    <t>Autres déchets industriels</t>
  </si>
  <si>
    <t>Algues</t>
  </si>
  <si>
    <t>TOTAL</t>
  </si>
  <si>
    <t>Filières de valorisation (%)</t>
  </si>
  <si>
    <t>Observé</t>
  </si>
  <si>
    <t>AME 2023 – run2</t>
  </si>
  <si>
    <t>AMS 2023 – run1bis</t>
  </si>
  <si>
    <t>Combustion</t>
  </si>
  <si>
    <t>Biocarburant</t>
  </si>
  <si>
    <t>Méthanisation</t>
  </si>
  <si>
    <t>Pyrogéification</t>
  </si>
  <si>
    <t>Filières de valorisation (TWh Ep)</t>
  </si>
  <si>
    <t>AMS 2023 - run1</t>
  </si>
  <si>
    <t xml:space="preserve">Coefficients de conversion </t>
  </si>
  <si>
    <t>Ressources finales (TWh Ef)</t>
  </si>
  <si>
    <t>Biomasse solide</t>
  </si>
  <si>
    <t>Biocarburants</t>
  </si>
  <si>
    <t>Biogaz</t>
  </si>
  <si>
    <t>Total</t>
  </si>
  <si>
    <t>liquide - offre</t>
  </si>
  <si>
    <t>solide - offre</t>
  </si>
  <si>
    <t>gaz - offre</t>
  </si>
  <si>
    <t>biomasse forêt</t>
  </si>
  <si>
    <t>biomasse agriculture</t>
  </si>
  <si>
    <t>biomasse déchets</t>
  </si>
  <si>
    <t>Consomation de biomasse (TWh Ef)</t>
  </si>
  <si>
    <t>périmètre métropole</t>
  </si>
  <si>
    <t>AME run2</t>
  </si>
  <si>
    <t>Mtep</t>
  </si>
  <si>
    <t>liquide</t>
  </si>
  <si>
    <t>solide</t>
  </si>
  <si>
    <t>gaz</t>
  </si>
  <si>
    <t>total</t>
  </si>
  <si>
    <t>Industrie</t>
  </si>
  <si>
    <t>Transports (hors soutes)</t>
  </si>
  <si>
    <t>Résidentiel</t>
  </si>
  <si>
    <t>Tertiaire</t>
  </si>
  <si>
    <t>Agriculture</t>
  </si>
  <si>
    <t>production d'électricité</t>
  </si>
  <si>
    <t>réseaux de chaleur</t>
  </si>
  <si>
    <t>Soutes internationales</t>
  </si>
  <si>
    <t>Outre-mer</t>
  </si>
  <si>
    <t>Industrie - non-énergétique</t>
  </si>
  <si>
    <t xml:space="preserve">Total conso TWh </t>
  </si>
  <si>
    <t>Total offre TWh</t>
  </si>
  <si>
    <t>Ecart offre-demande</t>
  </si>
  <si>
    <t>AMS (run1bis à mettre à jour)</t>
  </si>
  <si>
    <t>1. Evolution de la production de ressource par type et par devenir</t>
  </si>
  <si>
    <t>2. Détail de la production de ressources par vecteur</t>
  </si>
  <si>
    <t>AME 2030</t>
  </si>
  <si>
    <t>AME 2050</t>
  </si>
  <si>
    <t>AMS 2030</t>
  </si>
  <si>
    <t>AMS 2050</t>
  </si>
  <si>
    <t>3. Evolution offre/demande par secteur et vecteur</t>
  </si>
  <si>
    <t>Périmètre métropole, Gaz en TWH PCI</t>
  </si>
  <si>
    <t>Bilan 2019</t>
  </si>
  <si>
    <t>TWh</t>
  </si>
  <si>
    <t>Charbon</t>
  </si>
  <si>
    <t>Pétrole brut</t>
  </si>
  <si>
    <t>Produits pétroliers raffinés</t>
  </si>
  <si>
    <t>Gaz naturel</t>
  </si>
  <si>
    <t>Nucléaire</t>
  </si>
  <si>
    <t>EnR électriques</t>
  </si>
  <si>
    <t>EnR thermiques et déchets</t>
  </si>
  <si>
    <t>Électricité</t>
  </si>
  <si>
    <t>Chaleur vendue</t>
  </si>
  <si>
    <t>Hydrogène</t>
  </si>
  <si>
    <t>Gaz renouvelable</t>
  </si>
  <si>
    <t>Chaleur de l'environnement</t>
  </si>
  <si>
    <t>Solaire thermique et géothermie</t>
  </si>
  <si>
    <t>Production d'énergie primaire</t>
  </si>
  <si>
    <t>Importations</t>
  </si>
  <si>
    <t>Exportations</t>
  </si>
  <si>
    <t>Soutes maritimes internationales</t>
  </si>
  <si>
    <t>Soutes aériennes internationales</t>
  </si>
  <si>
    <t>Variations de stocks (+ = déstockage, - = stockage)</t>
  </si>
  <si>
    <t>Total approvisionnement / consommation primaire</t>
  </si>
  <si>
    <t>Écart statistique</t>
  </si>
  <si>
    <t>Production d'électricité</t>
  </si>
  <si>
    <t>Production de chaleur</t>
  </si>
  <si>
    <t>Production de gaz renouvelable</t>
  </si>
  <si>
    <t>Production de gaz de synthèse</t>
  </si>
  <si>
    <t>Raffinage de pétrole</t>
  </si>
  <si>
    <t>Production de biocarburants</t>
  </si>
  <si>
    <t>Production d'e-fuels</t>
  </si>
  <si>
    <t>Production d'hydrogène</t>
  </si>
  <si>
    <t>Autres transformations, transferts</t>
  </si>
  <si>
    <t>Usages internes de la branche énergie</t>
  </si>
  <si>
    <t>Pertes de transport et de distribution</t>
  </si>
  <si>
    <t>Consommation nette de la branche énergie</t>
  </si>
  <si>
    <t>Transport</t>
  </si>
  <si>
    <t>Puits technologiques</t>
  </si>
  <si>
    <t>Consommation finale énergétique</t>
  </si>
  <si>
    <t>Consommation finale non énergétique</t>
  </si>
  <si>
    <t>Consommation finale</t>
  </si>
  <si>
    <t>Bilan 2025</t>
  </si>
  <si>
    <t>AMS run1</t>
  </si>
  <si>
    <t>Bilan 2030</t>
  </si>
  <si>
    <t>Bilan 2050</t>
  </si>
  <si>
    <t>Bilan 2040</t>
  </si>
  <si>
    <t>Production de biomasse forestière</t>
  </si>
  <si>
    <t>AME</t>
  </si>
  <si>
    <t>MtCO2</t>
  </si>
  <si>
    <t>Mm3</t>
  </si>
  <si>
    <t>TWh corrigé</t>
  </si>
  <si>
    <t>tCO2/m3 de bois (source : calculateur forêt)</t>
  </si>
  <si>
    <t>SNMB : 0,95</t>
  </si>
  <si>
    <t>usage énergie</t>
  </si>
  <si>
    <t>Usage matériaux</t>
  </si>
  <si>
    <t>Bois (tep/m3) - source SNMB</t>
  </si>
  <si>
    <t>biomasse "fraîche" et coproduits</t>
  </si>
  <si>
    <t>valorisation déchets bois</t>
  </si>
  <si>
    <t>sciages</t>
  </si>
  <si>
    <t>panneaux</t>
  </si>
  <si>
    <t>papier</t>
  </si>
  <si>
    <t>Bois en fin de vie classe A (tep/m3)</t>
  </si>
  <si>
    <t>Hyp rdt -20% par rapport à la biomasse fraîche</t>
  </si>
  <si>
    <t>SDES : 118,9TWh Ep biomasse solide (mais on n'a pas la part issue de la forêt) / on reprend le ratio de ADEME 2017 106,3TWh dont 79,4TWh de bois forêt</t>
  </si>
  <si>
    <t>Source : calculateur forêt bois  AME run2</t>
  </si>
  <si>
    <t>AMS</t>
  </si>
  <si>
    <t>Source : calculateur forêt bois AMS run1bis</t>
  </si>
  <si>
    <t>Production de biomasse agricole</t>
  </si>
  <si>
    <t>TWh Ep PCS</t>
  </si>
  <si>
    <t>AMS 18</t>
  </si>
  <si>
    <t>Historique run1</t>
  </si>
  <si>
    <t>AMS run1bis</t>
  </si>
  <si>
    <t>Production totale d'énergie (TWh)</t>
  </si>
  <si>
    <t>Production de biogaz (TWh)</t>
  </si>
  <si>
    <t>Bois énergie issu de la forêt, produits connexes de scierie énergie, déchets de bois</t>
  </si>
  <si>
    <t>Déjà inclus dans la biomasse forestière - pas pris en compte</t>
  </si>
  <si>
    <t>calcul MoSUT mais les hypothèses n’étaient pas toute raccord avec celles du run1 donc pas pris en compte</t>
  </si>
  <si>
    <t>à partir des résidus de culture</t>
  </si>
  <si>
    <t>Bois hors forêt</t>
  </si>
  <si>
    <t>à partir des CIVE et cultures énergétiques solides</t>
  </si>
  <si>
    <t>Bois énergie issu de l'agroforesterie et des arbres hors forêt CORRIGE</t>
  </si>
  <si>
    <t>rebasé sur le chiffre ADEME 2017 (cohérent avec SNBC-2 2015) car le chiffre Solagro semblait éxagérément élevé</t>
  </si>
  <si>
    <t>Bois énergie issu de l'agroforesterie et des arbres hors forêt</t>
  </si>
  <si>
    <t>étude IGN-ADEME dit 4,4Mm3 soit environ 11TWh / CITEPA wood removals on cropland remaining cropland 3,6Mm3  + 4,2Mm3 sur grassland remaining g</t>
  </si>
  <si>
    <t>Production_bioenergies_agriculture_(total)_TWh</t>
  </si>
  <si>
    <t>à partir des prairies</t>
  </si>
  <si>
    <t>Autres produits dérivés du bois boues de papeterie, liqueurs noires…)</t>
  </si>
  <si>
    <t>Production_biogaz_agricole [TWh]</t>
  </si>
  <si>
    <t>à partir des effluents d'élevage</t>
  </si>
  <si>
    <t>Résidus de culture usage combustion</t>
  </si>
  <si>
    <t>Production_biocarburants_liquides_agricoles [TWh]</t>
  </si>
  <si>
    <t>production de chaleur (TWh)</t>
  </si>
  <si>
    <t>Résidus de culture biocarburants 2G</t>
  </si>
  <si>
    <t xml:space="preserve">Comptabilisé dans biomasse liquide </t>
  </si>
  <si>
    <t>Production_biocombustibles_agricoles [TWh]</t>
  </si>
  <si>
    <t>Biogaz (TWh Ep PCI)</t>
  </si>
  <si>
    <t>Biogaz (TWh Ep PCS)</t>
  </si>
  <si>
    <t>à partir des cultures énergétiques solides</t>
  </si>
  <si>
    <t>Biogaz (TWh Ef PCS)</t>
  </si>
  <si>
    <t>Facteur de conversion 80% (reprise SNBC-2)</t>
  </si>
  <si>
    <t>à partir de l'agroforesterie</t>
  </si>
  <si>
    <t>Déjections d'élevage méthanisées</t>
  </si>
  <si>
    <t>Production de carburants (TWh)</t>
  </si>
  <si>
    <t>Résidus de culture méthanisés</t>
  </si>
  <si>
    <t>Cultures intermédiaires méthanisées</t>
  </si>
  <si>
    <t>Herbe et cultures fourragères méthanisées</t>
  </si>
  <si>
    <t>Autres biogaz</t>
  </si>
  <si>
    <t>Biogaz d'algues</t>
  </si>
  <si>
    <t>Biomasse liquide (TWh Ep)</t>
  </si>
  <si>
    <t>AME 2</t>
  </si>
  <si>
    <t>comb</t>
  </si>
  <si>
    <t>carb</t>
  </si>
  <si>
    <t>Biomasse liquide (TWh Ef)</t>
  </si>
  <si>
    <t>Facteur de conversion 70% (reprise SNBC-2)</t>
  </si>
  <si>
    <t>Ethanol</t>
  </si>
  <si>
    <t>Biodiesel</t>
  </si>
  <si>
    <t>Biocarburants 2nde generation</t>
  </si>
  <si>
    <t>Ethanol d'algues</t>
  </si>
  <si>
    <t>Biogazole d'algues</t>
  </si>
  <si>
    <t>AMS 1bis</t>
  </si>
  <si>
    <t>Source : MoSUT</t>
  </si>
  <si>
    <t>Production de biomasse issu du secteur des déchets</t>
  </si>
  <si>
    <t>TWh Ep PCI</t>
  </si>
  <si>
    <t>AME-AMS (hyp ADEME)</t>
  </si>
  <si>
    <t>ISDND</t>
  </si>
  <si>
    <t>Industriel territorial</t>
  </si>
  <si>
    <t>Déchets ménagers et biodéchets</t>
  </si>
  <si>
    <t>Déjà pris en compte ligne 68</t>
  </si>
  <si>
    <t xml:space="preserve">Sources : </t>
  </si>
  <si>
    <t>https://www.syndicat-energies-renouvelables.fr/wp-content/uploads/basedoc/ser-panoramagazrenouvelable2019_webrvb2.pdf</t>
  </si>
  <si>
    <t>https://www.grtgaz.com/sites/default/files/2022-03/Panorama-du-gaz-renouvelable-2021.pdf</t>
  </si>
  <si>
    <t>Bois forêt</t>
  </si>
  <si>
    <t>Pyrogazéification</t>
  </si>
  <si>
    <t>Cultures dédiées (biocarb 1G)</t>
  </si>
  <si>
    <t>Cultures dédiées (méthanisation)</t>
  </si>
  <si>
    <t>Prairies</t>
  </si>
  <si>
    <t>Autres (boues, OM, IAA…)</t>
  </si>
  <si>
    <t>2050 - TEND</t>
  </si>
  <si>
    <t>2050 - S1</t>
  </si>
  <si>
    <t>2050 - S2</t>
  </si>
  <si>
    <t>2050 - S3</t>
  </si>
  <si>
    <t>2050 - S4</t>
  </si>
  <si>
    <t>Bois Forêt</t>
  </si>
  <si>
    <t>Bois Hors Forêt</t>
  </si>
  <si>
    <t>Cultures lignocellulosiques (TCR, miscanthus…)</t>
  </si>
  <si>
    <t>Résidus culture (pailles…)</t>
  </si>
  <si>
    <t>Prod/Co-prod agricoles (biocarb convent)</t>
  </si>
  <si>
    <t>Prod/Co-prod agricoles (méthanisation)</t>
  </si>
  <si>
    <t>Autres (bous, OM, IAA, issues silos, algues)</t>
  </si>
  <si>
    <t>Autres (boues, OM, IAA, issues silos, algues)</t>
  </si>
  <si>
    <t>Betteraves</t>
  </si>
  <si>
    <t>Céréales</t>
  </si>
  <si>
    <t>Maïs</t>
  </si>
  <si>
    <t>Oléagineux</t>
  </si>
  <si>
    <t>Déchets lipidiques</t>
  </si>
  <si>
    <t>Déchets bois / Liqueur noire</t>
  </si>
  <si>
    <t>Bois (forêt, hors forêt)</t>
  </si>
  <si>
    <t>Pailles</t>
  </si>
  <si>
    <t>AME 2023 run 1</t>
  </si>
  <si>
    <t>AMS 2023 run 1</t>
  </si>
  <si>
    <t>RUN1</t>
  </si>
  <si>
    <t>RUN2</t>
  </si>
  <si>
    <t>Autre biomasse agricole</t>
  </si>
  <si>
    <t>2030 AME run1</t>
  </si>
  <si>
    <t>2030 AME run2</t>
  </si>
  <si>
    <t>2050 AME run1</t>
  </si>
  <si>
    <t>2050 AME run2</t>
  </si>
  <si>
    <t>2030 AMS run1</t>
  </si>
  <si>
    <t>2030 AMS run1bis</t>
  </si>
  <si>
    <t>2050 AMS run1</t>
  </si>
  <si>
    <t>2050 AMS run1bis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</si>
</sst>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\ %"/>
    <numFmt numFmtId="166" formatCode="_-* #,##0.00_-;\-* #,##0.00_-;_-* \-??_-;_-@_-"/>
    <numFmt numFmtId="167" formatCode="_-* #,##0.00\ _€_-;\-* #,##0.00\ _€_-;_-* \-??\ _€_-;_-@_-"/>
    <numFmt numFmtId="168" formatCode="_-* #,##0.0\ _€_-;\-* #,##0.0\ _€_-;_-* \-??\ _€_-;_-@_-"/>
  </numFmts>
  <fonts count="23" x14ac:knownFonts="1">
    <font>
      <sz val="10"/>
      <name val="Arial"/>
      <family val="2"/>
      <charset val="1"/>
    </font>
    <font>
      <sz val="11"/>
      <color rgb="FF262626"/>
      <name val="Calibri"/>
      <family val="2"/>
      <charset val="1"/>
    </font>
    <font>
      <sz val="16"/>
      <color rgb="FFF2F2F2"/>
      <name val="Calibri Light"/>
      <family val="1"/>
      <charset val="1"/>
    </font>
    <font>
      <sz val="10"/>
      <name val="Verdana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sz val="11"/>
      <color rgb="FFFFFFFF"/>
      <name val="Verdana"/>
      <family val="2"/>
      <charset val="1"/>
    </font>
    <font>
      <b/>
      <sz val="10"/>
      <name val="Verdana"/>
      <family val="2"/>
      <charset val="1"/>
    </font>
    <font>
      <b/>
      <sz val="10"/>
      <color rgb="FF000000"/>
      <name val="Verdana"/>
      <family val="2"/>
      <charset val="1"/>
    </font>
    <font>
      <b/>
      <sz val="9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Calibri"/>
      <family val="2"/>
      <charset val="1"/>
    </font>
    <font>
      <sz val="11"/>
      <name val="Arial"/>
      <family val="2"/>
      <charset val="1"/>
    </font>
    <font>
      <sz val="11"/>
      <name val="Calibri"/>
      <family val="2"/>
      <charset val="1"/>
    </font>
    <font>
      <i/>
      <sz val="11"/>
      <color rgb="FFFF0000"/>
      <name val="Calibri"/>
      <family val="2"/>
      <charset val="1"/>
    </font>
    <font>
      <i/>
      <sz val="10"/>
      <color rgb="FFFF0000"/>
      <name val="Arial"/>
      <family val="2"/>
      <charset val="1"/>
    </font>
    <font>
      <sz val="14"/>
      <color rgb="FFF2F2F2"/>
      <name val="Calibri"/>
      <family val="2"/>
      <charset val="1"/>
    </font>
    <font>
      <i/>
      <sz val="11"/>
      <color rgb="FF808080"/>
      <name val="Calibri"/>
      <family val="2"/>
      <charset val="1"/>
    </font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A8DEF3"/>
        <bgColor rgb="FF9DC3E6"/>
      </patternFill>
    </fill>
    <fill>
      <patternFill patternType="solid">
        <fgColor rgb="FF60497A"/>
        <bgColor rgb="FF595959"/>
      </patternFill>
    </fill>
    <fill>
      <patternFill patternType="solid">
        <fgColor rgb="FFEBF1DE"/>
        <bgColor rgb="FFF2F2F2"/>
      </patternFill>
    </fill>
    <fill>
      <patternFill patternType="solid">
        <fgColor rgb="FF9DC3E6"/>
        <bgColor rgb="FF98B8DF"/>
      </patternFill>
    </fill>
    <fill>
      <patternFill patternType="solid">
        <fgColor rgb="FFFFC000"/>
        <bgColor rgb="FFE3AB00"/>
      </patternFill>
    </fill>
    <fill>
      <patternFill patternType="solid">
        <fgColor rgb="FF14A2D2"/>
        <bgColor rgb="FF5B9BD5"/>
      </patternFill>
    </fill>
    <fill>
      <patternFill patternType="solid">
        <fgColor rgb="FFFFFFFF"/>
        <bgColor rgb="FFF2F2F2"/>
      </patternFill>
    </fill>
    <fill>
      <patternFill patternType="solid">
        <fgColor rgb="FF7ADDF6"/>
        <bgColor rgb="FFA8DEF3"/>
      </patternFill>
    </fill>
    <fill>
      <patternFill patternType="solid">
        <fgColor rgb="FFFFFF00"/>
        <bgColor rgb="FFFFC000"/>
      </patternFill>
    </fill>
    <fill>
      <patternFill patternType="solid">
        <fgColor rgb="FFD8E4BC"/>
        <bgColor rgb="FFD9D9D9"/>
      </patternFill>
    </fill>
    <fill>
      <patternFill patternType="solid">
        <fgColor rgb="FFD6DCE5"/>
        <bgColor rgb="FFD9D9D9"/>
      </patternFill>
    </fill>
    <fill>
      <patternFill patternType="solid">
        <fgColor rgb="FFF8CBAD"/>
        <bgColor rgb="FFFFD087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166" fontId="20" fillId="0" borderId="0" applyBorder="0" applyProtection="0"/>
    <xf numFmtId="165" fontId="20" fillId="0" borderId="0" applyBorder="0" applyProtection="0"/>
    <xf numFmtId="3" fontId="1" fillId="2" borderId="0">
      <alignment horizontal="center" vertical="center"/>
      <protection locked="0"/>
    </xf>
    <xf numFmtId="3" fontId="2" fillId="3" borderId="0">
      <alignment vertical="center"/>
    </xf>
    <xf numFmtId="3" fontId="1" fillId="4" borderId="0">
      <alignment horizontal="left" vertical="center"/>
      <protection locked="0"/>
    </xf>
    <xf numFmtId="0" fontId="20" fillId="0" borderId="0"/>
    <xf numFmtId="0" fontId="3" fillId="0" borderId="0"/>
  </cellStyleXfs>
  <cellXfs count="135">
    <xf numFmtId="0" fontId="0" fillId="0" borderId="0" xfId="0"/>
    <xf numFmtId="0" fontId="0" fillId="0" borderId="1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1" xfId="0" applyFont="1" applyBorder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0" fontId="0" fillId="0" borderId="0" xfId="0" applyFont="1" applyBorder="1"/>
    <xf numFmtId="0" fontId="0" fillId="0" borderId="2" xfId="0" applyFont="1" applyBorder="1"/>
    <xf numFmtId="0" fontId="4" fillId="0" borderId="1" xfId="0" applyFont="1" applyBorder="1" applyAlignment="1">
      <alignment horizontal="center"/>
    </xf>
    <xf numFmtId="165" fontId="0" fillId="0" borderId="0" xfId="0" applyNumberFormat="1"/>
    <xf numFmtId="0" fontId="0" fillId="0" borderId="1" xfId="0" applyFont="1" applyBorder="1" applyAlignment="1">
      <alignment horizontal="center"/>
    </xf>
    <xf numFmtId="0" fontId="4" fillId="0" borderId="1" xfId="0" applyFont="1" applyBorder="1"/>
    <xf numFmtId="165" fontId="0" fillId="0" borderId="1" xfId="0" applyNumberFormat="1" applyBorder="1"/>
    <xf numFmtId="9" fontId="0" fillId="0" borderId="1" xfId="0" applyNumberFormat="1" applyBorder="1"/>
    <xf numFmtId="165" fontId="0" fillId="0" borderId="1" xfId="2" applyFont="1" applyBorder="1" applyAlignment="1" applyProtection="1"/>
    <xf numFmtId="9" fontId="0" fillId="0" borderId="1" xfId="2" applyNumberFormat="1" applyFont="1" applyBorder="1" applyAlignment="1" applyProtection="1"/>
    <xf numFmtId="166" fontId="0" fillId="0" borderId="1" xfId="1" applyFont="1" applyBorder="1" applyAlignment="1" applyProtection="1"/>
    <xf numFmtId="166" fontId="0" fillId="0" borderId="0" xfId="0" applyNumberFormat="1"/>
    <xf numFmtId="167" fontId="0" fillId="0" borderId="1" xfId="0" applyNumberFormat="1" applyBorder="1"/>
    <xf numFmtId="167" fontId="0" fillId="0" borderId="0" xfId="0" applyNumberFormat="1"/>
    <xf numFmtId="168" fontId="0" fillId="0" borderId="1" xfId="0" applyNumberFormat="1" applyBorder="1"/>
    <xf numFmtId="0" fontId="4" fillId="5" borderId="0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/>
    <xf numFmtId="2" fontId="0" fillId="0" borderId="4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0" xfId="0" applyBorder="1"/>
    <xf numFmtId="2" fontId="0" fillId="0" borderId="7" xfId="0" applyNumberFormat="1" applyBorder="1"/>
    <xf numFmtId="2" fontId="0" fillId="0" borderId="0" xfId="0" applyNumberFormat="1" applyBorder="1"/>
    <xf numFmtId="2" fontId="0" fillId="0" borderId="8" xfId="0" applyNumberFormat="1" applyBorder="1"/>
    <xf numFmtId="2" fontId="4" fillId="0" borderId="5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2" fontId="0" fillId="0" borderId="9" xfId="0" applyNumberFormat="1" applyFont="1" applyBorder="1" applyAlignment="1">
      <alignment horizontal="center"/>
    </xf>
    <xf numFmtId="2" fontId="0" fillId="0" borderId="10" xfId="0" applyNumberFormat="1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5" fontId="0" fillId="0" borderId="0" xfId="2" applyFont="1" applyBorder="1" applyAlignment="1" applyProtection="1"/>
    <xf numFmtId="0" fontId="6" fillId="7" borderId="0" xfId="0" applyFont="1" applyFill="1"/>
    <xf numFmtId="0" fontId="0" fillId="7" borderId="0" xfId="0" applyFill="1"/>
    <xf numFmtId="0" fontId="0" fillId="8" borderId="0" xfId="0" applyFill="1"/>
    <xf numFmtId="4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right"/>
    </xf>
    <xf numFmtId="164" fontId="10" fillId="8" borderId="1" xfId="0" applyNumberFormat="1" applyFont="1" applyFill="1" applyBorder="1" applyAlignment="1">
      <alignment horizontal="right"/>
    </xf>
    <xf numFmtId="164" fontId="8" fillId="8" borderId="1" xfId="0" applyNumberFormat="1" applyFont="1" applyFill="1" applyBorder="1" applyAlignment="1">
      <alignment horizontal="right"/>
    </xf>
    <xf numFmtId="0" fontId="8" fillId="9" borderId="1" xfId="0" applyFont="1" applyFill="1" applyBorder="1" applyAlignment="1">
      <alignment horizontal="left" vertical="center"/>
    </xf>
    <xf numFmtId="164" fontId="8" fillId="9" borderId="1" xfId="0" applyNumberFormat="1" applyFont="1" applyFill="1" applyBorder="1" applyAlignment="1">
      <alignment horizontal="right"/>
    </xf>
    <xf numFmtId="0" fontId="8" fillId="0" borderId="12" xfId="0" applyFont="1" applyBorder="1" applyAlignment="1">
      <alignment horizontal="left" vertical="center"/>
    </xf>
    <xf numFmtId="164" fontId="8" fillId="0" borderId="12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 vertical="center"/>
    </xf>
    <xf numFmtId="164" fontId="7" fillId="0" borderId="1" xfId="0" applyNumberFormat="1" applyFont="1" applyBorder="1" applyAlignment="1">
      <alignment horizontal="right"/>
    </xf>
    <xf numFmtId="164" fontId="0" fillId="8" borderId="0" xfId="0" applyNumberFormat="1" applyFill="1"/>
    <xf numFmtId="2" fontId="0" fillId="0" borderId="0" xfId="0" applyNumberFormat="1"/>
    <xf numFmtId="0" fontId="0" fillId="10" borderId="0" xfId="0" applyFont="1" applyFill="1"/>
    <xf numFmtId="0" fontId="0" fillId="0" borderId="1" xfId="0" applyFont="1" applyBorder="1"/>
    <xf numFmtId="164" fontId="0" fillId="0" borderId="1" xfId="0" applyNumberFormat="1" applyFont="1" applyBorder="1"/>
    <xf numFmtId="0" fontId="11" fillId="0" borderId="0" xfId="0" applyFont="1"/>
    <xf numFmtId="0" fontId="0" fillId="0" borderId="13" xfId="0" applyFont="1" applyBorder="1"/>
    <xf numFmtId="0" fontId="12" fillId="0" borderId="13" xfId="0" applyFont="1" applyBorder="1"/>
    <xf numFmtId="164" fontId="12" fillId="0" borderId="13" xfId="0" applyNumberFormat="1" applyFont="1" applyBorder="1" applyAlignment="1">
      <alignment horizontal="center"/>
    </xf>
    <xf numFmtId="0" fontId="13" fillId="11" borderId="0" xfId="7" applyFont="1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2" fillId="0" borderId="14" xfId="0" applyFont="1" applyBorder="1"/>
    <xf numFmtId="164" fontId="12" fillId="0" borderId="14" xfId="0" applyNumberFormat="1" applyFont="1" applyBorder="1" applyAlignment="1">
      <alignment horizontal="center"/>
    </xf>
    <xf numFmtId="0" fontId="14" fillId="0" borderId="14" xfId="0" applyFont="1" applyBorder="1" applyAlignment="1">
      <alignment horizontal="right"/>
    </xf>
    <xf numFmtId="164" fontId="0" fillId="0" borderId="14" xfId="0" applyNumberFormat="1" applyBorder="1"/>
    <xf numFmtId="0" fontId="5" fillId="0" borderId="0" xfId="0" applyFont="1"/>
    <xf numFmtId="1" fontId="13" fillId="12" borderId="14" xfId="0" applyNumberFormat="1" applyFont="1" applyFill="1" applyBorder="1" applyAlignment="1">
      <alignment horizontal="center" vertical="center"/>
    </xf>
    <xf numFmtId="0" fontId="15" fillId="4" borderId="0" xfId="7" applyFont="1" applyFill="1"/>
    <xf numFmtId="1" fontId="15" fillId="12" borderId="14" xfId="0" applyNumberFormat="1" applyFont="1" applyFill="1" applyBorder="1" applyAlignment="1">
      <alignment horizontal="center" vertical="center"/>
    </xf>
    <xf numFmtId="1" fontId="15" fillId="12" borderId="0" xfId="0" applyNumberFormat="1" applyFont="1" applyFill="1" applyAlignment="1">
      <alignment horizontal="center" vertical="center"/>
    </xf>
    <xf numFmtId="1" fontId="15" fillId="12" borderId="16" xfId="0" applyNumberFormat="1" applyFont="1" applyFill="1" applyBorder="1" applyAlignment="1">
      <alignment horizontal="center" vertical="center"/>
    </xf>
    <xf numFmtId="0" fontId="16" fillId="4" borderId="0" xfId="7" applyFont="1" applyFill="1"/>
    <xf numFmtId="0" fontId="17" fillId="0" borderId="0" xfId="0" applyFont="1"/>
    <xf numFmtId="1" fontId="16" fillId="12" borderId="14" xfId="0" applyNumberFormat="1" applyFont="1" applyFill="1" applyBorder="1" applyAlignment="1">
      <alignment horizontal="center" vertical="center"/>
    </xf>
    <xf numFmtId="0" fontId="17" fillId="0" borderId="15" xfId="0" applyFont="1" applyBorder="1"/>
    <xf numFmtId="1" fontId="16" fillId="12" borderId="0" xfId="0" applyNumberFormat="1" applyFont="1" applyFill="1" applyAlignment="1">
      <alignment horizontal="center" vertical="center"/>
    </xf>
    <xf numFmtId="1" fontId="16" fillId="12" borderId="16" xfId="0" applyNumberFormat="1" applyFont="1" applyFill="1" applyBorder="1" applyAlignment="1">
      <alignment horizontal="center" vertical="center"/>
    </xf>
    <xf numFmtId="3" fontId="18" fillId="3" borderId="0" xfId="4" applyFont="1">
      <alignment vertical="center"/>
    </xf>
    <xf numFmtId="3" fontId="18" fillId="3" borderId="0" xfId="4" applyFont="1" applyAlignment="1">
      <alignment horizontal="center" vertical="center"/>
    </xf>
    <xf numFmtId="3" fontId="1" fillId="4" borderId="0" xfId="5" applyFont="1">
      <alignment horizontal="left" vertical="center"/>
      <protection locked="0"/>
    </xf>
    <xf numFmtId="3" fontId="1" fillId="4" borderId="0" xfId="5" applyAlignment="1">
      <alignment horizontal="center" vertical="center"/>
      <protection locked="0"/>
    </xf>
    <xf numFmtId="3" fontId="1" fillId="2" borderId="0" xfId="3">
      <alignment horizontal="center" vertical="center"/>
      <protection locked="0"/>
    </xf>
    <xf numFmtId="0" fontId="15" fillId="13" borderId="0" xfId="7" applyFont="1" applyFill="1"/>
    <xf numFmtId="0" fontId="0" fillId="13" borderId="0" xfId="0" applyFill="1"/>
    <xf numFmtId="1" fontId="15" fillId="13" borderId="14" xfId="0" applyNumberFormat="1" applyFont="1" applyFill="1" applyBorder="1" applyAlignment="1">
      <alignment horizontal="center" vertical="center"/>
    </xf>
    <xf numFmtId="0" fontId="0" fillId="13" borderId="15" xfId="0" applyFill="1" applyBorder="1"/>
    <xf numFmtId="1" fontId="15" fillId="13" borderId="0" xfId="0" applyNumberFormat="1" applyFont="1" applyFill="1" applyAlignment="1">
      <alignment horizontal="center" vertical="center"/>
    </xf>
    <xf numFmtId="1" fontId="15" fillId="13" borderId="16" xfId="0" applyNumberFormat="1" applyFont="1" applyFill="1" applyBorder="1" applyAlignment="1">
      <alignment horizontal="center" vertical="center"/>
    </xf>
    <xf numFmtId="0" fontId="12" fillId="0" borderId="17" xfId="0" applyFont="1" applyBorder="1"/>
    <xf numFmtId="164" fontId="12" fillId="0" borderId="17" xfId="0" applyNumberFormat="1" applyFont="1" applyBorder="1" applyAlignment="1">
      <alignment horizontal="center"/>
    </xf>
    <xf numFmtId="1" fontId="13" fillId="12" borderId="0" xfId="0" applyNumberFormat="1" applyFont="1" applyFill="1" applyAlignment="1">
      <alignment horizontal="center" vertical="center"/>
    </xf>
    <xf numFmtId="1" fontId="15" fillId="12" borderId="17" xfId="0" applyNumberFormat="1" applyFont="1" applyFill="1" applyBorder="1" applyAlignment="1">
      <alignment horizontal="center" vertical="center"/>
    </xf>
    <xf numFmtId="0" fontId="0" fillId="0" borderId="18" xfId="0" applyBorder="1"/>
    <xf numFmtId="1" fontId="15" fillId="12" borderId="19" xfId="0" applyNumberFormat="1" applyFont="1" applyFill="1" applyBorder="1" applyAlignment="1">
      <alignment horizontal="center" vertical="center"/>
    </xf>
    <xf numFmtId="1" fontId="15" fillId="12" borderId="20" xfId="0" applyNumberFormat="1" applyFont="1" applyFill="1" applyBorder="1" applyAlignment="1">
      <alignment horizontal="center" vertical="center"/>
    </xf>
    <xf numFmtId="0" fontId="0" fillId="13" borderId="0" xfId="0" applyFill="1" applyAlignment="1">
      <alignment horizontal="center"/>
    </xf>
    <xf numFmtId="1" fontId="0" fillId="13" borderId="0" xfId="0" applyNumberFormat="1" applyFill="1" applyAlignment="1">
      <alignment horizontal="center"/>
    </xf>
    <xf numFmtId="1" fontId="0" fillId="0" borderId="0" xfId="0" applyNumberFormat="1"/>
    <xf numFmtId="0" fontId="19" fillId="0" borderId="0" xfId="0" applyFont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21" xfId="0" applyFont="1" applyBorder="1" applyAlignment="1">
      <alignment vertical="center" wrapText="1"/>
    </xf>
    <xf numFmtId="0" fontId="0" fillId="0" borderId="23" xfId="0" applyBorder="1" applyAlignment="1">
      <alignment horizontal="right" vertical="center"/>
    </xf>
    <xf numFmtId="0" fontId="0" fillId="0" borderId="24" xfId="0" applyFont="1" applyBorder="1" applyAlignment="1">
      <alignment vertical="center" wrapText="1"/>
    </xf>
    <xf numFmtId="0" fontId="0" fillId="0" borderId="23" xfId="0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0" fillId="0" borderId="21" xfId="0" applyFont="1" applyBorder="1" applyAlignment="1">
      <alignment vertical="center"/>
    </xf>
    <xf numFmtId="0" fontId="0" fillId="0" borderId="22" xfId="0" applyBorder="1" applyAlignment="1">
      <alignment horizontal="right" vertical="center"/>
    </xf>
    <xf numFmtId="0" fontId="0" fillId="0" borderId="24" xfId="0" applyFont="1" applyBorder="1" applyAlignment="1">
      <alignment vertic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1" fillId="0" borderId="26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 wrapText="1"/>
    </xf>
    <xf numFmtId="0" fontId="0" fillId="0" borderId="0" xfId="0" applyFill="1" applyBorder="1"/>
    <xf numFmtId="0" fontId="0" fillId="0" borderId="2" xfId="0" applyFill="1" applyBorder="1"/>
    <xf numFmtId="0" fontId="21" fillId="0" borderId="1" xfId="0" applyFont="1" applyBorder="1" applyAlignment="1">
      <alignment horizontal="center"/>
    </xf>
  </cellXfs>
  <cellStyles count="8">
    <cellStyle name="ImportNbCtr" xfId="3"/>
    <cellStyle name="LigneTitre" xfId="4"/>
    <cellStyle name="ListeV" xfId="5"/>
    <cellStyle name="Milliers" xfId="1" builtinId="3"/>
    <cellStyle name="Normal" xfId="0" builtinId="0"/>
    <cellStyle name="Normal 2" xfId="6"/>
    <cellStyle name="Normal 2 2" xfId="7"/>
    <cellStyle name="Pourcentage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98B8DF"/>
      <rgbColor rgb="FF800000"/>
      <rgbColor rgb="FF008000"/>
      <rgbColor rgb="FF000080"/>
      <rgbColor rgb="FF997300"/>
      <rgbColor rgb="FF800080"/>
      <rgbColor rgb="FF3C65AE"/>
      <rgbColor rgb="FFBFBFBF"/>
      <rgbColor rgb="FF808080"/>
      <rgbColor rgb="FF90A2D3"/>
      <rgbColor rgb="FF595959"/>
      <rgbColor rgb="FFEBF1DE"/>
      <rgbColor rgb="FFF2F2F2"/>
      <rgbColor rgb="FF660066"/>
      <rgbColor rgb="FFA5A5A5"/>
      <rgbColor rgb="FF255E91"/>
      <rgbColor rgb="FFD6DCE5"/>
      <rgbColor rgb="FF000080"/>
      <rgbColor rgb="FFFF00FF"/>
      <rgbColor rgb="FFD9D9D9"/>
      <rgbColor rgb="FF00FFFF"/>
      <rgbColor rgb="FF800080"/>
      <rgbColor rgb="FF800000"/>
      <rgbColor rgb="FF5B9BD5"/>
      <rgbColor rgb="FF0000FF"/>
      <rgbColor rgb="FF7ADDF6"/>
      <rgbColor rgb="FFA8DEF3"/>
      <rgbColor rgb="FFD8E4BC"/>
      <rgbColor rgb="FFF8CBAD"/>
      <rgbColor rgb="FF9DC3E6"/>
      <rgbColor rgb="FFF1A78B"/>
      <rgbColor rgb="FFB3B3B3"/>
      <rgbColor rgb="FFFFD087"/>
      <rgbColor rgb="FF4472C4"/>
      <rgbColor rgb="FF14A2D2"/>
      <rgbColor rgb="FF70AD47"/>
      <rgbColor rgb="FFFFC000"/>
      <rgbColor rgb="FFE3AB00"/>
      <rgbColor rgb="FFED7D31"/>
      <rgbColor rgb="FF636363"/>
      <rgbColor rgb="FF929292"/>
      <rgbColor rgb="FF003366"/>
      <rgbColor rgb="FF639A3F"/>
      <rgbColor rgb="FF003300"/>
      <rgbColor rgb="FF404040"/>
      <rgbColor rgb="FF9E480E"/>
      <rgbColor rgb="FF8B8B8B"/>
      <rgbColor rgb="FF60497A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Consommation de biomasse en AMS 2050 (373TWh Ef)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Usages!$B$25</c:f>
              <c:strCache>
                <c:ptCount val="1"/>
                <c:pt idx="0">
                  <c:v>Industrie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Usages!$W$25</c:f>
              <c:numCache>
                <c:formatCode>0\ 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90E-4B47-A066-D71D02ED011F}"/>
            </c:ext>
          </c:extLst>
        </c:ser>
        <c:ser>
          <c:idx val="1"/>
          <c:order val="1"/>
          <c:tx>
            <c:strRef>
              <c:f>Usages!$B$34</c:f>
              <c:strCache>
                <c:ptCount val="1"/>
                <c:pt idx="0">
                  <c:v>Industrie - non-énergétique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Usages!$W$34</c:f>
              <c:numCache>
                <c:formatCode>0\ 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990E-4B47-A066-D71D02ED011F}"/>
            </c:ext>
          </c:extLst>
        </c:ser>
        <c:ser>
          <c:idx val="2"/>
          <c:order val="2"/>
          <c:tx>
            <c:strRef>
              <c:f>Usages!$B$27</c:f>
              <c:strCache>
                <c:ptCount val="1"/>
                <c:pt idx="0">
                  <c:v>Résidentiel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Usages!$W$27</c:f>
              <c:numCache>
                <c:formatCode>0\ 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990E-4B47-A066-D71D02ED011F}"/>
            </c:ext>
          </c:extLst>
        </c:ser>
        <c:ser>
          <c:idx val="3"/>
          <c:order val="3"/>
          <c:tx>
            <c:strRef>
              <c:f>Usages!$B$32</c:f>
              <c:strCache>
                <c:ptCount val="1"/>
                <c:pt idx="0">
                  <c:v>Soutes internationales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Usages!$W$32</c:f>
              <c:numCache>
                <c:formatCode>0\ 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990E-4B47-A066-D71D02ED011F}"/>
            </c:ext>
          </c:extLst>
        </c:ser>
        <c:ser>
          <c:idx val="4"/>
          <c:order val="4"/>
          <c:tx>
            <c:strRef>
              <c:f>Usages!$B$31</c:f>
              <c:strCache>
                <c:ptCount val="1"/>
                <c:pt idx="0">
                  <c:v>réseaux de chaleur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Usages!$W$31</c:f>
              <c:numCache>
                <c:formatCode>0\ 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990E-4B47-A066-D71D02ED011F}"/>
            </c:ext>
          </c:extLst>
        </c:ser>
        <c:ser>
          <c:idx val="5"/>
          <c:order val="5"/>
          <c:tx>
            <c:strRef>
              <c:f>Usages!$B$26</c:f>
              <c:strCache>
                <c:ptCount val="1"/>
                <c:pt idx="0">
                  <c:v>Transports (hors soutes)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Usages!$W$26</c:f>
              <c:numCache>
                <c:formatCode>0\ 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990E-4B47-A066-D71D02ED011F}"/>
            </c:ext>
          </c:extLst>
        </c:ser>
        <c:ser>
          <c:idx val="6"/>
          <c:order val="6"/>
          <c:tx>
            <c:strRef>
              <c:f>Usages!$B$29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Usages!$W$29</c:f>
              <c:numCache>
                <c:formatCode>0\ 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990E-4B47-A066-D71D02ED011F}"/>
            </c:ext>
          </c:extLst>
        </c:ser>
        <c:ser>
          <c:idx val="7"/>
          <c:order val="7"/>
          <c:tx>
            <c:strRef>
              <c:f>Usages!$B$30</c:f>
              <c:strCache>
                <c:ptCount val="1"/>
                <c:pt idx="0">
                  <c:v>production d'électricité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Usages!$W$30</c:f>
              <c:numCache>
                <c:formatCode>0\ 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990E-4B47-A066-D71D02ED011F}"/>
            </c:ext>
          </c:extLst>
        </c:ser>
        <c:ser>
          <c:idx val="8"/>
          <c:order val="8"/>
          <c:tx>
            <c:strRef>
              <c:f>Usages!$B$28</c:f>
              <c:strCache>
                <c:ptCount val="1"/>
                <c:pt idx="0">
                  <c:v>Tertiaire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Usages!$W$28</c:f>
              <c:numCache>
                <c:formatCode>0\ 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990E-4B47-A066-D71D02ED011F}"/>
            </c:ext>
          </c:extLst>
        </c:ser>
        <c:ser>
          <c:idx val="9"/>
          <c:order val="9"/>
          <c:tx>
            <c:strRef>
              <c:f>Usages!$B$33</c:f>
              <c:strCache>
                <c:ptCount val="1"/>
                <c:pt idx="0">
                  <c:v>Outre-mer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Usages!$W$33</c:f>
              <c:numCache>
                <c:formatCode>0\ 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990E-4B47-A066-D71D02ED0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808143"/>
        <c:axId val="89159061"/>
      </c:barChart>
      <c:catAx>
        <c:axId val="378081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159061"/>
        <c:crosses val="autoZero"/>
        <c:auto val="1"/>
        <c:lblAlgn val="ctr"/>
        <c:lblOffset val="100"/>
        <c:noMultiLvlLbl val="1"/>
      </c:catAx>
      <c:valAx>
        <c:axId val="8915906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37808143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Production de ressources de biomasse (TWh Ep)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'Sorties modèles'!$B$72</c:f>
              <c:strCache>
                <c:ptCount val="1"/>
                <c:pt idx="0">
                  <c:v>Bois forêt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'Sorties modèles'!$C$71:$G$71</c:f>
              <c:strCache>
                <c:ptCount val="5"/>
                <c:pt idx="0">
                  <c:v>2019</c:v>
                </c:pt>
                <c:pt idx="1">
                  <c:v>AME 2030</c:v>
                </c:pt>
                <c:pt idx="2">
                  <c:v>AME 2050</c:v>
                </c:pt>
                <c:pt idx="3">
                  <c:v>AMS 2030</c:v>
                </c:pt>
                <c:pt idx="4">
                  <c:v>AMS 2050</c:v>
                </c:pt>
              </c:strCache>
            </c:strRef>
          </c:cat>
          <c:val>
            <c:numRef>
              <c:f>'Sorties modèles'!$C$72:$G$72</c:f>
              <c:numCache>
                <c:formatCode>0.0</c:formatCode>
                <c:ptCount val="5"/>
                <c:pt idx="0">
                  <c:v>88.811476952022602</c:v>
                </c:pt>
                <c:pt idx="1">
                  <c:v>101.95402341324541</c:v>
                </c:pt>
                <c:pt idx="2">
                  <c:v>105.43660825729954</c:v>
                </c:pt>
                <c:pt idx="3">
                  <c:v>97.8228690922776</c:v>
                </c:pt>
                <c:pt idx="4">
                  <c:v>104.39981123101695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C-4185-80DD-12A316FF2C33}"/>
            </c:ext>
          </c:extLst>
        </c:ser>
        <c:ser>
          <c:idx val="1"/>
          <c:order val="1"/>
          <c:tx>
            <c:strRef>
              <c:f>'Sorties modèles'!$B$73</c:f>
              <c:strCache>
                <c:ptCount val="1"/>
                <c:pt idx="0">
                  <c:v>Bois hors forêt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'Sorties modèles'!$C$71:$G$71</c:f>
              <c:strCache>
                <c:ptCount val="5"/>
                <c:pt idx="0">
                  <c:v>2019</c:v>
                </c:pt>
                <c:pt idx="1">
                  <c:v>AME 2030</c:v>
                </c:pt>
                <c:pt idx="2">
                  <c:v>AME 2050</c:v>
                </c:pt>
                <c:pt idx="3">
                  <c:v>AMS 2030</c:v>
                </c:pt>
                <c:pt idx="4">
                  <c:v>AMS 2050</c:v>
                </c:pt>
              </c:strCache>
            </c:strRef>
          </c:cat>
          <c:val>
            <c:numRef>
              <c:f>'Sorties modèles'!$C$73:$G$73</c:f>
              <c:numCache>
                <c:formatCode>0</c:formatCode>
                <c:ptCount val="5"/>
                <c:pt idx="0">
                  <c:v>42.371428571428595</c:v>
                </c:pt>
                <c:pt idx="1">
                  <c:v>45.3</c:v>
                </c:pt>
                <c:pt idx="2">
                  <c:v>45.3</c:v>
                </c:pt>
                <c:pt idx="3">
                  <c:v>46.371428571428595</c:v>
                </c:pt>
                <c:pt idx="4">
                  <c:v>61.371428571428602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EC-4185-80DD-12A316FF2C33}"/>
            </c:ext>
          </c:extLst>
        </c:ser>
        <c:ser>
          <c:idx val="2"/>
          <c:order val="2"/>
          <c:tx>
            <c:strRef>
              <c:f>'Sorties modèles'!$B$74</c:f>
              <c:strCache>
                <c:ptCount val="1"/>
                <c:pt idx="0">
                  <c:v>Cultures lignocellulosiques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'Sorties modèles'!$C$71:$G$71</c:f>
              <c:strCache>
                <c:ptCount val="5"/>
                <c:pt idx="0">
                  <c:v>2019</c:v>
                </c:pt>
                <c:pt idx="1">
                  <c:v>AME 2030</c:v>
                </c:pt>
                <c:pt idx="2">
                  <c:v>AME 2050</c:v>
                </c:pt>
                <c:pt idx="3">
                  <c:v>AMS 2030</c:v>
                </c:pt>
                <c:pt idx="4">
                  <c:v>AMS 2050</c:v>
                </c:pt>
              </c:strCache>
            </c:strRef>
          </c:cat>
          <c:val>
            <c:numRef>
              <c:f>'Sorties modèles'!$C$74:$G$74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EC-4185-80DD-12A316FF2C33}"/>
            </c:ext>
          </c:extLst>
        </c:ser>
        <c:ser>
          <c:idx val="3"/>
          <c:order val="3"/>
          <c:tx>
            <c:strRef>
              <c:f>'Sorties modèles'!$B$75</c:f>
              <c:strCache>
                <c:ptCount val="1"/>
                <c:pt idx="0">
                  <c:v>Cultures intermédiaires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'Sorties modèles'!$C$71:$G$71</c:f>
              <c:strCache>
                <c:ptCount val="5"/>
                <c:pt idx="0">
                  <c:v>2019</c:v>
                </c:pt>
                <c:pt idx="1">
                  <c:v>AME 2030</c:v>
                </c:pt>
                <c:pt idx="2">
                  <c:v>AME 2050</c:v>
                </c:pt>
                <c:pt idx="3">
                  <c:v>AMS 2030</c:v>
                </c:pt>
                <c:pt idx="4">
                  <c:v>AMS 2050</c:v>
                </c:pt>
              </c:strCache>
            </c:strRef>
          </c:cat>
          <c:val>
            <c:numRef>
              <c:f>'Sorties modèles'!$C$75:$G$75</c:f>
              <c:numCache>
                <c:formatCode>0</c:formatCode>
                <c:ptCount val="5"/>
                <c:pt idx="0">
                  <c:v>0.198367545075464</c:v>
                </c:pt>
                <c:pt idx="1">
                  <c:v>4.9000000000000004</c:v>
                </c:pt>
                <c:pt idx="2">
                  <c:v>9.1999999999999993</c:v>
                </c:pt>
                <c:pt idx="3">
                  <c:v>8.6</c:v>
                </c:pt>
                <c:pt idx="4">
                  <c:v>34.9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EC-4185-80DD-12A316FF2C33}"/>
            </c:ext>
          </c:extLst>
        </c:ser>
        <c:ser>
          <c:idx val="4"/>
          <c:order val="4"/>
          <c:tx>
            <c:strRef>
              <c:f>'Sorties modèles'!$B$76</c:f>
              <c:strCache>
                <c:ptCount val="1"/>
                <c:pt idx="0">
                  <c:v>Résidus de culture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'Sorties modèles'!$C$71:$G$71</c:f>
              <c:strCache>
                <c:ptCount val="5"/>
                <c:pt idx="0">
                  <c:v>2019</c:v>
                </c:pt>
                <c:pt idx="1">
                  <c:v>AME 2030</c:v>
                </c:pt>
                <c:pt idx="2">
                  <c:v>AME 2050</c:v>
                </c:pt>
                <c:pt idx="3">
                  <c:v>AMS 2030</c:v>
                </c:pt>
                <c:pt idx="4">
                  <c:v>AMS 2050</c:v>
                </c:pt>
              </c:strCache>
            </c:strRef>
          </c:cat>
          <c:val>
            <c:numRef>
              <c:f>'Sorties modèles'!$C$76:$G$76</c:f>
              <c:numCache>
                <c:formatCode>0</c:formatCode>
                <c:ptCount val="5"/>
                <c:pt idx="0">
                  <c:v>8.3126758237303395</c:v>
                </c:pt>
                <c:pt idx="1">
                  <c:v>10.7</c:v>
                </c:pt>
                <c:pt idx="2">
                  <c:v>17.2</c:v>
                </c:pt>
                <c:pt idx="3">
                  <c:v>19.8</c:v>
                </c:pt>
                <c:pt idx="4">
                  <c:v>55.099999999999994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EC-4185-80DD-12A316FF2C33}"/>
            </c:ext>
          </c:extLst>
        </c:ser>
        <c:ser>
          <c:idx val="5"/>
          <c:order val="5"/>
          <c:tx>
            <c:strRef>
              <c:f>'Sorties modèles'!$B$77</c:f>
              <c:strCache>
                <c:ptCount val="1"/>
                <c:pt idx="0">
                  <c:v>Cultures dédiées (biocarb 1G)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'Sorties modèles'!$C$71:$G$71</c:f>
              <c:strCache>
                <c:ptCount val="5"/>
                <c:pt idx="0">
                  <c:v>2019</c:v>
                </c:pt>
                <c:pt idx="1">
                  <c:v>AME 2030</c:v>
                </c:pt>
                <c:pt idx="2">
                  <c:v>AME 2050</c:v>
                </c:pt>
                <c:pt idx="3">
                  <c:v>AMS 2030</c:v>
                </c:pt>
                <c:pt idx="4">
                  <c:v>AMS 2050</c:v>
                </c:pt>
              </c:strCache>
            </c:strRef>
          </c:cat>
          <c:val>
            <c:numRef>
              <c:f>'Sorties modèles'!$C$77:$G$77</c:f>
              <c:numCache>
                <c:formatCode>0</c:formatCode>
                <c:ptCount val="5"/>
                <c:pt idx="0">
                  <c:v>35.55702424712328</c:v>
                </c:pt>
                <c:pt idx="1">
                  <c:v>32</c:v>
                </c:pt>
                <c:pt idx="2">
                  <c:v>25.1</c:v>
                </c:pt>
                <c:pt idx="3">
                  <c:v>34.799999999999997</c:v>
                </c:pt>
                <c:pt idx="4">
                  <c:v>34.799999999999997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EC-4185-80DD-12A316FF2C33}"/>
            </c:ext>
          </c:extLst>
        </c:ser>
        <c:ser>
          <c:idx val="6"/>
          <c:order val="6"/>
          <c:tx>
            <c:strRef>
              <c:f>'Sorties modèles'!$B$78</c:f>
              <c:strCache>
                <c:ptCount val="1"/>
                <c:pt idx="0">
                  <c:v>Cultures dédiées (méthanisation)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'Sorties modèles'!$C$71:$G$71</c:f>
              <c:strCache>
                <c:ptCount val="5"/>
                <c:pt idx="0">
                  <c:v>2019</c:v>
                </c:pt>
                <c:pt idx="1">
                  <c:v>AME 2030</c:v>
                </c:pt>
                <c:pt idx="2">
                  <c:v>AME 2050</c:v>
                </c:pt>
                <c:pt idx="3">
                  <c:v>AMS 2030</c:v>
                </c:pt>
                <c:pt idx="4">
                  <c:v>AMS 2050</c:v>
                </c:pt>
              </c:strCache>
            </c:strRef>
          </c:cat>
          <c:val>
            <c:numRef>
              <c:f>'Sorties modèles'!$C$78:$G$78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6-C7EC-4185-80DD-12A316FF2C33}"/>
            </c:ext>
          </c:extLst>
        </c:ser>
        <c:ser>
          <c:idx val="7"/>
          <c:order val="7"/>
          <c:tx>
            <c:strRef>
              <c:f>'Sorties modèles'!$B$79</c:f>
              <c:strCache>
                <c:ptCount val="1"/>
                <c:pt idx="0">
                  <c:v>Prairies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'Sorties modèles'!$C$71:$G$71</c:f>
              <c:strCache>
                <c:ptCount val="5"/>
                <c:pt idx="0">
                  <c:v>2019</c:v>
                </c:pt>
                <c:pt idx="1">
                  <c:v>AME 2030</c:v>
                </c:pt>
                <c:pt idx="2">
                  <c:v>AME 2050</c:v>
                </c:pt>
                <c:pt idx="3">
                  <c:v>AMS 2030</c:v>
                </c:pt>
                <c:pt idx="4">
                  <c:v>AMS 2050</c:v>
                </c:pt>
              </c:strCache>
            </c:strRef>
          </c:cat>
          <c:val>
            <c:numRef>
              <c:f>'Sorties modèles'!$C$79:$G$79</c:f>
              <c:numCache>
                <c:formatCode>0</c:formatCode>
                <c:ptCount val="5"/>
                <c:pt idx="0">
                  <c:v>0</c:v>
                </c:pt>
                <c:pt idx="1">
                  <c:v>1.2</c:v>
                </c:pt>
                <c:pt idx="2">
                  <c:v>2.6</c:v>
                </c:pt>
                <c:pt idx="3">
                  <c:v>0.8</c:v>
                </c:pt>
                <c:pt idx="4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EC-4185-80DD-12A316FF2C33}"/>
            </c:ext>
          </c:extLst>
        </c:ser>
        <c:ser>
          <c:idx val="8"/>
          <c:order val="8"/>
          <c:tx>
            <c:strRef>
              <c:f>'Sorties modèles'!$B$80</c:f>
              <c:strCache>
                <c:ptCount val="1"/>
                <c:pt idx="0">
                  <c:v>Effluents d'élevage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'Sorties modèles'!$C$71:$G$71</c:f>
              <c:strCache>
                <c:ptCount val="5"/>
                <c:pt idx="0">
                  <c:v>2019</c:v>
                </c:pt>
                <c:pt idx="1">
                  <c:v>AME 2030</c:v>
                </c:pt>
                <c:pt idx="2">
                  <c:v>AME 2050</c:v>
                </c:pt>
                <c:pt idx="3">
                  <c:v>AMS 2030</c:v>
                </c:pt>
                <c:pt idx="4">
                  <c:v>AMS 2050</c:v>
                </c:pt>
              </c:strCache>
            </c:strRef>
          </c:cat>
          <c:val>
            <c:numRef>
              <c:f>'Sorties modèles'!$C$80:$G$80</c:f>
              <c:numCache>
                <c:formatCode>0</c:formatCode>
                <c:ptCount val="5"/>
                <c:pt idx="0">
                  <c:v>1.8562813820541799</c:v>
                </c:pt>
                <c:pt idx="1">
                  <c:v>4.3</c:v>
                </c:pt>
                <c:pt idx="2">
                  <c:v>6.9</c:v>
                </c:pt>
                <c:pt idx="3">
                  <c:v>6.9</c:v>
                </c:pt>
                <c:pt idx="4">
                  <c:v>11.6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EC-4185-80DD-12A316FF2C33}"/>
            </c:ext>
          </c:extLst>
        </c:ser>
        <c:ser>
          <c:idx val="9"/>
          <c:order val="9"/>
          <c:tx>
            <c:strRef>
              <c:f>'Sorties modèles'!$B$81</c:f>
              <c:strCache>
                <c:ptCount val="1"/>
                <c:pt idx="0">
                  <c:v>Autres (boues, OM, IAA…)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'Sorties modèles'!$C$71:$G$71</c:f>
              <c:strCache>
                <c:ptCount val="5"/>
                <c:pt idx="0">
                  <c:v>2019</c:v>
                </c:pt>
                <c:pt idx="1">
                  <c:v>AME 2030</c:v>
                </c:pt>
                <c:pt idx="2">
                  <c:v>AME 2050</c:v>
                </c:pt>
                <c:pt idx="3">
                  <c:v>AMS 2030</c:v>
                </c:pt>
                <c:pt idx="4">
                  <c:v>AMS 2050</c:v>
                </c:pt>
              </c:strCache>
            </c:strRef>
          </c:cat>
          <c:val>
            <c:numRef>
              <c:f>'Sorties modèles'!$C$81:$G$81</c:f>
              <c:numCache>
                <c:formatCode>0</c:formatCode>
                <c:ptCount val="5"/>
                <c:pt idx="0">
                  <c:v>0.80496158737759005</c:v>
                </c:pt>
                <c:pt idx="1">
                  <c:v>3.7006896551724142</c:v>
                </c:pt>
                <c:pt idx="2">
                  <c:v>8.7000000000000011</c:v>
                </c:pt>
                <c:pt idx="3">
                  <c:v>3.8006896551724143</c:v>
                </c:pt>
                <c:pt idx="4">
                  <c:v>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EC-4185-80DD-12A316FF2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718173"/>
        <c:axId val="35333706"/>
      </c:barChart>
      <c:catAx>
        <c:axId val="8571817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35333706"/>
        <c:crosses val="autoZero"/>
        <c:auto val="1"/>
        <c:lblAlgn val="ctr"/>
        <c:lblOffset val="100"/>
        <c:noMultiLvlLbl val="1"/>
      </c:catAx>
      <c:valAx>
        <c:axId val="353337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85718173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Utilisation des ressources en biomasse (TWh Ep)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'Sorties modèles'!$K$72</c:f>
              <c:strCache>
                <c:ptCount val="1"/>
                <c:pt idx="0">
                  <c:v>Combustion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'Sorties modèles'!$L$71:$P$71</c:f>
              <c:strCache>
                <c:ptCount val="5"/>
                <c:pt idx="0">
                  <c:v>2019</c:v>
                </c:pt>
                <c:pt idx="1">
                  <c:v>AME 2030</c:v>
                </c:pt>
                <c:pt idx="2">
                  <c:v>AME 2050</c:v>
                </c:pt>
                <c:pt idx="3">
                  <c:v>AMS 2030</c:v>
                </c:pt>
                <c:pt idx="4">
                  <c:v>AMS 2050</c:v>
                </c:pt>
              </c:strCache>
            </c:strRef>
          </c:cat>
          <c:val>
            <c:numRef>
              <c:f>'Sorties modèles'!$L$72:$P$72</c:f>
              <c:numCache>
                <c:formatCode>0.0</c:formatCode>
                <c:ptCount val="5"/>
                <c:pt idx="0">
                  <c:v>135.33924343531638</c:v>
                </c:pt>
                <c:pt idx="1">
                  <c:v>151.45402341324538</c:v>
                </c:pt>
                <c:pt idx="2">
                  <c:v>154.43660825729955</c:v>
                </c:pt>
                <c:pt idx="3">
                  <c:v>145.48649215756367</c:v>
                </c:pt>
                <c:pt idx="4">
                  <c:v>149.60043360061013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E-452D-838A-74AC9930A65C}"/>
            </c:ext>
          </c:extLst>
        </c:ser>
        <c:ser>
          <c:idx val="1"/>
          <c:order val="1"/>
          <c:tx>
            <c:strRef>
              <c:f>'Sorties modèles'!$K$73</c:f>
              <c:strCache>
                <c:ptCount val="1"/>
                <c:pt idx="0">
                  <c:v>Méthanisation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'Sorties modèles'!$L$71:$P$71</c:f>
              <c:strCache>
                <c:ptCount val="5"/>
                <c:pt idx="0">
                  <c:v>2019</c:v>
                </c:pt>
                <c:pt idx="1">
                  <c:v>AME 2030</c:v>
                </c:pt>
                <c:pt idx="2">
                  <c:v>AME 2050</c:v>
                </c:pt>
                <c:pt idx="3">
                  <c:v>AMS 2030</c:v>
                </c:pt>
                <c:pt idx="4">
                  <c:v>AMS 2050</c:v>
                </c:pt>
              </c:strCache>
            </c:strRef>
          </c:cat>
          <c:val>
            <c:numRef>
              <c:f>'Sorties modèles'!$L$73:$P$73</c:f>
              <c:numCache>
                <c:formatCode>0.0</c:formatCode>
                <c:ptCount val="5"/>
                <c:pt idx="0">
                  <c:v>2.8596105145072337</c:v>
                </c:pt>
                <c:pt idx="1">
                  <c:v>17.193793103448275</c:v>
                </c:pt>
                <c:pt idx="2">
                  <c:v>32.699999999999996</c:v>
                </c:pt>
                <c:pt idx="3">
                  <c:v>30.60068965517242</c:v>
                </c:pt>
                <c:pt idx="4">
                  <c:v>73.999999999999986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E-452D-838A-74AC9930A65C}"/>
            </c:ext>
          </c:extLst>
        </c:ser>
        <c:ser>
          <c:idx val="2"/>
          <c:order val="2"/>
          <c:tx>
            <c:strRef>
              <c:f>'Sorties modèles'!$K$74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'Sorties modèles'!$L$71:$P$71</c:f>
              <c:strCache>
                <c:ptCount val="5"/>
                <c:pt idx="0">
                  <c:v>2019</c:v>
                </c:pt>
                <c:pt idx="1">
                  <c:v>AME 2030</c:v>
                </c:pt>
                <c:pt idx="2">
                  <c:v>AME 2050</c:v>
                </c:pt>
                <c:pt idx="3">
                  <c:v>AMS 2030</c:v>
                </c:pt>
                <c:pt idx="4">
                  <c:v>AMS 2050</c:v>
                </c:pt>
              </c:strCache>
            </c:strRef>
          </c:cat>
          <c:val>
            <c:numRef>
              <c:f>'Sorties modèles'!$L$74:$P$74</c:f>
              <c:numCache>
                <c:formatCode>0.0</c:formatCode>
                <c:ptCount val="5"/>
                <c:pt idx="0">
                  <c:v>39.713362158988453</c:v>
                </c:pt>
                <c:pt idx="1">
                  <c:v>36.200000000000003</c:v>
                </c:pt>
                <c:pt idx="2">
                  <c:v>33.299999999999997</c:v>
                </c:pt>
                <c:pt idx="3">
                  <c:v>42.003902753071259</c:v>
                </c:pt>
                <c:pt idx="4">
                  <c:v>81.435403100917711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AE-452D-838A-74AC9930A65C}"/>
            </c:ext>
          </c:extLst>
        </c:ser>
        <c:ser>
          <c:idx val="3"/>
          <c:order val="3"/>
          <c:tx>
            <c:strRef>
              <c:f>'Sorties modèles'!$K$75</c:f>
              <c:strCache>
                <c:ptCount val="1"/>
                <c:pt idx="0">
                  <c:v>Pyrogazéification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'Sorties modèles'!$L$71:$P$71</c:f>
              <c:strCache>
                <c:ptCount val="5"/>
                <c:pt idx="0">
                  <c:v>2019</c:v>
                </c:pt>
                <c:pt idx="1">
                  <c:v>AME 2030</c:v>
                </c:pt>
                <c:pt idx="2">
                  <c:v>AME 2050</c:v>
                </c:pt>
                <c:pt idx="3">
                  <c:v>AMS 2030</c:v>
                </c:pt>
                <c:pt idx="4">
                  <c:v>AMS 2050</c:v>
                </c:pt>
              </c:strCache>
            </c:strRef>
          </c:cat>
          <c:val>
            <c:numRef>
              <c:f>'Sorties modèles'!$L$75:$P$75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1.8039027530712586</c:v>
                </c:pt>
                <c:pt idx="4">
                  <c:v>14.935403100917718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AE-452D-838A-74AC9930A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130237"/>
        <c:axId val="45696798"/>
      </c:barChart>
      <c:catAx>
        <c:axId val="2713023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5696798"/>
        <c:crosses val="autoZero"/>
        <c:auto val="1"/>
        <c:lblAlgn val="ctr"/>
        <c:lblOffset val="100"/>
        <c:noMultiLvlLbl val="1"/>
      </c:catAx>
      <c:valAx>
        <c:axId val="456967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27130237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fr-FR" sz="1300" b="0" strike="noStrike" spc="-1">
                <a:solidFill>
                  <a:srgbClr val="000000"/>
                </a:solidFill>
                <a:latin typeface="Arial"/>
              </a:rPr>
              <a:t>Consommation de biomasse par secteur en AMS dans le run 1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Usages!$B$25</c:f>
              <c:strCache>
                <c:ptCount val="1"/>
                <c:pt idx="0">
                  <c:v>Industrie</c:v>
                </c:pt>
              </c:strCache>
            </c:strRef>
          </c:tx>
          <c:spPr>
            <a:solidFill>
              <a:srgbClr val="E3AB00"/>
            </a:solidFill>
            <a:ln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categories</c:f>
              <c:strCach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f>(Usages!$F$25,Usages!$J$25,Usages!$N$25,Usages!$R$25,Usages!$V$25)</c:f>
              <c:numCache>
                <c:formatCode>0.00</c:formatCode>
                <c:ptCount val="5"/>
                <c:pt idx="0">
                  <c:v>16.700000000000003</c:v>
                </c:pt>
                <c:pt idx="1">
                  <c:v>23.280035343671614</c:v>
                </c:pt>
                <c:pt idx="2">
                  <c:v>26.44515493623777</c:v>
                </c:pt>
                <c:pt idx="3">
                  <c:v>41.860365524402148</c:v>
                </c:pt>
                <c:pt idx="4">
                  <c:v>85.621059248271592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F-4DE2-B32A-B95FAEC1AF03}"/>
            </c:ext>
          </c:extLst>
        </c:ser>
        <c:ser>
          <c:idx val="1"/>
          <c:order val="1"/>
          <c:tx>
            <c:strRef>
              <c:f>Usages!$B$26</c:f>
              <c:strCache>
                <c:ptCount val="1"/>
                <c:pt idx="0">
                  <c:v>Transports (hors soutes)</c:v>
                </c:pt>
              </c:strCache>
            </c:strRef>
          </c:tx>
          <c:spPr>
            <a:solidFill>
              <a:srgbClr val="3C65AE"/>
            </a:solidFill>
            <a:ln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categories</c:f>
              <c:strCach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f>(Usages!$F$26,Usages!$J$26,Usages!$N$26,Usages!$R$26,Usages!$V$26)</c:f>
              <c:numCache>
                <c:formatCode>0.00</c:formatCode>
                <c:ptCount val="5"/>
                <c:pt idx="0">
                  <c:v>37.200000000000003</c:v>
                </c:pt>
                <c:pt idx="1">
                  <c:v>39.828280528852034</c:v>
                </c:pt>
                <c:pt idx="2">
                  <c:v>38.164573028189714</c:v>
                </c:pt>
                <c:pt idx="3">
                  <c:v>59.022265610328176</c:v>
                </c:pt>
                <c:pt idx="4">
                  <c:v>37.6755524354055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F-4DE2-B32A-B95FAEC1AF03}"/>
            </c:ext>
          </c:extLst>
        </c:ser>
        <c:ser>
          <c:idx val="2"/>
          <c:order val="2"/>
          <c:tx>
            <c:strRef>
              <c:f>Usages!$B$27</c:f>
              <c:strCache>
                <c:ptCount val="1"/>
                <c:pt idx="0">
                  <c:v>Résidentiel</c:v>
                </c:pt>
              </c:strCache>
            </c:strRef>
          </c:tx>
          <c:spPr>
            <a:solidFill>
              <a:srgbClr val="639A3F"/>
            </a:solidFill>
            <a:ln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categories</c:f>
              <c:strCach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f>(Usages!$F$27,Usages!$J$27,Usages!$N$27,Usages!$R$27,Usages!$V$27)</c:f>
              <c:numCache>
                <c:formatCode>0.00</c:formatCode>
                <c:ptCount val="5"/>
                <c:pt idx="0">
                  <c:v>75</c:v>
                </c:pt>
                <c:pt idx="1">
                  <c:v>86.262343958775077</c:v>
                </c:pt>
                <c:pt idx="2">
                  <c:v>80.580122483022706</c:v>
                </c:pt>
                <c:pt idx="3">
                  <c:v>66.46608710280384</c:v>
                </c:pt>
                <c:pt idx="4">
                  <c:v>65.566495075345401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DF-4DE2-B32A-B95FAEC1AF03}"/>
            </c:ext>
          </c:extLst>
        </c:ser>
        <c:ser>
          <c:idx val="3"/>
          <c:order val="3"/>
          <c:tx>
            <c:strRef>
              <c:f>Usages!$B$28</c:f>
              <c:strCache>
                <c:ptCount val="1"/>
                <c:pt idx="0">
                  <c:v>Tertiaire</c:v>
                </c:pt>
              </c:strCache>
            </c:strRef>
          </c:tx>
          <c:spPr>
            <a:solidFill>
              <a:srgbClr val="98B8DF"/>
            </a:solidFill>
            <a:ln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categories</c:f>
              <c:strCach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f>(Usages!$F$28,Usages!$J$28,Usages!$N$28,Usages!$R$28,Usages!$V$28)</c:f>
              <c:numCache>
                <c:formatCode>0.00</c:formatCode>
                <c:ptCount val="5"/>
                <c:pt idx="0">
                  <c:v>4.5</c:v>
                </c:pt>
                <c:pt idx="1">
                  <c:v>9.2547175414489491</c:v>
                </c:pt>
                <c:pt idx="2">
                  <c:v>12.186738116999368</c:v>
                </c:pt>
                <c:pt idx="3">
                  <c:v>14.463165244757789</c:v>
                </c:pt>
                <c:pt idx="4">
                  <c:v>11.95596301653144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DF-4DE2-B32A-B95FAEC1AF03}"/>
            </c:ext>
          </c:extLst>
        </c:ser>
        <c:ser>
          <c:idx val="4"/>
          <c:order val="4"/>
          <c:tx>
            <c:strRef>
              <c:f>Usages!$B$29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F1A78B"/>
            </a:solidFill>
            <a:ln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categories</c:f>
              <c:strCach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f>(Usages!$F$29,Usages!$J$29,Usages!$N$29,Usages!$R$29,Usages!$V$29)</c:f>
              <c:numCache>
                <c:formatCode>0.00</c:formatCode>
                <c:ptCount val="5"/>
                <c:pt idx="0">
                  <c:v>3.8000000000000003</c:v>
                </c:pt>
                <c:pt idx="1">
                  <c:v>2.8571660790000126</c:v>
                </c:pt>
                <c:pt idx="2">
                  <c:v>7.0208482329019333</c:v>
                </c:pt>
                <c:pt idx="3">
                  <c:v>18.402984152134735</c:v>
                </c:pt>
                <c:pt idx="4">
                  <c:v>24.476805767609321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DF-4DE2-B32A-B95FAEC1AF03}"/>
            </c:ext>
          </c:extLst>
        </c:ser>
        <c:ser>
          <c:idx val="5"/>
          <c:order val="5"/>
          <c:tx>
            <c:strRef>
              <c:f>Usages!$B$30</c:f>
              <c:strCache>
                <c:ptCount val="1"/>
                <c:pt idx="0">
                  <c:v>production d'électricité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categories</c:f>
              <c:strCach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f>(Usages!$F$30,Usages!$J$30,Usages!$N$30,Usages!$R$30,Usages!$V$30)</c:f>
              <c:numCache>
                <c:formatCode>0.00</c:formatCode>
                <c:ptCount val="5"/>
                <c:pt idx="0">
                  <c:v>21</c:v>
                </c:pt>
                <c:pt idx="1">
                  <c:v>28.29241165185196</c:v>
                </c:pt>
                <c:pt idx="2">
                  <c:v>26.249930636448958</c:v>
                </c:pt>
                <c:pt idx="3">
                  <c:v>20.226759381743591</c:v>
                </c:pt>
                <c:pt idx="4">
                  <c:v>15.503743688744667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DF-4DE2-B32A-B95FAEC1AF03}"/>
            </c:ext>
          </c:extLst>
        </c:ser>
        <c:ser>
          <c:idx val="6"/>
          <c:order val="6"/>
          <c:tx>
            <c:strRef>
              <c:f>Usages!$B$31</c:f>
              <c:strCache>
                <c:ptCount val="1"/>
                <c:pt idx="0">
                  <c:v>réseaux de chaleur</c:v>
                </c:pt>
              </c:strCache>
            </c:strRef>
          </c:tx>
          <c:spPr>
            <a:solidFill>
              <a:srgbClr val="FFD087"/>
            </a:solidFill>
            <a:ln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categories</c:f>
              <c:strCach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f>(Usages!$F$31,Usages!$J$31,Usages!$N$31,Usages!$R$31,Usages!$V$31)</c:f>
              <c:numCache>
                <c:formatCode>0.00</c:formatCode>
                <c:ptCount val="5"/>
                <c:pt idx="0">
                  <c:v>10.8</c:v>
                </c:pt>
                <c:pt idx="1">
                  <c:v>23.49243028074962</c:v>
                </c:pt>
                <c:pt idx="2">
                  <c:v>28.046598594684667</c:v>
                </c:pt>
                <c:pt idx="3">
                  <c:v>34.284346519905533</c:v>
                </c:pt>
                <c:pt idx="4">
                  <c:v>39.834131387398102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DF-4DE2-B32A-B95FAEC1AF03}"/>
            </c:ext>
          </c:extLst>
        </c:ser>
        <c:ser>
          <c:idx val="7"/>
          <c:order val="7"/>
          <c:tx>
            <c:strRef>
              <c:f>Usages!$B$32</c:f>
              <c:strCache>
                <c:ptCount val="1"/>
                <c:pt idx="0">
                  <c:v>Soutes internationales</c:v>
                </c:pt>
              </c:strCache>
            </c:strRef>
          </c:tx>
          <c:spPr>
            <a:solidFill>
              <a:srgbClr val="90A2D3"/>
            </a:solidFill>
            <a:ln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categories</c:f>
              <c:strCach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f>(Usages!$F$32,Usages!$J$32,Usages!$N$32,Usages!$R$32,Usages!$V$32)</c:f>
              <c:numCache>
                <c:formatCode>0.00</c:formatCode>
                <c:ptCount val="5"/>
                <c:pt idx="0">
                  <c:v>0</c:v>
                </c:pt>
                <c:pt idx="1">
                  <c:v>1.6666930351925899</c:v>
                </c:pt>
                <c:pt idx="2">
                  <c:v>4.14190380795604</c:v>
                </c:pt>
                <c:pt idx="3">
                  <c:v>27.139924899032984</c:v>
                </c:pt>
                <c:pt idx="4">
                  <c:v>58.451182039040503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DF-4DE2-B32A-B95FAEC1A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05172"/>
        <c:axId val="6668115"/>
      </c:areaChart>
      <c:lineChart>
        <c:grouping val="stacked"/>
        <c:varyColors val="0"/>
        <c:ser>
          <c:idx val="8"/>
          <c:order val="8"/>
          <c:tx>
            <c:strRef>
              <c:f>Usages!$B$38</c:f>
              <c:strCache>
                <c:ptCount val="1"/>
                <c:pt idx="0">
                  <c:v>Total offre TWh</c:v>
                </c:pt>
              </c:strCache>
            </c:strRef>
          </c:tx>
          <c:spPr>
            <a:ln w="316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(Usages!$C$23,Usages!$G$23,Usages!$K$23,Usages!$O$23,Usages!$S$23)</c:f>
              <c:numCache>
                <c:formatCode>General</c:formatCod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(Usages!$F$38,Usages!$J$38,Usages!$N$38,Usages!$R$38,Usages!$V$38)</c:f>
              <c:numCache>
                <c:formatCode>0.00</c:formatCode>
                <c:ptCount val="5"/>
                <c:pt idx="0">
                  <c:v>165.7122464096648</c:v>
                </c:pt>
                <c:pt idx="1">
                  <c:v>197.29765235579015</c:v>
                </c:pt>
                <c:pt idx="2">
                  <c:v>203.69257670151862</c:v>
                </c:pt>
                <c:pt idx="3">
                  <c:v>245.91686497627427</c:v>
                </c:pt>
                <c:pt idx="4">
                  <c:v>283.65999794189491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DF-4DE2-B32A-B95FAEC1A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2736498"/>
        <c:axId val="58392226"/>
      </c:lineChart>
      <c:catAx>
        <c:axId val="554051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fr-FR"/>
          </a:p>
        </c:txPr>
        <c:crossAx val="6668115"/>
        <c:crosses val="autoZero"/>
        <c:auto val="1"/>
        <c:lblAlgn val="ctr"/>
        <c:lblOffset val="100"/>
        <c:noMultiLvlLbl val="1"/>
      </c:catAx>
      <c:valAx>
        <c:axId val="6668115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latin typeface="Arial"/>
                  </a:rPr>
                  <a:t>TWh Ef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fr-FR"/>
          </a:p>
        </c:txPr>
        <c:crossAx val="55405172"/>
        <c:crosses val="autoZero"/>
        <c:crossBetween val="between"/>
      </c:valAx>
      <c:catAx>
        <c:axId val="9273649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392226"/>
        <c:crosses val="autoZero"/>
        <c:auto val="1"/>
        <c:lblAlgn val="ctr"/>
        <c:lblOffset val="100"/>
        <c:noMultiLvlLbl val="1"/>
      </c:catAx>
      <c:valAx>
        <c:axId val="58392226"/>
        <c:scaling>
          <c:orientation val="minMax"/>
        </c:scaling>
        <c:delete val="1"/>
        <c:axPos val="l"/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latin typeface="Arial"/>
                  </a:rPr>
                  <a:t>TWh Ef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crossAx val="9273649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fr-FR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fr-FR" sz="1300" b="0" strike="noStrike" spc="-1">
                <a:solidFill>
                  <a:srgbClr val="000000"/>
                </a:solidFill>
                <a:latin typeface="Arial"/>
              </a:rPr>
              <a:t>Consommation de biomasse par secteur en AME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Usages!$B$25</c:f>
              <c:strCache>
                <c:ptCount val="1"/>
                <c:pt idx="0">
                  <c:v>Industrie</c:v>
                </c:pt>
              </c:strCache>
            </c:strRef>
          </c:tx>
          <c:spPr>
            <a:solidFill>
              <a:srgbClr val="929292"/>
            </a:solidFill>
            <a:ln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(Usages!$C$23,Usages!$G$23,Usages!$K$23,Usages!$O$23,Usages!$S$23)</c15:sqref>
                  </c15:fullRef>
                </c:ext>
              </c:extLst>
              <c:f>(Usages!$C$23,Usages!$G$23,Usages!$K$23,Usages!$O$23,Usages!$S$23)</c:f>
              <c:numCache>
                <c:formatCode>General</c:formatCod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(Usages!$F$7,Usages!$J$7,Usages!$N$7,Usages!$R$7,Usages!$V$7)</c15:sqref>
                  </c15:fullRef>
                </c:ext>
              </c:extLst>
              <c:f>(Usages!$F$7,Usages!$J$7,Usages!$N$7,Usages!$R$7,Usages!$V$7)</c:f>
              <c:numCache>
                <c:formatCode>0.00</c:formatCode>
                <c:ptCount val="5"/>
                <c:pt idx="0">
                  <c:v>16.700000000000003</c:v>
                </c:pt>
                <c:pt idx="1">
                  <c:v>20.5</c:v>
                </c:pt>
                <c:pt idx="2">
                  <c:v>21.4</c:v>
                </c:pt>
                <c:pt idx="3">
                  <c:v>23.5</c:v>
                </c:pt>
                <c:pt idx="4">
                  <c:v>25.599999999999998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9-4FFE-B6CF-A225FCBF03BE}"/>
            </c:ext>
          </c:extLst>
        </c:ser>
        <c:ser>
          <c:idx val="1"/>
          <c:order val="1"/>
          <c:tx>
            <c:strRef>
              <c:f>Usages!$B$8</c:f>
              <c:strCache>
                <c:ptCount val="1"/>
                <c:pt idx="0">
                  <c:v>Transports (hors soutes)</c:v>
                </c:pt>
              </c:strCache>
            </c:strRef>
          </c:tx>
          <c:spPr>
            <a:solidFill>
              <a:srgbClr val="E3AB00"/>
            </a:solidFill>
            <a:ln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(Usages!$C$23,Usages!$G$23,Usages!$K$23,Usages!$O$23,Usages!$S$23)</c15:sqref>
                  </c15:fullRef>
                </c:ext>
              </c:extLst>
              <c:f>(Usages!$C$23,Usages!$G$23,Usages!$K$23,Usages!$O$23,Usages!$S$23)</c:f>
              <c:numCache>
                <c:formatCode>General</c:formatCod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(Usages!$F$8,Usages!$J$8,Usages!$N$8,Usages!$R$8,Usages!$V$8)</c15:sqref>
                  </c15:fullRef>
                </c:ext>
              </c:extLst>
              <c:f>(Usages!$F$8,Usages!$J$8,Usages!$N$8,Usages!$R$8,Usages!$V$8)</c:f>
              <c:numCache>
                <c:formatCode>0.00</c:formatCode>
                <c:ptCount val="5"/>
                <c:pt idx="0">
                  <c:v>37.200000000000003</c:v>
                </c:pt>
                <c:pt idx="1">
                  <c:v>39.800000000000004</c:v>
                </c:pt>
                <c:pt idx="2">
                  <c:v>33.799999999999997</c:v>
                </c:pt>
                <c:pt idx="3">
                  <c:v>24.700000000000003</c:v>
                </c:pt>
                <c:pt idx="4">
                  <c:v>21.599999999999998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49-4FFE-B6CF-A225FCBF03BE}"/>
            </c:ext>
          </c:extLst>
        </c:ser>
        <c:ser>
          <c:idx val="2"/>
          <c:order val="2"/>
          <c:tx>
            <c:strRef>
              <c:f>Usages!$B$9</c:f>
              <c:strCache>
                <c:ptCount val="1"/>
                <c:pt idx="0">
                  <c:v>Résidentiel</c:v>
                </c:pt>
              </c:strCache>
            </c:strRef>
          </c:tx>
          <c:spPr>
            <a:solidFill>
              <a:srgbClr val="3C65AE"/>
            </a:solidFill>
            <a:ln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(Usages!$C$23,Usages!$G$23,Usages!$K$23,Usages!$O$23,Usages!$S$23)</c15:sqref>
                  </c15:fullRef>
                </c:ext>
              </c:extLst>
              <c:f>(Usages!$C$23,Usages!$G$23,Usages!$K$23,Usages!$O$23,Usages!$S$23)</c:f>
              <c:numCache>
                <c:formatCode>General</c:formatCod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(Usages!$F$9,Usages!$J$9,Usages!$N$9,Usages!$R$9,Usages!$V$9)</c15:sqref>
                  </c15:fullRef>
                </c:ext>
              </c:extLst>
              <c:f>(Usages!$F$9,Usages!$J$9,Usages!$N$9,Usages!$R$9,Usages!$V$9)</c:f>
              <c:numCache>
                <c:formatCode>0.00</c:formatCode>
                <c:ptCount val="5"/>
                <c:pt idx="0">
                  <c:v>75</c:v>
                </c:pt>
                <c:pt idx="1">
                  <c:v>75.400000000000006</c:v>
                </c:pt>
                <c:pt idx="2">
                  <c:v>80.8</c:v>
                </c:pt>
                <c:pt idx="3">
                  <c:v>88.7</c:v>
                </c:pt>
                <c:pt idx="4">
                  <c:v>87.600000000000009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49-4FFE-B6CF-A225FCBF03BE}"/>
            </c:ext>
          </c:extLst>
        </c:ser>
        <c:ser>
          <c:idx val="3"/>
          <c:order val="3"/>
          <c:tx>
            <c:strRef>
              <c:f>Usages!$B$10</c:f>
              <c:strCache>
                <c:ptCount val="1"/>
                <c:pt idx="0">
                  <c:v>Tertiaire</c:v>
                </c:pt>
              </c:strCache>
            </c:strRef>
          </c:tx>
          <c:spPr>
            <a:solidFill>
              <a:srgbClr val="639A3F"/>
            </a:solidFill>
            <a:ln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(Usages!$C$23,Usages!$G$23,Usages!$K$23,Usages!$O$23,Usages!$S$23)</c15:sqref>
                  </c15:fullRef>
                </c:ext>
              </c:extLst>
              <c:f>(Usages!$C$23,Usages!$G$23,Usages!$K$23,Usages!$O$23,Usages!$S$23)</c:f>
              <c:numCache>
                <c:formatCode>General</c:formatCod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(Usages!$F$10,Usages!$J$10,Usages!$N$10,Usages!$R$10,Usages!$V$10)</c15:sqref>
                  </c15:fullRef>
                </c:ext>
              </c:extLst>
              <c:f>(Usages!$F$10,Usages!$J$10,Usages!$N$10,Usages!$R$10,Usages!$V$10)</c:f>
              <c:numCache>
                <c:formatCode>0.00</c:formatCode>
                <c:ptCount val="5"/>
                <c:pt idx="0">
                  <c:v>4.5</c:v>
                </c:pt>
                <c:pt idx="1">
                  <c:v>5.4</c:v>
                </c:pt>
                <c:pt idx="2">
                  <c:v>4.9000000000000004</c:v>
                </c:pt>
                <c:pt idx="3">
                  <c:v>4.5</c:v>
                </c:pt>
                <c:pt idx="4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49-4FFE-B6CF-A225FCBF03BE}"/>
            </c:ext>
          </c:extLst>
        </c:ser>
        <c:ser>
          <c:idx val="4"/>
          <c:order val="4"/>
          <c:tx>
            <c:strRef>
              <c:f>Usages!$B$11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98B8DF"/>
            </a:solidFill>
            <a:ln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(Usages!$C$23,Usages!$G$23,Usages!$K$23,Usages!$O$23,Usages!$S$23)</c15:sqref>
                  </c15:fullRef>
                </c:ext>
              </c:extLst>
              <c:f>(Usages!$C$23,Usages!$G$23,Usages!$K$23,Usages!$O$23,Usages!$S$23)</c:f>
              <c:numCache>
                <c:formatCode>General</c:formatCod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(Usages!$F$11,Usages!$J$11,Usages!$N$11,Usages!$R$11,Usages!$V$11)</c15:sqref>
                  </c15:fullRef>
                </c:ext>
              </c:extLst>
              <c:f>(Usages!$F$11,Usages!$J$11,Usages!$N$11,Usages!$R$11,Usages!$V$11)</c:f>
              <c:numCache>
                <c:formatCode>0.00</c:formatCode>
                <c:ptCount val="5"/>
                <c:pt idx="0">
                  <c:v>3.8000000000000003</c:v>
                </c:pt>
                <c:pt idx="1">
                  <c:v>3</c:v>
                </c:pt>
                <c:pt idx="2">
                  <c:v>3.9440999999999997</c:v>
                </c:pt>
                <c:pt idx="3">
                  <c:v>6.7</c:v>
                </c:pt>
                <c:pt idx="4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49-4FFE-B6CF-A225FCBF03BE}"/>
            </c:ext>
          </c:extLst>
        </c:ser>
        <c:ser>
          <c:idx val="5"/>
          <c:order val="5"/>
          <c:tx>
            <c:strRef>
              <c:f>Usages!$B$12</c:f>
              <c:strCache>
                <c:ptCount val="1"/>
                <c:pt idx="0">
                  <c:v>production d'électricité</c:v>
                </c:pt>
              </c:strCache>
            </c:strRef>
          </c:tx>
          <c:spPr>
            <a:solidFill>
              <a:srgbClr val="F1A78B"/>
            </a:solidFill>
            <a:ln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(Usages!$C$23,Usages!$G$23,Usages!$K$23,Usages!$O$23,Usages!$S$23)</c15:sqref>
                  </c15:fullRef>
                </c:ext>
              </c:extLst>
              <c:f>(Usages!$C$23,Usages!$G$23,Usages!$K$23,Usages!$O$23,Usages!$S$23)</c:f>
              <c:numCache>
                <c:formatCode>General</c:formatCod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(Usages!$F$12,Usages!$J$12,Usages!$N$12,Usages!$R$12,Usages!$V$12)</c15:sqref>
                  </c15:fullRef>
                </c:ext>
              </c:extLst>
              <c:f>(Usages!$F$12,Usages!$J$12,Usages!$N$12,Usages!$R$12,Usages!$V$12)</c:f>
              <c:numCache>
                <c:formatCode>0.00</c:formatCode>
                <c:ptCount val="5"/>
                <c:pt idx="0">
                  <c:v>21</c:v>
                </c:pt>
                <c:pt idx="1">
                  <c:v>30.599999999999998</c:v>
                </c:pt>
                <c:pt idx="2">
                  <c:v>27.2</c:v>
                </c:pt>
                <c:pt idx="3">
                  <c:v>23.8</c:v>
                </c:pt>
                <c:pt idx="4">
                  <c:v>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49-4FFE-B6CF-A225FCBF03BE}"/>
            </c:ext>
          </c:extLst>
        </c:ser>
        <c:ser>
          <c:idx val="6"/>
          <c:order val="6"/>
          <c:tx>
            <c:strRef>
              <c:f>Usages!$B$13</c:f>
              <c:strCache>
                <c:ptCount val="1"/>
                <c:pt idx="0">
                  <c:v>réseaux de chaleur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(Usages!$C$23,Usages!$G$23,Usages!$K$23,Usages!$O$23,Usages!$S$23)</c15:sqref>
                  </c15:fullRef>
                </c:ext>
              </c:extLst>
              <c:f>(Usages!$C$23,Usages!$G$23,Usages!$K$23,Usages!$O$23,Usages!$S$23)</c:f>
              <c:numCache>
                <c:formatCode>General</c:formatCod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(Usages!$F$13,Usages!$J$13,Usages!$N$13,Usages!$R$13,Usages!$V$13)</c15:sqref>
                  </c15:fullRef>
                </c:ext>
              </c:extLst>
              <c:f>(Usages!$F$13,Usages!$J$13,Usages!$N$13,Usages!$R$13,Usages!$V$13)</c:f>
              <c:numCache>
                <c:formatCode>0.00</c:formatCode>
                <c:ptCount val="5"/>
                <c:pt idx="0">
                  <c:v>10.8</c:v>
                </c:pt>
                <c:pt idx="1">
                  <c:v>14.200000000000001</c:v>
                </c:pt>
                <c:pt idx="2">
                  <c:v>13.100000000000001</c:v>
                </c:pt>
                <c:pt idx="3">
                  <c:v>12.200000000000001</c:v>
                </c:pt>
                <c:pt idx="4">
                  <c:v>11.700000000000001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49-4FFE-B6CF-A225FCBF03BE}"/>
            </c:ext>
          </c:extLst>
        </c:ser>
        <c:ser>
          <c:idx val="7"/>
          <c:order val="7"/>
          <c:tx>
            <c:strRef>
              <c:f>Usages!$B$14</c:f>
              <c:strCache>
                <c:ptCount val="1"/>
                <c:pt idx="0">
                  <c:v>Soutes internationales</c:v>
                </c:pt>
              </c:strCache>
            </c:strRef>
          </c:tx>
          <c:spPr>
            <a:solidFill>
              <a:srgbClr val="FFD087"/>
            </a:solidFill>
            <a:ln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(Usages!$C$23,Usages!$G$23,Usages!$K$23,Usages!$O$23,Usages!$S$23)</c15:sqref>
                  </c15:fullRef>
                </c:ext>
              </c:extLst>
              <c:f>(Usages!$C$23,Usages!$G$23,Usages!$K$23,Usages!$O$23,Usages!$S$23)</c:f>
              <c:numCache>
                <c:formatCode>General</c:formatCod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(Usages!$F$14,Usages!$J$14,Usages!$N$14,Usages!$R$14,Usages!$V$14)</c15:sqref>
                  </c15:fullRef>
                </c:ext>
              </c:extLst>
              <c:f>(Usages!$F$14,Usages!$J$14,Usages!$N$14,Usages!$R$14,Usages!$V$14)</c:f>
              <c:numCache>
                <c:formatCode>0.00</c:formatCode>
                <c:ptCount val="5"/>
                <c:pt idx="0">
                  <c:v>0</c:v>
                </c:pt>
                <c:pt idx="1">
                  <c:v>0.8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49-4FFE-B6CF-A225FCBF0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79652"/>
        <c:axId val="73816535"/>
      </c:areaChart>
      <c:lineChart>
        <c:grouping val="stacked"/>
        <c:varyColors val="0"/>
        <c:ser>
          <c:idx val="8"/>
          <c:order val="8"/>
          <c:tx>
            <c:strRef>
              <c:f>Usages!$B$20</c:f>
              <c:strCache>
                <c:ptCount val="1"/>
                <c:pt idx="0">
                  <c:v>Total offre TWh</c:v>
                </c:pt>
              </c:strCache>
            </c:strRef>
          </c:tx>
          <c:spPr>
            <a:ln w="316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categories</c:f>
              <c:strCach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(Usages!$F$20,Usages!$J$20,Usages!$N$20,Usages!$R$20,Usages!$V$20)</c15:sqref>
                  </c15:fullRef>
                </c:ext>
              </c:extLst>
              <c:f>(Usages!$F$20,Usages!$J$20,Usages!$N$20,Usages!$R$20,Usages!$V$20)</c:f>
              <c:numCache>
                <c:formatCode>0.00</c:formatCode>
                <c:ptCount val="5"/>
                <c:pt idx="0">
                  <c:v>165.7122464096648</c:v>
                </c:pt>
                <c:pt idx="1">
                  <c:v>180.675747815195</c:v>
                </c:pt>
                <c:pt idx="2">
                  <c:v>192.26843720634884</c:v>
                </c:pt>
                <c:pt idx="3">
                  <c:v>199.59040453928577</c:v>
                </c:pt>
                <c:pt idx="4">
                  <c:v>207.17660825729956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49-4FFE-B6CF-A225FCBF0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530684"/>
        <c:axId val="48716241"/>
      </c:lineChart>
      <c:catAx>
        <c:axId val="974796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816535"/>
        <c:crosses val="autoZero"/>
        <c:auto val="1"/>
        <c:lblAlgn val="ctr"/>
        <c:lblOffset val="100"/>
        <c:noMultiLvlLbl val="1"/>
      </c:catAx>
      <c:valAx>
        <c:axId val="73816535"/>
        <c:scaling>
          <c:orientation val="minMax"/>
        </c:scaling>
        <c:delete val="1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crossAx val="97479652"/>
        <c:crosses val="autoZero"/>
        <c:crossBetween val="between"/>
      </c:valAx>
      <c:catAx>
        <c:axId val="15306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fr-FR"/>
          </a:p>
        </c:txPr>
        <c:crossAx val="48716241"/>
        <c:crosses val="autoZero"/>
        <c:auto val="1"/>
        <c:lblAlgn val="ctr"/>
        <c:lblOffset val="100"/>
        <c:noMultiLvlLbl val="1"/>
      </c:catAx>
      <c:valAx>
        <c:axId val="48716241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latin typeface="Arial"/>
                  </a:rPr>
                  <a:t>TWh Ef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fr-FR"/>
          </a:p>
        </c:txPr>
        <c:crossAx val="153068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fr-FR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Offre et demande de biomasse par vecteur en AMS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Usages!$C$24</c:f>
              <c:strCache>
                <c:ptCount val="1"/>
                <c:pt idx="0">
                  <c:v>liquide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560">
              <a:noFill/>
            </a:ln>
          </c:spPr>
          <c:cat>
            <c:numRef>
              <c:f>(Usages!$C$23,Usages!$G$23,Usages!$K$23,Usages!$O$23,Usages!$S$23)</c:f>
              <c:numCache>
                <c:formatCode>General</c:formatCod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(Usages!$C$36,Usages!$G$36,Usages!$K$36,Usages!$O$36,Usages!$S$36)</c:f>
              <c:numCache>
                <c:formatCode>0.00</c:formatCode>
                <c:ptCount val="5"/>
                <c:pt idx="0">
                  <c:v>40.1</c:v>
                </c:pt>
                <c:pt idx="1">
                  <c:v>46.276682206447795</c:v>
                </c:pt>
                <c:pt idx="2">
                  <c:v>51.654512217283951</c:v>
                </c:pt>
                <c:pt idx="3">
                  <c:v>117.89285890392253</c:v>
                </c:pt>
                <c:pt idx="4">
                  <c:v>127.39936092343561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1-42E9-8B15-7190B5572C07}"/>
            </c:ext>
          </c:extLst>
        </c:ser>
        <c:ser>
          <c:idx val="1"/>
          <c:order val="1"/>
          <c:tx>
            <c:strRef>
              <c:f>Usages!$D$24</c:f>
              <c:strCache>
                <c:ptCount val="1"/>
                <c:pt idx="0">
                  <c:v>solide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560">
              <a:noFill/>
            </a:ln>
          </c:spPr>
          <c:cat>
            <c:numRef>
              <c:f>(Usages!$C$23,Usages!$G$23,Usages!$K$23,Usages!$O$23,Usages!$S$23)</c:f>
              <c:numCache>
                <c:formatCode>General</c:formatCod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(Usages!$D$36,Usages!$H$36,Usages!$L$36,Usages!$P$36,Usages!$T$36)</c:f>
              <c:numCache>
                <c:formatCode>0.00</c:formatCode>
                <c:ptCount val="5"/>
                <c:pt idx="0">
                  <c:v>118.89999999999999</c:v>
                </c:pt>
                <c:pt idx="1">
                  <c:v>152.18502013294096</c:v>
                </c:pt>
                <c:pt idx="2">
                  <c:v>145.59379047255655</c:v>
                </c:pt>
                <c:pt idx="3">
                  <c:v>131.12706713299085</c:v>
                </c:pt>
                <c:pt idx="4">
                  <c:v>116.56354203060812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1-42E9-8B15-7190B5572C07}"/>
            </c:ext>
          </c:extLst>
        </c:ser>
        <c:ser>
          <c:idx val="2"/>
          <c:order val="2"/>
          <c:tx>
            <c:strRef>
              <c:f>Usages!$E$24</c:f>
              <c:strCache>
                <c:ptCount val="1"/>
                <c:pt idx="0">
                  <c:v>gaz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560">
              <a:noFill/>
            </a:ln>
          </c:spPr>
          <c:cat>
            <c:numRef>
              <c:f>(Usages!$C$23,Usages!$G$23,Usages!$K$23,Usages!$O$23,Usages!$S$23)</c:f>
              <c:numCache>
                <c:formatCode>General</c:formatCod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(Usages!$E$36,Usages!$I$36,Usages!$M$36,Usages!$Q$36,Usages!$U$36)</c:f>
              <c:numCache>
                <c:formatCode>0.00</c:formatCode>
                <c:ptCount val="5"/>
                <c:pt idx="0">
                  <c:v>10</c:v>
                </c:pt>
                <c:pt idx="1">
                  <c:v>18.642736822340598</c:v>
                </c:pt>
                <c:pt idx="2">
                  <c:v>29.9396468096866</c:v>
                </c:pt>
                <c:pt idx="3">
                  <c:v>54.600037516603606</c:v>
                </c:pt>
                <c:pt idx="4">
                  <c:v>129.23046170503522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A1-42E9-8B15-7190B5572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99989"/>
        <c:axId val="21047170"/>
      </c:areaChart>
      <c:barChart>
        <c:barDir val="col"/>
        <c:grouping val="stacked"/>
        <c:varyColors val="0"/>
        <c:ser>
          <c:idx val="3"/>
          <c:order val="3"/>
          <c:tx>
            <c:strRef>
              <c:f>Usages!$C$1</c:f>
              <c:strCache>
                <c:ptCount val="1"/>
                <c:pt idx="0">
                  <c:v>liquide - offre</c:v>
                </c:pt>
              </c:strCache>
            </c:strRef>
          </c:tx>
          <c:invertIfNegative val="0"/>
          <c:cat>
            <c:numRef>
              <c:f>(Usages!$C$23,Usages!$G$23,Usages!$K$23,Usages!$O$23,Usages!$S$23)</c:f>
              <c:numCache>
                <c:formatCode>General</c:formatCod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(Usages!$C$38,Usages!$G$38,Usages!$K$38,Usages!$O$38,Usages!$S$38)</c:f>
              <c:numCache>
                <c:formatCode>0.00</c:formatCode>
                <c:ptCount val="5"/>
                <c:pt idx="0">
                  <c:v>27.799353511291915</c:v>
                </c:pt>
                <c:pt idx="1">
                  <c:v>23.668087649402391</c:v>
                </c:pt>
                <c:pt idx="2">
                  <c:v>29.40273192714988</c:v>
                </c:pt>
                <c:pt idx="3">
                  <c:v>41.222412848677358</c:v>
                </c:pt>
                <c:pt idx="4">
                  <c:v>57.004782170642386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A1-42E9-8B15-7190B5572C07}"/>
            </c:ext>
          </c:extLst>
        </c:ser>
        <c:ser>
          <c:idx val="4"/>
          <c:order val="4"/>
          <c:tx>
            <c:strRef>
              <c:f>Usages!$D$1</c:f>
              <c:strCache>
                <c:ptCount val="1"/>
                <c:pt idx="0">
                  <c:v>solide - offre</c:v>
                </c:pt>
              </c:strCache>
            </c:strRef>
          </c:tx>
          <c:invertIfNegative val="0"/>
          <c:cat>
            <c:numRef>
              <c:f>(Usages!$C$23,Usages!$G$23,Usages!$K$23,Usages!$O$23,Usages!$S$23)</c:f>
              <c:numCache>
                <c:formatCode>General</c:formatCod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(Usages!$D$38,Usages!$H$38,Usages!$L$38,Usages!$P$38,Usages!$T$38)</c:f>
              <c:numCache>
                <c:formatCode>0.00</c:formatCode>
                <c:ptCount val="5"/>
                <c:pt idx="0">
                  <c:v>135.33924343531638</c:v>
                </c:pt>
                <c:pt idx="1">
                  <c:v>147.84163744989647</c:v>
                </c:pt>
                <c:pt idx="2">
                  <c:v>145.48649215756367</c:v>
                </c:pt>
                <c:pt idx="3">
                  <c:v>153.13801826746703</c:v>
                </c:pt>
                <c:pt idx="4">
                  <c:v>149.60043360061013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A1-42E9-8B15-7190B5572C07}"/>
            </c:ext>
          </c:extLst>
        </c:ser>
        <c:ser>
          <c:idx val="5"/>
          <c:order val="5"/>
          <c:tx>
            <c:strRef>
              <c:f>Usages!$E$1</c:f>
              <c:strCache>
                <c:ptCount val="1"/>
                <c:pt idx="0">
                  <c:v>gaz - offre</c:v>
                </c:pt>
              </c:strCache>
            </c:strRef>
          </c:tx>
          <c:invertIfNegative val="0"/>
          <c:cat>
            <c:numRef>
              <c:f>(Usages!$C$23,Usages!$G$23,Usages!$K$23,Usages!$O$23,Usages!$S$23)</c:f>
              <c:numCache>
                <c:formatCode>General</c:formatCod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(Usages!$E$38,Usages!$I$38,Usages!$M$38,Usages!$Q$38,Usages!$U$38)</c:f>
              <c:numCache>
                <c:formatCode>0.00</c:formatCode>
                <c:ptCount val="5"/>
                <c:pt idx="0">
                  <c:v>2.5736494630565105</c:v>
                </c:pt>
                <c:pt idx="1">
                  <c:v>25.787927256491283</c:v>
                </c:pt>
                <c:pt idx="2">
                  <c:v>28.803352616805057</c:v>
                </c:pt>
                <c:pt idx="3">
                  <c:v>51.556433860129872</c:v>
                </c:pt>
                <c:pt idx="4">
                  <c:v>77.054782170642397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A1-42E9-8B15-7190B5572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99989"/>
        <c:axId val="21047170"/>
      </c:barChart>
      <c:catAx>
        <c:axId val="660999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21047170"/>
        <c:crosses val="autoZero"/>
        <c:auto val="1"/>
        <c:lblAlgn val="ctr"/>
        <c:lblOffset val="100"/>
        <c:noMultiLvlLbl val="1"/>
      </c:catAx>
      <c:valAx>
        <c:axId val="21047170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6099989"/>
        <c:crosses val="autoZero"/>
        <c:crossBetween val="between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Offre et demande de biomasse par vecteur en AME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Usages!$C$6</c:f>
              <c:strCache>
                <c:ptCount val="1"/>
                <c:pt idx="0">
                  <c:v>liquide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560">
              <a:noFill/>
            </a:ln>
          </c:spPr>
          <c:cat>
            <c:numRef>
              <c:f>(Usages!$C$5,Usages!$G$5,Usages!$K$5,Usages!$O$5,Usages!$S$5)</c:f>
              <c:numCache>
                <c:formatCode>General</c:formatCod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(Usages!$C$18,Usages!$G$18,Usages!$K$18,Usages!$O$18,Usages!$S$18)</c:f>
              <c:numCache>
                <c:formatCode>0.00</c:formatCode>
                <c:ptCount val="5"/>
                <c:pt idx="0">
                  <c:v>40.1</c:v>
                </c:pt>
                <c:pt idx="1">
                  <c:v>44.099999999999994</c:v>
                </c:pt>
                <c:pt idx="2">
                  <c:v>38.699999999999996</c:v>
                </c:pt>
                <c:pt idx="3">
                  <c:v>29.9</c:v>
                </c:pt>
                <c:pt idx="4">
                  <c:v>27.2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7-4F09-9D0F-0AEB813D7B5C}"/>
            </c:ext>
          </c:extLst>
        </c:ser>
        <c:ser>
          <c:idx val="4"/>
          <c:order val="1"/>
          <c:tx>
            <c:strRef>
              <c:f>Usages!$E$6</c:f>
              <c:strCache>
                <c:ptCount val="1"/>
                <c:pt idx="0">
                  <c:v>gaz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5">
                  <a:lumMod val="40000"/>
                  <a:lumOff val="60000"/>
                </a:schemeClr>
              </a:solidFill>
            </a:ln>
          </c:spPr>
          <c:cat>
            <c:numRef>
              <c:f>(Usages!$C$5,Usages!$G$5,Usages!$K$5,Usages!$O$5,Usages!$S$5)</c:f>
              <c:numCache>
                <c:formatCode>General</c:formatCod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(Usages!$E$18,Usages!$I$18,Usages!$M$18,Usages!$Q$18,Usages!$U$18)</c:f>
              <c:numCache>
                <c:formatCode>0.00</c:formatCode>
                <c:ptCount val="5"/>
                <c:pt idx="0">
                  <c:v>10</c:v>
                </c:pt>
                <c:pt idx="1">
                  <c:v>6.8</c:v>
                </c:pt>
                <c:pt idx="2">
                  <c:v>6.5441000000000003</c:v>
                </c:pt>
                <c:pt idx="3">
                  <c:v>6.1999999999999993</c:v>
                </c:pt>
                <c:pt idx="4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77-4F09-9D0F-0AEB813D7B5C}"/>
            </c:ext>
          </c:extLst>
        </c:ser>
        <c:ser>
          <c:idx val="3"/>
          <c:order val="2"/>
          <c:tx>
            <c:strRef>
              <c:f>Usages!$D$6</c:f>
              <c:strCache>
                <c:ptCount val="1"/>
                <c:pt idx="0">
                  <c:v>solide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cat>
            <c:numRef>
              <c:f>(Usages!$C$5,Usages!$G$5,Usages!$K$5,Usages!$O$5,Usages!$S$5)</c:f>
              <c:numCache>
                <c:formatCode>General</c:formatCod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(Usages!$D$18,Usages!$H$18,Usages!$L$18,Usages!$P$18,Usages!$T$18)</c:f>
              <c:numCache>
                <c:formatCode>0.00</c:formatCode>
                <c:ptCount val="5"/>
                <c:pt idx="0">
                  <c:v>118.89999999999999</c:v>
                </c:pt>
                <c:pt idx="1">
                  <c:v>139.30000000000001</c:v>
                </c:pt>
                <c:pt idx="2">
                  <c:v>141.70000000000002</c:v>
                </c:pt>
                <c:pt idx="3">
                  <c:v>149.9</c:v>
                </c:pt>
                <c:pt idx="4">
                  <c:v>149.30000000000001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77-4F09-9D0F-0AEB813D7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8018"/>
        <c:axId val="58211073"/>
      </c:areaChart>
      <c:barChart>
        <c:barDir val="col"/>
        <c:grouping val="stacked"/>
        <c:varyColors val="0"/>
        <c:ser>
          <c:idx val="1"/>
          <c:order val="3"/>
          <c:tx>
            <c:strRef>
              <c:f>Usages!$C$1</c:f>
              <c:strCache>
                <c:ptCount val="1"/>
                <c:pt idx="0">
                  <c:v>liquide - offre</c:v>
                </c:pt>
              </c:strCache>
            </c:strRef>
          </c:tx>
          <c:spPr>
            <a:solidFill>
              <a:schemeClr val="accent4"/>
            </a:solidFill>
            <a:ln w="25560">
              <a:noFill/>
            </a:ln>
          </c:spPr>
          <c:invertIfNegative val="0"/>
          <c:cat>
            <c:numRef>
              <c:f>(Usages!$C$5,Usages!$G$5,Usages!$K$5,Usages!$O$5,Usages!$S$5)</c:f>
              <c:numCache>
                <c:formatCode>General</c:formatCod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(Usages!$C$20,Usages!$G$20,Usages!$K$20,Usages!$O$20,Usages!$S$20)</c:f>
              <c:numCache>
                <c:formatCode>0.00</c:formatCode>
                <c:ptCount val="5"/>
                <c:pt idx="0">
                  <c:v>27.799353511291915</c:v>
                </c:pt>
                <c:pt idx="1">
                  <c:v>25.391748077798372</c:v>
                </c:pt>
                <c:pt idx="2">
                  <c:v>25.34</c:v>
                </c:pt>
                <c:pt idx="3">
                  <c:v>24.324999999999999</c:v>
                </c:pt>
                <c:pt idx="4">
                  <c:v>23.31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77-4F09-9D0F-0AEB813D7B5C}"/>
            </c:ext>
          </c:extLst>
        </c:ser>
        <c:ser>
          <c:idx val="5"/>
          <c:order val="4"/>
          <c:tx>
            <c:strRef>
              <c:f>Usages!$E$1</c:f>
              <c:strCache>
                <c:ptCount val="1"/>
                <c:pt idx="0">
                  <c:v>gaz - offre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(Usages!$C$5,Usages!$G$5,Usages!$K$5,Usages!$O$5,Usages!$S$5)</c:f>
              <c:numCache>
                <c:formatCode>General</c:formatCod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(Usages!$E$20,Usages!$I$20,Usages!$M$20,Usages!$Q$20,Usages!$U$20)</c:f>
              <c:numCache>
                <c:formatCode>0.00</c:formatCode>
                <c:ptCount val="5"/>
                <c:pt idx="0">
                  <c:v>2.5736494630565105</c:v>
                </c:pt>
                <c:pt idx="1">
                  <c:v>9.3090192847704518</c:v>
                </c:pt>
                <c:pt idx="2">
                  <c:v>15.474413793103448</c:v>
                </c:pt>
                <c:pt idx="3">
                  <c:v>22.095310344827588</c:v>
                </c:pt>
                <c:pt idx="4">
                  <c:v>29.43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77-4F09-9D0F-0AEB813D7B5C}"/>
            </c:ext>
          </c:extLst>
        </c:ser>
        <c:ser>
          <c:idx val="2"/>
          <c:order val="5"/>
          <c:tx>
            <c:strRef>
              <c:f>Usages!$D$1</c:f>
              <c:strCache>
                <c:ptCount val="1"/>
                <c:pt idx="0">
                  <c:v>solide - offre</c:v>
                </c:pt>
              </c:strCache>
            </c:strRef>
          </c:tx>
          <c:spPr>
            <a:solidFill>
              <a:srgbClr val="70AD47"/>
            </a:solidFill>
            <a:ln w="25560">
              <a:noFill/>
            </a:ln>
          </c:spPr>
          <c:invertIfNegative val="0"/>
          <c:cat>
            <c:numRef>
              <c:f>(Usages!$C$5,Usages!$G$5,Usages!$K$5,Usages!$O$5,Usages!$S$5)</c:f>
              <c:numCache>
                <c:formatCode>General</c:formatCod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(Usages!$D$20,Usages!$H$20,Usages!$L$20,Usages!$P$20,Usages!$T$20)</c:f>
              <c:numCache>
                <c:formatCode>0.00</c:formatCode>
                <c:ptCount val="5"/>
                <c:pt idx="0">
                  <c:v>135.33924343531638</c:v>
                </c:pt>
                <c:pt idx="1">
                  <c:v>145.97498045262617</c:v>
                </c:pt>
                <c:pt idx="2">
                  <c:v>151.45402341324538</c:v>
                </c:pt>
                <c:pt idx="3">
                  <c:v>153.17009419445819</c:v>
                </c:pt>
                <c:pt idx="4">
                  <c:v>154.43660825729955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77-4F09-9D0F-0AEB813D7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48018"/>
        <c:axId val="58211073"/>
      </c:barChart>
      <c:catAx>
        <c:axId val="72480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58211073"/>
        <c:crosses val="autoZero"/>
        <c:auto val="1"/>
        <c:lblAlgn val="ctr"/>
        <c:lblOffset val="100"/>
        <c:noMultiLvlLbl val="1"/>
      </c:catAx>
      <c:valAx>
        <c:axId val="58211073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248018"/>
        <c:crosses val="autoZero"/>
        <c:crossBetween val="between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Ressources en biomasse AMe run1 vs run2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'Comparaison run1'!$O$30</c:f>
              <c:strCache>
                <c:ptCount val="1"/>
                <c:pt idx="0">
                  <c:v>Biomasse forestière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'Comparaison run1'!$P$29:$T$29</c:f>
              <c:strCache>
                <c:ptCount val="5"/>
                <c:pt idx="0">
                  <c:v>2019</c:v>
                </c:pt>
                <c:pt idx="1">
                  <c:v>2030 AME run1</c:v>
                </c:pt>
                <c:pt idx="2">
                  <c:v>2030 AME run2</c:v>
                </c:pt>
                <c:pt idx="3">
                  <c:v>2050 AME run1</c:v>
                </c:pt>
                <c:pt idx="4">
                  <c:v>2050 AME run2</c:v>
                </c:pt>
              </c:strCache>
            </c:strRef>
          </c:cat>
          <c:val>
            <c:numRef>
              <c:f>'Comparaison run1'!$P$30:$T$30</c:f>
              <c:numCache>
                <c:formatCode>0.0</c:formatCode>
                <c:ptCount val="5"/>
                <c:pt idx="0">
                  <c:v>105.51147695202262</c:v>
                </c:pt>
                <c:pt idx="1">
                  <c:v>118.97611701387018</c:v>
                </c:pt>
                <c:pt idx="2">
                  <c:v>118.6540234132454</c:v>
                </c:pt>
                <c:pt idx="3">
                  <c:v>120.82007609561506</c:v>
                </c:pt>
                <c:pt idx="4">
                  <c:v>122.13660825729956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D-4058-9017-68AF958B1DC4}"/>
            </c:ext>
          </c:extLst>
        </c:ser>
        <c:ser>
          <c:idx val="1"/>
          <c:order val="1"/>
          <c:tx>
            <c:strRef>
              <c:f>'Comparaison run1'!$O$31</c:f>
              <c:strCache>
                <c:ptCount val="1"/>
                <c:pt idx="0">
                  <c:v>Bois hors forêt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'Comparaison run1'!$P$29:$T$29</c:f>
              <c:strCache>
                <c:ptCount val="5"/>
                <c:pt idx="0">
                  <c:v>2019</c:v>
                </c:pt>
                <c:pt idx="1">
                  <c:v>2030 AME run1</c:v>
                </c:pt>
                <c:pt idx="2">
                  <c:v>2030 AME run2</c:v>
                </c:pt>
                <c:pt idx="3">
                  <c:v>2050 AME run1</c:v>
                </c:pt>
                <c:pt idx="4">
                  <c:v>2050 AME run2</c:v>
                </c:pt>
              </c:strCache>
            </c:strRef>
          </c:cat>
          <c:val>
            <c:numRef>
              <c:f>'Comparaison run1'!$P$31:$T$31</c:f>
              <c:numCache>
                <c:formatCode>0.0</c:formatCode>
                <c:ptCount val="5"/>
                <c:pt idx="0">
                  <c:v>26.6</c:v>
                </c:pt>
                <c:pt idx="1">
                  <c:v>22.524544518575517</c:v>
                </c:pt>
                <c:pt idx="2">
                  <c:v>28.6</c:v>
                </c:pt>
                <c:pt idx="3">
                  <c:v>18.700570895563949</c:v>
                </c:pt>
                <c:pt idx="4">
                  <c:v>28.6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D-4058-9017-68AF958B1DC4}"/>
            </c:ext>
          </c:extLst>
        </c:ser>
        <c:ser>
          <c:idx val="2"/>
          <c:order val="2"/>
          <c:tx>
            <c:strRef>
              <c:f>'Comparaison run1'!$O$32</c:f>
              <c:strCache>
                <c:ptCount val="1"/>
                <c:pt idx="0">
                  <c:v>Résidus de culture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'Comparaison run1'!$P$29:$T$29</c:f>
              <c:strCache>
                <c:ptCount val="5"/>
                <c:pt idx="0">
                  <c:v>2019</c:v>
                </c:pt>
                <c:pt idx="1">
                  <c:v>2030 AME run1</c:v>
                </c:pt>
                <c:pt idx="2">
                  <c:v>2030 AME run2</c:v>
                </c:pt>
                <c:pt idx="3">
                  <c:v>2050 AME run1</c:v>
                </c:pt>
                <c:pt idx="4">
                  <c:v>2050 AME run2</c:v>
                </c:pt>
              </c:strCache>
            </c:strRef>
          </c:cat>
          <c:val>
            <c:numRef>
              <c:f>'Comparaison run1'!$P$32:$T$32</c:f>
              <c:numCache>
                <c:formatCode>0.0</c:formatCode>
                <c:ptCount val="5"/>
                <c:pt idx="0">
                  <c:v>8.3126758237303395</c:v>
                </c:pt>
                <c:pt idx="1">
                  <c:v>10.46034492725923</c:v>
                </c:pt>
                <c:pt idx="2">
                  <c:v>10.7</c:v>
                </c:pt>
                <c:pt idx="3">
                  <c:v>21.959106125381219</c:v>
                </c:pt>
                <c:pt idx="4">
                  <c:v>17.2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D-4058-9017-68AF958B1DC4}"/>
            </c:ext>
          </c:extLst>
        </c:ser>
        <c:ser>
          <c:idx val="3"/>
          <c:order val="3"/>
          <c:tx>
            <c:strRef>
              <c:f>'Comparaison run1'!$O$33</c:f>
              <c:strCache>
                <c:ptCount val="1"/>
                <c:pt idx="0">
                  <c:v>Cultures intermédiaires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'Comparaison run1'!$P$29:$T$29</c:f>
              <c:strCache>
                <c:ptCount val="5"/>
                <c:pt idx="0">
                  <c:v>2019</c:v>
                </c:pt>
                <c:pt idx="1">
                  <c:v>2030 AME run1</c:v>
                </c:pt>
                <c:pt idx="2">
                  <c:v>2030 AME run2</c:v>
                </c:pt>
                <c:pt idx="3">
                  <c:v>2050 AME run1</c:v>
                </c:pt>
                <c:pt idx="4">
                  <c:v>2050 AME run2</c:v>
                </c:pt>
              </c:strCache>
            </c:strRef>
          </c:cat>
          <c:val>
            <c:numRef>
              <c:f>'Comparaison run1'!$P$33:$T$33</c:f>
              <c:numCache>
                <c:formatCode>0.0</c:formatCode>
                <c:ptCount val="5"/>
                <c:pt idx="0">
                  <c:v>0.198367545075464</c:v>
                </c:pt>
                <c:pt idx="1">
                  <c:v>0.87190257165802798</c:v>
                </c:pt>
                <c:pt idx="2">
                  <c:v>4.9000000000000004</c:v>
                </c:pt>
                <c:pt idx="3">
                  <c:v>4.0267026813629601</c:v>
                </c:pt>
                <c:pt idx="4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6D-4058-9017-68AF958B1DC4}"/>
            </c:ext>
          </c:extLst>
        </c:ser>
        <c:ser>
          <c:idx val="4"/>
          <c:order val="4"/>
          <c:tx>
            <c:strRef>
              <c:f>'Comparaison run1'!$O$34</c:f>
              <c:strCache>
                <c:ptCount val="1"/>
                <c:pt idx="0">
                  <c:v>Autre biomasse agricole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'Comparaison run1'!$P$29:$T$29</c:f>
              <c:strCache>
                <c:ptCount val="5"/>
                <c:pt idx="0">
                  <c:v>2019</c:v>
                </c:pt>
                <c:pt idx="1">
                  <c:v>2030 AME run1</c:v>
                </c:pt>
                <c:pt idx="2">
                  <c:v>2030 AME run2</c:v>
                </c:pt>
                <c:pt idx="3">
                  <c:v>2050 AME run1</c:v>
                </c:pt>
                <c:pt idx="4">
                  <c:v>2050 AME run2</c:v>
                </c:pt>
              </c:strCache>
            </c:strRef>
          </c:cat>
          <c:val>
            <c:numRef>
              <c:f>'Comparaison run1'!$P$34:$T$34</c:f>
              <c:numCache>
                <c:formatCode>0.0</c:formatCode>
                <c:ptCount val="5"/>
                <c:pt idx="0">
                  <c:v>37.413305629177458</c:v>
                </c:pt>
                <c:pt idx="1">
                  <c:v>36.110534469030348</c:v>
                </c:pt>
                <c:pt idx="2">
                  <c:v>37.5</c:v>
                </c:pt>
                <c:pt idx="3">
                  <c:v>36.081016202293249</c:v>
                </c:pt>
                <c:pt idx="4">
                  <c:v>34.6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D-4058-9017-68AF958B1DC4}"/>
            </c:ext>
          </c:extLst>
        </c:ser>
        <c:ser>
          <c:idx val="5"/>
          <c:order val="5"/>
          <c:tx>
            <c:strRef>
              <c:f>'Comparaison run1'!$O$35</c:f>
              <c:strCache>
                <c:ptCount val="1"/>
                <c:pt idx="0">
                  <c:v>Déchets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'Comparaison run1'!$P$29:$T$29</c:f>
              <c:strCache>
                <c:ptCount val="5"/>
                <c:pt idx="0">
                  <c:v>2019</c:v>
                </c:pt>
                <c:pt idx="1">
                  <c:v>2030 AME run1</c:v>
                </c:pt>
                <c:pt idx="2">
                  <c:v>2030 AME run2</c:v>
                </c:pt>
                <c:pt idx="3">
                  <c:v>2050 AME run1</c:v>
                </c:pt>
                <c:pt idx="4">
                  <c:v>2050 AME run2</c:v>
                </c:pt>
              </c:strCache>
            </c:strRef>
          </c:cat>
          <c:val>
            <c:numRef>
              <c:f>'Comparaison run1'!$P$35:$T$35</c:f>
              <c:numCache>
                <c:formatCode>0.0</c:formatCode>
                <c:ptCount val="5"/>
                <c:pt idx="0">
                  <c:v>0.84399999999999997</c:v>
                </c:pt>
                <c:pt idx="1">
                  <c:v>4.5132709013305554</c:v>
                </c:pt>
                <c:pt idx="2">
                  <c:v>4.4937931034482759</c:v>
                </c:pt>
                <c:pt idx="3">
                  <c:v>8.7025470412641788</c:v>
                </c:pt>
                <c:pt idx="4">
                  <c:v>8.7000000000000011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D-4058-9017-68AF958B1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1760207"/>
        <c:axId val="737480815"/>
      </c:barChart>
      <c:catAx>
        <c:axId val="74176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7480815"/>
        <c:crosses val="autoZero"/>
        <c:auto val="1"/>
        <c:lblAlgn val="ctr"/>
        <c:lblOffset val="100"/>
        <c:noMultiLvlLbl val="0"/>
      </c:catAx>
      <c:valAx>
        <c:axId val="73748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TWh 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17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Ressources en biomasse AMS run1 vs run1bis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'Comparaison run1'!$O$30</c:f>
              <c:strCache>
                <c:ptCount val="1"/>
                <c:pt idx="0">
                  <c:v>Biomasse forestière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('Comparaison run1'!$P$29,'Comparaison run1'!$U$29:$X$29)</c:f>
              <c:strCache>
                <c:ptCount val="5"/>
                <c:pt idx="0">
                  <c:v>2019</c:v>
                </c:pt>
                <c:pt idx="1">
                  <c:v>2030 AMS run1</c:v>
                </c:pt>
                <c:pt idx="2">
                  <c:v>2030 AMS run1bis</c:v>
                </c:pt>
                <c:pt idx="3">
                  <c:v>2050 AMS run1</c:v>
                </c:pt>
                <c:pt idx="4">
                  <c:v>2050 AMS run1bis</c:v>
                </c:pt>
              </c:strCache>
            </c:strRef>
          </c:cat>
          <c:val>
            <c:numRef>
              <c:f>('Comparaison run1'!$P$30,'Comparaison run1'!$U$30:$X$30)</c:f>
              <c:numCache>
                <c:formatCode>0.0</c:formatCode>
                <c:ptCount val="5"/>
                <c:pt idx="0">
                  <c:v>105.51147695202262</c:v>
                </c:pt>
                <c:pt idx="1">
                  <c:v>115.37817396690497</c:v>
                </c:pt>
                <c:pt idx="2">
                  <c:v>114.49429766370619</c:v>
                </c:pt>
                <c:pt idx="3">
                  <c:v>117.17614746954226</c:v>
                </c:pt>
                <c:pt idx="4">
                  <c:v>121.07123980244555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6-4345-9EF7-2F7D5D87DE72}"/>
            </c:ext>
          </c:extLst>
        </c:ser>
        <c:ser>
          <c:idx val="1"/>
          <c:order val="1"/>
          <c:tx>
            <c:strRef>
              <c:f>'Comparaison run1'!$O$31</c:f>
              <c:strCache>
                <c:ptCount val="1"/>
                <c:pt idx="0">
                  <c:v>Bois hors forêt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('Comparaison run1'!$P$29,'Comparaison run1'!$U$29:$X$29)</c:f>
              <c:strCache>
                <c:ptCount val="5"/>
                <c:pt idx="0">
                  <c:v>2019</c:v>
                </c:pt>
                <c:pt idx="1">
                  <c:v>2030 AMS run1</c:v>
                </c:pt>
                <c:pt idx="2">
                  <c:v>2030 AMS run1bis</c:v>
                </c:pt>
                <c:pt idx="3">
                  <c:v>2050 AMS run1</c:v>
                </c:pt>
                <c:pt idx="4">
                  <c:v>2050 AMS run1bis</c:v>
                </c:pt>
              </c:strCache>
            </c:strRef>
          </c:cat>
          <c:val>
            <c:numRef>
              <c:f>('Comparaison run1'!$P$31,'Comparaison run1'!$U$31:$X$31)</c:f>
              <c:numCache>
                <c:formatCode>0.0</c:formatCode>
                <c:ptCount val="5"/>
                <c:pt idx="0">
                  <c:v>26.6</c:v>
                </c:pt>
                <c:pt idx="1">
                  <c:v>22.659022523980884</c:v>
                </c:pt>
                <c:pt idx="2">
                  <c:v>29.7</c:v>
                </c:pt>
                <c:pt idx="3">
                  <c:v>19.120830652311028</c:v>
                </c:pt>
                <c:pt idx="4">
                  <c:v>44.7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D6-4345-9EF7-2F7D5D87DE72}"/>
            </c:ext>
          </c:extLst>
        </c:ser>
        <c:ser>
          <c:idx val="2"/>
          <c:order val="2"/>
          <c:tx>
            <c:strRef>
              <c:f>'Comparaison run1'!$O$32</c:f>
              <c:strCache>
                <c:ptCount val="1"/>
                <c:pt idx="0">
                  <c:v>Résidus de culture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('Comparaison run1'!$P$29,'Comparaison run1'!$U$29:$X$29)</c:f>
              <c:strCache>
                <c:ptCount val="5"/>
                <c:pt idx="0">
                  <c:v>2019</c:v>
                </c:pt>
                <c:pt idx="1">
                  <c:v>2030 AMS run1</c:v>
                </c:pt>
                <c:pt idx="2">
                  <c:v>2030 AMS run1bis</c:v>
                </c:pt>
                <c:pt idx="3">
                  <c:v>2050 AMS run1</c:v>
                </c:pt>
                <c:pt idx="4">
                  <c:v>2050 AMS run1bis</c:v>
                </c:pt>
              </c:strCache>
            </c:strRef>
          </c:cat>
          <c:val>
            <c:numRef>
              <c:f>('Comparaison run1'!$P$32,'Comparaison run1'!$U$32:$X$32)</c:f>
              <c:numCache>
                <c:formatCode>0.0</c:formatCode>
                <c:ptCount val="5"/>
                <c:pt idx="0">
                  <c:v>8.3126758237303395</c:v>
                </c:pt>
                <c:pt idx="1">
                  <c:v>13.779164094298171</c:v>
                </c:pt>
                <c:pt idx="2">
                  <c:v>19.8</c:v>
                </c:pt>
                <c:pt idx="3">
                  <c:v>42.171573850431997</c:v>
                </c:pt>
                <c:pt idx="4">
                  <c:v>55.099999999999994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D6-4345-9EF7-2F7D5D87DE72}"/>
            </c:ext>
          </c:extLst>
        </c:ser>
        <c:ser>
          <c:idx val="3"/>
          <c:order val="3"/>
          <c:tx>
            <c:strRef>
              <c:f>'Comparaison run1'!$O$33</c:f>
              <c:strCache>
                <c:ptCount val="1"/>
                <c:pt idx="0">
                  <c:v>Cultures intermédiaires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('Comparaison run1'!$P$29,'Comparaison run1'!$U$29:$X$29)</c:f>
              <c:strCache>
                <c:ptCount val="5"/>
                <c:pt idx="0">
                  <c:v>2019</c:v>
                </c:pt>
                <c:pt idx="1">
                  <c:v>2030 AMS run1</c:v>
                </c:pt>
                <c:pt idx="2">
                  <c:v>2030 AMS run1bis</c:v>
                </c:pt>
                <c:pt idx="3">
                  <c:v>2050 AMS run1</c:v>
                </c:pt>
                <c:pt idx="4">
                  <c:v>2050 AMS run1bis</c:v>
                </c:pt>
              </c:strCache>
            </c:strRef>
          </c:cat>
          <c:val>
            <c:numRef>
              <c:f>('Comparaison run1'!$P$33,'Comparaison run1'!$U$33:$X$33)</c:f>
              <c:numCache>
                <c:formatCode>0.0</c:formatCode>
                <c:ptCount val="5"/>
                <c:pt idx="0">
                  <c:v>0.198367545075464</c:v>
                </c:pt>
                <c:pt idx="1">
                  <c:v>1.88390584978097</c:v>
                </c:pt>
                <c:pt idx="2">
                  <c:v>8.6</c:v>
                </c:pt>
                <c:pt idx="3">
                  <c:v>11.8283397328011</c:v>
                </c:pt>
                <c:pt idx="4">
                  <c:v>34.9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D6-4345-9EF7-2F7D5D87DE72}"/>
            </c:ext>
          </c:extLst>
        </c:ser>
        <c:ser>
          <c:idx val="4"/>
          <c:order val="4"/>
          <c:tx>
            <c:strRef>
              <c:f>'Comparaison run1'!$O$34</c:f>
              <c:strCache>
                <c:ptCount val="1"/>
                <c:pt idx="0">
                  <c:v>Autre biomasse agricole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('Comparaison run1'!$P$29,'Comparaison run1'!$U$29:$X$29)</c:f>
              <c:strCache>
                <c:ptCount val="5"/>
                <c:pt idx="0">
                  <c:v>2019</c:v>
                </c:pt>
                <c:pt idx="1">
                  <c:v>2030 AMS run1</c:v>
                </c:pt>
                <c:pt idx="2">
                  <c:v>2030 AMS run1bis</c:v>
                </c:pt>
                <c:pt idx="3">
                  <c:v>2050 AMS run1</c:v>
                </c:pt>
                <c:pt idx="4">
                  <c:v>2050 AMS run1bis</c:v>
                </c:pt>
              </c:strCache>
            </c:strRef>
          </c:cat>
          <c:val>
            <c:numRef>
              <c:f>('Comparaison run1'!$P$34,'Comparaison run1'!$U$34:$X$34)</c:f>
              <c:numCache>
                <c:formatCode>0.0</c:formatCode>
                <c:ptCount val="5"/>
                <c:pt idx="0">
                  <c:v>37.413305629177458</c:v>
                </c:pt>
                <c:pt idx="1">
                  <c:v>37.774328387295832</c:v>
                </c:pt>
                <c:pt idx="2">
                  <c:v>43.499999999999993</c:v>
                </c:pt>
                <c:pt idx="3">
                  <c:v>40.281258876883562</c:v>
                </c:pt>
                <c:pt idx="4">
                  <c:v>54.8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D6-4345-9EF7-2F7D5D87DE72}"/>
            </c:ext>
          </c:extLst>
        </c:ser>
        <c:ser>
          <c:idx val="5"/>
          <c:order val="5"/>
          <c:tx>
            <c:strRef>
              <c:f>'Comparaison run1'!$O$35</c:f>
              <c:strCache>
                <c:ptCount val="1"/>
                <c:pt idx="0">
                  <c:v>Déchets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('Comparaison run1'!$P$29,'Comparaison run1'!$U$29:$X$29)</c:f>
              <c:strCache>
                <c:ptCount val="5"/>
                <c:pt idx="0">
                  <c:v>2019</c:v>
                </c:pt>
                <c:pt idx="1">
                  <c:v>2030 AMS run1</c:v>
                </c:pt>
                <c:pt idx="2">
                  <c:v>2030 AMS run1bis</c:v>
                </c:pt>
                <c:pt idx="3">
                  <c:v>2050 AMS run1</c:v>
                </c:pt>
                <c:pt idx="4">
                  <c:v>2050 AMS run1bis</c:v>
                </c:pt>
              </c:strCache>
            </c:strRef>
          </c:cat>
          <c:val>
            <c:numRef>
              <c:f>('Comparaison run1'!$P$35,'Comparaison run1'!$U$35:$X$35)</c:f>
              <c:numCache>
                <c:formatCode>0.0</c:formatCode>
                <c:ptCount val="5"/>
                <c:pt idx="0">
                  <c:v>0.84399999999999997</c:v>
                </c:pt>
                <c:pt idx="1">
                  <c:v>3.6832278108173964</c:v>
                </c:pt>
                <c:pt idx="2">
                  <c:v>3.8006896551724143</c:v>
                </c:pt>
                <c:pt idx="3">
                  <c:v>8.5230241671486517</c:v>
                </c:pt>
                <c:pt idx="4">
                  <c:v>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D6-4345-9EF7-2F7D5D87D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8832607"/>
        <c:axId val="1158816799"/>
      </c:barChart>
      <c:catAx>
        <c:axId val="115883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8816799"/>
        <c:crosses val="autoZero"/>
        <c:auto val="1"/>
        <c:lblAlgn val="ctr"/>
        <c:lblOffset val="100"/>
        <c:noMultiLvlLbl val="0"/>
      </c:catAx>
      <c:valAx>
        <c:axId val="115881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TWh 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883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50</xdr:col>
      <xdr:colOff>434880</xdr:colOff>
      <xdr:row>30</xdr:row>
      <xdr:rowOff>41760</xdr:rowOff>
    </xdr:from>
    <xdr:to>
      <xdr:col>56</xdr:col>
      <xdr:colOff>167400</xdr:colOff>
      <xdr:row>40</xdr:row>
      <xdr:rowOff>520</xdr:rowOff>
    </xdr:to>
    <xdr:graphicFrame macro="">
      <xdr:nvGraphicFramePr>
        <xdr:cNvPr id="2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18360</xdr:colOff>
      <xdr:row>3</xdr:row>
      <xdr:rowOff>139680</xdr:rowOff>
    </xdr:from>
    <xdr:to>
      <xdr:col>11</xdr:col>
      <xdr:colOff>10800</xdr:colOff>
      <xdr:row>27</xdr:row>
      <xdr:rowOff>40320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12600</xdr:colOff>
      <xdr:row>3</xdr:row>
      <xdr:rowOff>152280</xdr:rowOff>
    </xdr:from>
    <xdr:to>
      <xdr:col>21</xdr:col>
      <xdr:colOff>17280</xdr:colOff>
      <xdr:row>27</xdr:row>
      <xdr:rowOff>14760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36368</xdr:colOff>
      <xdr:row>92</xdr:row>
      <xdr:rowOff>44286</xdr:rowOff>
    </xdr:from>
    <xdr:to>
      <xdr:col>11</xdr:col>
      <xdr:colOff>623842</xdr:colOff>
      <xdr:row>119</xdr:row>
      <xdr:rowOff>49686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0</xdr:colOff>
      <xdr:row>63</xdr:row>
      <xdr:rowOff>0</xdr:rowOff>
    </xdr:from>
    <xdr:to>
      <xdr:col>11</xdr:col>
      <xdr:colOff>620640</xdr:colOff>
      <xdr:row>89</xdr:row>
      <xdr:rowOff>109440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25565</xdr:colOff>
      <xdr:row>92</xdr:row>
      <xdr:rowOff>38519</xdr:rowOff>
    </xdr:from>
    <xdr:to>
      <xdr:col>22</xdr:col>
      <xdr:colOff>534206</xdr:colOff>
      <xdr:row>120</xdr:row>
      <xdr:rowOff>30238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10080</xdr:colOff>
      <xdr:row>60</xdr:row>
      <xdr:rowOff>40317</xdr:rowOff>
    </xdr:from>
    <xdr:to>
      <xdr:col>22</xdr:col>
      <xdr:colOff>524128</xdr:colOff>
      <xdr:row>90</xdr:row>
      <xdr:rowOff>30236</xdr:rowOff>
    </xdr:to>
    <xdr:graphicFrame macro="">
      <xdr:nvGraphicFramePr>
        <xdr:cNvPr id="7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43</xdr:row>
      <xdr:rowOff>3175</xdr:rowOff>
    </xdr:from>
    <xdr:to>
      <xdr:col>7</xdr:col>
      <xdr:colOff>104775</xdr:colOff>
      <xdr:row>60</xdr:row>
      <xdr:rowOff>47625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244475</xdr:colOff>
      <xdr:row>42</xdr:row>
      <xdr:rowOff>155575</xdr:rowOff>
    </xdr:from>
    <xdr:to>
      <xdr:col>13</xdr:col>
      <xdr:colOff>244475</xdr:colOff>
      <xdr:row>60</xdr:row>
      <xdr:rowOff>41275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4:AM111"/>
  <sheetViews>
    <sheetView zoomScale="86" zoomScaleNormal="86" workbookViewId="0">
      <selection activeCell="D19" sqref="D19"/>
    </sheetView>
  </sheetViews>
  <sheetFormatPr baseColWidth="10" defaultColWidth="8.7265625" defaultRowHeight="12.5" x14ac:dyDescent="0.25"/>
  <cols>
    <col min="1" max="1" width="10.453125" customWidth="1"/>
    <col min="2" max="2" width="13.54296875" customWidth="1"/>
    <col min="3" max="3" width="29.54296875" customWidth="1"/>
    <col min="4" max="1025" width="10.453125" customWidth="1"/>
  </cols>
  <sheetData>
    <row r="4" spans="2:15" ht="14.5" x14ac:dyDescent="0.35">
      <c r="C4" s="12" t="s">
        <v>0</v>
      </c>
    </row>
    <row r="5" spans="2:15" ht="13" x14ac:dyDescent="0.3">
      <c r="D5" s="13" t="s">
        <v>1</v>
      </c>
      <c r="E5" s="11" t="s">
        <v>2</v>
      </c>
      <c r="F5" s="11"/>
      <c r="G5" s="11"/>
      <c r="H5" s="11"/>
      <c r="I5" s="11"/>
      <c r="J5" s="10" t="s">
        <v>3</v>
      </c>
      <c r="K5" s="10"/>
      <c r="L5" s="10"/>
      <c r="M5" s="10"/>
    </row>
    <row r="6" spans="2:15" ht="13" x14ac:dyDescent="0.3">
      <c r="B6" s="14"/>
      <c r="C6" s="14"/>
      <c r="D6" s="13">
        <v>2019</v>
      </c>
      <c r="E6" s="13">
        <v>2019</v>
      </c>
      <c r="F6" s="13">
        <v>2025</v>
      </c>
      <c r="G6" s="13">
        <v>2030</v>
      </c>
      <c r="H6" s="13">
        <v>2040</v>
      </c>
      <c r="I6" s="13">
        <v>2050</v>
      </c>
      <c r="J6" s="13">
        <v>2025</v>
      </c>
      <c r="K6" s="13">
        <v>2030</v>
      </c>
      <c r="L6" s="13">
        <v>2040</v>
      </c>
      <c r="M6" s="13">
        <v>2050</v>
      </c>
    </row>
    <row r="7" spans="2:15" ht="14.5" customHeight="1" x14ac:dyDescent="0.25">
      <c r="B7" s="9" t="s">
        <v>4</v>
      </c>
      <c r="C7" s="14" t="s">
        <v>5</v>
      </c>
      <c r="D7" s="15">
        <f>'Sorties modèles'!P7</f>
        <v>72.104152373221766</v>
      </c>
      <c r="E7" s="15">
        <f>'Sorties modèles'!P7</f>
        <v>72.104152373221766</v>
      </c>
      <c r="F7" s="15">
        <f>'Sorties modèles'!P8</f>
        <v>79.918528142666233</v>
      </c>
      <c r="G7" s="15">
        <f>'Sorties modèles'!P9</f>
        <v>83.032813405610511</v>
      </c>
      <c r="H7" s="15">
        <f>'Sorties modèles'!P10</f>
        <v>83.032813405610526</v>
      </c>
      <c r="I7" s="15">
        <f>'Sorties modèles'!P11</f>
        <v>83.032813405610526</v>
      </c>
      <c r="J7" s="15">
        <f>'Sorties modèles'!P18</f>
        <v>77.472266661352549</v>
      </c>
      <c r="K7" s="15">
        <f>'Sorties modèles'!P19</f>
        <v>77.181017538565527</v>
      </c>
      <c r="L7" s="15">
        <f>'Sorties modèles'!P20</f>
        <v>76.088833328114134</v>
      </c>
      <c r="M7" s="15">
        <f>'Sorties modèles'!P21</f>
        <v>74.430331378910154</v>
      </c>
    </row>
    <row r="8" spans="2:15" ht="14.5" customHeight="1" x14ac:dyDescent="0.25">
      <c r="B8" s="9"/>
      <c r="C8" s="14" t="s">
        <v>6</v>
      </c>
      <c r="D8" s="15">
        <f>'Sorties modèles'!Q7</f>
        <v>16.707324578800847</v>
      </c>
      <c r="E8" s="15">
        <f>'Sorties modèles'!Q7</f>
        <v>16.707324578800847</v>
      </c>
      <c r="F8" s="15">
        <f>'Sorties modèles'!Q8</f>
        <v>17.393868742078187</v>
      </c>
      <c r="G8" s="15">
        <f>'Sorties modèles'!Q9</f>
        <v>18.921210007634883</v>
      </c>
      <c r="H8" s="15">
        <f>'Sorties modèles'!Q10</f>
        <v>20.887280788847679</v>
      </c>
      <c r="I8" s="15">
        <f>'Sorties modèles'!Q11</f>
        <v>22.403794851689025</v>
      </c>
      <c r="J8" s="15">
        <f>'Sorties modèles'!Q18</f>
        <v>18.04760072593718</v>
      </c>
      <c r="K8" s="15">
        <f>'Sorties modèles'!Q19</f>
        <v>20.641851553712062</v>
      </c>
      <c r="L8" s="15">
        <f>'Sorties modèles'!Q20</f>
        <v>24.95607879271676</v>
      </c>
      <c r="M8" s="15">
        <f>'Sorties modèles'!Q21</f>
        <v>29.969479852106804</v>
      </c>
      <c r="N8" s="16"/>
      <c r="O8" s="16"/>
    </row>
    <row r="9" spans="2:15" ht="14.5" customHeight="1" x14ac:dyDescent="0.25">
      <c r="B9" s="9"/>
      <c r="C9" s="17" t="s">
        <v>7</v>
      </c>
      <c r="D9" s="15">
        <f>'Sorties modèles'!D33</f>
        <v>16.671428571428599</v>
      </c>
      <c r="E9" s="15">
        <f>'Sorties modèles'!E33</f>
        <v>16.7</v>
      </c>
      <c r="F9" s="15">
        <f>AVERAGE(G9,E9)</f>
        <v>16.7</v>
      </c>
      <c r="G9" s="15">
        <f>'Sorties modèles'!G33</f>
        <v>16.7</v>
      </c>
      <c r="H9" s="15">
        <f t="shared" ref="H9:H16" si="0">AVERAGE(I9,G9)</f>
        <v>16.7</v>
      </c>
      <c r="I9" s="15">
        <f>'Sorties modèles'!I33</f>
        <v>16.7</v>
      </c>
      <c r="J9" s="15">
        <f t="shared" ref="J9:J16" si="1">AVERAGE(K9,I9)</f>
        <v>16.685714285714297</v>
      </c>
      <c r="K9" s="15">
        <f>'Sorties modèles'!K33</f>
        <v>16.671428571428599</v>
      </c>
      <c r="L9" s="15">
        <f t="shared" ref="L9:L16" si="2">AVERAGE(M9,K9)</f>
        <v>16.671428571428599</v>
      </c>
      <c r="M9" s="15">
        <f>'Sorties modèles'!M33</f>
        <v>16.671428571428599</v>
      </c>
      <c r="N9" s="16"/>
      <c r="O9" s="16"/>
    </row>
    <row r="10" spans="2:15" ht="14.5" customHeight="1" x14ac:dyDescent="0.25">
      <c r="B10" s="9" t="s">
        <v>8</v>
      </c>
      <c r="C10" s="14" t="s">
        <v>9</v>
      </c>
      <c r="D10" s="15">
        <f>'Sorties modèles'!D31</f>
        <v>25.7</v>
      </c>
      <c r="E10" s="15">
        <f>'Sorties modèles'!E31</f>
        <v>26.6</v>
      </c>
      <c r="F10" s="15">
        <f t="shared" ref="F10:F16" si="3">AVERAGE(G10,D10)</f>
        <v>27.15</v>
      </c>
      <c r="G10" s="15">
        <f>'Sorties modèles'!G31</f>
        <v>28.6</v>
      </c>
      <c r="H10" s="15">
        <f t="shared" si="0"/>
        <v>28.6</v>
      </c>
      <c r="I10" s="15">
        <f>'Sorties modèles'!I31</f>
        <v>28.6</v>
      </c>
      <c r="J10" s="15">
        <f t="shared" si="1"/>
        <v>29.15</v>
      </c>
      <c r="K10" s="15">
        <f>'Sorties modèles'!K31</f>
        <v>29.7</v>
      </c>
      <c r="L10" s="15">
        <f t="shared" si="2"/>
        <v>37.200000000000003</v>
      </c>
      <c r="M10" s="15">
        <f>'Sorties modèles'!M31</f>
        <v>44.7</v>
      </c>
    </row>
    <row r="11" spans="2:15" ht="14.5" customHeight="1" x14ac:dyDescent="0.25">
      <c r="B11" s="9"/>
      <c r="C11" s="14" t="s">
        <v>10</v>
      </c>
      <c r="D11" s="15">
        <f>'Sorties modèles'!C76</f>
        <v>8.3126758237303395</v>
      </c>
      <c r="E11" s="15">
        <f>'Sorties modèles'!C76</f>
        <v>8.3126758237303395</v>
      </c>
      <c r="F11" s="15">
        <f t="shared" si="3"/>
        <v>9.5063379118651703</v>
      </c>
      <c r="G11" s="15">
        <f>'Sorties modèles'!D76</f>
        <v>10.7</v>
      </c>
      <c r="H11" s="15">
        <f t="shared" si="0"/>
        <v>13.95</v>
      </c>
      <c r="I11" s="15">
        <f>'Sorties modèles'!E76</f>
        <v>17.2</v>
      </c>
      <c r="J11" s="15">
        <f t="shared" si="1"/>
        <v>18.5</v>
      </c>
      <c r="K11" s="15">
        <f>'Sorties modèles'!F76</f>
        <v>19.8</v>
      </c>
      <c r="L11" s="15">
        <f t="shared" si="2"/>
        <v>37.449999999999996</v>
      </c>
      <c r="M11" s="15">
        <f>'Sorties modèles'!G76</f>
        <v>55.099999999999994</v>
      </c>
    </row>
    <row r="12" spans="2:15" ht="14.5" customHeight="1" x14ac:dyDescent="0.25">
      <c r="B12" s="9"/>
      <c r="C12" s="14" t="s">
        <v>11</v>
      </c>
      <c r="D12" s="15">
        <f>'Sorties modèles'!C79</f>
        <v>0</v>
      </c>
      <c r="E12" s="15">
        <f>'Sorties modèles'!C79</f>
        <v>0</v>
      </c>
      <c r="F12" s="15">
        <f t="shared" si="3"/>
        <v>0.6</v>
      </c>
      <c r="G12" s="15">
        <f>'Sorties modèles'!D79</f>
        <v>1.2</v>
      </c>
      <c r="H12" s="15">
        <f t="shared" si="0"/>
        <v>1.9</v>
      </c>
      <c r="I12" s="15">
        <f>'Sorties modèles'!E79</f>
        <v>2.6</v>
      </c>
      <c r="J12" s="15">
        <f t="shared" si="1"/>
        <v>1.7000000000000002</v>
      </c>
      <c r="K12" s="15">
        <f>'Sorties modèles'!F79</f>
        <v>0.8</v>
      </c>
      <c r="L12" s="15">
        <f t="shared" si="2"/>
        <v>2.1</v>
      </c>
      <c r="M12" s="15">
        <f>'Sorties modèles'!G79</f>
        <v>3.4</v>
      </c>
      <c r="N12" s="16"/>
      <c r="O12" s="16"/>
    </row>
    <row r="13" spans="2:15" ht="14.5" customHeight="1" x14ac:dyDescent="0.25">
      <c r="B13" s="9"/>
      <c r="C13" s="14" t="s">
        <v>12</v>
      </c>
      <c r="D13" s="15">
        <f>'Sorties modèles'!C77</f>
        <v>35.55702424712328</v>
      </c>
      <c r="E13" s="15">
        <f>'Sorties modèles'!C77</f>
        <v>35.55702424712328</v>
      </c>
      <c r="F13" s="15">
        <f t="shared" si="3"/>
        <v>33.77851212356164</v>
      </c>
      <c r="G13" s="15">
        <f>'Sorties modèles'!D77</f>
        <v>32</v>
      </c>
      <c r="H13" s="15">
        <f t="shared" si="0"/>
        <v>28.55</v>
      </c>
      <c r="I13" s="15">
        <f>'Sorties modèles'!E77</f>
        <v>25.1</v>
      </c>
      <c r="J13" s="15">
        <f t="shared" si="1"/>
        <v>29.95</v>
      </c>
      <c r="K13" s="15">
        <f>'Sorties modèles'!F77</f>
        <v>34.799999999999997</v>
      </c>
      <c r="L13" s="15">
        <f t="shared" si="2"/>
        <v>34.799999999999997</v>
      </c>
      <c r="M13" s="15">
        <f>'Sorties modèles'!G77</f>
        <v>34.799999999999997</v>
      </c>
    </row>
    <row r="14" spans="2:15" ht="14.5" customHeight="1" x14ac:dyDescent="0.25">
      <c r="B14" s="9"/>
      <c r="C14" s="14" t="s">
        <v>13</v>
      </c>
      <c r="D14" s="15">
        <f>'Sorties modèles'!C75</f>
        <v>0.198367545075464</v>
      </c>
      <c r="E14" s="15">
        <f>'Sorties modèles'!C75</f>
        <v>0.198367545075464</v>
      </c>
      <c r="F14" s="15">
        <f t="shared" si="3"/>
        <v>2.5491837725377322</v>
      </c>
      <c r="G14" s="15">
        <f>'Sorties modèles'!D75</f>
        <v>4.9000000000000004</v>
      </c>
      <c r="H14" s="15">
        <f t="shared" si="0"/>
        <v>7.05</v>
      </c>
      <c r="I14" s="15">
        <f>'Sorties modèles'!E75</f>
        <v>9.1999999999999993</v>
      </c>
      <c r="J14" s="15">
        <f t="shared" si="1"/>
        <v>8.8999999999999986</v>
      </c>
      <c r="K14" s="15">
        <f>'Sorties modèles'!F75</f>
        <v>8.6</v>
      </c>
      <c r="L14" s="15">
        <f t="shared" si="2"/>
        <v>21.75</v>
      </c>
      <c r="M14" s="15">
        <f>'Sorties modèles'!G75</f>
        <v>34.9</v>
      </c>
    </row>
    <row r="15" spans="2:15" ht="14.5" customHeight="1" x14ac:dyDescent="0.25">
      <c r="B15" s="9"/>
      <c r="C15" s="14" t="s">
        <v>14</v>
      </c>
      <c r="D15" s="15">
        <v>0</v>
      </c>
      <c r="E15" s="15">
        <v>0</v>
      </c>
      <c r="F15" s="15">
        <f t="shared" si="3"/>
        <v>0</v>
      </c>
      <c r="G15" s="15">
        <v>0</v>
      </c>
      <c r="H15" s="15">
        <f t="shared" si="0"/>
        <v>0</v>
      </c>
      <c r="I15" s="15">
        <v>0</v>
      </c>
      <c r="J15" s="15">
        <f t="shared" si="1"/>
        <v>0.5</v>
      </c>
      <c r="K15" s="15">
        <v>1</v>
      </c>
      <c r="L15" s="15">
        <f t="shared" si="2"/>
        <v>3</v>
      </c>
      <c r="M15" s="15">
        <v>5</v>
      </c>
    </row>
    <row r="16" spans="2:15" ht="14.5" customHeight="1" x14ac:dyDescent="0.25">
      <c r="B16" s="9"/>
      <c r="C16" s="14" t="s">
        <v>15</v>
      </c>
      <c r="D16" s="15">
        <f>'Sorties modèles'!C80</f>
        <v>1.8562813820541799</v>
      </c>
      <c r="E16" s="15">
        <f>'Sorties modèles'!C80</f>
        <v>1.8562813820541799</v>
      </c>
      <c r="F16" s="15">
        <f t="shared" si="3"/>
        <v>3.0781406910270901</v>
      </c>
      <c r="G16" s="15">
        <f>'Sorties modèles'!D80</f>
        <v>4.3</v>
      </c>
      <c r="H16" s="15">
        <f t="shared" si="0"/>
        <v>5.6</v>
      </c>
      <c r="I16" s="15">
        <f>'Sorties modèles'!E80</f>
        <v>6.9</v>
      </c>
      <c r="J16" s="15">
        <f t="shared" si="1"/>
        <v>6.9</v>
      </c>
      <c r="K16" s="15">
        <f>'Sorties modèles'!F80</f>
        <v>6.9</v>
      </c>
      <c r="L16" s="15">
        <f t="shared" si="2"/>
        <v>9.25</v>
      </c>
      <c r="M16" s="15">
        <f>'Sorties modèles'!G80</f>
        <v>11.6</v>
      </c>
    </row>
    <row r="17" spans="2:39" ht="14.5" customHeight="1" x14ac:dyDescent="0.25">
      <c r="B17" s="9" t="s">
        <v>16</v>
      </c>
      <c r="C17" s="14" t="s">
        <v>17</v>
      </c>
      <c r="D17" s="15">
        <f>'Sorties modèles'!C60</f>
        <v>0.17899999999999999</v>
      </c>
      <c r="E17" s="15">
        <f>'Sorties modèles'!C60</f>
        <v>0.17899999999999999</v>
      </c>
      <c r="F17" s="15">
        <f>'Sorties modèles'!E60</f>
        <v>0.58344827586206893</v>
      </c>
      <c r="G17" s="15">
        <f>'Sorties modèles'!F60</f>
        <v>0.83275862068965523</v>
      </c>
      <c r="H17" s="15">
        <f>'Sorties modèles'!G60</f>
        <v>1.3313793103448277</v>
      </c>
      <c r="I17" s="15">
        <f>'Sorties modèles'!H60</f>
        <v>1.83</v>
      </c>
      <c r="J17" s="15">
        <f>'Sorties modèles'!E60</f>
        <v>0.58344827586206893</v>
      </c>
      <c r="K17" s="15">
        <f>'Sorties modèles'!F60</f>
        <v>0.83275862068965523</v>
      </c>
      <c r="L17" s="15">
        <f>'Sorties modèles'!G60</f>
        <v>1.3313793103448277</v>
      </c>
      <c r="M17" s="15">
        <f>'Sorties modèles'!H60</f>
        <v>1.83</v>
      </c>
      <c r="N17" s="16"/>
      <c r="O17" s="16"/>
    </row>
    <row r="18" spans="2:39" ht="14.5" customHeight="1" x14ac:dyDescent="0.25">
      <c r="B18" s="9"/>
      <c r="C18" s="14" t="s">
        <v>18</v>
      </c>
      <c r="D18" s="15">
        <f>'Sorties modèles'!C61</f>
        <v>0.11799999999999999</v>
      </c>
      <c r="E18" s="15">
        <f>'Sorties modèles'!C61</f>
        <v>0.11799999999999999</v>
      </c>
      <c r="F18" s="15">
        <f>'Sorties modèles'!E61</f>
        <v>0.48724137931034484</v>
      </c>
      <c r="G18" s="15">
        <f>'Sorties modèles'!G61</f>
        <v>1.6768965517241379</v>
      </c>
      <c r="H18" s="15">
        <f>'Sorties modèles'!G61</f>
        <v>1.6768965517241379</v>
      </c>
      <c r="I18" s="15">
        <f>'Sorties modèles'!H61</f>
        <v>2.4700000000000002</v>
      </c>
      <c r="J18" s="15">
        <f>'Sorties modèles'!E61</f>
        <v>0.48724137931034484</v>
      </c>
      <c r="K18" s="15">
        <f>'Sorties modèles'!F61</f>
        <v>0.883793103448276</v>
      </c>
      <c r="L18" s="15">
        <f>'Sorties modèles'!G61</f>
        <v>1.6768965517241379</v>
      </c>
      <c r="M18" s="15">
        <f>'Sorties modèles'!H61</f>
        <v>2.4700000000000002</v>
      </c>
      <c r="N18" s="16"/>
      <c r="O18" s="16"/>
    </row>
    <row r="19" spans="2:39" ht="14.5" customHeight="1" x14ac:dyDescent="0.25">
      <c r="B19" s="9"/>
      <c r="C19" s="14" t="s">
        <v>19</v>
      </c>
      <c r="D19" s="15">
        <f>'Sorties modèles'!D39</f>
        <v>0.26096158737759001</v>
      </c>
      <c r="E19" s="15">
        <f>'Sorties modèles'!E39</f>
        <v>0.3</v>
      </c>
      <c r="F19" s="15">
        <f>AVERAGE(G19,E19)</f>
        <v>0.35</v>
      </c>
      <c r="G19" s="15">
        <f>'Sorties modèles'!G39</f>
        <v>0.4</v>
      </c>
      <c r="H19" s="15">
        <f>AVERAGE(I19,G19)</f>
        <v>0.4</v>
      </c>
      <c r="I19" s="15">
        <f>'Sorties modèles'!I39</f>
        <v>0.4</v>
      </c>
      <c r="J19" s="15">
        <f>AVERAGE(K19,I19)</f>
        <v>0.45</v>
      </c>
      <c r="K19" s="15">
        <f>'Sorties modèles'!K39</f>
        <v>0.5</v>
      </c>
      <c r="L19" s="15">
        <f>AVERAGE(M19,K19)</f>
        <v>0.8</v>
      </c>
      <c r="M19" s="15">
        <f>'Sorties modèles'!M39</f>
        <v>1.1000000000000001</v>
      </c>
      <c r="N19" s="16"/>
      <c r="O19" s="16"/>
    </row>
    <row r="20" spans="2:39" ht="14.5" customHeight="1" x14ac:dyDescent="0.25">
      <c r="B20" s="9"/>
      <c r="C20" s="18" t="s">
        <v>20</v>
      </c>
      <c r="D20" s="15">
        <f>'Sorties modèles'!C62</f>
        <v>0.247</v>
      </c>
      <c r="E20" s="15">
        <f>'Sorties modèles'!C62</f>
        <v>0.247</v>
      </c>
      <c r="F20" s="15">
        <f>'Sorties modèles'!D62</f>
        <v>0.497</v>
      </c>
      <c r="G20" s="15">
        <f>'Sorties modèles'!F62</f>
        <v>1.584137931034483</v>
      </c>
      <c r="H20" s="15">
        <f>'Sorties modèles'!G62</f>
        <v>2.7920689655172413</v>
      </c>
      <c r="I20" s="15">
        <f>'Sorties modèles'!H62</f>
        <v>4</v>
      </c>
      <c r="J20" s="15">
        <f>'Sorties modèles'!E62</f>
        <v>0.98017241379310338</v>
      </c>
      <c r="K20" s="15">
        <f>'Sorties modèles'!F62</f>
        <v>1.584137931034483</v>
      </c>
      <c r="L20" s="15">
        <f>'Sorties modèles'!G62</f>
        <v>2.7920689655172413</v>
      </c>
      <c r="M20" s="15">
        <f>'Sorties modèles'!H62</f>
        <v>4</v>
      </c>
      <c r="N20" s="16"/>
      <c r="O20" s="16"/>
    </row>
    <row r="21" spans="2:39" ht="14.5" x14ac:dyDescent="0.35">
      <c r="B21" s="19" t="s">
        <v>21</v>
      </c>
      <c r="C21" s="14" t="s">
        <v>21</v>
      </c>
      <c r="D21" s="15">
        <f>'Sorties modèles'!D45+'Sorties modèles'!D51+'Sorties modèles'!D52</f>
        <v>0</v>
      </c>
      <c r="E21" s="15">
        <f>'Sorties modèles'!D45+'Sorties modèles'!D51+'Sorties modèles'!D52</f>
        <v>0</v>
      </c>
      <c r="F21" s="15">
        <f>AVERAGE(G21,E21)</f>
        <v>0</v>
      </c>
      <c r="G21" s="15">
        <f>'Sorties modèles'!G44+'Sorties modèles'!G45+'Sorties modèles'!G52</f>
        <v>0</v>
      </c>
      <c r="H21" s="15">
        <f>AVERAGE(I21,G21)</f>
        <v>0</v>
      </c>
      <c r="I21" s="15">
        <f>'Sorties modèles'!I45+'Sorties modèles'!I51+'Sorties modèles'!I52</f>
        <v>0</v>
      </c>
      <c r="J21" s="15">
        <f>AVERAGE(K21,I21)</f>
        <v>0</v>
      </c>
      <c r="K21" s="15">
        <f>'Sorties modèles'!K45+'Sorties modèles'!K51+'Sorties modèles'!K52</f>
        <v>0</v>
      </c>
      <c r="L21" s="15">
        <f>AVERAGE(M21,K21)</f>
        <v>0</v>
      </c>
      <c r="M21" s="15">
        <f>'Sorties modèles'!M45+'Sorties modèles'!M51+'Sorties modèles'!M52</f>
        <v>0</v>
      </c>
    </row>
    <row r="22" spans="2:39" x14ac:dyDescent="0.25">
      <c r="C22" t="s">
        <v>22</v>
      </c>
      <c r="D22" s="16">
        <f t="shared" ref="D22:M22" si="4">SUM(D7:D21)</f>
        <v>177.91221610881206</v>
      </c>
      <c r="E22" s="16">
        <f t="shared" si="4"/>
        <v>178.87982595000591</v>
      </c>
      <c r="F22" s="16">
        <f t="shared" si="4"/>
        <v>192.5922610389085</v>
      </c>
      <c r="G22" s="16">
        <f t="shared" si="4"/>
        <v>204.84781651669365</v>
      </c>
      <c r="H22" s="16">
        <f t="shared" si="4"/>
        <v>212.47043902204442</v>
      </c>
      <c r="I22" s="16">
        <f t="shared" si="4"/>
        <v>220.43660825729955</v>
      </c>
      <c r="J22" s="16">
        <f t="shared" si="4"/>
        <v>210.30644374196953</v>
      </c>
      <c r="K22" s="16">
        <f t="shared" si="4"/>
        <v>219.89498731887861</v>
      </c>
      <c r="L22" s="16">
        <f t="shared" si="4"/>
        <v>269.86668551984565</v>
      </c>
      <c r="M22" s="16">
        <f t="shared" si="4"/>
        <v>319.97123980244561</v>
      </c>
      <c r="N22" s="16"/>
      <c r="O22" s="16"/>
    </row>
    <row r="23" spans="2:39" x14ac:dyDescent="0.25">
      <c r="AJ23" s="20"/>
    </row>
    <row r="24" spans="2:39" ht="14.5" x14ac:dyDescent="0.35">
      <c r="C24" s="12" t="s">
        <v>23</v>
      </c>
      <c r="D24" s="8" t="s">
        <v>24</v>
      </c>
      <c r="E24" s="8"/>
      <c r="F24" s="8"/>
      <c r="G24" s="8"/>
      <c r="H24" s="8" t="s">
        <v>25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 t="s">
        <v>26</v>
      </c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</row>
    <row r="25" spans="2:39" ht="14.5" x14ac:dyDescent="0.35">
      <c r="B25" s="14"/>
      <c r="C25" s="14"/>
      <c r="D25" s="7">
        <v>2019</v>
      </c>
      <c r="E25" s="7"/>
      <c r="F25" s="7"/>
      <c r="G25" s="7"/>
      <c r="H25" s="7">
        <v>2025</v>
      </c>
      <c r="I25" s="7"/>
      <c r="J25" s="7"/>
      <c r="K25" s="7"/>
      <c r="L25" s="7">
        <v>2030</v>
      </c>
      <c r="M25" s="7"/>
      <c r="N25" s="7"/>
      <c r="O25" s="7"/>
      <c r="P25" s="7">
        <v>2040</v>
      </c>
      <c r="Q25" s="7"/>
      <c r="R25" s="7"/>
      <c r="S25" s="7"/>
      <c r="T25" s="7">
        <v>2050</v>
      </c>
      <c r="U25" s="7"/>
      <c r="V25" s="7"/>
      <c r="W25" s="7"/>
      <c r="X25" s="7">
        <v>2025</v>
      </c>
      <c r="Y25" s="7"/>
      <c r="Z25" s="7"/>
      <c r="AA25" s="7"/>
      <c r="AB25" s="7">
        <v>2030</v>
      </c>
      <c r="AC25" s="7"/>
      <c r="AD25" s="7"/>
      <c r="AE25" s="7"/>
      <c r="AF25" s="7">
        <v>2040</v>
      </c>
      <c r="AG25" s="7"/>
      <c r="AH25" s="7"/>
      <c r="AI25" s="7"/>
      <c r="AJ25" s="7">
        <v>2050</v>
      </c>
      <c r="AK25" s="7"/>
      <c r="AL25" s="7"/>
      <c r="AM25" s="7"/>
    </row>
    <row r="26" spans="2:39" ht="14.5" x14ac:dyDescent="0.35">
      <c r="B26" s="14"/>
      <c r="C26" s="14"/>
      <c r="D26" s="22" t="s">
        <v>27</v>
      </c>
      <c r="E26" s="22" t="s">
        <v>28</v>
      </c>
      <c r="F26" s="22" t="s">
        <v>29</v>
      </c>
      <c r="G26" s="22" t="s">
        <v>30</v>
      </c>
      <c r="H26" s="22" t="s">
        <v>27</v>
      </c>
      <c r="I26" s="22" t="s">
        <v>28</v>
      </c>
      <c r="J26" s="22" t="s">
        <v>29</v>
      </c>
      <c r="K26" s="22" t="s">
        <v>30</v>
      </c>
      <c r="L26" s="22" t="s">
        <v>27</v>
      </c>
      <c r="M26" s="22" t="s">
        <v>28</v>
      </c>
      <c r="N26" s="22" t="s">
        <v>29</v>
      </c>
      <c r="O26" s="22" t="s">
        <v>30</v>
      </c>
      <c r="P26" s="22" t="s">
        <v>27</v>
      </c>
      <c r="Q26" s="22" t="s">
        <v>28</v>
      </c>
      <c r="R26" s="22" t="s">
        <v>29</v>
      </c>
      <c r="S26" s="22" t="s">
        <v>30</v>
      </c>
      <c r="T26" s="22" t="s">
        <v>27</v>
      </c>
      <c r="U26" s="22" t="s">
        <v>28</v>
      </c>
      <c r="V26" s="22" t="s">
        <v>29</v>
      </c>
      <c r="W26" s="22" t="s">
        <v>30</v>
      </c>
      <c r="X26" s="22" t="s">
        <v>27</v>
      </c>
      <c r="Y26" s="22" t="s">
        <v>28</v>
      </c>
      <c r="Z26" s="22" t="s">
        <v>29</v>
      </c>
      <c r="AA26" s="22" t="s">
        <v>30</v>
      </c>
      <c r="AB26" s="22" t="s">
        <v>27</v>
      </c>
      <c r="AC26" s="22" t="s">
        <v>28</v>
      </c>
      <c r="AD26" s="22" t="s">
        <v>29</v>
      </c>
      <c r="AE26" s="22" t="s">
        <v>30</v>
      </c>
      <c r="AF26" s="22" t="s">
        <v>27</v>
      </c>
      <c r="AG26" s="22" t="s">
        <v>28</v>
      </c>
      <c r="AH26" s="22" t="s">
        <v>29</v>
      </c>
      <c r="AI26" s="22" t="s">
        <v>30</v>
      </c>
      <c r="AJ26" s="22" t="s">
        <v>27</v>
      </c>
      <c r="AK26" s="22" t="s">
        <v>28</v>
      </c>
      <c r="AL26" s="22" t="s">
        <v>29</v>
      </c>
      <c r="AM26" s="22" t="s">
        <v>30</v>
      </c>
    </row>
    <row r="27" spans="2:39" ht="12.5" customHeight="1" x14ac:dyDescent="0.25">
      <c r="B27" s="9" t="s">
        <v>4</v>
      </c>
      <c r="C27" s="14" t="s">
        <v>5</v>
      </c>
      <c r="D27" s="23">
        <v>1</v>
      </c>
      <c r="E27" s="14"/>
      <c r="F27" s="14"/>
      <c r="G27" s="14"/>
      <c r="H27" s="23">
        <v>1</v>
      </c>
      <c r="I27" s="14"/>
      <c r="J27" s="14"/>
      <c r="K27" s="14"/>
      <c r="L27" s="23">
        <v>1</v>
      </c>
      <c r="M27" s="14"/>
      <c r="N27" s="14"/>
      <c r="O27" s="14"/>
      <c r="P27" s="23">
        <v>1</v>
      </c>
      <c r="Q27" s="14"/>
      <c r="R27" s="14"/>
      <c r="S27" s="14"/>
      <c r="T27" s="23">
        <v>1</v>
      </c>
      <c r="U27" s="14"/>
      <c r="V27" s="14"/>
      <c r="W27" s="14"/>
      <c r="X27" s="24">
        <v>1</v>
      </c>
      <c r="Y27" s="24"/>
      <c r="Z27" s="24"/>
      <c r="AA27" s="24"/>
      <c r="AB27" s="24">
        <v>0.98</v>
      </c>
      <c r="AC27" s="24">
        <v>0.01</v>
      </c>
      <c r="AD27" s="24"/>
      <c r="AE27" s="24">
        <v>0.01</v>
      </c>
      <c r="AF27" s="24">
        <v>0.92</v>
      </c>
      <c r="AG27" s="24">
        <v>0.04</v>
      </c>
      <c r="AH27" s="24">
        <v>0.04</v>
      </c>
      <c r="AI27" s="24"/>
      <c r="AJ27" s="24">
        <v>0.8</v>
      </c>
      <c r="AK27" s="24">
        <v>0.1</v>
      </c>
      <c r="AL27" s="24"/>
      <c r="AM27" s="24">
        <v>0.1</v>
      </c>
    </row>
    <row r="28" spans="2:39" x14ac:dyDescent="0.25">
      <c r="B28" s="9"/>
      <c r="C28" s="14" t="s">
        <v>6</v>
      </c>
      <c r="D28" s="23">
        <v>1</v>
      </c>
      <c r="E28" s="14"/>
      <c r="F28" s="14"/>
      <c r="G28" s="14"/>
      <c r="H28" s="23">
        <v>1</v>
      </c>
      <c r="I28" s="14"/>
      <c r="J28" s="14"/>
      <c r="K28" s="14"/>
      <c r="L28" s="23">
        <v>1</v>
      </c>
      <c r="M28" s="14"/>
      <c r="N28" s="14"/>
      <c r="O28" s="14"/>
      <c r="P28" s="23">
        <v>1</v>
      </c>
      <c r="Q28" s="14"/>
      <c r="R28" s="14"/>
      <c r="S28" s="14"/>
      <c r="T28" s="23">
        <v>1</v>
      </c>
      <c r="U28" s="14"/>
      <c r="V28" s="14"/>
      <c r="W28" s="14"/>
      <c r="X28" s="24">
        <v>1</v>
      </c>
      <c r="Y28" s="24"/>
      <c r="Z28" s="24"/>
      <c r="AA28" s="24"/>
      <c r="AB28" s="24">
        <v>0.9</v>
      </c>
      <c r="AC28" s="24">
        <v>0.05</v>
      </c>
      <c r="AD28" s="24"/>
      <c r="AE28" s="24">
        <v>0.05</v>
      </c>
      <c r="AF28" s="24">
        <v>0.8</v>
      </c>
      <c r="AG28" s="24">
        <v>0.1</v>
      </c>
      <c r="AH28" s="24"/>
      <c r="AI28" s="24">
        <v>0.1</v>
      </c>
      <c r="AJ28" s="24">
        <v>0.5</v>
      </c>
      <c r="AK28" s="24">
        <v>0.25</v>
      </c>
      <c r="AL28" s="24"/>
      <c r="AM28" s="24">
        <v>0.25</v>
      </c>
    </row>
    <row r="29" spans="2:39" x14ac:dyDescent="0.25">
      <c r="B29" s="9"/>
      <c r="C29" s="17" t="s">
        <v>7</v>
      </c>
      <c r="D29" s="23">
        <v>1</v>
      </c>
      <c r="E29" s="14"/>
      <c r="F29" s="14"/>
      <c r="G29" s="14"/>
      <c r="H29" s="23">
        <v>1</v>
      </c>
      <c r="I29" s="14"/>
      <c r="J29" s="14"/>
      <c r="K29" s="14"/>
      <c r="L29" s="23">
        <v>1</v>
      </c>
      <c r="M29" s="14"/>
      <c r="N29" s="14"/>
      <c r="O29" s="14"/>
      <c r="P29" s="23">
        <v>1</v>
      </c>
      <c r="Q29" s="14"/>
      <c r="R29" s="14"/>
      <c r="S29" s="14"/>
      <c r="T29" s="23">
        <v>1</v>
      </c>
      <c r="U29" s="14"/>
      <c r="V29" s="14"/>
      <c r="W29" s="14"/>
      <c r="X29" s="24">
        <v>1</v>
      </c>
      <c r="Y29" s="24"/>
      <c r="Z29" s="24"/>
      <c r="AA29" s="24"/>
      <c r="AB29" s="24">
        <v>1</v>
      </c>
      <c r="AC29" s="24"/>
      <c r="AD29" s="24"/>
      <c r="AE29" s="24"/>
      <c r="AF29" s="24">
        <v>1</v>
      </c>
      <c r="AG29" s="24"/>
      <c r="AH29" s="24"/>
      <c r="AI29" s="24"/>
      <c r="AJ29" s="24">
        <v>1</v>
      </c>
      <c r="AK29" s="24"/>
      <c r="AL29" s="24"/>
      <c r="AM29" s="24"/>
    </row>
    <row r="30" spans="2:39" ht="12.5" customHeight="1" x14ac:dyDescent="0.25">
      <c r="B30" s="9" t="s">
        <v>8</v>
      </c>
      <c r="C30" s="14" t="s">
        <v>9</v>
      </c>
      <c r="D30" s="23">
        <v>1</v>
      </c>
      <c r="E30" s="14"/>
      <c r="F30" s="14"/>
      <c r="G30" s="14"/>
      <c r="H30" s="23">
        <v>1</v>
      </c>
      <c r="I30" s="14"/>
      <c r="J30" s="14"/>
      <c r="K30" s="14"/>
      <c r="L30" s="23">
        <v>1</v>
      </c>
      <c r="M30" s="14"/>
      <c r="N30" s="14"/>
      <c r="O30" s="14"/>
      <c r="P30" s="23">
        <v>1</v>
      </c>
      <c r="Q30" s="14"/>
      <c r="R30" s="14"/>
      <c r="S30" s="14"/>
      <c r="T30" s="23">
        <v>1</v>
      </c>
      <c r="U30" s="14"/>
      <c r="V30" s="14"/>
      <c r="W30" s="14"/>
      <c r="X30" s="24">
        <v>1</v>
      </c>
      <c r="Y30" s="24"/>
      <c r="Z30" s="24"/>
      <c r="AA30" s="24"/>
      <c r="AB30" s="24">
        <v>1</v>
      </c>
      <c r="AC30" s="24"/>
      <c r="AD30" s="24"/>
      <c r="AE30" s="24"/>
      <c r="AF30" s="24">
        <v>1</v>
      </c>
      <c r="AG30" s="24"/>
      <c r="AH30" s="24"/>
      <c r="AI30" s="24"/>
      <c r="AJ30" s="24">
        <v>1</v>
      </c>
      <c r="AK30" s="24"/>
      <c r="AL30" s="24"/>
      <c r="AM30" s="24"/>
    </row>
    <row r="31" spans="2:39" x14ac:dyDescent="0.25">
      <c r="B31" s="9"/>
      <c r="C31" s="14" t="s">
        <v>10</v>
      </c>
      <c r="D31" s="25">
        <f>'Sorties modèles'!D34/Ressources!D11</f>
        <v>0.5</v>
      </c>
      <c r="E31" s="25">
        <f>'Sorties modèles'!D53/Ressources!D11</f>
        <v>0.5</v>
      </c>
      <c r="F31" s="25">
        <f>'Sorties modèles'!D41/Ressources!D11</f>
        <v>0</v>
      </c>
      <c r="G31" s="25"/>
      <c r="H31" s="25">
        <f>'Sorties modèles'!R48</f>
        <v>0.50624999999999998</v>
      </c>
      <c r="I31" s="25">
        <f>'Sorties modèles'!S48</f>
        <v>0.26250000000000001</v>
      </c>
      <c r="J31" s="25">
        <f>'Sorties modèles'!T48</f>
        <v>0.23124999999999998</v>
      </c>
      <c r="K31" s="25"/>
      <c r="L31" s="25">
        <f>'Sorties modèles'!R49</f>
        <v>0.39252336448598135</v>
      </c>
      <c r="M31" s="25">
        <f>'Sorties modèles'!S49</f>
        <v>0.39252336448598135</v>
      </c>
      <c r="N31" s="25">
        <f>'Sorties modèles'!T49</f>
        <v>0.21495327102803738</v>
      </c>
      <c r="O31" s="25"/>
      <c r="P31" s="25">
        <f>'Sorties modèles'!R50</f>
        <v>0.28315412186379929</v>
      </c>
      <c r="Q31" s="25">
        <f>'Sorties modèles'!S50</f>
        <v>0.44444444444444442</v>
      </c>
      <c r="R31" s="25">
        <f>'Sorties modèles'!T50</f>
        <v>0.27240143369175629</v>
      </c>
      <c r="S31" s="25"/>
      <c r="T31" s="25">
        <f>'Sorties modèles'!R51</f>
        <v>0.21511627906976746</v>
      </c>
      <c r="U31" s="25">
        <f>'Sorties modèles'!S51</f>
        <v>0.47674418604651159</v>
      </c>
      <c r="V31" s="25">
        <f>'Sorties modèles'!T51</f>
        <v>0.30813953488372092</v>
      </c>
      <c r="W31" s="25"/>
      <c r="X31" s="26">
        <f>'Sorties modèles'!R54</f>
        <v>0.35059760956175301</v>
      </c>
      <c r="Y31" s="26">
        <f>'Sorties modèles'!S54</f>
        <v>0.19521912350597609</v>
      </c>
      <c r="Z31" s="26">
        <f>'Sorties modèles'!T54</f>
        <v>0.4541832669322709</v>
      </c>
      <c r="AA31" s="26"/>
      <c r="AB31" s="26">
        <f>'Sorties modèles'!R55</f>
        <v>0.24747474747474749</v>
      </c>
      <c r="AC31" s="26">
        <f>'Sorties modèles'!S55</f>
        <v>0.24747474747474749</v>
      </c>
      <c r="AD31" s="26">
        <f>'Sorties modèles'!T55</f>
        <v>0.50505050505050508</v>
      </c>
      <c r="AE31" s="26"/>
      <c r="AF31" s="26">
        <f>'Sorties modèles'!R56</f>
        <v>0.24833110814419226</v>
      </c>
      <c r="AG31" s="26">
        <f>'Sorties modèles'!S56</f>
        <v>0.45527369826435243</v>
      </c>
      <c r="AH31" s="26">
        <f>'Sorties modèles'!T56</f>
        <v>0.29639519359145522</v>
      </c>
      <c r="AI31" s="26"/>
      <c r="AJ31" s="26">
        <f>'Sorties modèles'!R57</f>
        <v>0.24863883847549911</v>
      </c>
      <c r="AK31" s="26">
        <f>'Sorties modèles'!S57</f>
        <v>0.52994555353901995</v>
      </c>
      <c r="AL31" s="26">
        <f>'Sorties modèles'!T57</f>
        <v>0.22141560798548096</v>
      </c>
      <c r="AM31" s="26"/>
    </row>
    <row r="32" spans="2:39" x14ac:dyDescent="0.25">
      <c r="B32" s="9"/>
      <c r="C32" s="14" t="s">
        <v>11</v>
      </c>
      <c r="D32" s="14"/>
      <c r="E32" s="14"/>
      <c r="F32" s="23">
        <v>1</v>
      </c>
      <c r="G32" s="14"/>
      <c r="H32" s="14"/>
      <c r="I32" s="14"/>
      <c r="J32" s="23">
        <v>1</v>
      </c>
      <c r="K32" s="14"/>
      <c r="L32" s="14"/>
      <c r="M32" s="14"/>
      <c r="N32" s="23">
        <v>1</v>
      </c>
      <c r="O32" s="14"/>
      <c r="P32" s="14"/>
      <c r="Q32" s="14"/>
      <c r="R32" s="23">
        <v>1</v>
      </c>
      <c r="S32" s="14"/>
      <c r="T32" s="14"/>
      <c r="U32" s="14"/>
      <c r="V32" s="23">
        <v>1</v>
      </c>
      <c r="W32" s="14"/>
      <c r="X32" s="24"/>
      <c r="Y32" s="24"/>
      <c r="Z32" s="24">
        <v>1</v>
      </c>
      <c r="AA32" s="24"/>
      <c r="AB32" s="24"/>
      <c r="AC32" s="24"/>
      <c r="AD32" s="24">
        <v>1</v>
      </c>
      <c r="AE32" s="24"/>
      <c r="AF32" s="24"/>
      <c r="AG32" s="24"/>
      <c r="AH32" s="24">
        <v>1</v>
      </c>
      <c r="AI32" s="24"/>
      <c r="AJ32" s="24"/>
      <c r="AK32" s="24"/>
      <c r="AL32" s="24">
        <v>1</v>
      </c>
      <c r="AM32" s="24"/>
    </row>
    <row r="33" spans="2:39" x14ac:dyDescent="0.25">
      <c r="B33" s="9"/>
      <c r="C33" s="14" t="s">
        <v>12</v>
      </c>
      <c r="D33" s="14"/>
      <c r="E33" s="23">
        <v>1</v>
      </c>
      <c r="F33" s="14"/>
      <c r="G33" s="14"/>
      <c r="H33" s="14"/>
      <c r="I33" s="23">
        <v>1</v>
      </c>
      <c r="J33" s="14"/>
      <c r="K33" s="14"/>
      <c r="L33" s="14"/>
      <c r="M33" s="23">
        <v>1</v>
      </c>
      <c r="N33" s="14"/>
      <c r="O33" s="14"/>
      <c r="P33" s="14"/>
      <c r="Q33" s="23">
        <v>1</v>
      </c>
      <c r="R33" s="14"/>
      <c r="S33" s="14"/>
      <c r="T33" s="14"/>
      <c r="U33" s="23">
        <v>1</v>
      </c>
      <c r="V33" s="14"/>
      <c r="W33" s="14"/>
      <c r="X33" s="24"/>
      <c r="Y33" s="24">
        <v>1</v>
      </c>
      <c r="Z33" s="24">
        <v>0</v>
      </c>
      <c r="AA33" s="24"/>
      <c r="AB33" s="24"/>
      <c r="AC33" s="24">
        <v>1</v>
      </c>
      <c r="AD33" s="24">
        <v>0</v>
      </c>
      <c r="AE33" s="24"/>
      <c r="AF33" s="24"/>
      <c r="AG33" s="24">
        <v>1</v>
      </c>
      <c r="AH33" s="24">
        <v>0</v>
      </c>
      <c r="AI33" s="24"/>
      <c r="AJ33" s="24"/>
      <c r="AK33" s="24">
        <v>1</v>
      </c>
      <c r="AL33" s="24">
        <v>0</v>
      </c>
      <c r="AM33" s="24"/>
    </row>
    <row r="34" spans="2:39" x14ac:dyDescent="0.25">
      <c r="B34" s="9"/>
      <c r="C34" s="14" t="s">
        <v>13</v>
      </c>
      <c r="D34" s="14"/>
      <c r="E34" s="14"/>
      <c r="F34" s="23">
        <v>1</v>
      </c>
      <c r="G34" s="14"/>
      <c r="H34" s="14"/>
      <c r="I34" s="14"/>
      <c r="J34" s="23">
        <v>1</v>
      </c>
      <c r="K34" s="14"/>
      <c r="L34" s="14"/>
      <c r="M34" s="14"/>
      <c r="N34" s="23">
        <v>1</v>
      </c>
      <c r="O34" s="14"/>
      <c r="P34" s="14"/>
      <c r="Q34" s="14"/>
      <c r="R34" s="23">
        <v>1</v>
      </c>
      <c r="S34" s="14"/>
      <c r="T34" s="14"/>
      <c r="U34" s="14"/>
      <c r="V34" s="23">
        <v>1</v>
      </c>
      <c r="W34" s="14"/>
      <c r="X34" s="24"/>
      <c r="Y34" s="24">
        <v>0</v>
      </c>
      <c r="Z34" s="24">
        <v>1</v>
      </c>
      <c r="AA34" s="24"/>
      <c r="AB34" s="24"/>
      <c r="AC34" s="24">
        <v>0</v>
      </c>
      <c r="AD34" s="24">
        <v>1</v>
      </c>
      <c r="AE34" s="24"/>
      <c r="AF34" s="24"/>
      <c r="AG34" s="24">
        <v>0</v>
      </c>
      <c r="AH34" s="24">
        <v>1</v>
      </c>
      <c r="AI34" s="24"/>
      <c r="AJ34" s="24"/>
      <c r="AK34" s="24">
        <v>0</v>
      </c>
      <c r="AL34" s="24">
        <v>1</v>
      </c>
      <c r="AM34" s="24"/>
    </row>
    <row r="35" spans="2:39" x14ac:dyDescent="0.25">
      <c r="B35" s="9"/>
      <c r="C35" s="14" t="s">
        <v>14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24"/>
      <c r="Y35" s="24">
        <v>0.5</v>
      </c>
      <c r="Z35" s="24">
        <v>0.5</v>
      </c>
      <c r="AA35" s="24"/>
      <c r="AB35" s="24"/>
      <c r="AC35" s="24">
        <v>0.5</v>
      </c>
      <c r="AD35" s="24">
        <v>0.5</v>
      </c>
      <c r="AE35" s="24"/>
      <c r="AF35" s="24"/>
      <c r="AG35" s="24">
        <v>0.5</v>
      </c>
      <c r="AH35" s="24">
        <v>0.5</v>
      </c>
      <c r="AI35" s="24"/>
      <c r="AJ35" s="24"/>
      <c r="AK35" s="24">
        <v>0.5</v>
      </c>
      <c r="AL35" s="24">
        <v>0.5</v>
      </c>
      <c r="AM35" s="24"/>
    </row>
    <row r="36" spans="2:39" x14ac:dyDescent="0.25">
      <c r="B36" s="9"/>
      <c r="C36" s="14" t="s">
        <v>15</v>
      </c>
      <c r="D36" s="14"/>
      <c r="E36" s="14"/>
      <c r="F36" s="23">
        <v>1</v>
      </c>
      <c r="G36" s="14"/>
      <c r="H36" s="14"/>
      <c r="I36" s="14"/>
      <c r="J36" s="23">
        <v>1</v>
      </c>
      <c r="K36" s="14"/>
      <c r="L36" s="14"/>
      <c r="M36" s="14"/>
      <c r="N36" s="23">
        <v>1</v>
      </c>
      <c r="O36" s="14"/>
      <c r="P36" s="14"/>
      <c r="Q36" s="14"/>
      <c r="R36" s="23">
        <v>1</v>
      </c>
      <c r="S36" s="14"/>
      <c r="T36" s="14"/>
      <c r="U36" s="14"/>
      <c r="V36" s="23">
        <v>1</v>
      </c>
      <c r="W36" s="14"/>
      <c r="X36" s="24"/>
      <c r="Y36" s="24"/>
      <c r="Z36" s="24">
        <v>1</v>
      </c>
      <c r="AA36" s="24"/>
      <c r="AB36" s="24"/>
      <c r="AC36" s="24"/>
      <c r="AD36" s="24">
        <v>1</v>
      </c>
      <c r="AE36" s="24"/>
      <c r="AF36" s="24"/>
      <c r="AG36" s="24"/>
      <c r="AH36" s="24">
        <v>1</v>
      </c>
      <c r="AI36" s="24"/>
      <c r="AJ36" s="24"/>
      <c r="AK36" s="24"/>
      <c r="AL36" s="24">
        <v>1</v>
      </c>
      <c r="AM36" s="24"/>
    </row>
    <row r="37" spans="2:39" ht="12.5" customHeight="1" x14ac:dyDescent="0.25">
      <c r="B37" s="9" t="s">
        <v>16</v>
      </c>
      <c r="C37" s="14" t="s">
        <v>17</v>
      </c>
      <c r="D37" s="14"/>
      <c r="E37" s="14"/>
      <c r="F37" s="23">
        <v>1</v>
      </c>
      <c r="G37" s="14"/>
      <c r="H37" s="14"/>
      <c r="I37" s="14"/>
      <c r="J37" s="23">
        <v>1</v>
      </c>
      <c r="K37" s="14"/>
      <c r="L37" s="14"/>
      <c r="M37" s="14"/>
      <c r="N37" s="23">
        <v>1</v>
      </c>
      <c r="O37" s="14"/>
      <c r="P37" s="14"/>
      <c r="Q37" s="14"/>
      <c r="R37" s="23">
        <v>1</v>
      </c>
      <c r="S37" s="14"/>
      <c r="T37" s="14"/>
      <c r="U37" s="14"/>
      <c r="V37" s="23">
        <v>1</v>
      </c>
      <c r="W37" s="14"/>
      <c r="X37" s="24"/>
      <c r="Y37" s="24"/>
      <c r="Z37" s="24">
        <v>1</v>
      </c>
      <c r="AA37" s="24"/>
      <c r="AB37" s="24"/>
      <c r="AC37" s="24"/>
      <c r="AD37" s="24">
        <v>1</v>
      </c>
      <c r="AE37" s="24"/>
      <c r="AF37" s="24"/>
      <c r="AG37" s="24"/>
      <c r="AH37" s="24">
        <v>1</v>
      </c>
      <c r="AI37" s="24"/>
      <c r="AJ37" s="24"/>
      <c r="AK37" s="24"/>
      <c r="AL37" s="24">
        <v>1</v>
      </c>
      <c r="AM37" s="24"/>
    </row>
    <row r="38" spans="2:39" x14ac:dyDescent="0.25">
      <c r="B38" s="9"/>
      <c r="C38" s="14" t="s">
        <v>18</v>
      </c>
      <c r="D38" s="14"/>
      <c r="E38" s="14"/>
      <c r="F38" s="23">
        <v>1</v>
      </c>
      <c r="G38" s="14"/>
      <c r="H38" s="14"/>
      <c r="I38" s="14"/>
      <c r="J38" s="23">
        <v>1</v>
      </c>
      <c r="K38" s="14"/>
      <c r="L38" s="14"/>
      <c r="M38" s="14"/>
      <c r="N38" s="23">
        <v>1</v>
      </c>
      <c r="O38" s="14"/>
      <c r="P38" s="14"/>
      <c r="Q38" s="14"/>
      <c r="R38" s="23">
        <v>1</v>
      </c>
      <c r="S38" s="14"/>
      <c r="T38" s="14"/>
      <c r="U38" s="14"/>
      <c r="V38" s="23">
        <v>1</v>
      </c>
      <c r="W38" s="14"/>
      <c r="X38" s="24"/>
      <c r="Y38" s="24"/>
      <c r="Z38" s="24">
        <v>1</v>
      </c>
      <c r="AA38" s="24"/>
      <c r="AB38" s="24"/>
      <c r="AC38" s="24"/>
      <c r="AD38" s="24">
        <v>1</v>
      </c>
      <c r="AE38" s="24"/>
      <c r="AF38" s="24"/>
      <c r="AG38" s="24"/>
      <c r="AH38" s="24">
        <v>1</v>
      </c>
      <c r="AI38" s="24"/>
      <c r="AJ38" s="24"/>
      <c r="AK38" s="24"/>
      <c r="AL38" s="24">
        <v>1</v>
      </c>
      <c r="AM38" s="24"/>
    </row>
    <row r="39" spans="2:39" x14ac:dyDescent="0.25">
      <c r="B39" s="9"/>
      <c r="C39" s="14" t="s">
        <v>19</v>
      </c>
      <c r="D39" s="14"/>
      <c r="E39" s="14"/>
      <c r="F39" s="23">
        <v>1</v>
      </c>
      <c r="G39" s="14"/>
      <c r="H39" s="14"/>
      <c r="I39" s="14"/>
      <c r="J39" s="23">
        <v>1</v>
      </c>
      <c r="K39" s="14"/>
      <c r="L39" s="14"/>
      <c r="M39" s="14"/>
      <c r="N39" s="23">
        <v>1</v>
      </c>
      <c r="O39" s="14"/>
      <c r="P39" s="14"/>
      <c r="Q39" s="14"/>
      <c r="R39" s="23">
        <v>1</v>
      </c>
      <c r="S39" s="14"/>
      <c r="T39" s="14"/>
      <c r="U39" s="14"/>
      <c r="V39" s="23">
        <v>1</v>
      </c>
      <c r="W39" s="14"/>
      <c r="X39" s="24"/>
      <c r="Y39" s="24"/>
      <c r="Z39" s="24">
        <v>1</v>
      </c>
      <c r="AA39" s="24"/>
      <c r="AB39" s="24"/>
      <c r="AC39" s="24"/>
      <c r="AD39" s="24">
        <v>1</v>
      </c>
      <c r="AE39" s="24"/>
      <c r="AF39" s="24"/>
      <c r="AG39" s="24"/>
      <c r="AH39" s="24">
        <v>1</v>
      </c>
      <c r="AI39" s="24"/>
      <c r="AJ39" s="24"/>
      <c r="AK39" s="24"/>
      <c r="AL39" s="24">
        <v>1</v>
      </c>
      <c r="AM39" s="24"/>
    </row>
    <row r="40" spans="2:39" x14ac:dyDescent="0.25">
      <c r="B40" s="9"/>
      <c r="C40" s="18" t="s">
        <v>20</v>
      </c>
      <c r="D40" s="14"/>
      <c r="E40" s="14"/>
      <c r="F40" s="23">
        <v>1</v>
      </c>
      <c r="G40" s="14"/>
      <c r="H40" s="14"/>
      <c r="I40" s="14"/>
      <c r="J40" s="23">
        <v>1</v>
      </c>
      <c r="K40" s="14"/>
      <c r="L40" s="14"/>
      <c r="M40" s="14"/>
      <c r="N40" s="23">
        <v>1</v>
      </c>
      <c r="O40" s="14"/>
      <c r="P40" s="14"/>
      <c r="Q40" s="14"/>
      <c r="R40" s="23">
        <v>1</v>
      </c>
      <c r="S40" s="14"/>
      <c r="T40" s="14"/>
      <c r="U40" s="14"/>
      <c r="V40" s="23">
        <v>1</v>
      </c>
      <c r="W40" s="14"/>
      <c r="X40" s="24"/>
      <c r="Y40" s="24"/>
      <c r="Z40" s="24">
        <v>1</v>
      </c>
      <c r="AA40" s="24"/>
      <c r="AB40" s="24"/>
      <c r="AC40" s="24"/>
      <c r="AD40" s="24">
        <v>1</v>
      </c>
      <c r="AE40" s="24"/>
      <c r="AF40" s="24"/>
      <c r="AG40" s="24"/>
      <c r="AH40" s="24">
        <v>1</v>
      </c>
      <c r="AI40" s="24"/>
      <c r="AJ40" s="24"/>
      <c r="AK40" s="24"/>
      <c r="AL40" s="24">
        <v>1</v>
      </c>
      <c r="AM40" s="24"/>
    </row>
    <row r="41" spans="2:39" ht="14.5" x14ac:dyDescent="0.35">
      <c r="B41" s="19" t="s">
        <v>21</v>
      </c>
      <c r="C41" s="14" t="s">
        <v>21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</row>
    <row r="44" spans="2:39" ht="14.5" x14ac:dyDescent="0.35">
      <c r="C44" s="12" t="s">
        <v>31</v>
      </c>
      <c r="D44" s="8" t="s">
        <v>24</v>
      </c>
      <c r="E44" s="8"/>
      <c r="F44" s="8"/>
      <c r="G44" s="8"/>
      <c r="H44" s="8" t="s">
        <v>25</v>
      </c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 t="s">
        <v>32</v>
      </c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2:39" ht="14.5" x14ac:dyDescent="0.35">
      <c r="B45" s="14"/>
      <c r="C45" s="14"/>
      <c r="D45" s="7">
        <v>2019</v>
      </c>
      <c r="E45" s="7"/>
      <c r="F45" s="7"/>
      <c r="G45" s="7"/>
      <c r="H45" s="7">
        <v>2025</v>
      </c>
      <c r="I45" s="7"/>
      <c r="J45" s="7"/>
      <c r="K45" s="7"/>
      <c r="L45" s="7">
        <v>2030</v>
      </c>
      <c r="M45" s="7"/>
      <c r="N45" s="7"/>
      <c r="O45" s="7"/>
      <c r="P45" s="7">
        <v>2040</v>
      </c>
      <c r="Q45" s="7"/>
      <c r="R45" s="7"/>
      <c r="S45" s="7"/>
      <c r="T45" s="7">
        <v>2050</v>
      </c>
      <c r="U45" s="7"/>
      <c r="V45" s="7"/>
      <c r="W45" s="7"/>
      <c r="X45" s="7">
        <v>2025</v>
      </c>
      <c r="Y45" s="7"/>
      <c r="Z45" s="7"/>
      <c r="AA45" s="7"/>
      <c r="AB45" s="7">
        <v>2030</v>
      </c>
      <c r="AC45" s="7"/>
      <c r="AD45" s="7"/>
      <c r="AE45" s="7"/>
      <c r="AF45" s="7">
        <v>2040</v>
      </c>
      <c r="AG45" s="7"/>
      <c r="AH45" s="7"/>
      <c r="AI45" s="7"/>
      <c r="AJ45" s="7">
        <v>2050</v>
      </c>
      <c r="AK45" s="7"/>
      <c r="AL45" s="7"/>
      <c r="AM45" s="7"/>
    </row>
    <row r="46" spans="2:39" ht="14.5" x14ac:dyDescent="0.35">
      <c r="B46" s="14"/>
      <c r="C46" s="14"/>
      <c r="D46" s="22" t="s">
        <v>27</v>
      </c>
      <c r="E46" s="22" t="s">
        <v>28</v>
      </c>
      <c r="F46" s="22" t="s">
        <v>29</v>
      </c>
      <c r="G46" s="22" t="s">
        <v>30</v>
      </c>
      <c r="H46" s="22" t="s">
        <v>27</v>
      </c>
      <c r="I46" s="22" t="s">
        <v>28</v>
      </c>
      <c r="J46" s="22" t="s">
        <v>29</v>
      </c>
      <c r="K46" s="22" t="s">
        <v>30</v>
      </c>
      <c r="L46" s="22" t="s">
        <v>27</v>
      </c>
      <c r="M46" s="22" t="s">
        <v>28</v>
      </c>
      <c r="N46" s="22" t="s">
        <v>29</v>
      </c>
      <c r="O46" s="22" t="s">
        <v>30</v>
      </c>
      <c r="P46" s="22" t="s">
        <v>27</v>
      </c>
      <c r="Q46" s="22" t="s">
        <v>28</v>
      </c>
      <c r="R46" s="22" t="s">
        <v>29</v>
      </c>
      <c r="S46" s="22" t="s">
        <v>30</v>
      </c>
      <c r="T46" s="22" t="s">
        <v>27</v>
      </c>
      <c r="U46" s="22" t="s">
        <v>28</v>
      </c>
      <c r="V46" s="22" t="s">
        <v>29</v>
      </c>
      <c r="W46" s="22" t="s">
        <v>30</v>
      </c>
      <c r="X46" s="22" t="s">
        <v>27</v>
      </c>
      <c r="Y46" s="22" t="s">
        <v>28</v>
      </c>
      <c r="Z46" s="22" t="s">
        <v>29</v>
      </c>
      <c r="AA46" s="22" t="s">
        <v>30</v>
      </c>
      <c r="AB46" s="22" t="s">
        <v>27</v>
      </c>
      <c r="AC46" s="22" t="s">
        <v>28</v>
      </c>
      <c r="AD46" s="22" t="s">
        <v>29</v>
      </c>
      <c r="AE46" s="22" t="s">
        <v>30</v>
      </c>
      <c r="AF46" s="22" t="s">
        <v>27</v>
      </c>
      <c r="AG46" s="22" t="s">
        <v>28</v>
      </c>
      <c r="AH46" s="22" t="s">
        <v>29</v>
      </c>
      <c r="AI46" s="22" t="s">
        <v>30</v>
      </c>
      <c r="AJ46" s="22" t="s">
        <v>27</v>
      </c>
      <c r="AK46" s="22" t="s">
        <v>28</v>
      </c>
      <c r="AL46" s="22" t="s">
        <v>29</v>
      </c>
      <c r="AM46" s="22" t="s">
        <v>30</v>
      </c>
    </row>
    <row r="47" spans="2:39" ht="12.75" customHeight="1" x14ac:dyDescent="0.25">
      <c r="B47" s="9" t="s">
        <v>4</v>
      </c>
      <c r="C47" s="14" t="s">
        <v>5</v>
      </c>
      <c r="D47" s="27">
        <f t="shared" ref="D47:D61" si="5">D7*D27</f>
        <v>72.104152373221766</v>
      </c>
      <c r="E47" s="27">
        <f t="shared" ref="E47:E61" si="6">D7*E27</f>
        <v>0</v>
      </c>
      <c r="F47" s="27">
        <f t="shared" ref="F47:F61" si="7">D7*F27</f>
        <v>0</v>
      </c>
      <c r="G47" s="27">
        <f t="shared" ref="G47:G61" si="8">D7*G27</f>
        <v>0</v>
      </c>
      <c r="H47" s="27">
        <f t="shared" ref="H47:K61" si="9">$F7*H27</f>
        <v>79.918528142666233</v>
      </c>
      <c r="I47" s="27">
        <f t="shared" si="9"/>
        <v>0</v>
      </c>
      <c r="J47" s="27">
        <f t="shared" si="9"/>
        <v>0</v>
      </c>
      <c r="K47" s="27">
        <f t="shared" si="9"/>
        <v>0</v>
      </c>
      <c r="L47" s="27">
        <f t="shared" ref="L47:O61" si="10">$G7*L27</f>
        <v>83.032813405610511</v>
      </c>
      <c r="M47" s="27">
        <f t="shared" si="10"/>
        <v>0</v>
      </c>
      <c r="N47" s="27">
        <f t="shared" si="10"/>
        <v>0</v>
      </c>
      <c r="O47" s="27">
        <f t="shared" si="10"/>
        <v>0</v>
      </c>
      <c r="P47" s="27">
        <f t="shared" ref="P47:S61" si="11">$H7*P27</f>
        <v>83.032813405610526</v>
      </c>
      <c r="Q47" s="27">
        <f t="shared" si="11"/>
        <v>0</v>
      </c>
      <c r="R47" s="27">
        <f t="shared" si="11"/>
        <v>0</v>
      </c>
      <c r="S47" s="27">
        <f t="shared" si="11"/>
        <v>0</v>
      </c>
      <c r="T47" s="27">
        <f t="shared" ref="T47:W61" si="12">$I7*T27</f>
        <v>83.032813405610526</v>
      </c>
      <c r="U47" s="27">
        <f t="shared" si="12"/>
        <v>0</v>
      </c>
      <c r="V47" s="27">
        <f t="shared" si="12"/>
        <v>0</v>
      </c>
      <c r="W47" s="27">
        <f t="shared" si="12"/>
        <v>0</v>
      </c>
      <c r="X47" s="27">
        <f t="shared" ref="X47:AA61" si="13">$J7*X27</f>
        <v>77.472266661352549</v>
      </c>
      <c r="Y47" s="27">
        <f t="shared" si="13"/>
        <v>0</v>
      </c>
      <c r="Z47" s="27">
        <f t="shared" si="13"/>
        <v>0</v>
      </c>
      <c r="AA47" s="27">
        <f t="shared" si="13"/>
        <v>0</v>
      </c>
      <c r="AB47" s="27">
        <f t="shared" ref="AB47:AE61" si="14">$K7*AB27</f>
        <v>75.637397187794221</v>
      </c>
      <c r="AC47" s="27">
        <f t="shared" si="14"/>
        <v>0.77181017538565533</v>
      </c>
      <c r="AD47" s="27">
        <f t="shared" si="14"/>
        <v>0</v>
      </c>
      <c r="AE47" s="27">
        <f t="shared" si="14"/>
        <v>0.77181017538565533</v>
      </c>
      <c r="AF47" s="27">
        <f t="shared" ref="AF47:AI61" si="15">$L7*AF27</f>
        <v>70.001726661865007</v>
      </c>
      <c r="AG47" s="27">
        <f t="shared" si="15"/>
        <v>3.0435533331245654</v>
      </c>
      <c r="AH47" s="27">
        <f t="shared" si="15"/>
        <v>3.0435533331245654</v>
      </c>
      <c r="AI47" s="27">
        <f t="shared" si="15"/>
        <v>0</v>
      </c>
      <c r="AJ47" s="27">
        <f t="shared" ref="AJ47:AM61" si="16">$M7*AJ27</f>
        <v>59.544265103128126</v>
      </c>
      <c r="AK47" s="27">
        <f t="shared" si="16"/>
        <v>7.4430331378910157</v>
      </c>
      <c r="AL47" s="27">
        <f t="shared" si="16"/>
        <v>0</v>
      </c>
      <c r="AM47" s="27">
        <f t="shared" si="16"/>
        <v>7.4430331378910157</v>
      </c>
    </row>
    <row r="48" spans="2:39" x14ac:dyDescent="0.25">
      <c r="B48" s="9"/>
      <c r="C48" s="14" t="s">
        <v>6</v>
      </c>
      <c r="D48" s="27">
        <f t="shared" si="5"/>
        <v>16.707324578800847</v>
      </c>
      <c r="E48" s="27">
        <f t="shared" si="6"/>
        <v>0</v>
      </c>
      <c r="F48" s="27">
        <f t="shared" si="7"/>
        <v>0</v>
      </c>
      <c r="G48" s="27">
        <f t="shared" si="8"/>
        <v>0</v>
      </c>
      <c r="H48" s="27">
        <f t="shared" si="9"/>
        <v>17.393868742078187</v>
      </c>
      <c r="I48" s="27">
        <f t="shared" si="9"/>
        <v>0</v>
      </c>
      <c r="J48" s="27">
        <f t="shared" si="9"/>
        <v>0</v>
      </c>
      <c r="K48" s="27">
        <f t="shared" si="9"/>
        <v>0</v>
      </c>
      <c r="L48" s="27">
        <f t="shared" si="10"/>
        <v>18.921210007634883</v>
      </c>
      <c r="M48" s="27">
        <f t="shared" si="10"/>
        <v>0</v>
      </c>
      <c r="N48" s="27">
        <f t="shared" si="10"/>
        <v>0</v>
      </c>
      <c r="O48" s="27">
        <f t="shared" si="10"/>
        <v>0</v>
      </c>
      <c r="P48" s="27">
        <f t="shared" si="11"/>
        <v>20.887280788847679</v>
      </c>
      <c r="Q48" s="27">
        <f t="shared" si="11"/>
        <v>0</v>
      </c>
      <c r="R48" s="27">
        <f t="shared" si="11"/>
        <v>0</v>
      </c>
      <c r="S48" s="27">
        <f t="shared" si="11"/>
        <v>0</v>
      </c>
      <c r="T48" s="27">
        <f t="shared" si="12"/>
        <v>22.403794851689025</v>
      </c>
      <c r="U48" s="27">
        <f t="shared" si="12"/>
        <v>0</v>
      </c>
      <c r="V48" s="27">
        <f t="shared" si="12"/>
        <v>0</v>
      </c>
      <c r="W48" s="27">
        <f t="shared" si="12"/>
        <v>0</v>
      </c>
      <c r="X48" s="27">
        <f t="shared" si="13"/>
        <v>18.04760072593718</v>
      </c>
      <c r="Y48" s="27">
        <f t="shared" si="13"/>
        <v>0</v>
      </c>
      <c r="Z48" s="27">
        <f t="shared" si="13"/>
        <v>0</v>
      </c>
      <c r="AA48" s="27">
        <f t="shared" si="13"/>
        <v>0</v>
      </c>
      <c r="AB48" s="27">
        <f t="shared" si="14"/>
        <v>18.577666398340856</v>
      </c>
      <c r="AC48" s="27">
        <f t="shared" si="14"/>
        <v>1.0320925776856031</v>
      </c>
      <c r="AD48" s="27">
        <f t="shared" si="14"/>
        <v>0</v>
      </c>
      <c r="AE48" s="27">
        <f t="shared" si="14"/>
        <v>1.0320925776856031</v>
      </c>
      <c r="AF48" s="27">
        <f t="shared" si="15"/>
        <v>19.964863034173408</v>
      </c>
      <c r="AG48" s="27">
        <f t="shared" si="15"/>
        <v>2.495607879271676</v>
      </c>
      <c r="AH48" s="27">
        <f t="shared" si="15"/>
        <v>0</v>
      </c>
      <c r="AI48" s="27">
        <f t="shared" si="15"/>
        <v>2.495607879271676</v>
      </c>
      <c r="AJ48" s="27">
        <f t="shared" si="16"/>
        <v>14.984739926053402</v>
      </c>
      <c r="AK48" s="27">
        <f t="shared" si="16"/>
        <v>7.4923699630267011</v>
      </c>
      <c r="AL48" s="27">
        <f t="shared" si="16"/>
        <v>0</v>
      </c>
      <c r="AM48" s="27">
        <f t="shared" si="16"/>
        <v>7.4923699630267011</v>
      </c>
    </row>
    <row r="49" spans="2:39" x14ac:dyDescent="0.25">
      <c r="B49" s="9"/>
      <c r="C49" s="17" t="s">
        <v>7</v>
      </c>
      <c r="D49" s="27">
        <f t="shared" si="5"/>
        <v>16.671428571428599</v>
      </c>
      <c r="E49" s="27">
        <f t="shared" si="6"/>
        <v>0</v>
      </c>
      <c r="F49" s="27">
        <f t="shared" si="7"/>
        <v>0</v>
      </c>
      <c r="G49" s="27">
        <f t="shared" si="8"/>
        <v>0</v>
      </c>
      <c r="H49" s="27">
        <f t="shared" si="9"/>
        <v>16.7</v>
      </c>
      <c r="I49" s="27">
        <f t="shared" si="9"/>
        <v>0</v>
      </c>
      <c r="J49" s="27">
        <f t="shared" si="9"/>
        <v>0</v>
      </c>
      <c r="K49" s="27">
        <f t="shared" si="9"/>
        <v>0</v>
      </c>
      <c r="L49" s="27">
        <f t="shared" si="10"/>
        <v>16.7</v>
      </c>
      <c r="M49" s="27">
        <f t="shared" si="10"/>
        <v>0</v>
      </c>
      <c r="N49" s="27">
        <f t="shared" si="10"/>
        <v>0</v>
      </c>
      <c r="O49" s="27">
        <f t="shared" si="10"/>
        <v>0</v>
      </c>
      <c r="P49" s="27">
        <f t="shared" si="11"/>
        <v>16.7</v>
      </c>
      <c r="Q49" s="27">
        <f t="shared" si="11"/>
        <v>0</v>
      </c>
      <c r="R49" s="27">
        <f t="shared" si="11"/>
        <v>0</v>
      </c>
      <c r="S49" s="27">
        <f t="shared" si="11"/>
        <v>0</v>
      </c>
      <c r="T49" s="27">
        <f t="shared" si="12"/>
        <v>16.7</v>
      </c>
      <c r="U49" s="27">
        <f t="shared" si="12"/>
        <v>0</v>
      </c>
      <c r="V49" s="27">
        <f t="shared" si="12"/>
        <v>0</v>
      </c>
      <c r="W49" s="27">
        <f t="shared" si="12"/>
        <v>0</v>
      </c>
      <c r="X49" s="27">
        <f t="shared" si="13"/>
        <v>16.685714285714297</v>
      </c>
      <c r="Y49" s="27">
        <f t="shared" si="13"/>
        <v>0</v>
      </c>
      <c r="Z49" s="27">
        <f t="shared" si="13"/>
        <v>0</v>
      </c>
      <c r="AA49" s="27">
        <f t="shared" si="13"/>
        <v>0</v>
      </c>
      <c r="AB49" s="27">
        <f t="shared" si="14"/>
        <v>16.671428571428599</v>
      </c>
      <c r="AC49" s="27">
        <f t="shared" si="14"/>
        <v>0</v>
      </c>
      <c r="AD49" s="27">
        <f t="shared" si="14"/>
        <v>0</v>
      </c>
      <c r="AE49" s="27">
        <f t="shared" si="14"/>
        <v>0</v>
      </c>
      <c r="AF49" s="27">
        <f t="shared" si="15"/>
        <v>16.671428571428599</v>
      </c>
      <c r="AG49" s="27">
        <f t="shared" si="15"/>
        <v>0</v>
      </c>
      <c r="AH49" s="27">
        <f t="shared" si="15"/>
        <v>0</v>
      </c>
      <c r="AI49" s="27">
        <f t="shared" si="15"/>
        <v>0</v>
      </c>
      <c r="AJ49" s="27">
        <f t="shared" si="16"/>
        <v>16.671428571428599</v>
      </c>
      <c r="AK49" s="27">
        <f t="shared" si="16"/>
        <v>0</v>
      </c>
      <c r="AL49" s="27">
        <f t="shared" si="16"/>
        <v>0</v>
      </c>
      <c r="AM49" s="27">
        <f t="shared" si="16"/>
        <v>0</v>
      </c>
    </row>
    <row r="50" spans="2:39" ht="12.75" customHeight="1" x14ac:dyDescent="0.25">
      <c r="B50" s="9" t="s">
        <v>8</v>
      </c>
      <c r="C50" s="14" t="s">
        <v>9</v>
      </c>
      <c r="D50" s="27">
        <f t="shared" si="5"/>
        <v>25.7</v>
      </c>
      <c r="E50" s="27">
        <f t="shared" si="6"/>
        <v>0</v>
      </c>
      <c r="F50" s="27">
        <f t="shared" si="7"/>
        <v>0</v>
      </c>
      <c r="G50" s="27">
        <f t="shared" si="8"/>
        <v>0</v>
      </c>
      <c r="H50" s="27">
        <f t="shared" si="9"/>
        <v>27.15</v>
      </c>
      <c r="I50" s="27">
        <f t="shared" si="9"/>
        <v>0</v>
      </c>
      <c r="J50" s="27">
        <f t="shared" si="9"/>
        <v>0</v>
      </c>
      <c r="K50" s="27">
        <f t="shared" si="9"/>
        <v>0</v>
      </c>
      <c r="L50" s="27">
        <f t="shared" si="10"/>
        <v>28.6</v>
      </c>
      <c r="M50" s="27">
        <f t="shared" si="10"/>
        <v>0</v>
      </c>
      <c r="N50" s="27">
        <f t="shared" si="10"/>
        <v>0</v>
      </c>
      <c r="O50" s="27">
        <f t="shared" si="10"/>
        <v>0</v>
      </c>
      <c r="P50" s="27">
        <f t="shared" si="11"/>
        <v>28.6</v>
      </c>
      <c r="Q50" s="27">
        <f t="shared" si="11"/>
        <v>0</v>
      </c>
      <c r="R50" s="27">
        <f t="shared" si="11"/>
        <v>0</v>
      </c>
      <c r="S50" s="27">
        <f t="shared" si="11"/>
        <v>0</v>
      </c>
      <c r="T50" s="27">
        <f t="shared" si="12"/>
        <v>28.6</v>
      </c>
      <c r="U50" s="27">
        <f t="shared" si="12"/>
        <v>0</v>
      </c>
      <c r="V50" s="27">
        <f t="shared" si="12"/>
        <v>0</v>
      </c>
      <c r="W50" s="27">
        <f t="shared" si="12"/>
        <v>0</v>
      </c>
      <c r="X50" s="27">
        <f t="shared" si="13"/>
        <v>29.15</v>
      </c>
      <c r="Y50" s="27">
        <f t="shared" si="13"/>
        <v>0</v>
      </c>
      <c r="Z50" s="27">
        <f t="shared" si="13"/>
        <v>0</v>
      </c>
      <c r="AA50" s="27">
        <f t="shared" si="13"/>
        <v>0</v>
      </c>
      <c r="AB50" s="27">
        <f t="shared" si="14"/>
        <v>29.7</v>
      </c>
      <c r="AC50" s="27">
        <f t="shared" si="14"/>
        <v>0</v>
      </c>
      <c r="AD50" s="27">
        <f t="shared" si="14"/>
        <v>0</v>
      </c>
      <c r="AE50" s="27">
        <f t="shared" si="14"/>
        <v>0</v>
      </c>
      <c r="AF50" s="27">
        <f t="shared" si="15"/>
        <v>37.200000000000003</v>
      </c>
      <c r="AG50" s="27">
        <f t="shared" si="15"/>
        <v>0</v>
      </c>
      <c r="AH50" s="27">
        <f t="shared" si="15"/>
        <v>0</v>
      </c>
      <c r="AI50" s="27">
        <f t="shared" si="15"/>
        <v>0</v>
      </c>
      <c r="AJ50" s="27">
        <f t="shared" si="16"/>
        <v>44.7</v>
      </c>
      <c r="AK50" s="27">
        <f t="shared" si="16"/>
        <v>0</v>
      </c>
      <c r="AL50" s="27">
        <f t="shared" si="16"/>
        <v>0</v>
      </c>
      <c r="AM50" s="27">
        <f t="shared" si="16"/>
        <v>0</v>
      </c>
    </row>
    <row r="51" spans="2:39" x14ac:dyDescent="0.25">
      <c r="B51" s="9"/>
      <c r="C51" s="14" t="s">
        <v>10</v>
      </c>
      <c r="D51" s="27">
        <f t="shared" si="5"/>
        <v>4.1563379118651698</v>
      </c>
      <c r="E51" s="27">
        <f t="shared" si="6"/>
        <v>4.1563379118651698</v>
      </c>
      <c r="F51" s="27">
        <f t="shared" si="7"/>
        <v>0</v>
      </c>
      <c r="G51" s="27">
        <f t="shared" si="8"/>
        <v>0</v>
      </c>
      <c r="H51" s="27">
        <f t="shared" si="9"/>
        <v>4.8125835678817426</v>
      </c>
      <c r="I51" s="27">
        <f t="shared" si="9"/>
        <v>2.4954137018646074</v>
      </c>
      <c r="J51" s="27">
        <f t="shared" si="9"/>
        <v>2.1983406421188203</v>
      </c>
      <c r="K51" s="27">
        <f t="shared" si="9"/>
        <v>0</v>
      </c>
      <c r="L51" s="27">
        <f t="shared" si="10"/>
        <v>4.2</v>
      </c>
      <c r="M51" s="27">
        <f t="shared" si="10"/>
        <v>4.2</v>
      </c>
      <c r="N51" s="27">
        <f t="shared" si="10"/>
        <v>2.2999999999999998</v>
      </c>
      <c r="O51" s="27">
        <f t="shared" si="10"/>
        <v>0</v>
      </c>
      <c r="P51" s="27">
        <f t="shared" si="11"/>
        <v>3.9499999999999997</v>
      </c>
      <c r="Q51" s="27">
        <f t="shared" si="11"/>
        <v>6.1999999999999993</v>
      </c>
      <c r="R51" s="27">
        <f t="shared" si="11"/>
        <v>3.8000000000000003</v>
      </c>
      <c r="S51" s="27">
        <f t="shared" si="11"/>
        <v>0</v>
      </c>
      <c r="T51" s="27">
        <f t="shared" si="12"/>
        <v>3.7</v>
      </c>
      <c r="U51" s="27">
        <f t="shared" si="12"/>
        <v>8.1999999999999993</v>
      </c>
      <c r="V51" s="27">
        <f t="shared" si="12"/>
        <v>5.3</v>
      </c>
      <c r="W51" s="27">
        <f t="shared" si="12"/>
        <v>0</v>
      </c>
      <c r="X51" s="27">
        <f t="shared" si="13"/>
        <v>6.4860557768924307</v>
      </c>
      <c r="Y51" s="27">
        <f t="shared" si="13"/>
        <v>3.6115537848605577</v>
      </c>
      <c r="Z51" s="27">
        <f t="shared" si="13"/>
        <v>8.4023904382470125</v>
      </c>
      <c r="AA51" s="27">
        <f t="shared" si="13"/>
        <v>0</v>
      </c>
      <c r="AB51" s="27">
        <f t="shared" si="14"/>
        <v>4.9000000000000004</v>
      </c>
      <c r="AC51" s="27">
        <f t="shared" si="14"/>
        <v>4.9000000000000004</v>
      </c>
      <c r="AD51" s="27">
        <f t="shared" si="14"/>
        <v>10.000000000000002</v>
      </c>
      <c r="AE51" s="27">
        <f t="shared" si="14"/>
        <v>0</v>
      </c>
      <c r="AF51" s="27">
        <f t="shared" si="15"/>
        <v>9.2999999999999989</v>
      </c>
      <c r="AG51" s="27">
        <f t="shared" si="15"/>
        <v>17.049999999999997</v>
      </c>
      <c r="AH51" s="27">
        <f t="shared" si="15"/>
        <v>11.099999999999996</v>
      </c>
      <c r="AI51" s="27">
        <f t="shared" si="15"/>
        <v>0</v>
      </c>
      <c r="AJ51" s="27">
        <f t="shared" si="16"/>
        <v>13.7</v>
      </c>
      <c r="AK51" s="27">
        <f t="shared" si="16"/>
        <v>29.199999999999996</v>
      </c>
      <c r="AL51" s="27">
        <f t="shared" si="16"/>
        <v>12.2</v>
      </c>
      <c r="AM51" s="27">
        <f t="shared" si="16"/>
        <v>0</v>
      </c>
    </row>
    <row r="52" spans="2:39" x14ac:dyDescent="0.25">
      <c r="B52" s="9"/>
      <c r="C52" s="14" t="s">
        <v>11</v>
      </c>
      <c r="D52" s="27">
        <f t="shared" si="5"/>
        <v>0</v>
      </c>
      <c r="E52" s="27">
        <f t="shared" si="6"/>
        <v>0</v>
      </c>
      <c r="F52" s="27">
        <f t="shared" si="7"/>
        <v>0</v>
      </c>
      <c r="G52" s="27">
        <f t="shared" si="8"/>
        <v>0</v>
      </c>
      <c r="H52" s="27">
        <f t="shared" si="9"/>
        <v>0</v>
      </c>
      <c r="I52" s="27">
        <f t="shared" si="9"/>
        <v>0</v>
      </c>
      <c r="J52" s="27">
        <f t="shared" si="9"/>
        <v>0.6</v>
      </c>
      <c r="K52" s="27">
        <f t="shared" si="9"/>
        <v>0</v>
      </c>
      <c r="L52" s="27">
        <f t="shared" si="10"/>
        <v>0</v>
      </c>
      <c r="M52" s="27">
        <f t="shared" si="10"/>
        <v>0</v>
      </c>
      <c r="N52" s="27">
        <f t="shared" si="10"/>
        <v>1.2</v>
      </c>
      <c r="O52" s="27">
        <f t="shared" si="10"/>
        <v>0</v>
      </c>
      <c r="P52" s="27">
        <f t="shared" si="11"/>
        <v>0</v>
      </c>
      <c r="Q52" s="27">
        <f t="shared" si="11"/>
        <v>0</v>
      </c>
      <c r="R52" s="27">
        <f t="shared" si="11"/>
        <v>1.9</v>
      </c>
      <c r="S52" s="27">
        <f t="shared" si="11"/>
        <v>0</v>
      </c>
      <c r="T52" s="27">
        <f t="shared" si="12"/>
        <v>0</v>
      </c>
      <c r="U52" s="27">
        <f t="shared" si="12"/>
        <v>0</v>
      </c>
      <c r="V52" s="27">
        <f t="shared" si="12"/>
        <v>2.6</v>
      </c>
      <c r="W52" s="27">
        <f t="shared" si="12"/>
        <v>0</v>
      </c>
      <c r="X52" s="27">
        <f t="shared" si="13"/>
        <v>0</v>
      </c>
      <c r="Y52" s="27">
        <f t="shared" si="13"/>
        <v>0</v>
      </c>
      <c r="Z52" s="27">
        <f t="shared" si="13"/>
        <v>1.7000000000000002</v>
      </c>
      <c r="AA52" s="27">
        <f t="shared" si="13"/>
        <v>0</v>
      </c>
      <c r="AB52" s="27">
        <f t="shared" si="14"/>
        <v>0</v>
      </c>
      <c r="AC52" s="27">
        <f t="shared" si="14"/>
        <v>0</v>
      </c>
      <c r="AD52" s="27">
        <f t="shared" si="14"/>
        <v>0.8</v>
      </c>
      <c r="AE52" s="27">
        <f t="shared" si="14"/>
        <v>0</v>
      </c>
      <c r="AF52" s="27">
        <f t="shared" si="15"/>
        <v>0</v>
      </c>
      <c r="AG52" s="27">
        <f t="shared" si="15"/>
        <v>0</v>
      </c>
      <c r="AH52" s="27">
        <f t="shared" si="15"/>
        <v>2.1</v>
      </c>
      <c r="AI52" s="27">
        <f t="shared" si="15"/>
        <v>0</v>
      </c>
      <c r="AJ52" s="27">
        <f t="shared" si="16"/>
        <v>0</v>
      </c>
      <c r="AK52" s="27">
        <f t="shared" si="16"/>
        <v>0</v>
      </c>
      <c r="AL52" s="27">
        <f t="shared" si="16"/>
        <v>3.4</v>
      </c>
      <c r="AM52" s="27">
        <f t="shared" si="16"/>
        <v>0</v>
      </c>
    </row>
    <row r="53" spans="2:39" x14ac:dyDescent="0.25">
      <c r="B53" s="9"/>
      <c r="C53" s="14" t="s">
        <v>12</v>
      </c>
      <c r="D53" s="27">
        <f t="shared" si="5"/>
        <v>0</v>
      </c>
      <c r="E53" s="27">
        <f t="shared" si="6"/>
        <v>35.55702424712328</v>
      </c>
      <c r="F53" s="27">
        <f t="shared" si="7"/>
        <v>0</v>
      </c>
      <c r="G53" s="27">
        <f t="shared" si="8"/>
        <v>0</v>
      </c>
      <c r="H53" s="27">
        <f t="shared" si="9"/>
        <v>0</v>
      </c>
      <c r="I53" s="27">
        <f t="shared" si="9"/>
        <v>33.77851212356164</v>
      </c>
      <c r="J53" s="27">
        <f t="shared" si="9"/>
        <v>0</v>
      </c>
      <c r="K53" s="27">
        <f t="shared" si="9"/>
        <v>0</v>
      </c>
      <c r="L53" s="27">
        <f t="shared" si="10"/>
        <v>0</v>
      </c>
      <c r="M53" s="27">
        <f t="shared" si="10"/>
        <v>32</v>
      </c>
      <c r="N53" s="27">
        <f t="shared" si="10"/>
        <v>0</v>
      </c>
      <c r="O53" s="27">
        <f t="shared" si="10"/>
        <v>0</v>
      </c>
      <c r="P53" s="27">
        <f t="shared" si="11"/>
        <v>0</v>
      </c>
      <c r="Q53" s="27">
        <f t="shared" si="11"/>
        <v>28.55</v>
      </c>
      <c r="R53" s="27">
        <f t="shared" si="11"/>
        <v>0</v>
      </c>
      <c r="S53" s="27">
        <f t="shared" si="11"/>
        <v>0</v>
      </c>
      <c r="T53" s="27">
        <f t="shared" si="12"/>
        <v>0</v>
      </c>
      <c r="U53" s="27">
        <f t="shared" si="12"/>
        <v>25.1</v>
      </c>
      <c r="V53" s="27">
        <f t="shared" si="12"/>
        <v>0</v>
      </c>
      <c r="W53" s="27">
        <f t="shared" si="12"/>
        <v>0</v>
      </c>
      <c r="X53" s="27">
        <f t="shared" si="13"/>
        <v>0</v>
      </c>
      <c r="Y53" s="27">
        <f t="shared" si="13"/>
        <v>29.95</v>
      </c>
      <c r="Z53" s="27">
        <f t="shared" si="13"/>
        <v>0</v>
      </c>
      <c r="AA53" s="27">
        <f t="shared" si="13"/>
        <v>0</v>
      </c>
      <c r="AB53" s="27">
        <f t="shared" si="14"/>
        <v>0</v>
      </c>
      <c r="AC53" s="27">
        <f t="shared" si="14"/>
        <v>34.799999999999997</v>
      </c>
      <c r="AD53" s="27">
        <f t="shared" si="14"/>
        <v>0</v>
      </c>
      <c r="AE53" s="27">
        <f t="shared" si="14"/>
        <v>0</v>
      </c>
      <c r="AF53" s="27">
        <f t="shared" si="15"/>
        <v>0</v>
      </c>
      <c r="AG53" s="27">
        <f t="shared" si="15"/>
        <v>34.799999999999997</v>
      </c>
      <c r="AH53" s="27">
        <f t="shared" si="15"/>
        <v>0</v>
      </c>
      <c r="AI53" s="27">
        <f t="shared" si="15"/>
        <v>0</v>
      </c>
      <c r="AJ53" s="27">
        <f t="shared" si="16"/>
        <v>0</v>
      </c>
      <c r="AK53" s="27">
        <f t="shared" si="16"/>
        <v>34.799999999999997</v>
      </c>
      <c r="AL53" s="27">
        <f t="shared" si="16"/>
        <v>0</v>
      </c>
      <c r="AM53" s="27">
        <f t="shared" si="16"/>
        <v>0</v>
      </c>
    </row>
    <row r="54" spans="2:39" x14ac:dyDescent="0.25">
      <c r="B54" s="9"/>
      <c r="C54" s="14" t="s">
        <v>13</v>
      </c>
      <c r="D54" s="27">
        <f t="shared" si="5"/>
        <v>0</v>
      </c>
      <c r="E54" s="27">
        <f t="shared" si="6"/>
        <v>0</v>
      </c>
      <c r="F54" s="27">
        <f t="shared" si="7"/>
        <v>0.198367545075464</v>
      </c>
      <c r="G54" s="27">
        <f t="shared" si="8"/>
        <v>0</v>
      </c>
      <c r="H54" s="27">
        <f t="shared" si="9"/>
        <v>0</v>
      </c>
      <c r="I54" s="27">
        <f t="shared" si="9"/>
        <v>0</v>
      </c>
      <c r="J54" s="27">
        <f t="shared" si="9"/>
        <v>2.5491837725377322</v>
      </c>
      <c r="K54" s="27">
        <f t="shared" si="9"/>
        <v>0</v>
      </c>
      <c r="L54" s="27">
        <f t="shared" si="10"/>
        <v>0</v>
      </c>
      <c r="M54" s="27">
        <f t="shared" si="10"/>
        <v>0</v>
      </c>
      <c r="N54" s="27">
        <f t="shared" si="10"/>
        <v>4.9000000000000004</v>
      </c>
      <c r="O54" s="27">
        <f t="shared" si="10"/>
        <v>0</v>
      </c>
      <c r="P54" s="27">
        <f t="shared" si="11"/>
        <v>0</v>
      </c>
      <c r="Q54" s="27">
        <f t="shared" si="11"/>
        <v>0</v>
      </c>
      <c r="R54" s="27">
        <f t="shared" si="11"/>
        <v>7.05</v>
      </c>
      <c r="S54" s="27">
        <f t="shared" si="11"/>
        <v>0</v>
      </c>
      <c r="T54" s="27">
        <f t="shared" si="12"/>
        <v>0</v>
      </c>
      <c r="U54" s="27">
        <f t="shared" si="12"/>
        <v>0</v>
      </c>
      <c r="V54" s="27">
        <f t="shared" si="12"/>
        <v>9.1999999999999993</v>
      </c>
      <c r="W54" s="27">
        <f t="shared" si="12"/>
        <v>0</v>
      </c>
      <c r="X54" s="27">
        <f t="shared" si="13"/>
        <v>0</v>
      </c>
      <c r="Y54" s="27">
        <f t="shared" si="13"/>
        <v>0</v>
      </c>
      <c r="Z54" s="27">
        <f t="shared" si="13"/>
        <v>8.8999999999999986</v>
      </c>
      <c r="AA54" s="27">
        <f t="shared" si="13"/>
        <v>0</v>
      </c>
      <c r="AB54" s="27">
        <f t="shared" si="14"/>
        <v>0</v>
      </c>
      <c r="AC54" s="27">
        <f t="shared" si="14"/>
        <v>0</v>
      </c>
      <c r="AD54" s="27">
        <f t="shared" si="14"/>
        <v>8.6</v>
      </c>
      <c r="AE54" s="27">
        <f t="shared" si="14"/>
        <v>0</v>
      </c>
      <c r="AF54" s="27">
        <f t="shared" si="15"/>
        <v>0</v>
      </c>
      <c r="AG54" s="27">
        <f t="shared" si="15"/>
        <v>0</v>
      </c>
      <c r="AH54" s="27">
        <f t="shared" si="15"/>
        <v>21.75</v>
      </c>
      <c r="AI54" s="27">
        <f t="shared" si="15"/>
        <v>0</v>
      </c>
      <c r="AJ54" s="27">
        <f t="shared" si="16"/>
        <v>0</v>
      </c>
      <c r="AK54" s="27">
        <f t="shared" si="16"/>
        <v>0</v>
      </c>
      <c r="AL54" s="27">
        <f t="shared" si="16"/>
        <v>34.9</v>
      </c>
      <c r="AM54" s="27">
        <f t="shared" si="16"/>
        <v>0</v>
      </c>
    </row>
    <row r="55" spans="2:39" x14ac:dyDescent="0.25">
      <c r="B55" s="9"/>
      <c r="C55" s="14" t="s">
        <v>14</v>
      </c>
      <c r="D55" s="27">
        <f t="shared" si="5"/>
        <v>0</v>
      </c>
      <c r="E55" s="27">
        <f t="shared" si="6"/>
        <v>0</v>
      </c>
      <c r="F55" s="27">
        <f t="shared" si="7"/>
        <v>0</v>
      </c>
      <c r="G55" s="27">
        <f t="shared" si="8"/>
        <v>0</v>
      </c>
      <c r="H55" s="27">
        <f t="shared" si="9"/>
        <v>0</v>
      </c>
      <c r="I55" s="27">
        <f t="shared" si="9"/>
        <v>0</v>
      </c>
      <c r="J55" s="27">
        <f t="shared" si="9"/>
        <v>0</v>
      </c>
      <c r="K55" s="27">
        <f t="shared" si="9"/>
        <v>0</v>
      </c>
      <c r="L55" s="27">
        <f t="shared" si="10"/>
        <v>0</v>
      </c>
      <c r="M55" s="27">
        <f t="shared" si="10"/>
        <v>0</v>
      </c>
      <c r="N55" s="27">
        <f t="shared" si="10"/>
        <v>0</v>
      </c>
      <c r="O55" s="27">
        <f t="shared" si="10"/>
        <v>0</v>
      </c>
      <c r="P55" s="27">
        <f t="shared" si="11"/>
        <v>0</v>
      </c>
      <c r="Q55" s="27">
        <f t="shared" si="11"/>
        <v>0</v>
      </c>
      <c r="R55" s="27">
        <f t="shared" si="11"/>
        <v>0</v>
      </c>
      <c r="S55" s="27">
        <f t="shared" si="11"/>
        <v>0</v>
      </c>
      <c r="T55" s="27">
        <f t="shared" si="12"/>
        <v>0</v>
      </c>
      <c r="U55" s="27">
        <f t="shared" si="12"/>
        <v>0</v>
      </c>
      <c r="V55" s="27">
        <f t="shared" si="12"/>
        <v>0</v>
      </c>
      <c r="W55" s="27">
        <f t="shared" si="12"/>
        <v>0</v>
      </c>
      <c r="X55" s="27">
        <f t="shared" si="13"/>
        <v>0</v>
      </c>
      <c r="Y55" s="27">
        <f t="shared" si="13"/>
        <v>0.25</v>
      </c>
      <c r="Z55" s="27">
        <f t="shared" si="13"/>
        <v>0.25</v>
      </c>
      <c r="AA55" s="27">
        <f t="shared" si="13"/>
        <v>0</v>
      </c>
      <c r="AB55" s="27">
        <f t="shared" si="14"/>
        <v>0</v>
      </c>
      <c r="AC55" s="27">
        <f t="shared" si="14"/>
        <v>0.5</v>
      </c>
      <c r="AD55" s="27">
        <f t="shared" si="14"/>
        <v>0.5</v>
      </c>
      <c r="AE55" s="27">
        <f t="shared" si="14"/>
        <v>0</v>
      </c>
      <c r="AF55" s="27">
        <f t="shared" si="15"/>
        <v>0</v>
      </c>
      <c r="AG55" s="27">
        <f t="shared" si="15"/>
        <v>1.5</v>
      </c>
      <c r="AH55" s="27">
        <f t="shared" si="15"/>
        <v>1.5</v>
      </c>
      <c r="AI55" s="27">
        <f t="shared" si="15"/>
        <v>0</v>
      </c>
      <c r="AJ55" s="27">
        <f t="shared" si="16"/>
        <v>0</v>
      </c>
      <c r="AK55" s="27">
        <f t="shared" si="16"/>
        <v>2.5</v>
      </c>
      <c r="AL55" s="27">
        <f t="shared" si="16"/>
        <v>2.5</v>
      </c>
      <c r="AM55" s="27">
        <f t="shared" si="16"/>
        <v>0</v>
      </c>
    </row>
    <row r="56" spans="2:39" x14ac:dyDescent="0.25">
      <c r="B56" s="9"/>
      <c r="C56" s="14" t="s">
        <v>15</v>
      </c>
      <c r="D56" s="27">
        <f t="shared" si="5"/>
        <v>0</v>
      </c>
      <c r="E56" s="27">
        <f t="shared" si="6"/>
        <v>0</v>
      </c>
      <c r="F56" s="27">
        <f t="shared" si="7"/>
        <v>1.8562813820541799</v>
      </c>
      <c r="G56" s="27">
        <f t="shared" si="8"/>
        <v>0</v>
      </c>
      <c r="H56" s="27">
        <f t="shared" si="9"/>
        <v>0</v>
      </c>
      <c r="I56" s="27">
        <f t="shared" si="9"/>
        <v>0</v>
      </c>
      <c r="J56" s="27">
        <f t="shared" si="9"/>
        <v>3.0781406910270901</v>
      </c>
      <c r="K56" s="27">
        <f t="shared" si="9"/>
        <v>0</v>
      </c>
      <c r="L56" s="27">
        <f t="shared" si="10"/>
        <v>0</v>
      </c>
      <c r="M56" s="27">
        <f t="shared" si="10"/>
        <v>0</v>
      </c>
      <c r="N56" s="27">
        <f t="shared" si="10"/>
        <v>4.3</v>
      </c>
      <c r="O56" s="27">
        <f t="shared" si="10"/>
        <v>0</v>
      </c>
      <c r="P56" s="27">
        <f t="shared" si="11"/>
        <v>0</v>
      </c>
      <c r="Q56" s="27">
        <f t="shared" si="11"/>
        <v>0</v>
      </c>
      <c r="R56" s="27">
        <f t="shared" si="11"/>
        <v>5.6</v>
      </c>
      <c r="S56" s="27">
        <f t="shared" si="11"/>
        <v>0</v>
      </c>
      <c r="T56" s="27">
        <f t="shared" si="12"/>
        <v>0</v>
      </c>
      <c r="U56" s="27">
        <f t="shared" si="12"/>
        <v>0</v>
      </c>
      <c r="V56" s="27">
        <f t="shared" si="12"/>
        <v>6.9</v>
      </c>
      <c r="W56" s="27">
        <f t="shared" si="12"/>
        <v>0</v>
      </c>
      <c r="X56" s="27">
        <f t="shared" si="13"/>
        <v>0</v>
      </c>
      <c r="Y56" s="27">
        <f t="shared" si="13"/>
        <v>0</v>
      </c>
      <c r="Z56" s="27">
        <f t="shared" si="13"/>
        <v>6.9</v>
      </c>
      <c r="AA56" s="27">
        <f t="shared" si="13"/>
        <v>0</v>
      </c>
      <c r="AB56" s="27">
        <f t="shared" si="14"/>
        <v>0</v>
      </c>
      <c r="AC56" s="27">
        <f t="shared" si="14"/>
        <v>0</v>
      </c>
      <c r="AD56" s="27">
        <f t="shared" si="14"/>
        <v>6.9</v>
      </c>
      <c r="AE56" s="27">
        <f t="shared" si="14"/>
        <v>0</v>
      </c>
      <c r="AF56" s="27">
        <f t="shared" si="15"/>
        <v>0</v>
      </c>
      <c r="AG56" s="27">
        <f t="shared" si="15"/>
        <v>0</v>
      </c>
      <c r="AH56" s="27">
        <f t="shared" si="15"/>
        <v>9.25</v>
      </c>
      <c r="AI56" s="27">
        <f t="shared" si="15"/>
        <v>0</v>
      </c>
      <c r="AJ56" s="27">
        <f t="shared" si="16"/>
        <v>0</v>
      </c>
      <c r="AK56" s="27">
        <f t="shared" si="16"/>
        <v>0</v>
      </c>
      <c r="AL56" s="27">
        <f t="shared" si="16"/>
        <v>11.6</v>
      </c>
      <c r="AM56" s="27">
        <f t="shared" si="16"/>
        <v>0</v>
      </c>
    </row>
    <row r="57" spans="2:39" ht="12.75" customHeight="1" x14ac:dyDescent="0.25">
      <c r="B57" s="9" t="s">
        <v>16</v>
      </c>
      <c r="C57" s="14" t="s">
        <v>17</v>
      </c>
      <c r="D57" s="27">
        <f t="shared" si="5"/>
        <v>0</v>
      </c>
      <c r="E57" s="27">
        <f t="shared" si="6"/>
        <v>0</v>
      </c>
      <c r="F57" s="27">
        <f t="shared" si="7"/>
        <v>0.17899999999999999</v>
      </c>
      <c r="G57" s="27">
        <f t="shared" si="8"/>
        <v>0</v>
      </c>
      <c r="H57" s="27">
        <f t="shared" si="9"/>
        <v>0</v>
      </c>
      <c r="I57" s="27">
        <f t="shared" si="9"/>
        <v>0</v>
      </c>
      <c r="J57" s="27">
        <f t="shared" si="9"/>
        <v>0.58344827586206893</v>
      </c>
      <c r="K57" s="27">
        <f t="shared" si="9"/>
        <v>0</v>
      </c>
      <c r="L57" s="27">
        <f t="shared" si="10"/>
        <v>0</v>
      </c>
      <c r="M57" s="27">
        <f t="shared" si="10"/>
        <v>0</v>
      </c>
      <c r="N57" s="27">
        <f t="shared" si="10"/>
        <v>0.83275862068965523</v>
      </c>
      <c r="O57" s="27">
        <f t="shared" si="10"/>
        <v>0</v>
      </c>
      <c r="P57" s="27">
        <f t="shared" si="11"/>
        <v>0</v>
      </c>
      <c r="Q57" s="27">
        <f t="shared" si="11"/>
        <v>0</v>
      </c>
      <c r="R57" s="27">
        <f t="shared" si="11"/>
        <v>1.3313793103448277</v>
      </c>
      <c r="S57" s="27">
        <f t="shared" si="11"/>
        <v>0</v>
      </c>
      <c r="T57" s="27">
        <f t="shared" si="12"/>
        <v>0</v>
      </c>
      <c r="U57" s="27">
        <f t="shared" si="12"/>
        <v>0</v>
      </c>
      <c r="V57" s="27">
        <f t="shared" si="12"/>
        <v>1.83</v>
      </c>
      <c r="W57" s="27">
        <f t="shared" si="12"/>
        <v>0</v>
      </c>
      <c r="X57" s="27">
        <f t="shared" si="13"/>
        <v>0</v>
      </c>
      <c r="Y57" s="27">
        <f t="shared" si="13"/>
        <v>0</v>
      </c>
      <c r="Z57" s="27">
        <f t="shared" si="13"/>
        <v>0.58344827586206893</v>
      </c>
      <c r="AA57" s="27">
        <f t="shared" si="13"/>
        <v>0</v>
      </c>
      <c r="AB57" s="27">
        <f t="shared" si="14"/>
        <v>0</v>
      </c>
      <c r="AC57" s="27">
        <f t="shared" si="14"/>
        <v>0</v>
      </c>
      <c r="AD57" s="27">
        <f t="shared" si="14"/>
        <v>0.83275862068965523</v>
      </c>
      <c r="AE57" s="27">
        <f t="shared" si="14"/>
        <v>0</v>
      </c>
      <c r="AF57" s="27">
        <f t="shared" si="15"/>
        <v>0</v>
      </c>
      <c r="AG57" s="27">
        <f t="shared" si="15"/>
        <v>0</v>
      </c>
      <c r="AH57" s="27">
        <f t="shared" si="15"/>
        <v>1.3313793103448277</v>
      </c>
      <c r="AI57" s="27">
        <f t="shared" si="15"/>
        <v>0</v>
      </c>
      <c r="AJ57" s="27">
        <f t="shared" si="16"/>
        <v>0</v>
      </c>
      <c r="AK57" s="27">
        <f t="shared" si="16"/>
        <v>0</v>
      </c>
      <c r="AL57" s="27">
        <f t="shared" si="16"/>
        <v>1.83</v>
      </c>
      <c r="AM57" s="27">
        <f t="shared" si="16"/>
        <v>0</v>
      </c>
    </row>
    <row r="58" spans="2:39" x14ac:dyDescent="0.25">
      <c r="B58" s="9"/>
      <c r="C58" s="14" t="s">
        <v>18</v>
      </c>
      <c r="D58" s="27">
        <f t="shared" si="5"/>
        <v>0</v>
      </c>
      <c r="E58" s="27">
        <f t="shared" si="6"/>
        <v>0</v>
      </c>
      <c r="F58" s="27">
        <f t="shared" si="7"/>
        <v>0.11799999999999999</v>
      </c>
      <c r="G58" s="27">
        <f t="shared" si="8"/>
        <v>0</v>
      </c>
      <c r="H58" s="27">
        <f t="shared" si="9"/>
        <v>0</v>
      </c>
      <c r="I58" s="27">
        <f t="shared" si="9"/>
        <v>0</v>
      </c>
      <c r="J58" s="27">
        <f t="shared" si="9"/>
        <v>0.48724137931034484</v>
      </c>
      <c r="K58" s="27">
        <f t="shared" si="9"/>
        <v>0</v>
      </c>
      <c r="L58" s="27">
        <f t="shared" si="10"/>
        <v>0</v>
      </c>
      <c r="M58" s="27">
        <f t="shared" si="10"/>
        <v>0</v>
      </c>
      <c r="N58" s="27">
        <f t="shared" si="10"/>
        <v>1.6768965517241379</v>
      </c>
      <c r="O58" s="27">
        <f t="shared" si="10"/>
        <v>0</v>
      </c>
      <c r="P58" s="27">
        <f t="shared" si="11"/>
        <v>0</v>
      </c>
      <c r="Q58" s="27">
        <f t="shared" si="11"/>
        <v>0</v>
      </c>
      <c r="R58" s="27">
        <f t="shared" si="11"/>
        <v>1.6768965517241379</v>
      </c>
      <c r="S58" s="27">
        <f t="shared" si="11"/>
        <v>0</v>
      </c>
      <c r="T58" s="27">
        <f t="shared" si="12"/>
        <v>0</v>
      </c>
      <c r="U58" s="27">
        <f t="shared" si="12"/>
        <v>0</v>
      </c>
      <c r="V58" s="27">
        <f t="shared" si="12"/>
        <v>2.4700000000000002</v>
      </c>
      <c r="W58" s="27">
        <f t="shared" si="12"/>
        <v>0</v>
      </c>
      <c r="X58" s="27">
        <f t="shared" si="13"/>
        <v>0</v>
      </c>
      <c r="Y58" s="27">
        <f t="shared" si="13"/>
        <v>0</v>
      </c>
      <c r="Z58" s="27">
        <f t="shared" si="13"/>
        <v>0.48724137931034484</v>
      </c>
      <c r="AA58" s="27">
        <f t="shared" si="13"/>
        <v>0</v>
      </c>
      <c r="AB58" s="27">
        <f t="shared" si="14"/>
        <v>0</v>
      </c>
      <c r="AC58" s="27">
        <f t="shared" si="14"/>
        <v>0</v>
      </c>
      <c r="AD58" s="27">
        <f t="shared" si="14"/>
        <v>0.883793103448276</v>
      </c>
      <c r="AE58" s="27">
        <f t="shared" si="14"/>
        <v>0</v>
      </c>
      <c r="AF58" s="27">
        <f t="shared" si="15"/>
        <v>0</v>
      </c>
      <c r="AG58" s="27">
        <f t="shared" si="15"/>
        <v>0</v>
      </c>
      <c r="AH58" s="27">
        <f t="shared" si="15"/>
        <v>1.6768965517241379</v>
      </c>
      <c r="AI58" s="27">
        <f t="shared" si="15"/>
        <v>0</v>
      </c>
      <c r="AJ58" s="27">
        <f t="shared" si="16"/>
        <v>0</v>
      </c>
      <c r="AK58" s="27">
        <f t="shared" si="16"/>
        <v>0</v>
      </c>
      <c r="AL58" s="27">
        <f t="shared" si="16"/>
        <v>2.4700000000000002</v>
      </c>
      <c r="AM58" s="27">
        <f t="shared" si="16"/>
        <v>0</v>
      </c>
    </row>
    <row r="59" spans="2:39" x14ac:dyDescent="0.25">
      <c r="B59" s="9"/>
      <c r="C59" s="14" t="s">
        <v>19</v>
      </c>
      <c r="D59" s="27">
        <f t="shared" si="5"/>
        <v>0</v>
      </c>
      <c r="E59" s="27">
        <f t="shared" si="6"/>
        <v>0</v>
      </c>
      <c r="F59" s="27">
        <f t="shared" si="7"/>
        <v>0.26096158737759001</v>
      </c>
      <c r="G59" s="27">
        <f t="shared" si="8"/>
        <v>0</v>
      </c>
      <c r="H59" s="27">
        <f t="shared" si="9"/>
        <v>0</v>
      </c>
      <c r="I59" s="27">
        <f t="shared" si="9"/>
        <v>0</v>
      </c>
      <c r="J59" s="27">
        <f t="shared" si="9"/>
        <v>0.35</v>
      </c>
      <c r="K59" s="27">
        <f t="shared" si="9"/>
        <v>0</v>
      </c>
      <c r="L59" s="27">
        <f t="shared" si="10"/>
        <v>0</v>
      </c>
      <c r="M59" s="27">
        <f t="shared" si="10"/>
        <v>0</v>
      </c>
      <c r="N59" s="27">
        <f t="shared" si="10"/>
        <v>0.4</v>
      </c>
      <c r="O59" s="27">
        <f t="shared" si="10"/>
        <v>0</v>
      </c>
      <c r="P59" s="27">
        <f t="shared" si="11"/>
        <v>0</v>
      </c>
      <c r="Q59" s="27">
        <f t="shared" si="11"/>
        <v>0</v>
      </c>
      <c r="R59" s="27">
        <f t="shared" si="11"/>
        <v>0.4</v>
      </c>
      <c r="S59" s="27">
        <f t="shared" si="11"/>
        <v>0</v>
      </c>
      <c r="T59" s="27">
        <f t="shared" si="12"/>
        <v>0</v>
      </c>
      <c r="U59" s="27">
        <f t="shared" si="12"/>
        <v>0</v>
      </c>
      <c r="V59" s="27">
        <f t="shared" si="12"/>
        <v>0.4</v>
      </c>
      <c r="W59" s="27">
        <f t="shared" si="12"/>
        <v>0</v>
      </c>
      <c r="X59" s="27">
        <f t="shared" si="13"/>
        <v>0</v>
      </c>
      <c r="Y59" s="27">
        <f t="shared" si="13"/>
        <v>0</v>
      </c>
      <c r="Z59" s="27">
        <f t="shared" si="13"/>
        <v>0.45</v>
      </c>
      <c r="AA59" s="27">
        <f t="shared" si="13"/>
        <v>0</v>
      </c>
      <c r="AB59" s="27">
        <f t="shared" si="14"/>
        <v>0</v>
      </c>
      <c r="AC59" s="27">
        <f t="shared" si="14"/>
        <v>0</v>
      </c>
      <c r="AD59" s="27">
        <f t="shared" si="14"/>
        <v>0.5</v>
      </c>
      <c r="AE59" s="27">
        <f t="shared" si="14"/>
        <v>0</v>
      </c>
      <c r="AF59" s="27">
        <f t="shared" si="15"/>
        <v>0</v>
      </c>
      <c r="AG59" s="27">
        <f t="shared" si="15"/>
        <v>0</v>
      </c>
      <c r="AH59" s="27">
        <f t="shared" si="15"/>
        <v>0.8</v>
      </c>
      <c r="AI59" s="27">
        <f t="shared" si="15"/>
        <v>0</v>
      </c>
      <c r="AJ59" s="27">
        <f t="shared" si="16"/>
        <v>0</v>
      </c>
      <c r="AK59" s="27">
        <f t="shared" si="16"/>
        <v>0</v>
      </c>
      <c r="AL59" s="27">
        <f t="shared" si="16"/>
        <v>1.1000000000000001</v>
      </c>
      <c r="AM59" s="27">
        <f t="shared" si="16"/>
        <v>0</v>
      </c>
    </row>
    <row r="60" spans="2:39" x14ac:dyDescent="0.25">
      <c r="B60" s="9"/>
      <c r="C60" s="18" t="s">
        <v>20</v>
      </c>
      <c r="D60" s="27">
        <f t="shared" si="5"/>
        <v>0</v>
      </c>
      <c r="E60" s="27">
        <f t="shared" si="6"/>
        <v>0</v>
      </c>
      <c r="F60" s="27">
        <f t="shared" si="7"/>
        <v>0.247</v>
      </c>
      <c r="G60" s="27">
        <f t="shared" si="8"/>
        <v>0</v>
      </c>
      <c r="H60" s="27">
        <f t="shared" si="9"/>
        <v>0</v>
      </c>
      <c r="I60" s="27">
        <f t="shared" si="9"/>
        <v>0</v>
      </c>
      <c r="J60" s="27">
        <f t="shared" si="9"/>
        <v>0.497</v>
      </c>
      <c r="K60" s="27">
        <f t="shared" si="9"/>
        <v>0</v>
      </c>
      <c r="L60" s="27">
        <f t="shared" si="10"/>
        <v>0</v>
      </c>
      <c r="M60" s="27">
        <f t="shared" si="10"/>
        <v>0</v>
      </c>
      <c r="N60" s="27">
        <f t="shared" si="10"/>
        <v>1.584137931034483</v>
      </c>
      <c r="O60" s="27">
        <f t="shared" si="10"/>
        <v>0</v>
      </c>
      <c r="P60" s="27">
        <f t="shared" si="11"/>
        <v>0</v>
      </c>
      <c r="Q60" s="27">
        <f t="shared" si="11"/>
        <v>0</v>
      </c>
      <c r="R60" s="27">
        <f t="shared" si="11"/>
        <v>2.7920689655172413</v>
      </c>
      <c r="S60" s="27">
        <f t="shared" si="11"/>
        <v>0</v>
      </c>
      <c r="T60" s="27">
        <f t="shared" si="12"/>
        <v>0</v>
      </c>
      <c r="U60" s="27">
        <f t="shared" si="12"/>
        <v>0</v>
      </c>
      <c r="V60" s="27">
        <f t="shared" si="12"/>
        <v>4</v>
      </c>
      <c r="W60" s="27">
        <f t="shared" si="12"/>
        <v>0</v>
      </c>
      <c r="X60" s="27">
        <f t="shared" si="13"/>
        <v>0</v>
      </c>
      <c r="Y60" s="27">
        <f t="shared" si="13"/>
        <v>0</v>
      </c>
      <c r="Z60" s="27">
        <f t="shared" si="13"/>
        <v>0.98017241379310338</v>
      </c>
      <c r="AA60" s="27">
        <f t="shared" si="13"/>
        <v>0</v>
      </c>
      <c r="AB60" s="27">
        <f t="shared" si="14"/>
        <v>0</v>
      </c>
      <c r="AC60" s="27">
        <f t="shared" si="14"/>
        <v>0</v>
      </c>
      <c r="AD60" s="27">
        <f t="shared" si="14"/>
        <v>1.584137931034483</v>
      </c>
      <c r="AE60" s="27">
        <f t="shared" si="14"/>
        <v>0</v>
      </c>
      <c r="AF60" s="27">
        <f t="shared" si="15"/>
        <v>0</v>
      </c>
      <c r="AG60" s="27">
        <f t="shared" si="15"/>
        <v>0</v>
      </c>
      <c r="AH60" s="27">
        <f t="shared" si="15"/>
        <v>2.7920689655172413</v>
      </c>
      <c r="AI60" s="27">
        <f t="shared" si="15"/>
        <v>0</v>
      </c>
      <c r="AJ60" s="27">
        <f t="shared" si="16"/>
        <v>0</v>
      </c>
      <c r="AK60" s="27">
        <f t="shared" si="16"/>
        <v>0</v>
      </c>
      <c r="AL60" s="27">
        <f t="shared" si="16"/>
        <v>4</v>
      </c>
      <c r="AM60" s="27">
        <f t="shared" si="16"/>
        <v>0</v>
      </c>
    </row>
    <row r="61" spans="2:39" ht="14.5" x14ac:dyDescent="0.35">
      <c r="B61" s="19" t="s">
        <v>21</v>
      </c>
      <c r="C61" s="14" t="s">
        <v>21</v>
      </c>
      <c r="D61" s="27">
        <f t="shared" si="5"/>
        <v>0</v>
      </c>
      <c r="E61" s="27">
        <f t="shared" si="6"/>
        <v>0</v>
      </c>
      <c r="F61" s="27">
        <f t="shared" si="7"/>
        <v>0</v>
      </c>
      <c r="G61" s="27">
        <f t="shared" si="8"/>
        <v>0</v>
      </c>
      <c r="H61" s="27">
        <f t="shared" si="9"/>
        <v>0</v>
      </c>
      <c r="I61" s="27">
        <f t="shared" si="9"/>
        <v>0</v>
      </c>
      <c r="J61" s="27">
        <f t="shared" si="9"/>
        <v>0</v>
      </c>
      <c r="K61" s="27">
        <f t="shared" si="9"/>
        <v>0</v>
      </c>
      <c r="L61" s="27">
        <f t="shared" si="10"/>
        <v>0</v>
      </c>
      <c r="M61" s="27">
        <f t="shared" si="10"/>
        <v>0</v>
      </c>
      <c r="N61" s="27">
        <f t="shared" si="10"/>
        <v>0</v>
      </c>
      <c r="O61" s="27">
        <f t="shared" si="10"/>
        <v>0</v>
      </c>
      <c r="P61" s="27">
        <f t="shared" si="11"/>
        <v>0</v>
      </c>
      <c r="Q61" s="27">
        <f t="shared" si="11"/>
        <v>0</v>
      </c>
      <c r="R61" s="27">
        <f t="shared" si="11"/>
        <v>0</v>
      </c>
      <c r="S61" s="27">
        <f t="shared" si="11"/>
        <v>0</v>
      </c>
      <c r="T61" s="27">
        <f t="shared" si="12"/>
        <v>0</v>
      </c>
      <c r="U61" s="27">
        <f t="shared" si="12"/>
        <v>0</v>
      </c>
      <c r="V61" s="27">
        <f t="shared" si="12"/>
        <v>0</v>
      </c>
      <c r="W61" s="27">
        <f t="shared" si="12"/>
        <v>0</v>
      </c>
      <c r="X61" s="27">
        <f t="shared" si="13"/>
        <v>0</v>
      </c>
      <c r="Y61" s="27">
        <f t="shared" si="13"/>
        <v>0</v>
      </c>
      <c r="Z61" s="27">
        <f t="shared" si="13"/>
        <v>0</v>
      </c>
      <c r="AA61" s="27">
        <f t="shared" si="13"/>
        <v>0</v>
      </c>
      <c r="AB61" s="27">
        <f t="shared" si="14"/>
        <v>0</v>
      </c>
      <c r="AC61" s="27">
        <f t="shared" si="14"/>
        <v>0</v>
      </c>
      <c r="AD61" s="27">
        <f t="shared" si="14"/>
        <v>0</v>
      </c>
      <c r="AE61" s="27">
        <f t="shared" si="14"/>
        <v>0</v>
      </c>
      <c r="AF61" s="27">
        <f t="shared" si="15"/>
        <v>0</v>
      </c>
      <c r="AG61" s="27">
        <f t="shared" si="15"/>
        <v>0</v>
      </c>
      <c r="AH61" s="27">
        <f t="shared" si="15"/>
        <v>0</v>
      </c>
      <c r="AI61" s="27">
        <f t="shared" si="15"/>
        <v>0</v>
      </c>
      <c r="AJ61" s="27">
        <f t="shared" si="16"/>
        <v>0</v>
      </c>
      <c r="AK61" s="27">
        <f t="shared" si="16"/>
        <v>0</v>
      </c>
      <c r="AL61" s="27">
        <f t="shared" si="16"/>
        <v>0</v>
      </c>
      <c r="AM61" s="27">
        <f t="shared" si="16"/>
        <v>0</v>
      </c>
    </row>
    <row r="62" spans="2:39" x14ac:dyDescent="0.25">
      <c r="C62" s="18" t="s">
        <v>22</v>
      </c>
      <c r="D62" s="28">
        <f t="shared" ref="D62:AM62" si="17">SUM(D47:D61)</f>
        <v>135.33924343531638</v>
      </c>
      <c r="E62" s="28">
        <f t="shared" si="17"/>
        <v>39.713362158988453</v>
      </c>
      <c r="F62" s="28">
        <f t="shared" si="17"/>
        <v>2.8596105145072337</v>
      </c>
      <c r="G62" s="28">
        <f t="shared" si="17"/>
        <v>0</v>
      </c>
      <c r="H62" s="28">
        <f t="shared" si="17"/>
        <v>145.97498045262617</v>
      </c>
      <c r="I62" s="28">
        <f t="shared" si="17"/>
        <v>36.273925825426247</v>
      </c>
      <c r="J62" s="28">
        <f t="shared" si="17"/>
        <v>10.343354760856053</v>
      </c>
      <c r="K62" s="28">
        <f t="shared" si="17"/>
        <v>0</v>
      </c>
      <c r="L62" s="28">
        <f t="shared" si="17"/>
        <v>151.45402341324538</v>
      </c>
      <c r="M62" s="28">
        <f t="shared" si="17"/>
        <v>36.200000000000003</v>
      </c>
      <c r="N62" s="28">
        <f t="shared" si="17"/>
        <v>17.193793103448275</v>
      </c>
      <c r="O62" s="28">
        <f t="shared" si="17"/>
        <v>0</v>
      </c>
      <c r="P62" s="28">
        <f t="shared" si="17"/>
        <v>153.17009419445819</v>
      </c>
      <c r="Q62" s="28">
        <f t="shared" si="17"/>
        <v>34.75</v>
      </c>
      <c r="R62" s="28">
        <f t="shared" si="17"/>
        <v>24.550344827586208</v>
      </c>
      <c r="S62" s="28">
        <f t="shared" si="17"/>
        <v>0</v>
      </c>
      <c r="T62" s="28">
        <f t="shared" si="17"/>
        <v>154.43660825729955</v>
      </c>
      <c r="U62" s="28">
        <f t="shared" si="17"/>
        <v>33.299999999999997</v>
      </c>
      <c r="V62" s="28">
        <f t="shared" si="17"/>
        <v>32.699999999999996</v>
      </c>
      <c r="W62" s="28">
        <f t="shared" si="17"/>
        <v>0</v>
      </c>
      <c r="X62" s="28">
        <f t="shared" si="17"/>
        <v>147.84163744989647</v>
      </c>
      <c r="Y62" s="28">
        <f t="shared" si="17"/>
        <v>33.811553784860557</v>
      </c>
      <c r="Z62" s="28">
        <f t="shared" si="17"/>
        <v>28.653252507212525</v>
      </c>
      <c r="AA62" s="28">
        <f t="shared" si="17"/>
        <v>0</v>
      </c>
      <c r="AB62" s="28">
        <f t="shared" si="17"/>
        <v>145.48649215756367</v>
      </c>
      <c r="AC62" s="28">
        <f t="shared" si="17"/>
        <v>42.003902753071259</v>
      </c>
      <c r="AD62" s="28">
        <f t="shared" si="17"/>
        <v>30.60068965517242</v>
      </c>
      <c r="AE62" s="28">
        <f t="shared" si="17"/>
        <v>1.8039027530712586</v>
      </c>
      <c r="AF62" s="28">
        <f t="shared" si="17"/>
        <v>153.13801826746703</v>
      </c>
      <c r="AG62" s="28">
        <f t="shared" si="17"/>
        <v>58.889161212396232</v>
      </c>
      <c r="AH62" s="28">
        <f t="shared" si="17"/>
        <v>55.343898160710772</v>
      </c>
      <c r="AI62" s="28">
        <f t="shared" si="17"/>
        <v>2.495607879271676</v>
      </c>
      <c r="AJ62" s="28">
        <f t="shared" si="17"/>
        <v>149.60043360061013</v>
      </c>
      <c r="AK62" s="28">
        <f t="shared" si="17"/>
        <v>81.435403100917711</v>
      </c>
      <c r="AL62" s="28">
        <f t="shared" si="17"/>
        <v>73.999999999999986</v>
      </c>
      <c r="AM62" s="28">
        <f t="shared" si="17"/>
        <v>14.935403100917718</v>
      </c>
    </row>
    <row r="64" spans="2:39" ht="14.5" x14ac:dyDescent="0.35">
      <c r="C64" s="12"/>
    </row>
    <row r="65" spans="2:39" ht="14.5" x14ac:dyDescent="0.35">
      <c r="C65" s="12" t="s">
        <v>33</v>
      </c>
      <c r="D65" s="8" t="s">
        <v>24</v>
      </c>
      <c r="E65" s="8"/>
      <c r="F65" s="8"/>
      <c r="G65" s="8"/>
      <c r="H65" s="8" t="s">
        <v>25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 t="s">
        <v>32</v>
      </c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2:39" ht="14.5" x14ac:dyDescent="0.35">
      <c r="B66" s="14"/>
      <c r="C66" s="14"/>
      <c r="D66" s="7">
        <v>2019</v>
      </c>
      <c r="E66" s="7"/>
      <c r="F66" s="7"/>
      <c r="G66" s="7"/>
      <c r="H66" s="7">
        <v>2025</v>
      </c>
      <c r="I66" s="7"/>
      <c r="J66" s="7"/>
      <c r="K66" s="7"/>
      <c r="L66" s="7">
        <v>2030</v>
      </c>
      <c r="M66" s="7"/>
      <c r="N66" s="7"/>
      <c r="O66" s="7"/>
      <c r="P66" s="7">
        <v>2040</v>
      </c>
      <c r="Q66" s="7"/>
      <c r="R66" s="7"/>
      <c r="S66" s="7"/>
      <c r="T66" s="7">
        <v>2050</v>
      </c>
      <c r="U66" s="7"/>
      <c r="V66" s="7"/>
      <c r="W66" s="7"/>
      <c r="X66" s="7">
        <v>2025</v>
      </c>
      <c r="Y66" s="7"/>
      <c r="Z66" s="7"/>
      <c r="AA66" s="7"/>
      <c r="AB66" s="7">
        <v>2030</v>
      </c>
      <c r="AC66" s="7"/>
      <c r="AD66" s="7"/>
      <c r="AE66" s="7"/>
      <c r="AF66" s="7">
        <v>2040</v>
      </c>
      <c r="AG66" s="7"/>
      <c r="AH66" s="7"/>
      <c r="AI66" s="7"/>
      <c r="AJ66" s="7">
        <v>2050</v>
      </c>
      <c r="AK66" s="7"/>
      <c r="AL66" s="7"/>
      <c r="AM66" s="7"/>
    </row>
    <row r="67" spans="2:39" ht="14.5" x14ac:dyDescent="0.35">
      <c r="B67" s="14"/>
      <c r="C67" s="14"/>
      <c r="D67" s="22" t="s">
        <v>27</v>
      </c>
      <c r="E67" s="22" t="s">
        <v>28</v>
      </c>
      <c r="F67" s="22" t="s">
        <v>29</v>
      </c>
      <c r="G67" s="22" t="s">
        <v>30</v>
      </c>
      <c r="H67" s="22" t="s">
        <v>27</v>
      </c>
      <c r="I67" s="22" t="s">
        <v>28</v>
      </c>
      <c r="J67" s="22" t="s">
        <v>29</v>
      </c>
      <c r="K67" s="22" t="s">
        <v>30</v>
      </c>
      <c r="L67" s="22" t="s">
        <v>27</v>
      </c>
      <c r="M67" s="22" t="s">
        <v>28</v>
      </c>
      <c r="N67" s="22" t="s">
        <v>29</v>
      </c>
      <c r="O67" s="22" t="s">
        <v>30</v>
      </c>
      <c r="P67" s="22" t="s">
        <v>27</v>
      </c>
      <c r="Q67" s="22" t="s">
        <v>28</v>
      </c>
      <c r="R67" s="22" t="s">
        <v>29</v>
      </c>
      <c r="S67" s="22" t="s">
        <v>30</v>
      </c>
      <c r="T67" s="22" t="s">
        <v>27</v>
      </c>
      <c r="U67" s="22" t="s">
        <v>28</v>
      </c>
      <c r="V67" s="22" t="s">
        <v>29</v>
      </c>
      <c r="W67" s="22" t="s">
        <v>30</v>
      </c>
      <c r="X67" s="22" t="s">
        <v>27</v>
      </c>
      <c r="Y67" s="22" t="s">
        <v>28</v>
      </c>
      <c r="Z67" s="22" t="s">
        <v>29</v>
      </c>
      <c r="AA67" s="22" t="s">
        <v>30</v>
      </c>
      <c r="AB67" s="22" t="s">
        <v>27</v>
      </c>
      <c r="AC67" s="22" t="s">
        <v>28</v>
      </c>
      <c r="AD67" s="22" t="s">
        <v>29</v>
      </c>
      <c r="AE67" s="22" t="s">
        <v>30</v>
      </c>
      <c r="AF67" s="22" t="s">
        <v>27</v>
      </c>
      <c r="AG67" s="22" t="s">
        <v>28</v>
      </c>
      <c r="AH67" s="22" t="s">
        <v>29</v>
      </c>
      <c r="AI67" s="22" t="s">
        <v>30</v>
      </c>
      <c r="AJ67" s="22" t="s">
        <v>27</v>
      </c>
      <c r="AK67" s="22" t="s">
        <v>28</v>
      </c>
      <c r="AL67" s="22" t="s">
        <v>29</v>
      </c>
      <c r="AM67" s="22" t="s">
        <v>30</v>
      </c>
    </row>
    <row r="68" spans="2:39" ht="12.5" customHeight="1" x14ac:dyDescent="0.25">
      <c r="B68" s="9" t="s">
        <v>4</v>
      </c>
      <c r="C68" s="14" t="s">
        <v>5</v>
      </c>
      <c r="D68" s="14">
        <v>1</v>
      </c>
      <c r="E68" s="14">
        <v>0.7</v>
      </c>
      <c r="F68" s="14">
        <v>0.9</v>
      </c>
      <c r="G68" s="14">
        <v>0.7</v>
      </c>
      <c r="H68" s="14">
        <v>1</v>
      </c>
      <c r="I68" s="14">
        <v>0.7</v>
      </c>
      <c r="J68" s="14">
        <v>0.9</v>
      </c>
      <c r="K68" s="14">
        <v>0.7</v>
      </c>
      <c r="L68" s="14">
        <v>1</v>
      </c>
      <c r="M68" s="14">
        <v>0.7</v>
      </c>
      <c r="N68" s="14">
        <v>0.9</v>
      </c>
      <c r="O68" s="14">
        <v>0.7</v>
      </c>
      <c r="P68" s="14">
        <v>1</v>
      </c>
      <c r="Q68" s="14">
        <v>0.7</v>
      </c>
      <c r="R68" s="14">
        <v>0.9</v>
      </c>
      <c r="S68" s="14">
        <v>0.7</v>
      </c>
      <c r="T68" s="14">
        <v>1</v>
      </c>
      <c r="U68" s="14">
        <v>0.7</v>
      </c>
      <c r="V68" s="14">
        <v>0.9</v>
      </c>
      <c r="W68" s="14">
        <v>0.7</v>
      </c>
      <c r="X68" s="14">
        <v>1</v>
      </c>
      <c r="Y68" s="14">
        <v>0.7</v>
      </c>
      <c r="Z68" s="14">
        <v>0.9</v>
      </c>
      <c r="AA68" s="14">
        <v>0.7</v>
      </c>
      <c r="AB68" s="14">
        <v>1</v>
      </c>
      <c r="AC68" s="14">
        <v>0.7</v>
      </c>
      <c r="AD68" s="14">
        <v>0.9</v>
      </c>
      <c r="AE68" s="14">
        <v>0.7</v>
      </c>
      <c r="AF68" s="14">
        <v>1</v>
      </c>
      <c r="AG68" s="14">
        <v>0.7</v>
      </c>
      <c r="AH68" s="14">
        <v>0.9</v>
      </c>
      <c r="AI68" s="14">
        <v>0.7</v>
      </c>
      <c r="AJ68" s="14">
        <v>1</v>
      </c>
      <c r="AK68" s="14">
        <v>0.7</v>
      </c>
      <c r="AL68" s="14">
        <v>0.9</v>
      </c>
      <c r="AM68" s="14">
        <v>0.7</v>
      </c>
    </row>
    <row r="69" spans="2:39" x14ac:dyDescent="0.25">
      <c r="B69" s="9"/>
      <c r="C69" s="14" t="s">
        <v>6</v>
      </c>
      <c r="D69" s="14">
        <v>1</v>
      </c>
      <c r="E69" s="14">
        <v>0.7</v>
      </c>
      <c r="F69" s="14">
        <v>0.9</v>
      </c>
      <c r="G69" s="14">
        <v>0.7</v>
      </c>
      <c r="H69" s="14">
        <v>1</v>
      </c>
      <c r="I69" s="14">
        <v>0.7</v>
      </c>
      <c r="J69" s="14">
        <v>0.9</v>
      </c>
      <c r="K69" s="14">
        <v>0.7</v>
      </c>
      <c r="L69" s="14">
        <v>1</v>
      </c>
      <c r="M69" s="14">
        <v>0.7</v>
      </c>
      <c r="N69" s="14">
        <v>0.9</v>
      </c>
      <c r="O69" s="14">
        <v>0.7</v>
      </c>
      <c r="P69" s="14">
        <v>1</v>
      </c>
      <c r="Q69" s="14">
        <v>0.7</v>
      </c>
      <c r="R69" s="14">
        <v>0.9</v>
      </c>
      <c r="S69" s="14">
        <v>0.7</v>
      </c>
      <c r="T69" s="14">
        <v>1</v>
      </c>
      <c r="U69" s="14">
        <v>0.7</v>
      </c>
      <c r="V69" s="14">
        <v>0.9</v>
      </c>
      <c r="W69" s="14">
        <v>0.7</v>
      </c>
      <c r="X69" s="14">
        <v>1</v>
      </c>
      <c r="Y69" s="14">
        <v>0.7</v>
      </c>
      <c r="Z69" s="14">
        <v>0.9</v>
      </c>
      <c r="AA69" s="14">
        <v>0.7</v>
      </c>
      <c r="AB69" s="14">
        <v>1</v>
      </c>
      <c r="AC69" s="14">
        <v>0.7</v>
      </c>
      <c r="AD69" s="14">
        <v>0.9</v>
      </c>
      <c r="AE69" s="14">
        <v>0.7</v>
      </c>
      <c r="AF69" s="14">
        <v>1</v>
      </c>
      <c r="AG69" s="14">
        <v>0.7</v>
      </c>
      <c r="AH69" s="14">
        <v>0.9</v>
      </c>
      <c r="AI69" s="14">
        <v>0.7</v>
      </c>
      <c r="AJ69" s="14">
        <v>1</v>
      </c>
      <c r="AK69" s="14">
        <v>0.7</v>
      </c>
      <c r="AL69" s="14">
        <v>0.9</v>
      </c>
      <c r="AM69" s="14">
        <v>0.7</v>
      </c>
    </row>
    <row r="70" spans="2:39" x14ac:dyDescent="0.25">
      <c r="B70" s="9"/>
      <c r="C70" s="17" t="s">
        <v>7</v>
      </c>
      <c r="D70" s="14">
        <v>1</v>
      </c>
      <c r="E70" s="14">
        <v>0.7</v>
      </c>
      <c r="F70" s="14">
        <v>0.9</v>
      </c>
      <c r="G70" s="14">
        <v>0.7</v>
      </c>
      <c r="H70" s="14">
        <v>1</v>
      </c>
      <c r="I70" s="14">
        <v>0.7</v>
      </c>
      <c r="J70" s="14">
        <v>0.9</v>
      </c>
      <c r="K70" s="14">
        <v>0.7</v>
      </c>
      <c r="L70" s="14">
        <v>1</v>
      </c>
      <c r="M70" s="14">
        <v>0.7</v>
      </c>
      <c r="N70" s="14">
        <v>0.9</v>
      </c>
      <c r="O70" s="14">
        <v>0.7</v>
      </c>
      <c r="P70" s="14">
        <v>1</v>
      </c>
      <c r="Q70" s="14">
        <v>0.7</v>
      </c>
      <c r="R70" s="14">
        <v>0.9</v>
      </c>
      <c r="S70" s="14">
        <v>0.7</v>
      </c>
      <c r="T70" s="14">
        <v>1</v>
      </c>
      <c r="U70" s="14">
        <v>0.7</v>
      </c>
      <c r="V70" s="14">
        <v>0.9</v>
      </c>
      <c r="W70" s="14">
        <v>0.7</v>
      </c>
      <c r="X70" s="14">
        <v>1</v>
      </c>
      <c r="Y70" s="14">
        <v>0.7</v>
      </c>
      <c r="Z70" s="14">
        <v>0.9</v>
      </c>
      <c r="AA70" s="14">
        <v>0.7</v>
      </c>
      <c r="AB70" s="14">
        <v>1</v>
      </c>
      <c r="AC70" s="14">
        <v>0.7</v>
      </c>
      <c r="AD70" s="14">
        <v>0.9</v>
      </c>
      <c r="AE70" s="14">
        <v>0.7</v>
      </c>
      <c r="AF70" s="14">
        <v>1</v>
      </c>
      <c r="AG70" s="14">
        <v>0.7</v>
      </c>
      <c r="AH70" s="14">
        <v>0.9</v>
      </c>
      <c r="AI70" s="14">
        <v>0.7</v>
      </c>
      <c r="AJ70" s="14">
        <v>1</v>
      </c>
      <c r="AK70" s="14">
        <v>0.7</v>
      </c>
      <c r="AL70" s="14">
        <v>0.9</v>
      </c>
      <c r="AM70" s="14">
        <v>0.7</v>
      </c>
    </row>
    <row r="71" spans="2:39" ht="12.5" customHeight="1" x14ac:dyDescent="0.25">
      <c r="B71" s="9" t="s">
        <v>8</v>
      </c>
      <c r="C71" s="14" t="s">
        <v>9</v>
      </c>
      <c r="D71" s="14">
        <v>1</v>
      </c>
      <c r="E71" s="14">
        <v>0.7</v>
      </c>
      <c r="F71" s="14">
        <v>0.9</v>
      </c>
      <c r="G71" s="14">
        <v>0.7</v>
      </c>
      <c r="H71" s="14">
        <v>1</v>
      </c>
      <c r="I71" s="14">
        <v>0.7</v>
      </c>
      <c r="J71" s="14">
        <v>0.9</v>
      </c>
      <c r="K71" s="14">
        <v>0.7</v>
      </c>
      <c r="L71" s="14">
        <v>1</v>
      </c>
      <c r="M71" s="14">
        <v>0.7</v>
      </c>
      <c r="N71" s="14">
        <v>0.9</v>
      </c>
      <c r="O71" s="14">
        <v>0.7</v>
      </c>
      <c r="P71" s="14">
        <v>1</v>
      </c>
      <c r="Q71" s="14">
        <v>0.7</v>
      </c>
      <c r="R71" s="14">
        <v>0.9</v>
      </c>
      <c r="S71" s="14">
        <v>0.7</v>
      </c>
      <c r="T71" s="14">
        <v>1</v>
      </c>
      <c r="U71" s="14">
        <v>0.7</v>
      </c>
      <c r="V71" s="14">
        <v>0.9</v>
      </c>
      <c r="W71" s="14">
        <v>0.7</v>
      </c>
      <c r="X71" s="14">
        <v>1</v>
      </c>
      <c r="Y71" s="14">
        <v>0.7</v>
      </c>
      <c r="Z71" s="14">
        <v>0.9</v>
      </c>
      <c r="AA71" s="14">
        <v>0.7</v>
      </c>
      <c r="AB71" s="14">
        <v>1</v>
      </c>
      <c r="AC71" s="14">
        <v>0.7</v>
      </c>
      <c r="AD71" s="14">
        <v>0.9</v>
      </c>
      <c r="AE71" s="14">
        <v>0.7</v>
      </c>
      <c r="AF71" s="14">
        <v>1</v>
      </c>
      <c r="AG71" s="14">
        <v>0.7</v>
      </c>
      <c r="AH71" s="14">
        <v>0.9</v>
      </c>
      <c r="AI71" s="14">
        <v>0.7</v>
      </c>
      <c r="AJ71" s="14">
        <v>1</v>
      </c>
      <c r="AK71" s="14">
        <v>0.7</v>
      </c>
      <c r="AL71" s="14">
        <v>0.9</v>
      </c>
      <c r="AM71" s="14">
        <v>0.7</v>
      </c>
    </row>
    <row r="72" spans="2:39" x14ac:dyDescent="0.25">
      <c r="B72" s="9"/>
      <c r="C72" s="14" t="s">
        <v>10</v>
      </c>
      <c r="D72" s="14">
        <v>1</v>
      </c>
      <c r="E72" s="14">
        <v>0.7</v>
      </c>
      <c r="F72" s="14">
        <v>0.9</v>
      </c>
      <c r="G72" s="14">
        <v>0.7</v>
      </c>
      <c r="H72" s="14">
        <v>1</v>
      </c>
      <c r="I72" s="14">
        <v>0.7</v>
      </c>
      <c r="J72" s="14">
        <v>0.9</v>
      </c>
      <c r="K72" s="14">
        <v>0.7</v>
      </c>
      <c r="L72" s="14">
        <v>1</v>
      </c>
      <c r="M72" s="14">
        <v>0.7</v>
      </c>
      <c r="N72" s="14">
        <v>0.9</v>
      </c>
      <c r="O72" s="14">
        <v>0.7</v>
      </c>
      <c r="P72" s="14">
        <v>1</v>
      </c>
      <c r="Q72" s="14">
        <v>0.7</v>
      </c>
      <c r="R72" s="14">
        <v>0.9</v>
      </c>
      <c r="S72" s="14">
        <v>0.7</v>
      </c>
      <c r="T72" s="14">
        <v>1</v>
      </c>
      <c r="U72" s="14">
        <v>0.7</v>
      </c>
      <c r="V72" s="14">
        <v>0.9</v>
      </c>
      <c r="W72" s="14">
        <v>0.7</v>
      </c>
      <c r="X72" s="14">
        <v>1</v>
      </c>
      <c r="Y72" s="14">
        <v>0.7</v>
      </c>
      <c r="Z72" s="14">
        <v>0.9</v>
      </c>
      <c r="AA72" s="14">
        <v>0.7</v>
      </c>
      <c r="AB72" s="14">
        <v>1</v>
      </c>
      <c r="AC72" s="14">
        <v>0.7</v>
      </c>
      <c r="AD72" s="14">
        <v>0.9</v>
      </c>
      <c r="AE72" s="14">
        <v>0.7</v>
      </c>
      <c r="AF72" s="14">
        <v>1</v>
      </c>
      <c r="AG72" s="14">
        <v>0.7</v>
      </c>
      <c r="AH72" s="14">
        <v>0.9</v>
      </c>
      <c r="AI72" s="14">
        <v>0.7</v>
      </c>
      <c r="AJ72" s="14">
        <v>1</v>
      </c>
      <c r="AK72" s="14">
        <v>0.7</v>
      </c>
      <c r="AL72" s="14">
        <v>0.9</v>
      </c>
      <c r="AM72" s="14">
        <v>0.7</v>
      </c>
    </row>
    <row r="73" spans="2:39" x14ac:dyDescent="0.25">
      <c r="B73" s="9"/>
      <c r="C73" s="14" t="s">
        <v>11</v>
      </c>
      <c r="D73" s="14">
        <v>1</v>
      </c>
      <c r="E73" s="14">
        <v>0.7</v>
      </c>
      <c r="F73" s="14">
        <v>0.9</v>
      </c>
      <c r="G73" s="14">
        <v>0.7</v>
      </c>
      <c r="H73" s="14">
        <v>1</v>
      </c>
      <c r="I73" s="14">
        <v>0.7</v>
      </c>
      <c r="J73" s="14">
        <v>0.9</v>
      </c>
      <c r="K73" s="14">
        <v>0.7</v>
      </c>
      <c r="L73" s="14">
        <v>1</v>
      </c>
      <c r="M73" s="14">
        <v>0.7</v>
      </c>
      <c r="N73" s="14">
        <v>0.9</v>
      </c>
      <c r="O73" s="14">
        <v>0.7</v>
      </c>
      <c r="P73" s="14">
        <v>1</v>
      </c>
      <c r="Q73" s="14">
        <v>0.7</v>
      </c>
      <c r="R73" s="14">
        <v>0.9</v>
      </c>
      <c r="S73" s="14">
        <v>0.7</v>
      </c>
      <c r="T73" s="14">
        <v>1</v>
      </c>
      <c r="U73" s="14">
        <v>0.7</v>
      </c>
      <c r="V73" s="14">
        <v>0.9</v>
      </c>
      <c r="W73" s="14">
        <v>0.7</v>
      </c>
      <c r="X73" s="14">
        <v>1</v>
      </c>
      <c r="Y73" s="14">
        <v>0.7</v>
      </c>
      <c r="Z73" s="14">
        <v>0.9</v>
      </c>
      <c r="AA73" s="14">
        <v>0.7</v>
      </c>
      <c r="AB73" s="14">
        <v>1</v>
      </c>
      <c r="AC73" s="14">
        <v>0.7</v>
      </c>
      <c r="AD73" s="14">
        <v>0.9</v>
      </c>
      <c r="AE73" s="14">
        <v>0.7</v>
      </c>
      <c r="AF73" s="14">
        <v>1</v>
      </c>
      <c r="AG73" s="14">
        <v>0.7</v>
      </c>
      <c r="AH73" s="14">
        <v>0.9</v>
      </c>
      <c r="AI73" s="14">
        <v>0.7</v>
      </c>
      <c r="AJ73" s="14">
        <v>1</v>
      </c>
      <c r="AK73" s="14">
        <v>0.7</v>
      </c>
      <c r="AL73" s="14">
        <v>0.9</v>
      </c>
      <c r="AM73" s="14">
        <v>0.7</v>
      </c>
    </row>
    <row r="74" spans="2:39" x14ac:dyDescent="0.25">
      <c r="B74" s="9"/>
      <c r="C74" s="14" t="s">
        <v>12</v>
      </c>
      <c r="D74" s="14">
        <v>1</v>
      </c>
      <c r="E74" s="14">
        <v>0.7</v>
      </c>
      <c r="F74" s="14">
        <v>0.9</v>
      </c>
      <c r="G74" s="14">
        <v>0.7</v>
      </c>
      <c r="H74" s="14">
        <v>1</v>
      </c>
      <c r="I74" s="14">
        <v>0.7</v>
      </c>
      <c r="J74" s="14">
        <v>0.9</v>
      </c>
      <c r="K74" s="14">
        <v>0.7</v>
      </c>
      <c r="L74" s="14">
        <v>1</v>
      </c>
      <c r="M74" s="14">
        <v>0.7</v>
      </c>
      <c r="N74" s="14">
        <v>0.9</v>
      </c>
      <c r="O74" s="14">
        <v>0.7</v>
      </c>
      <c r="P74" s="14">
        <v>1</v>
      </c>
      <c r="Q74" s="14">
        <v>0.7</v>
      </c>
      <c r="R74" s="14">
        <v>0.9</v>
      </c>
      <c r="S74" s="14">
        <v>0.7</v>
      </c>
      <c r="T74" s="14">
        <v>1</v>
      </c>
      <c r="U74" s="14">
        <v>0.7</v>
      </c>
      <c r="V74" s="14">
        <v>0.9</v>
      </c>
      <c r="W74" s="14">
        <v>0.7</v>
      </c>
      <c r="X74" s="14">
        <v>1</v>
      </c>
      <c r="Y74" s="14">
        <v>0.7</v>
      </c>
      <c r="Z74" s="14">
        <v>0.9</v>
      </c>
      <c r="AA74" s="14">
        <v>0.7</v>
      </c>
      <c r="AB74" s="14">
        <v>1</v>
      </c>
      <c r="AC74" s="14">
        <v>0.7</v>
      </c>
      <c r="AD74" s="14">
        <v>0.9</v>
      </c>
      <c r="AE74" s="14">
        <v>0.7</v>
      </c>
      <c r="AF74" s="14">
        <v>1</v>
      </c>
      <c r="AG74" s="14">
        <v>0.7</v>
      </c>
      <c r="AH74" s="14">
        <v>0.9</v>
      </c>
      <c r="AI74" s="14">
        <v>0.7</v>
      </c>
      <c r="AJ74" s="14">
        <v>1</v>
      </c>
      <c r="AK74" s="14">
        <v>0.7</v>
      </c>
      <c r="AL74" s="14">
        <v>0.9</v>
      </c>
      <c r="AM74" s="14">
        <v>0.7</v>
      </c>
    </row>
    <row r="75" spans="2:39" x14ac:dyDescent="0.25">
      <c r="B75" s="9"/>
      <c r="C75" s="14" t="s">
        <v>13</v>
      </c>
      <c r="D75" s="14">
        <v>1</v>
      </c>
      <c r="E75" s="14">
        <v>0.7</v>
      </c>
      <c r="F75" s="14">
        <v>0.9</v>
      </c>
      <c r="G75" s="14">
        <v>0.7</v>
      </c>
      <c r="H75" s="14">
        <v>1</v>
      </c>
      <c r="I75" s="14">
        <v>0.7</v>
      </c>
      <c r="J75" s="14">
        <v>0.9</v>
      </c>
      <c r="K75" s="14">
        <v>0.7</v>
      </c>
      <c r="L75" s="14">
        <v>1</v>
      </c>
      <c r="M75" s="14">
        <v>0.7</v>
      </c>
      <c r="N75" s="14">
        <v>0.9</v>
      </c>
      <c r="O75" s="14">
        <v>0.7</v>
      </c>
      <c r="P75" s="14">
        <v>1</v>
      </c>
      <c r="Q75" s="14">
        <v>0.7</v>
      </c>
      <c r="R75" s="14">
        <v>0.9</v>
      </c>
      <c r="S75" s="14">
        <v>0.7</v>
      </c>
      <c r="T75" s="14">
        <v>1</v>
      </c>
      <c r="U75" s="14">
        <v>0.7</v>
      </c>
      <c r="V75" s="14">
        <v>0.9</v>
      </c>
      <c r="W75" s="14">
        <v>0.7</v>
      </c>
      <c r="X75" s="14">
        <v>1</v>
      </c>
      <c r="Y75" s="14">
        <v>0.7</v>
      </c>
      <c r="Z75" s="14">
        <v>0.9</v>
      </c>
      <c r="AA75" s="14">
        <v>0.7</v>
      </c>
      <c r="AB75" s="14">
        <v>1</v>
      </c>
      <c r="AC75" s="14">
        <v>0.7</v>
      </c>
      <c r="AD75" s="14">
        <v>0.9</v>
      </c>
      <c r="AE75" s="14">
        <v>0.7</v>
      </c>
      <c r="AF75" s="14">
        <v>1</v>
      </c>
      <c r="AG75" s="14">
        <v>0.7</v>
      </c>
      <c r="AH75" s="14">
        <v>0.9</v>
      </c>
      <c r="AI75" s="14">
        <v>0.7</v>
      </c>
      <c r="AJ75" s="14">
        <v>1</v>
      </c>
      <c r="AK75" s="14">
        <v>0.7</v>
      </c>
      <c r="AL75" s="14">
        <v>0.9</v>
      </c>
      <c r="AM75" s="14">
        <v>0.7</v>
      </c>
    </row>
    <row r="76" spans="2:39" x14ac:dyDescent="0.25">
      <c r="B76" s="9"/>
      <c r="C76" s="14" t="s">
        <v>14</v>
      </c>
      <c r="D76" s="14">
        <v>1</v>
      </c>
      <c r="E76" s="14">
        <v>0.7</v>
      </c>
      <c r="F76" s="14">
        <v>0.9</v>
      </c>
      <c r="G76" s="14">
        <v>0.7</v>
      </c>
      <c r="H76" s="14">
        <v>1</v>
      </c>
      <c r="I76" s="14">
        <v>0.7</v>
      </c>
      <c r="J76" s="14">
        <v>0.9</v>
      </c>
      <c r="K76" s="14">
        <v>0.7</v>
      </c>
      <c r="L76" s="14">
        <v>1</v>
      </c>
      <c r="M76" s="14">
        <v>0.7</v>
      </c>
      <c r="N76" s="14">
        <v>0.9</v>
      </c>
      <c r="O76" s="14">
        <v>0.7</v>
      </c>
      <c r="P76" s="14">
        <v>1</v>
      </c>
      <c r="Q76" s="14">
        <v>0.7</v>
      </c>
      <c r="R76" s="14">
        <v>0.9</v>
      </c>
      <c r="S76" s="14">
        <v>0.7</v>
      </c>
      <c r="T76" s="14">
        <v>1</v>
      </c>
      <c r="U76" s="14">
        <v>0.7</v>
      </c>
      <c r="V76" s="14">
        <v>0.9</v>
      </c>
      <c r="W76" s="14">
        <v>0.7</v>
      </c>
      <c r="X76" s="14">
        <v>1</v>
      </c>
      <c r="Y76" s="14">
        <v>0.7</v>
      </c>
      <c r="Z76" s="14">
        <v>0.9</v>
      </c>
      <c r="AA76" s="14">
        <v>0.7</v>
      </c>
      <c r="AB76" s="14">
        <v>1</v>
      </c>
      <c r="AC76" s="14">
        <v>0.7</v>
      </c>
      <c r="AD76" s="14">
        <v>0.9</v>
      </c>
      <c r="AE76" s="14">
        <v>0.7</v>
      </c>
      <c r="AF76" s="14">
        <v>1</v>
      </c>
      <c r="AG76" s="14">
        <v>0.7</v>
      </c>
      <c r="AH76" s="14">
        <v>0.9</v>
      </c>
      <c r="AI76" s="14">
        <v>0.7</v>
      </c>
      <c r="AJ76" s="14">
        <v>1</v>
      </c>
      <c r="AK76" s="14">
        <v>0.7</v>
      </c>
      <c r="AL76" s="14">
        <v>0.9</v>
      </c>
      <c r="AM76" s="14">
        <v>0.7</v>
      </c>
    </row>
    <row r="77" spans="2:39" x14ac:dyDescent="0.25">
      <c r="B77" s="9"/>
      <c r="C77" s="14" t="s">
        <v>15</v>
      </c>
      <c r="D77" s="14">
        <v>1</v>
      </c>
      <c r="E77" s="14">
        <v>0.7</v>
      </c>
      <c r="F77" s="14">
        <v>0.9</v>
      </c>
      <c r="G77" s="14">
        <v>0.7</v>
      </c>
      <c r="H77" s="14">
        <v>1</v>
      </c>
      <c r="I77" s="14">
        <v>0.7</v>
      </c>
      <c r="J77" s="14">
        <v>0.9</v>
      </c>
      <c r="K77" s="14">
        <v>0.7</v>
      </c>
      <c r="L77" s="14">
        <v>1</v>
      </c>
      <c r="M77" s="14">
        <v>0.7</v>
      </c>
      <c r="N77" s="14">
        <v>0.9</v>
      </c>
      <c r="O77" s="14">
        <v>0.7</v>
      </c>
      <c r="P77" s="14">
        <v>1</v>
      </c>
      <c r="Q77" s="14">
        <v>0.7</v>
      </c>
      <c r="R77" s="14">
        <v>0.9</v>
      </c>
      <c r="S77" s="14">
        <v>0.7</v>
      </c>
      <c r="T77" s="14">
        <v>1</v>
      </c>
      <c r="U77" s="14">
        <v>0.7</v>
      </c>
      <c r="V77" s="14">
        <v>0.9</v>
      </c>
      <c r="W77" s="14">
        <v>0.7</v>
      </c>
      <c r="X77" s="14">
        <v>1</v>
      </c>
      <c r="Y77" s="14">
        <v>0.7</v>
      </c>
      <c r="Z77" s="14">
        <v>0.9</v>
      </c>
      <c r="AA77" s="14">
        <v>0.7</v>
      </c>
      <c r="AB77" s="14">
        <v>1</v>
      </c>
      <c r="AC77" s="14">
        <v>0.7</v>
      </c>
      <c r="AD77" s="14">
        <v>0.9</v>
      </c>
      <c r="AE77" s="14">
        <v>0.7</v>
      </c>
      <c r="AF77" s="14">
        <v>1</v>
      </c>
      <c r="AG77" s="14">
        <v>0.7</v>
      </c>
      <c r="AH77" s="14">
        <v>0.9</v>
      </c>
      <c r="AI77" s="14">
        <v>0.7</v>
      </c>
      <c r="AJ77" s="14">
        <v>1</v>
      </c>
      <c r="AK77" s="14">
        <v>0.7</v>
      </c>
      <c r="AL77" s="14">
        <v>0.9</v>
      </c>
      <c r="AM77" s="14">
        <v>0.7</v>
      </c>
    </row>
    <row r="78" spans="2:39" ht="12.5" customHeight="1" x14ac:dyDescent="0.25">
      <c r="B78" s="9" t="s">
        <v>16</v>
      </c>
      <c r="C78" s="14" t="s">
        <v>17</v>
      </c>
      <c r="D78" s="14">
        <v>1</v>
      </c>
      <c r="E78" s="14">
        <v>0.7</v>
      </c>
      <c r="F78" s="14">
        <v>0.9</v>
      </c>
      <c r="G78" s="14">
        <v>0.7</v>
      </c>
      <c r="H78" s="14">
        <v>1</v>
      </c>
      <c r="I78" s="14">
        <v>0.7</v>
      </c>
      <c r="J78" s="14">
        <v>0.9</v>
      </c>
      <c r="K78" s="14">
        <v>0.7</v>
      </c>
      <c r="L78" s="14">
        <v>1</v>
      </c>
      <c r="M78" s="14">
        <v>0.7</v>
      </c>
      <c r="N78" s="14">
        <v>0.9</v>
      </c>
      <c r="O78" s="14">
        <v>0.7</v>
      </c>
      <c r="P78" s="14">
        <v>1</v>
      </c>
      <c r="Q78" s="14">
        <v>0.7</v>
      </c>
      <c r="R78" s="14">
        <v>0.9</v>
      </c>
      <c r="S78" s="14">
        <v>0.7</v>
      </c>
      <c r="T78" s="14">
        <v>1</v>
      </c>
      <c r="U78" s="14">
        <v>0.7</v>
      </c>
      <c r="V78" s="14">
        <v>0.9</v>
      </c>
      <c r="W78" s="14">
        <v>0.7</v>
      </c>
      <c r="X78" s="14">
        <v>1</v>
      </c>
      <c r="Y78" s="14">
        <v>0.7</v>
      </c>
      <c r="Z78" s="14">
        <v>0.9</v>
      </c>
      <c r="AA78" s="14">
        <v>0.7</v>
      </c>
      <c r="AB78" s="14">
        <v>1</v>
      </c>
      <c r="AC78" s="14">
        <v>0.7</v>
      </c>
      <c r="AD78" s="14">
        <v>0.9</v>
      </c>
      <c r="AE78" s="14">
        <v>0.7</v>
      </c>
      <c r="AF78" s="14">
        <v>1</v>
      </c>
      <c r="AG78" s="14">
        <v>0.7</v>
      </c>
      <c r="AH78" s="14">
        <v>0.9</v>
      </c>
      <c r="AI78" s="14">
        <v>0.7</v>
      </c>
      <c r="AJ78" s="14">
        <v>1</v>
      </c>
      <c r="AK78" s="14">
        <v>0.7</v>
      </c>
      <c r="AL78" s="14">
        <v>0.9</v>
      </c>
      <c r="AM78" s="14">
        <v>0.7</v>
      </c>
    </row>
    <row r="79" spans="2:39" x14ac:dyDescent="0.25">
      <c r="B79" s="9"/>
      <c r="C79" s="14" t="s">
        <v>18</v>
      </c>
      <c r="D79" s="14">
        <v>1</v>
      </c>
      <c r="E79" s="14">
        <v>0.7</v>
      </c>
      <c r="F79" s="14">
        <v>0.9</v>
      </c>
      <c r="G79" s="14">
        <v>0.7</v>
      </c>
      <c r="H79" s="14">
        <v>1</v>
      </c>
      <c r="I79" s="14">
        <v>0.7</v>
      </c>
      <c r="J79" s="14">
        <v>0.9</v>
      </c>
      <c r="K79" s="14">
        <v>0.7</v>
      </c>
      <c r="L79" s="14">
        <v>1</v>
      </c>
      <c r="M79" s="14">
        <v>0.7</v>
      </c>
      <c r="N79" s="14">
        <v>0.9</v>
      </c>
      <c r="O79" s="14">
        <v>0.7</v>
      </c>
      <c r="P79" s="14">
        <v>1</v>
      </c>
      <c r="Q79" s="14">
        <v>0.7</v>
      </c>
      <c r="R79" s="14">
        <v>0.9</v>
      </c>
      <c r="S79" s="14">
        <v>0.7</v>
      </c>
      <c r="T79" s="14">
        <v>1</v>
      </c>
      <c r="U79" s="14">
        <v>0.7</v>
      </c>
      <c r="V79" s="14">
        <v>0.9</v>
      </c>
      <c r="W79" s="14">
        <v>0.7</v>
      </c>
      <c r="X79" s="14">
        <v>1</v>
      </c>
      <c r="Y79" s="14">
        <v>0.7</v>
      </c>
      <c r="Z79" s="14">
        <v>0.9</v>
      </c>
      <c r="AA79" s="14">
        <v>0.7</v>
      </c>
      <c r="AB79" s="14">
        <v>1</v>
      </c>
      <c r="AC79" s="14">
        <v>0.7</v>
      </c>
      <c r="AD79" s="14">
        <v>0.9</v>
      </c>
      <c r="AE79" s="14">
        <v>0.7</v>
      </c>
      <c r="AF79" s="14">
        <v>1</v>
      </c>
      <c r="AG79" s="14">
        <v>0.7</v>
      </c>
      <c r="AH79" s="14">
        <v>0.9</v>
      </c>
      <c r="AI79" s="14">
        <v>0.7</v>
      </c>
      <c r="AJ79" s="14">
        <v>1</v>
      </c>
      <c r="AK79" s="14">
        <v>0.7</v>
      </c>
      <c r="AL79" s="14">
        <v>0.9</v>
      </c>
      <c r="AM79" s="14">
        <v>0.7</v>
      </c>
    </row>
    <row r="80" spans="2:39" x14ac:dyDescent="0.25">
      <c r="B80" s="9"/>
      <c r="C80" s="14" t="s">
        <v>19</v>
      </c>
      <c r="D80" s="14">
        <v>1</v>
      </c>
      <c r="E80" s="14">
        <v>0.7</v>
      </c>
      <c r="F80" s="14">
        <v>0.9</v>
      </c>
      <c r="G80" s="14">
        <v>0.7</v>
      </c>
      <c r="H80" s="14">
        <v>1</v>
      </c>
      <c r="I80" s="14">
        <v>0.7</v>
      </c>
      <c r="J80" s="14">
        <v>0.9</v>
      </c>
      <c r="K80" s="14">
        <v>0.7</v>
      </c>
      <c r="L80" s="14">
        <v>1</v>
      </c>
      <c r="M80" s="14">
        <v>0.7</v>
      </c>
      <c r="N80" s="14">
        <v>0.9</v>
      </c>
      <c r="O80" s="14">
        <v>0.7</v>
      </c>
      <c r="P80" s="14">
        <v>1</v>
      </c>
      <c r="Q80" s="14">
        <v>0.7</v>
      </c>
      <c r="R80" s="14">
        <v>0.9</v>
      </c>
      <c r="S80" s="14">
        <v>0.7</v>
      </c>
      <c r="T80" s="14">
        <v>1</v>
      </c>
      <c r="U80" s="14">
        <v>0.7</v>
      </c>
      <c r="V80" s="14">
        <v>0.9</v>
      </c>
      <c r="W80" s="14">
        <v>0.7</v>
      </c>
      <c r="X80" s="14">
        <v>1</v>
      </c>
      <c r="Y80" s="14">
        <v>0.7</v>
      </c>
      <c r="Z80" s="14">
        <v>0.9</v>
      </c>
      <c r="AA80" s="14">
        <v>0.7</v>
      </c>
      <c r="AB80" s="14">
        <v>1</v>
      </c>
      <c r="AC80" s="14">
        <v>0.7</v>
      </c>
      <c r="AD80" s="14">
        <v>0.9</v>
      </c>
      <c r="AE80" s="14">
        <v>0.7</v>
      </c>
      <c r="AF80" s="14">
        <v>1</v>
      </c>
      <c r="AG80" s="14">
        <v>0.7</v>
      </c>
      <c r="AH80" s="14">
        <v>0.9</v>
      </c>
      <c r="AI80" s="14">
        <v>0.7</v>
      </c>
      <c r="AJ80" s="14">
        <v>1</v>
      </c>
      <c r="AK80" s="14">
        <v>0.7</v>
      </c>
      <c r="AL80" s="14">
        <v>0.9</v>
      </c>
      <c r="AM80" s="14">
        <v>0.7</v>
      </c>
    </row>
    <row r="81" spans="2:39" x14ac:dyDescent="0.25">
      <c r="B81" s="9"/>
      <c r="C81" s="18" t="s">
        <v>20</v>
      </c>
      <c r="D81" s="14">
        <v>1</v>
      </c>
      <c r="E81" s="14">
        <v>0.7</v>
      </c>
      <c r="F81" s="14">
        <v>0.9</v>
      </c>
      <c r="G81" s="14">
        <v>0.7</v>
      </c>
      <c r="H81" s="14">
        <v>1</v>
      </c>
      <c r="I81" s="14">
        <v>0.7</v>
      </c>
      <c r="J81" s="14">
        <v>0.9</v>
      </c>
      <c r="K81" s="14">
        <v>0.7</v>
      </c>
      <c r="L81" s="14">
        <v>1</v>
      </c>
      <c r="M81" s="14">
        <v>0.7</v>
      </c>
      <c r="N81" s="14">
        <v>0.9</v>
      </c>
      <c r="O81" s="14">
        <v>0.7</v>
      </c>
      <c r="P81" s="14">
        <v>1</v>
      </c>
      <c r="Q81" s="14">
        <v>0.7</v>
      </c>
      <c r="R81" s="14">
        <v>0.9</v>
      </c>
      <c r="S81" s="14">
        <v>0.7</v>
      </c>
      <c r="T81" s="14">
        <v>1</v>
      </c>
      <c r="U81" s="14">
        <v>0.7</v>
      </c>
      <c r="V81" s="14">
        <v>0.9</v>
      </c>
      <c r="W81" s="14">
        <v>0.7</v>
      </c>
      <c r="X81" s="14">
        <v>1</v>
      </c>
      <c r="Y81" s="14">
        <v>0.7</v>
      </c>
      <c r="Z81" s="14">
        <v>0.9</v>
      </c>
      <c r="AA81" s="14">
        <v>0.7</v>
      </c>
      <c r="AB81" s="14">
        <v>1</v>
      </c>
      <c r="AC81" s="14">
        <v>0.7</v>
      </c>
      <c r="AD81" s="14">
        <v>0.9</v>
      </c>
      <c r="AE81" s="14">
        <v>0.7</v>
      </c>
      <c r="AF81" s="14">
        <v>1</v>
      </c>
      <c r="AG81" s="14">
        <v>0.7</v>
      </c>
      <c r="AH81" s="14">
        <v>0.9</v>
      </c>
      <c r="AI81" s="14">
        <v>0.7</v>
      </c>
      <c r="AJ81" s="14">
        <v>1</v>
      </c>
      <c r="AK81" s="14">
        <v>0.7</v>
      </c>
      <c r="AL81" s="14">
        <v>0.9</v>
      </c>
      <c r="AM81" s="14">
        <v>0.7</v>
      </c>
    </row>
    <row r="82" spans="2:39" ht="14.5" x14ac:dyDescent="0.35">
      <c r="B82" s="19" t="s">
        <v>21</v>
      </c>
      <c r="C82" s="14" t="s">
        <v>21</v>
      </c>
      <c r="D82" s="14">
        <v>1</v>
      </c>
      <c r="E82" s="14">
        <v>0.7</v>
      </c>
      <c r="F82" s="14">
        <v>0.9</v>
      </c>
      <c r="G82" s="14">
        <v>0.7</v>
      </c>
      <c r="H82" s="14">
        <v>1</v>
      </c>
      <c r="I82" s="14">
        <v>0.7</v>
      </c>
      <c r="J82" s="14">
        <v>0.9</v>
      </c>
      <c r="K82" s="14">
        <v>0.7</v>
      </c>
      <c r="L82" s="14">
        <v>1</v>
      </c>
      <c r="M82" s="14">
        <v>0.7</v>
      </c>
      <c r="N82" s="14">
        <v>0.9</v>
      </c>
      <c r="O82" s="14">
        <v>0.7</v>
      </c>
      <c r="P82" s="14">
        <v>1</v>
      </c>
      <c r="Q82" s="14">
        <v>0.7</v>
      </c>
      <c r="R82" s="14">
        <v>0.9</v>
      </c>
      <c r="S82" s="14">
        <v>0.7</v>
      </c>
      <c r="T82" s="14">
        <v>1</v>
      </c>
      <c r="U82" s="14">
        <v>0.7</v>
      </c>
      <c r="V82" s="14">
        <v>0.9</v>
      </c>
      <c r="W82" s="14">
        <v>0.7</v>
      </c>
      <c r="X82" s="14">
        <v>1</v>
      </c>
      <c r="Y82" s="14">
        <v>0.7</v>
      </c>
      <c r="Z82" s="14">
        <v>0.9</v>
      </c>
      <c r="AA82" s="14">
        <v>0.7</v>
      </c>
      <c r="AB82" s="14">
        <v>1</v>
      </c>
      <c r="AC82" s="14">
        <v>0.7</v>
      </c>
      <c r="AD82" s="14">
        <v>0.9</v>
      </c>
      <c r="AE82" s="14">
        <v>0.7</v>
      </c>
      <c r="AF82" s="14">
        <v>1</v>
      </c>
      <c r="AG82" s="14">
        <v>0.7</v>
      </c>
      <c r="AH82" s="14">
        <v>0.9</v>
      </c>
      <c r="AI82" s="14">
        <v>0.7</v>
      </c>
      <c r="AJ82" s="14">
        <v>1</v>
      </c>
      <c r="AK82" s="14">
        <v>0.7</v>
      </c>
      <c r="AL82" s="14">
        <v>0.9</v>
      </c>
      <c r="AM82" s="14">
        <v>0.7</v>
      </c>
    </row>
    <row r="85" spans="2:39" ht="14.5" x14ac:dyDescent="0.35">
      <c r="C85" s="12" t="s">
        <v>34</v>
      </c>
      <c r="D85" s="8" t="s">
        <v>24</v>
      </c>
      <c r="E85" s="8"/>
      <c r="F85" s="8"/>
      <c r="G85" s="8"/>
      <c r="H85" s="8" t="s">
        <v>25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 t="s">
        <v>32</v>
      </c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2:39" ht="14.5" x14ac:dyDescent="0.35">
      <c r="B86" s="14"/>
      <c r="C86" s="14"/>
      <c r="D86" s="7">
        <v>2019</v>
      </c>
      <c r="E86" s="7"/>
      <c r="F86" s="7"/>
      <c r="G86" s="7"/>
      <c r="H86" s="7">
        <v>2025</v>
      </c>
      <c r="I86" s="7"/>
      <c r="J86" s="7"/>
      <c r="K86" s="7"/>
      <c r="L86" s="7">
        <v>2030</v>
      </c>
      <c r="M86" s="7"/>
      <c r="N86" s="7"/>
      <c r="O86" s="7"/>
      <c r="P86" s="7">
        <v>2040</v>
      </c>
      <c r="Q86" s="7"/>
      <c r="R86" s="7"/>
      <c r="S86" s="7"/>
      <c r="T86" s="7">
        <v>2050</v>
      </c>
      <c r="U86" s="7"/>
      <c r="V86" s="7"/>
      <c r="W86" s="7"/>
      <c r="X86" s="7">
        <v>2025</v>
      </c>
      <c r="Y86" s="7"/>
      <c r="Z86" s="7"/>
      <c r="AA86" s="7"/>
      <c r="AB86" s="7">
        <v>2030</v>
      </c>
      <c r="AC86" s="7"/>
      <c r="AD86" s="7"/>
      <c r="AE86" s="7"/>
      <c r="AF86" s="7">
        <v>2040</v>
      </c>
      <c r="AG86" s="7"/>
      <c r="AH86" s="7"/>
      <c r="AI86" s="7"/>
      <c r="AJ86" s="7">
        <v>2050</v>
      </c>
      <c r="AK86" s="7"/>
      <c r="AL86" s="7"/>
      <c r="AM86" s="7"/>
    </row>
    <row r="87" spans="2:39" ht="14.5" x14ac:dyDescent="0.35">
      <c r="B87" s="14"/>
      <c r="C87" s="14"/>
      <c r="D87" s="22" t="s">
        <v>27</v>
      </c>
      <c r="E87" s="22" t="s">
        <v>28</v>
      </c>
      <c r="F87" s="22" t="s">
        <v>29</v>
      </c>
      <c r="G87" s="22" t="s">
        <v>30</v>
      </c>
      <c r="H87" s="22" t="s">
        <v>27</v>
      </c>
      <c r="I87" s="22" t="s">
        <v>28</v>
      </c>
      <c r="J87" s="22" t="s">
        <v>29</v>
      </c>
      <c r="K87" s="22" t="s">
        <v>30</v>
      </c>
      <c r="L87" s="22" t="s">
        <v>27</v>
      </c>
      <c r="M87" s="22" t="s">
        <v>28</v>
      </c>
      <c r="N87" s="22" t="s">
        <v>29</v>
      </c>
      <c r="O87" s="22" t="s">
        <v>30</v>
      </c>
      <c r="P87" s="22" t="s">
        <v>27</v>
      </c>
      <c r="Q87" s="22" t="s">
        <v>28</v>
      </c>
      <c r="R87" s="22" t="s">
        <v>29</v>
      </c>
      <c r="S87" s="22" t="s">
        <v>30</v>
      </c>
      <c r="T87" s="22" t="s">
        <v>27</v>
      </c>
      <c r="U87" s="22" t="s">
        <v>28</v>
      </c>
      <c r="V87" s="22" t="s">
        <v>29</v>
      </c>
      <c r="W87" s="22" t="s">
        <v>30</v>
      </c>
      <c r="X87" s="22" t="s">
        <v>27</v>
      </c>
      <c r="Y87" s="22" t="s">
        <v>28</v>
      </c>
      <c r="Z87" s="22" t="s">
        <v>29</v>
      </c>
      <c r="AA87" s="22" t="s">
        <v>30</v>
      </c>
      <c r="AB87" s="22" t="s">
        <v>27</v>
      </c>
      <c r="AC87" s="22" t="s">
        <v>28</v>
      </c>
      <c r="AD87" s="22" t="s">
        <v>29</v>
      </c>
      <c r="AE87" s="22" t="s">
        <v>30</v>
      </c>
      <c r="AF87" s="22" t="s">
        <v>27</v>
      </c>
      <c r="AG87" s="22" t="s">
        <v>28</v>
      </c>
      <c r="AH87" s="22" t="s">
        <v>29</v>
      </c>
      <c r="AI87" s="22" t="s">
        <v>30</v>
      </c>
      <c r="AJ87" s="22" t="s">
        <v>27</v>
      </c>
      <c r="AK87" s="22" t="s">
        <v>28</v>
      </c>
      <c r="AL87" s="22" t="s">
        <v>29</v>
      </c>
      <c r="AM87" s="22" t="s">
        <v>30</v>
      </c>
    </row>
    <row r="88" spans="2:39" ht="12.5" customHeight="1" x14ac:dyDescent="0.25">
      <c r="B88" s="9" t="s">
        <v>4</v>
      </c>
      <c r="C88" s="14" t="s">
        <v>5</v>
      </c>
      <c r="D88" s="29">
        <f t="shared" ref="D88:AM88" si="18">D47*D68</f>
        <v>72.104152373221766</v>
      </c>
      <c r="E88" s="29">
        <f t="shared" si="18"/>
        <v>0</v>
      </c>
      <c r="F88" s="29">
        <f t="shared" si="18"/>
        <v>0</v>
      </c>
      <c r="G88" s="29">
        <f t="shared" si="18"/>
        <v>0</v>
      </c>
      <c r="H88" s="29">
        <f t="shared" si="18"/>
        <v>79.918528142666233</v>
      </c>
      <c r="I88" s="29">
        <f t="shared" si="18"/>
        <v>0</v>
      </c>
      <c r="J88" s="29">
        <f t="shared" si="18"/>
        <v>0</v>
      </c>
      <c r="K88" s="29">
        <f t="shared" si="18"/>
        <v>0</v>
      </c>
      <c r="L88" s="29">
        <f t="shared" si="18"/>
        <v>83.032813405610511</v>
      </c>
      <c r="M88" s="29">
        <f t="shared" si="18"/>
        <v>0</v>
      </c>
      <c r="N88" s="29">
        <f t="shared" si="18"/>
        <v>0</v>
      </c>
      <c r="O88" s="29">
        <f t="shared" si="18"/>
        <v>0</v>
      </c>
      <c r="P88" s="29">
        <f t="shared" si="18"/>
        <v>83.032813405610526</v>
      </c>
      <c r="Q88" s="29">
        <f t="shared" si="18"/>
        <v>0</v>
      </c>
      <c r="R88" s="29">
        <f t="shared" si="18"/>
        <v>0</v>
      </c>
      <c r="S88" s="29">
        <f t="shared" si="18"/>
        <v>0</v>
      </c>
      <c r="T88" s="29">
        <f t="shared" si="18"/>
        <v>83.032813405610526</v>
      </c>
      <c r="U88" s="29">
        <f t="shared" si="18"/>
        <v>0</v>
      </c>
      <c r="V88" s="29">
        <f t="shared" si="18"/>
        <v>0</v>
      </c>
      <c r="W88" s="29">
        <f t="shared" si="18"/>
        <v>0</v>
      </c>
      <c r="X88" s="29">
        <f t="shared" si="18"/>
        <v>77.472266661352549</v>
      </c>
      <c r="Y88" s="29">
        <f t="shared" si="18"/>
        <v>0</v>
      </c>
      <c r="Z88" s="29">
        <f t="shared" si="18"/>
        <v>0</v>
      </c>
      <c r="AA88" s="29">
        <f t="shared" si="18"/>
        <v>0</v>
      </c>
      <c r="AB88" s="29">
        <f t="shared" si="18"/>
        <v>75.637397187794221</v>
      </c>
      <c r="AC88" s="29">
        <f t="shared" si="18"/>
        <v>0.5402671227699587</v>
      </c>
      <c r="AD88" s="29">
        <f t="shared" si="18"/>
        <v>0</v>
      </c>
      <c r="AE88" s="29">
        <f t="shared" si="18"/>
        <v>0.5402671227699587</v>
      </c>
      <c r="AF88" s="29">
        <f t="shared" si="18"/>
        <v>70.001726661865007</v>
      </c>
      <c r="AG88" s="29">
        <f t="shared" si="18"/>
        <v>2.1304873331871956</v>
      </c>
      <c r="AH88" s="29">
        <f t="shared" si="18"/>
        <v>2.739197999812109</v>
      </c>
      <c r="AI88" s="29">
        <f t="shared" si="18"/>
        <v>0</v>
      </c>
      <c r="AJ88" s="29">
        <f t="shared" si="18"/>
        <v>59.544265103128126</v>
      </c>
      <c r="AK88" s="29">
        <f t="shared" si="18"/>
        <v>5.2101231965237105</v>
      </c>
      <c r="AL88" s="29">
        <f t="shared" si="18"/>
        <v>0</v>
      </c>
      <c r="AM88" s="29">
        <f t="shared" si="18"/>
        <v>5.2101231965237105</v>
      </c>
    </row>
    <row r="89" spans="2:39" x14ac:dyDescent="0.25">
      <c r="B89" s="9"/>
      <c r="C89" s="14" t="s">
        <v>6</v>
      </c>
      <c r="D89" s="29">
        <f t="shared" ref="D89:AM89" si="19">D48*D69</f>
        <v>16.707324578800847</v>
      </c>
      <c r="E89" s="29">
        <f t="shared" si="19"/>
        <v>0</v>
      </c>
      <c r="F89" s="29">
        <f t="shared" si="19"/>
        <v>0</v>
      </c>
      <c r="G89" s="29">
        <f t="shared" si="19"/>
        <v>0</v>
      </c>
      <c r="H89" s="29">
        <f t="shared" si="19"/>
        <v>17.393868742078187</v>
      </c>
      <c r="I89" s="29">
        <f t="shared" si="19"/>
        <v>0</v>
      </c>
      <c r="J89" s="29">
        <f t="shared" si="19"/>
        <v>0</v>
      </c>
      <c r="K89" s="29">
        <f t="shared" si="19"/>
        <v>0</v>
      </c>
      <c r="L89" s="29">
        <f t="shared" si="19"/>
        <v>18.921210007634883</v>
      </c>
      <c r="M89" s="29">
        <f t="shared" si="19"/>
        <v>0</v>
      </c>
      <c r="N89" s="29">
        <f t="shared" si="19"/>
        <v>0</v>
      </c>
      <c r="O89" s="29">
        <f t="shared" si="19"/>
        <v>0</v>
      </c>
      <c r="P89" s="29">
        <f t="shared" si="19"/>
        <v>20.887280788847679</v>
      </c>
      <c r="Q89" s="29">
        <f t="shared" si="19"/>
        <v>0</v>
      </c>
      <c r="R89" s="29">
        <f t="shared" si="19"/>
        <v>0</v>
      </c>
      <c r="S89" s="29">
        <f t="shared" si="19"/>
        <v>0</v>
      </c>
      <c r="T89" s="29">
        <f t="shared" si="19"/>
        <v>22.403794851689025</v>
      </c>
      <c r="U89" s="29">
        <f t="shared" si="19"/>
        <v>0</v>
      </c>
      <c r="V89" s="29">
        <f t="shared" si="19"/>
        <v>0</v>
      </c>
      <c r="W89" s="29">
        <f t="shared" si="19"/>
        <v>0</v>
      </c>
      <c r="X89" s="29">
        <f t="shared" si="19"/>
        <v>18.04760072593718</v>
      </c>
      <c r="Y89" s="29">
        <f t="shared" si="19"/>
        <v>0</v>
      </c>
      <c r="Z89" s="29">
        <f t="shared" si="19"/>
        <v>0</v>
      </c>
      <c r="AA89" s="29">
        <f t="shared" si="19"/>
        <v>0</v>
      </c>
      <c r="AB89" s="29">
        <f t="shared" si="19"/>
        <v>18.577666398340856</v>
      </c>
      <c r="AC89" s="29">
        <f t="shared" si="19"/>
        <v>0.72246480437992211</v>
      </c>
      <c r="AD89" s="29">
        <f t="shared" si="19"/>
        <v>0</v>
      </c>
      <c r="AE89" s="29">
        <f t="shared" si="19"/>
        <v>0.72246480437992211</v>
      </c>
      <c r="AF89" s="29">
        <f t="shared" si="19"/>
        <v>19.964863034173408</v>
      </c>
      <c r="AG89" s="29">
        <f t="shared" si="19"/>
        <v>1.7469255154901731</v>
      </c>
      <c r="AH89" s="29">
        <f t="shared" si="19"/>
        <v>0</v>
      </c>
      <c r="AI89" s="29">
        <f t="shared" si="19"/>
        <v>1.7469255154901731</v>
      </c>
      <c r="AJ89" s="29">
        <f t="shared" si="19"/>
        <v>14.984739926053402</v>
      </c>
      <c r="AK89" s="29">
        <f t="shared" si="19"/>
        <v>5.2446589741186909</v>
      </c>
      <c r="AL89" s="29">
        <f t="shared" si="19"/>
        <v>0</v>
      </c>
      <c r="AM89" s="29">
        <f t="shared" si="19"/>
        <v>5.2446589741186909</v>
      </c>
    </row>
    <row r="90" spans="2:39" x14ac:dyDescent="0.25">
      <c r="B90" s="9"/>
      <c r="C90" s="17" t="s">
        <v>7</v>
      </c>
      <c r="D90" s="29">
        <f t="shared" ref="D90:AM90" si="20">D49*D70</f>
        <v>16.671428571428599</v>
      </c>
      <c r="E90" s="29">
        <f t="shared" si="20"/>
        <v>0</v>
      </c>
      <c r="F90" s="29">
        <f t="shared" si="20"/>
        <v>0</v>
      </c>
      <c r="G90" s="29">
        <f t="shared" si="20"/>
        <v>0</v>
      </c>
      <c r="H90" s="29">
        <f t="shared" si="20"/>
        <v>16.7</v>
      </c>
      <c r="I90" s="29">
        <f t="shared" si="20"/>
        <v>0</v>
      </c>
      <c r="J90" s="29">
        <f t="shared" si="20"/>
        <v>0</v>
      </c>
      <c r="K90" s="29">
        <f t="shared" si="20"/>
        <v>0</v>
      </c>
      <c r="L90" s="29">
        <f t="shared" si="20"/>
        <v>16.7</v>
      </c>
      <c r="M90" s="29">
        <f t="shared" si="20"/>
        <v>0</v>
      </c>
      <c r="N90" s="29">
        <f t="shared" si="20"/>
        <v>0</v>
      </c>
      <c r="O90" s="29">
        <f t="shared" si="20"/>
        <v>0</v>
      </c>
      <c r="P90" s="29">
        <f t="shared" si="20"/>
        <v>16.7</v>
      </c>
      <c r="Q90" s="29">
        <f t="shared" si="20"/>
        <v>0</v>
      </c>
      <c r="R90" s="29">
        <f t="shared" si="20"/>
        <v>0</v>
      </c>
      <c r="S90" s="29">
        <f t="shared" si="20"/>
        <v>0</v>
      </c>
      <c r="T90" s="29">
        <f t="shared" si="20"/>
        <v>16.7</v>
      </c>
      <c r="U90" s="29">
        <f t="shared" si="20"/>
        <v>0</v>
      </c>
      <c r="V90" s="29">
        <f t="shared" si="20"/>
        <v>0</v>
      </c>
      <c r="W90" s="29">
        <f t="shared" si="20"/>
        <v>0</v>
      </c>
      <c r="X90" s="29">
        <f t="shared" si="20"/>
        <v>16.685714285714297</v>
      </c>
      <c r="Y90" s="29">
        <f t="shared" si="20"/>
        <v>0</v>
      </c>
      <c r="Z90" s="29">
        <f t="shared" si="20"/>
        <v>0</v>
      </c>
      <c r="AA90" s="29">
        <f t="shared" si="20"/>
        <v>0</v>
      </c>
      <c r="AB90" s="29">
        <f t="shared" si="20"/>
        <v>16.671428571428599</v>
      </c>
      <c r="AC90" s="29">
        <f t="shared" si="20"/>
        <v>0</v>
      </c>
      <c r="AD90" s="29">
        <f t="shared" si="20"/>
        <v>0</v>
      </c>
      <c r="AE90" s="29">
        <f t="shared" si="20"/>
        <v>0</v>
      </c>
      <c r="AF90" s="29">
        <f t="shared" si="20"/>
        <v>16.671428571428599</v>
      </c>
      <c r="AG90" s="29">
        <f t="shared" si="20"/>
        <v>0</v>
      </c>
      <c r="AH90" s="29">
        <f t="shared" si="20"/>
        <v>0</v>
      </c>
      <c r="AI90" s="29">
        <f t="shared" si="20"/>
        <v>0</v>
      </c>
      <c r="AJ90" s="29">
        <f t="shared" si="20"/>
        <v>16.671428571428599</v>
      </c>
      <c r="AK90" s="29">
        <f t="shared" si="20"/>
        <v>0</v>
      </c>
      <c r="AL90" s="29">
        <f t="shared" si="20"/>
        <v>0</v>
      </c>
      <c r="AM90" s="29">
        <f t="shared" si="20"/>
        <v>0</v>
      </c>
    </row>
    <row r="91" spans="2:39" ht="12.5" customHeight="1" x14ac:dyDescent="0.25">
      <c r="B91" s="9" t="s">
        <v>8</v>
      </c>
      <c r="C91" s="14" t="s">
        <v>9</v>
      </c>
      <c r="D91" s="29">
        <f t="shared" ref="D91:AM91" si="21">D50*D71</f>
        <v>25.7</v>
      </c>
      <c r="E91" s="29">
        <f t="shared" si="21"/>
        <v>0</v>
      </c>
      <c r="F91" s="29">
        <f t="shared" si="21"/>
        <v>0</v>
      </c>
      <c r="G91" s="29">
        <f t="shared" si="21"/>
        <v>0</v>
      </c>
      <c r="H91" s="29">
        <f t="shared" si="21"/>
        <v>27.15</v>
      </c>
      <c r="I91" s="29">
        <f t="shared" si="21"/>
        <v>0</v>
      </c>
      <c r="J91" s="29">
        <f t="shared" si="21"/>
        <v>0</v>
      </c>
      <c r="K91" s="29">
        <f t="shared" si="21"/>
        <v>0</v>
      </c>
      <c r="L91" s="29">
        <f t="shared" si="21"/>
        <v>28.6</v>
      </c>
      <c r="M91" s="29">
        <f t="shared" si="21"/>
        <v>0</v>
      </c>
      <c r="N91" s="29">
        <f t="shared" si="21"/>
        <v>0</v>
      </c>
      <c r="O91" s="29">
        <f t="shared" si="21"/>
        <v>0</v>
      </c>
      <c r="P91" s="29">
        <f t="shared" si="21"/>
        <v>28.6</v>
      </c>
      <c r="Q91" s="29">
        <f t="shared" si="21"/>
        <v>0</v>
      </c>
      <c r="R91" s="29">
        <f t="shared" si="21"/>
        <v>0</v>
      </c>
      <c r="S91" s="29">
        <f t="shared" si="21"/>
        <v>0</v>
      </c>
      <c r="T91" s="29">
        <f t="shared" si="21"/>
        <v>28.6</v>
      </c>
      <c r="U91" s="29">
        <f t="shared" si="21"/>
        <v>0</v>
      </c>
      <c r="V91" s="29">
        <f t="shared" si="21"/>
        <v>0</v>
      </c>
      <c r="W91" s="29">
        <f t="shared" si="21"/>
        <v>0</v>
      </c>
      <c r="X91" s="29">
        <f t="shared" si="21"/>
        <v>29.15</v>
      </c>
      <c r="Y91" s="29">
        <f t="shared" si="21"/>
        <v>0</v>
      </c>
      <c r="Z91" s="29">
        <f t="shared" si="21"/>
        <v>0</v>
      </c>
      <c r="AA91" s="29">
        <f t="shared" si="21"/>
        <v>0</v>
      </c>
      <c r="AB91" s="29">
        <f t="shared" si="21"/>
        <v>29.7</v>
      </c>
      <c r="AC91" s="29">
        <f t="shared" si="21"/>
        <v>0</v>
      </c>
      <c r="AD91" s="29">
        <f t="shared" si="21"/>
        <v>0</v>
      </c>
      <c r="AE91" s="29">
        <f t="shared" si="21"/>
        <v>0</v>
      </c>
      <c r="AF91" s="29">
        <f t="shared" si="21"/>
        <v>37.200000000000003</v>
      </c>
      <c r="AG91" s="29">
        <f t="shared" si="21"/>
        <v>0</v>
      </c>
      <c r="AH91" s="29">
        <f t="shared" si="21"/>
        <v>0</v>
      </c>
      <c r="AI91" s="29">
        <f t="shared" si="21"/>
        <v>0</v>
      </c>
      <c r="AJ91" s="29">
        <f t="shared" si="21"/>
        <v>44.7</v>
      </c>
      <c r="AK91" s="29">
        <f t="shared" si="21"/>
        <v>0</v>
      </c>
      <c r="AL91" s="29">
        <f t="shared" si="21"/>
        <v>0</v>
      </c>
      <c r="AM91" s="29">
        <f t="shared" si="21"/>
        <v>0</v>
      </c>
    </row>
    <row r="92" spans="2:39" x14ac:dyDescent="0.25">
      <c r="B92" s="9"/>
      <c r="C92" s="14" t="s">
        <v>10</v>
      </c>
      <c r="D92" s="29">
        <f t="shared" ref="D92:AM92" si="22">D51*D72</f>
        <v>4.1563379118651698</v>
      </c>
      <c r="E92" s="29">
        <f t="shared" si="22"/>
        <v>2.9094365383056187</v>
      </c>
      <c r="F92" s="29">
        <f t="shared" si="22"/>
        <v>0</v>
      </c>
      <c r="G92" s="29">
        <f t="shared" si="22"/>
        <v>0</v>
      </c>
      <c r="H92" s="29">
        <f t="shared" si="22"/>
        <v>4.8125835678817426</v>
      </c>
      <c r="I92" s="29">
        <f t="shared" si="22"/>
        <v>1.7467895913052252</v>
      </c>
      <c r="J92" s="29">
        <f t="shared" si="22"/>
        <v>1.9785065779069384</v>
      </c>
      <c r="K92" s="29">
        <f t="shared" si="22"/>
        <v>0</v>
      </c>
      <c r="L92" s="29">
        <f t="shared" si="22"/>
        <v>4.2</v>
      </c>
      <c r="M92" s="29">
        <f t="shared" si="22"/>
        <v>2.94</v>
      </c>
      <c r="N92" s="29">
        <f t="shared" si="22"/>
        <v>2.0699999999999998</v>
      </c>
      <c r="O92" s="29">
        <f t="shared" si="22"/>
        <v>0</v>
      </c>
      <c r="P92" s="29">
        <f t="shared" si="22"/>
        <v>3.9499999999999997</v>
      </c>
      <c r="Q92" s="29">
        <f t="shared" si="22"/>
        <v>4.339999999999999</v>
      </c>
      <c r="R92" s="29">
        <f t="shared" si="22"/>
        <v>3.4200000000000004</v>
      </c>
      <c r="S92" s="29">
        <f t="shared" si="22"/>
        <v>0</v>
      </c>
      <c r="T92" s="29">
        <f t="shared" si="22"/>
        <v>3.7</v>
      </c>
      <c r="U92" s="29">
        <f t="shared" si="22"/>
        <v>5.7399999999999993</v>
      </c>
      <c r="V92" s="29">
        <f t="shared" si="22"/>
        <v>4.7699999999999996</v>
      </c>
      <c r="W92" s="29">
        <f t="shared" si="22"/>
        <v>0</v>
      </c>
      <c r="X92" s="29">
        <f t="shared" si="22"/>
        <v>6.4860557768924307</v>
      </c>
      <c r="Y92" s="29">
        <f t="shared" si="22"/>
        <v>2.5280876494023903</v>
      </c>
      <c r="Z92" s="29">
        <f t="shared" si="22"/>
        <v>7.5621513944223118</v>
      </c>
      <c r="AA92" s="29">
        <f t="shared" si="22"/>
        <v>0</v>
      </c>
      <c r="AB92" s="29">
        <f t="shared" si="22"/>
        <v>4.9000000000000004</v>
      </c>
      <c r="AC92" s="29">
        <f t="shared" si="22"/>
        <v>3.43</v>
      </c>
      <c r="AD92" s="29">
        <f t="shared" si="22"/>
        <v>9.0000000000000018</v>
      </c>
      <c r="AE92" s="29">
        <f t="shared" si="22"/>
        <v>0</v>
      </c>
      <c r="AF92" s="29">
        <f t="shared" si="22"/>
        <v>9.2999999999999989</v>
      </c>
      <c r="AG92" s="29">
        <f t="shared" si="22"/>
        <v>11.934999999999997</v>
      </c>
      <c r="AH92" s="29">
        <f t="shared" si="22"/>
        <v>9.9899999999999967</v>
      </c>
      <c r="AI92" s="29">
        <f t="shared" si="22"/>
        <v>0</v>
      </c>
      <c r="AJ92" s="29">
        <f t="shared" si="22"/>
        <v>13.7</v>
      </c>
      <c r="AK92" s="29">
        <f t="shared" si="22"/>
        <v>20.439999999999994</v>
      </c>
      <c r="AL92" s="29">
        <f t="shared" si="22"/>
        <v>10.98</v>
      </c>
      <c r="AM92" s="29">
        <f t="shared" si="22"/>
        <v>0</v>
      </c>
    </row>
    <row r="93" spans="2:39" x14ac:dyDescent="0.25">
      <c r="B93" s="9"/>
      <c r="C93" s="14" t="s">
        <v>11</v>
      </c>
      <c r="D93" s="29">
        <f t="shared" ref="D93:AM93" si="23">D52*D73</f>
        <v>0</v>
      </c>
      <c r="E93" s="29">
        <f t="shared" si="23"/>
        <v>0</v>
      </c>
      <c r="F93" s="29">
        <f t="shared" si="23"/>
        <v>0</v>
      </c>
      <c r="G93" s="29">
        <f t="shared" si="23"/>
        <v>0</v>
      </c>
      <c r="H93" s="29">
        <f t="shared" si="23"/>
        <v>0</v>
      </c>
      <c r="I93" s="29">
        <f t="shared" si="23"/>
        <v>0</v>
      </c>
      <c r="J93" s="29">
        <f t="shared" si="23"/>
        <v>0.54</v>
      </c>
      <c r="K93" s="29">
        <f t="shared" si="23"/>
        <v>0</v>
      </c>
      <c r="L93" s="29">
        <f t="shared" si="23"/>
        <v>0</v>
      </c>
      <c r="M93" s="29">
        <f t="shared" si="23"/>
        <v>0</v>
      </c>
      <c r="N93" s="29">
        <f t="shared" si="23"/>
        <v>1.08</v>
      </c>
      <c r="O93" s="29">
        <f t="shared" si="23"/>
        <v>0</v>
      </c>
      <c r="P93" s="29">
        <f t="shared" si="23"/>
        <v>0</v>
      </c>
      <c r="Q93" s="29">
        <f t="shared" si="23"/>
        <v>0</v>
      </c>
      <c r="R93" s="29">
        <f t="shared" si="23"/>
        <v>1.71</v>
      </c>
      <c r="S93" s="29">
        <f t="shared" si="23"/>
        <v>0</v>
      </c>
      <c r="T93" s="29">
        <f t="shared" si="23"/>
        <v>0</v>
      </c>
      <c r="U93" s="29">
        <f t="shared" si="23"/>
        <v>0</v>
      </c>
      <c r="V93" s="29">
        <f t="shared" si="23"/>
        <v>2.3400000000000003</v>
      </c>
      <c r="W93" s="29">
        <f t="shared" si="23"/>
        <v>0</v>
      </c>
      <c r="X93" s="29">
        <f t="shared" si="23"/>
        <v>0</v>
      </c>
      <c r="Y93" s="29">
        <f t="shared" si="23"/>
        <v>0</v>
      </c>
      <c r="Z93" s="29">
        <f t="shared" si="23"/>
        <v>1.5300000000000002</v>
      </c>
      <c r="AA93" s="29">
        <f t="shared" si="23"/>
        <v>0</v>
      </c>
      <c r="AB93" s="29">
        <f t="shared" si="23"/>
        <v>0</v>
      </c>
      <c r="AC93" s="29">
        <f t="shared" si="23"/>
        <v>0</v>
      </c>
      <c r="AD93" s="29">
        <f t="shared" si="23"/>
        <v>0.72000000000000008</v>
      </c>
      <c r="AE93" s="29">
        <f t="shared" si="23"/>
        <v>0</v>
      </c>
      <c r="AF93" s="29">
        <f t="shared" si="23"/>
        <v>0</v>
      </c>
      <c r="AG93" s="29">
        <f t="shared" si="23"/>
        <v>0</v>
      </c>
      <c r="AH93" s="29">
        <f t="shared" si="23"/>
        <v>1.8900000000000001</v>
      </c>
      <c r="AI93" s="29">
        <f t="shared" si="23"/>
        <v>0</v>
      </c>
      <c r="AJ93" s="29">
        <f t="shared" si="23"/>
        <v>0</v>
      </c>
      <c r="AK93" s="29">
        <f t="shared" si="23"/>
        <v>0</v>
      </c>
      <c r="AL93" s="29">
        <f t="shared" si="23"/>
        <v>3.06</v>
      </c>
      <c r="AM93" s="29">
        <f t="shared" si="23"/>
        <v>0</v>
      </c>
    </row>
    <row r="94" spans="2:39" x14ac:dyDescent="0.25">
      <c r="B94" s="9"/>
      <c r="C94" s="14" t="s">
        <v>12</v>
      </c>
      <c r="D94" s="29">
        <f t="shared" ref="D94:AM94" si="24">D53*D74</f>
        <v>0</v>
      </c>
      <c r="E94" s="29">
        <f t="shared" si="24"/>
        <v>24.889916972986295</v>
      </c>
      <c r="F94" s="29">
        <f t="shared" si="24"/>
        <v>0</v>
      </c>
      <c r="G94" s="29">
        <f t="shared" si="24"/>
        <v>0</v>
      </c>
      <c r="H94" s="29">
        <f t="shared" si="24"/>
        <v>0</v>
      </c>
      <c r="I94" s="29">
        <f t="shared" si="24"/>
        <v>23.644958486493145</v>
      </c>
      <c r="J94" s="29">
        <f t="shared" si="24"/>
        <v>0</v>
      </c>
      <c r="K94" s="29">
        <f t="shared" si="24"/>
        <v>0</v>
      </c>
      <c r="L94" s="29">
        <f t="shared" si="24"/>
        <v>0</v>
      </c>
      <c r="M94" s="29">
        <f t="shared" si="24"/>
        <v>22.4</v>
      </c>
      <c r="N94" s="29">
        <f t="shared" si="24"/>
        <v>0</v>
      </c>
      <c r="O94" s="29">
        <f t="shared" si="24"/>
        <v>0</v>
      </c>
      <c r="P94" s="29">
        <f t="shared" si="24"/>
        <v>0</v>
      </c>
      <c r="Q94" s="29">
        <f t="shared" si="24"/>
        <v>19.984999999999999</v>
      </c>
      <c r="R94" s="29">
        <f t="shared" si="24"/>
        <v>0</v>
      </c>
      <c r="S94" s="29">
        <f t="shared" si="24"/>
        <v>0</v>
      </c>
      <c r="T94" s="29">
        <f t="shared" si="24"/>
        <v>0</v>
      </c>
      <c r="U94" s="29">
        <f t="shared" si="24"/>
        <v>17.57</v>
      </c>
      <c r="V94" s="29">
        <f t="shared" si="24"/>
        <v>0</v>
      </c>
      <c r="W94" s="29">
        <f t="shared" si="24"/>
        <v>0</v>
      </c>
      <c r="X94" s="29">
        <f t="shared" si="24"/>
        <v>0</v>
      </c>
      <c r="Y94" s="29">
        <f t="shared" si="24"/>
        <v>20.965</v>
      </c>
      <c r="Z94" s="29">
        <f t="shared" si="24"/>
        <v>0</v>
      </c>
      <c r="AA94" s="29">
        <f t="shared" si="24"/>
        <v>0</v>
      </c>
      <c r="AB94" s="29">
        <f t="shared" si="24"/>
        <v>0</v>
      </c>
      <c r="AC94" s="29">
        <f t="shared" si="24"/>
        <v>24.359999999999996</v>
      </c>
      <c r="AD94" s="29">
        <f t="shared" si="24"/>
        <v>0</v>
      </c>
      <c r="AE94" s="29">
        <f t="shared" si="24"/>
        <v>0</v>
      </c>
      <c r="AF94" s="29">
        <f t="shared" si="24"/>
        <v>0</v>
      </c>
      <c r="AG94" s="29">
        <f t="shared" si="24"/>
        <v>24.359999999999996</v>
      </c>
      <c r="AH94" s="29">
        <f t="shared" si="24"/>
        <v>0</v>
      </c>
      <c r="AI94" s="29">
        <f t="shared" si="24"/>
        <v>0</v>
      </c>
      <c r="AJ94" s="29">
        <f t="shared" si="24"/>
        <v>0</v>
      </c>
      <c r="AK94" s="29">
        <f t="shared" si="24"/>
        <v>24.359999999999996</v>
      </c>
      <c r="AL94" s="29">
        <f t="shared" si="24"/>
        <v>0</v>
      </c>
      <c r="AM94" s="29">
        <f t="shared" si="24"/>
        <v>0</v>
      </c>
    </row>
    <row r="95" spans="2:39" x14ac:dyDescent="0.25">
      <c r="B95" s="9"/>
      <c r="C95" s="14" t="s">
        <v>13</v>
      </c>
      <c r="D95" s="29">
        <f t="shared" ref="D95:AM95" si="25">D54*D75</f>
        <v>0</v>
      </c>
      <c r="E95" s="29">
        <f t="shared" si="25"/>
        <v>0</v>
      </c>
      <c r="F95" s="29">
        <f t="shared" si="25"/>
        <v>0.1785307905679176</v>
      </c>
      <c r="G95" s="29">
        <f t="shared" si="25"/>
        <v>0</v>
      </c>
      <c r="H95" s="29">
        <f t="shared" si="25"/>
        <v>0</v>
      </c>
      <c r="I95" s="29">
        <f t="shared" si="25"/>
        <v>0</v>
      </c>
      <c r="J95" s="29">
        <f t="shared" si="25"/>
        <v>2.2942653952839591</v>
      </c>
      <c r="K95" s="29">
        <f t="shared" si="25"/>
        <v>0</v>
      </c>
      <c r="L95" s="29">
        <f t="shared" si="25"/>
        <v>0</v>
      </c>
      <c r="M95" s="29">
        <f t="shared" si="25"/>
        <v>0</v>
      </c>
      <c r="N95" s="29">
        <f t="shared" si="25"/>
        <v>4.41</v>
      </c>
      <c r="O95" s="29">
        <f t="shared" si="25"/>
        <v>0</v>
      </c>
      <c r="P95" s="29">
        <f t="shared" si="25"/>
        <v>0</v>
      </c>
      <c r="Q95" s="29">
        <f t="shared" si="25"/>
        <v>0</v>
      </c>
      <c r="R95" s="29">
        <f t="shared" si="25"/>
        <v>6.3449999999999998</v>
      </c>
      <c r="S95" s="29">
        <f t="shared" si="25"/>
        <v>0</v>
      </c>
      <c r="T95" s="29">
        <f t="shared" si="25"/>
        <v>0</v>
      </c>
      <c r="U95" s="29">
        <f t="shared" si="25"/>
        <v>0</v>
      </c>
      <c r="V95" s="29">
        <f t="shared" si="25"/>
        <v>8.2799999999999994</v>
      </c>
      <c r="W95" s="29">
        <f t="shared" si="25"/>
        <v>0</v>
      </c>
      <c r="X95" s="29">
        <f t="shared" si="25"/>
        <v>0</v>
      </c>
      <c r="Y95" s="29">
        <f t="shared" si="25"/>
        <v>0</v>
      </c>
      <c r="Z95" s="29">
        <f t="shared" si="25"/>
        <v>8.01</v>
      </c>
      <c r="AA95" s="29">
        <f t="shared" si="25"/>
        <v>0</v>
      </c>
      <c r="AB95" s="29">
        <f t="shared" si="25"/>
        <v>0</v>
      </c>
      <c r="AC95" s="29">
        <f t="shared" si="25"/>
        <v>0</v>
      </c>
      <c r="AD95" s="29">
        <f t="shared" si="25"/>
        <v>7.74</v>
      </c>
      <c r="AE95" s="29">
        <f t="shared" si="25"/>
        <v>0</v>
      </c>
      <c r="AF95" s="29">
        <f t="shared" si="25"/>
        <v>0</v>
      </c>
      <c r="AG95" s="29">
        <f t="shared" si="25"/>
        <v>0</v>
      </c>
      <c r="AH95" s="29">
        <f t="shared" si="25"/>
        <v>19.574999999999999</v>
      </c>
      <c r="AI95" s="29">
        <f t="shared" si="25"/>
        <v>0</v>
      </c>
      <c r="AJ95" s="29">
        <f t="shared" si="25"/>
        <v>0</v>
      </c>
      <c r="AK95" s="29">
        <f t="shared" si="25"/>
        <v>0</v>
      </c>
      <c r="AL95" s="29">
        <f t="shared" si="25"/>
        <v>31.41</v>
      </c>
      <c r="AM95" s="29">
        <f t="shared" si="25"/>
        <v>0</v>
      </c>
    </row>
    <row r="96" spans="2:39" x14ac:dyDescent="0.25">
      <c r="B96" s="9"/>
      <c r="C96" s="14" t="s">
        <v>14</v>
      </c>
      <c r="D96" s="29">
        <f t="shared" ref="D96:AM96" si="26">D55*D76</f>
        <v>0</v>
      </c>
      <c r="E96" s="29">
        <f t="shared" si="26"/>
        <v>0</v>
      </c>
      <c r="F96" s="29">
        <f t="shared" si="26"/>
        <v>0</v>
      </c>
      <c r="G96" s="29">
        <f t="shared" si="26"/>
        <v>0</v>
      </c>
      <c r="H96" s="29">
        <f t="shared" si="26"/>
        <v>0</v>
      </c>
      <c r="I96" s="29">
        <f t="shared" si="26"/>
        <v>0</v>
      </c>
      <c r="J96" s="29">
        <f t="shared" si="26"/>
        <v>0</v>
      </c>
      <c r="K96" s="29">
        <f t="shared" si="26"/>
        <v>0</v>
      </c>
      <c r="L96" s="29">
        <f t="shared" si="26"/>
        <v>0</v>
      </c>
      <c r="M96" s="29">
        <f t="shared" si="26"/>
        <v>0</v>
      </c>
      <c r="N96" s="29">
        <f t="shared" si="26"/>
        <v>0</v>
      </c>
      <c r="O96" s="29">
        <f t="shared" si="26"/>
        <v>0</v>
      </c>
      <c r="P96" s="29">
        <f t="shared" si="26"/>
        <v>0</v>
      </c>
      <c r="Q96" s="29">
        <f t="shared" si="26"/>
        <v>0</v>
      </c>
      <c r="R96" s="29">
        <f t="shared" si="26"/>
        <v>0</v>
      </c>
      <c r="S96" s="29">
        <f t="shared" si="26"/>
        <v>0</v>
      </c>
      <c r="T96" s="29">
        <f t="shared" si="26"/>
        <v>0</v>
      </c>
      <c r="U96" s="29">
        <f t="shared" si="26"/>
        <v>0</v>
      </c>
      <c r="V96" s="29">
        <f t="shared" si="26"/>
        <v>0</v>
      </c>
      <c r="W96" s="29">
        <f t="shared" si="26"/>
        <v>0</v>
      </c>
      <c r="X96" s="29">
        <f t="shared" si="26"/>
        <v>0</v>
      </c>
      <c r="Y96" s="29">
        <f t="shared" si="26"/>
        <v>0.17499999999999999</v>
      </c>
      <c r="Z96" s="29">
        <f t="shared" si="26"/>
        <v>0.22500000000000001</v>
      </c>
      <c r="AA96" s="29">
        <f t="shared" si="26"/>
        <v>0</v>
      </c>
      <c r="AB96" s="29">
        <f t="shared" si="26"/>
        <v>0</v>
      </c>
      <c r="AC96" s="29">
        <f t="shared" si="26"/>
        <v>0.35</v>
      </c>
      <c r="AD96" s="29">
        <f t="shared" si="26"/>
        <v>0.45</v>
      </c>
      <c r="AE96" s="29">
        <f t="shared" si="26"/>
        <v>0</v>
      </c>
      <c r="AF96" s="29">
        <f t="shared" si="26"/>
        <v>0</v>
      </c>
      <c r="AG96" s="29">
        <f t="shared" si="26"/>
        <v>1.0499999999999998</v>
      </c>
      <c r="AH96" s="29">
        <f t="shared" si="26"/>
        <v>1.35</v>
      </c>
      <c r="AI96" s="29">
        <f t="shared" si="26"/>
        <v>0</v>
      </c>
      <c r="AJ96" s="29">
        <f t="shared" si="26"/>
        <v>0</v>
      </c>
      <c r="AK96" s="29">
        <f t="shared" si="26"/>
        <v>1.75</v>
      </c>
      <c r="AL96" s="29">
        <f t="shared" si="26"/>
        <v>2.25</v>
      </c>
      <c r="AM96" s="29">
        <f t="shared" si="26"/>
        <v>0</v>
      </c>
    </row>
    <row r="97" spans="2:39" x14ac:dyDescent="0.25">
      <c r="B97" s="9"/>
      <c r="C97" s="14" t="s">
        <v>15</v>
      </c>
      <c r="D97" s="29">
        <f t="shared" ref="D97:AM97" si="27">D56*D77</f>
        <v>0</v>
      </c>
      <c r="E97" s="29">
        <f t="shared" si="27"/>
        <v>0</v>
      </c>
      <c r="F97" s="29">
        <f t="shared" si="27"/>
        <v>1.670653243848762</v>
      </c>
      <c r="G97" s="29">
        <f t="shared" si="27"/>
        <v>0</v>
      </c>
      <c r="H97" s="29">
        <f t="shared" si="27"/>
        <v>0</v>
      </c>
      <c r="I97" s="29">
        <f t="shared" si="27"/>
        <v>0</v>
      </c>
      <c r="J97" s="29">
        <f t="shared" si="27"/>
        <v>2.7703266219243812</v>
      </c>
      <c r="K97" s="29">
        <f t="shared" si="27"/>
        <v>0</v>
      </c>
      <c r="L97" s="29">
        <f t="shared" si="27"/>
        <v>0</v>
      </c>
      <c r="M97" s="29">
        <f t="shared" si="27"/>
        <v>0</v>
      </c>
      <c r="N97" s="29">
        <f t="shared" si="27"/>
        <v>3.87</v>
      </c>
      <c r="O97" s="29">
        <f t="shared" si="27"/>
        <v>0</v>
      </c>
      <c r="P97" s="29">
        <f t="shared" si="27"/>
        <v>0</v>
      </c>
      <c r="Q97" s="29">
        <f t="shared" si="27"/>
        <v>0</v>
      </c>
      <c r="R97" s="29">
        <f t="shared" si="27"/>
        <v>5.04</v>
      </c>
      <c r="S97" s="29">
        <f t="shared" si="27"/>
        <v>0</v>
      </c>
      <c r="T97" s="29">
        <f t="shared" si="27"/>
        <v>0</v>
      </c>
      <c r="U97" s="29">
        <f t="shared" si="27"/>
        <v>0</v>
      </c>
      <c r="V97" s="29">
        <f t="shared" si="27"/>
        <v>6.2100000000000009</v>
      </c>
      <c r="W97" s="29">
        <f t="shared" si="27"/>
        <v>0</v>
      </c>
      <c r="X97" s="29">
        <f t="shared" si="27"/>
        <v>0</v>
      </c>
      <c r="Y97" s="29">
        <f t="shared" si="27"/>
        <v>0</v>
      </c>
      <c r="Z97" s="29">
        <f t="shared" si="27"/>
        <v>6.2100000000000009</v>
      </c>
      <c r="AA97" s="29">
        <f t="shared" si="27"/>
        <v>0</v>
      </c>
      <c r="AB97" s="29">
        <f t="shared" si="27"/>
        <v>0</v>
      </c>
      <c r="AC97" s="29">
        <f t="shared" si="27"/>
        <v>0</v>
      </c>
      <c r="AD97" s="29">
        <f t="shared" si="27"/>
        <v>6.2100000000000009</v>
      </c>
      <c r="AE97" s="29">
        <f t="shared" si="27"/>
        <v>0</v>
      </c>
      <c r="AF97" s="29">
        <f t="shared" si="27"/>
        <v>0</v>
      </c>
      <c r="AG97" s="29">
        <f t="shared" si="27"/>
        <v>0</v>
      </c>
      <c r="AH97" s="29">
        <f t="shared" si="27"/>
        <v>8.3250000000000011</v>
      </c>
      <c r="AI97" s="29">
        <f t="shared" si="27"/>
        <v>0</v>
      </c>
      <c r="AJ97" s="29">
        <f t="shared" si="27"/>
        <v>0</v>
      </c>
      <c r="AK97" s="29">
        <f t="shared" si="27"/>
        <v>0</v>
      </c>
      <c r="AL97" s="29">
        <f t="shared" si="27"/>
        <v>10.44</v>
      </c>
      <c r="AM97" s="29">
        <f t="shared" si="27"/>
        <v>0</v>
      </c>
    </row>
    <row r="98" spans="2:39" ht="12.5" customHeight="1" x14ac:dyDescent="0.25">
      <c r="B98" s="9" t="s">
        <v>16</v>
      </c>
      <c r="C98" s="14" t="s">
        <v>17</v>
      </c>
      <c r="D98" s="29">
        <f t="shared" ref="D98:AM98" si="28">D57*D78</f>
        <v>0</v>
      </c>
      <c r="E98" s="29">
        <f t="shared" si="28"/>
        <v>0</v>
      </c>
      <c r="F98" s="29">
        <f t="shared" si="28"/>
        <v>0.16109999999999999</v>
      </c>
      <c r="G98" s="29">
        <f t="shared" si="28"/>
        <v>0</v>
      </c>
      <c r="H98" s="29">
        <f t="shared" si="28"/>
        <v>0</v>
      </c>
      <c r="I98" s="29">
        <f t="shared" si="28"/>
        <v>0</v>
      </c>
      <c r="J98" s="29">
        <f t="shared" si="28"/>
        <v>0.52510344827586208</v>
      </c>
      <c r="K98" s="29">
        <f t="shared" si="28"/>
        <v>0</v>
      </c>
      <c r="L98" s="29">
        <f t="shared" si="28"/>
        <v>0</v>
      </c>
      <c r="M98" s="29">
        <f t="shared" si="28"/>
        <v>0</v>
      </c>
      <c r="N98" s="29">
        <f t="shared" si="28"/>
        <v>0.74948275862068969</v>
      </c>
      <c r="O98" s="29">
        <f t="shared" si="28"/>
        <v>0</v>
      </c>
      <c r="P98" s="29">
        <f t="shared" si="28"/>
        <v>0</v>
      </c>
      <c r="Q98" s="29">
        <f t="shared" si="28"/>
        <v>0</v>
      </c>
      <c r="R98" s="29">
        <f t="shared" si="28"/>
        <v>1.198241379310345</v>
      </c>
      <c r="S98" s="29">
        <f t="shared" si="28"/>
        <v>0</v>
      </c>
      <c r="T98" s="29">
        <f t="shared" si="28"/>
        <v>0</v>
      </c>
      <c r="U98" s="29">
        <f t="shared" si="28"/>
        <v>0</v>
      </c>
      <c r="V98" s="29">
        <f t="shared" si="28"/>
        <v>1.647</v>
      </c>
      <c r="W98" s="29">
        <f t="shared" si="28"/>
        <v>0</v>
      </c>
      <c r="X98" s="29">
        <f t="shared" si="28"/>
        <v>0</v>
      </c>
      <c r="Y98" s="29">
        <f t="shared" si="28"/>
        <v>0</v>
      </c>
      <c r="Z98" s="29">
        <f t="shared" si="28"/>
        <v>0.52510344827586208</v>
      </c>
      <c r="AA98" s="29">
        <f t="shared" si="28"/>
        <v>0</v>
      </c>
      <c r="AB98" s="29">
        <f t="shared" si="28"/>
        <v>0</v>
      </c>
      <c r="AC98" s="29">
        <f t="shared" si="28"/>
        <v>0</v>
      </c>
      <c r="AD98" s="29">
        <f t="shared" si="28"/>
        <v>0.74948275862068969</v>
      </c>
      <c r="AE98" s="29">
        <f t="shared" si="28"/>
        <v>0</v>
      </c>
      <c r="AF98" s="29">
        <f t="shared" si="28"/>
        <v>0</v>
      </c>
      <c r="AG98" s="29">
        <f t="shared" si="28"/>
        <v>0</v>
      </c>
      <c r="AH98" s="29">
        <f t="shared" si="28"/>
        <v>1.198241379310345</v>
      </c>
      <c r="AI98" s="29">
        <f t="shared" si="28"/>
        <v>0</v>
      </c>
      <c r="AJ98" s="29">
        <f t="shared" si="28"/>
        <v>0</v>
      </c>
      <c r="AK98" s="29">
        <f t="shared" si="28"/>
        <v>0</v>
      </c>
      <c r="AL98" s="29">
        <f t="shared" si="28"/>
        <v>1.647</v>
      </c>
      <c r="AM98" s="29">
        <f t="shared" si="28"/>
        <v>0</v>
      </c>
    </row>
    <row r="99" spans="2:39" x14ac:dyDescent="0.25">
      <c r="B99" s="9"/>
      <c r="C99" s="14" t="s">
        <v>18</v>
      </c>
      <c r="D99" s="29">
        <f t="shared" ref="D99:AM99" si="29">D58*D79</f>
        <v>0</v>
      </c>
      <c r="E99" s="29">
        <f t="shared" si="29"/>
        <v>0</v>
      </c>
      <c r="F99" s="29">
        <f t="shared" si="29"/>
        <v>0.1062</v>
      </c>
      <c r="G99" s="29">
        <f t="shared" si="29"/>
        <v>0</v>
      </c>
      <c r="H99" s="29">
        <f t="shared" si="29"/>
        <v>0</v>
      </c>
      <c r="I99" s="29">
        <f t="shared" si="29"/>
        <v>0</v>
      </c>
      <c r="J99" s="29">
        <f t="shared" si="29"/>
        <v>0.43851724137931036</v>
      </c>
      <c r="K99" s="29">
        <f t="shared" si="29"/>
        <v>0</v>
      </c>
      <c r="L99" s="29">
        <f t="shared" si="29"/>
        <v>0</v>
      </c>
      <c r="M99" s="29">
        <f t="shared" si="29"/>
        <v>0</v>
      </c>
      <c r="N99" s="29">
        <f t="shared" si="29"/>
        <v>1.509206896551724</v>
      </c>
      <c r="O99" s="29">
        <f t="shared" si="29"/>
        <v>0</v>
      </c>
      <c r="P99" s="29">
        <f t="shared" si="29"/>
        <v>0</v>
      </c>
      <c r="Q99" s="29">
        <f t="shared" si="29"/>
        <v>0</v>
      </c>
      <c r="R99" s="29">
        <f t="shared" si="29"/>
        <v>1.509206896551724</v>
      </c>
      <c r="S99" s="29">
        <f t="shared" si="29"/>
        <v>0</v>
      </c>
      <c r="T99" s="29">
        <f t="shared" si="29"/>
        <v>0</v>
      </c>
      <c r="U99" s="29">
        <f t="shared" si="29"/>
        <v>0</v>
      </c>
      <c r="V99" s="29">
        <f t="shared" si="29"/>
        <v>2.2230000000000003</v>
      </c>
      <c r="W99" s="29">
        <f t="shared" si="29"/>
        <v>0</v>
      </c>
      <c r="X99" s="29">
        <f t="shared" si="29"/>
        <v>0</v>
      </c>
      <c r="Y99" s="29">
        <f t="shared" si="29"/>
        <v>0</v>
      </c>
      <c r="Z99" s="29">
        <f t="shared" si="29"/>
        <v>0.43851724137931036</v>
      </c>
      <c r="AA99" s="29">
        <f t="shared" si="29"/>
        <v>0</v>
      </c>
      <c r="AB99" s="29">
        <f t="shared" si="29"/>
        <v>0</v>
      </c>
      <c r="AC99" s="29">
        <f t="shared" si="29"/>
        <v>0</v>
      </c>
      <c r="AD99" s="29">
        <f t="shared" si="29"/>
        <v>0.7954137931034484</v>
      </c>
      <c r="AE99" s="29">
        <f t="shared" si="29"/>
        <v>0</v>
      </c>
      <c r="AF99" s="29">
        <f t="shared" si="29"/>
        <v>0</v>
      </c>
      <c r="AG99" s="29">
        <f t="shared" si="29"/>
        <v>0</v>
      </c>
      <c r="AH99" s="29">
        <f t="shared" si="29"/>
        <v>1.509206896551724</v>
      </c>
      <c r="AI99" s="29">
        <f t="shared" si="29"/>
        <v>0</v>
      </c>
      <c r="AJ99" s="29">
        <f t="shared" si="29"/>
        <v>0</v>
      </c>
      <c r="AK99" s="29">
        <f t="shared" si="29"/>
        <v>0</v>
      </c>
      <c r="AL99" s="29">
        <f t="shared" si="29"/>
        <v>2.2230000000000003</v>
      </c>
      <c r="AM99" s="29">
        <f t="shared" si="29"/>
        <v>0</v>
      </c>
    </row>
    <row r="100" spans="2:39" x14ac:dyDescent="0.25">
      <c r="B100" s="9"/>
      <c r="C100" s="14" t="s">
        <v>19</v>
      </c>
      <c r="D100" s="29">
        <f t="shared" ref="D100:AM100" si="30">D59*D80</f>
        <v>0</v>
      </c>
      <c r="E100" s="29">
        <f t="shared" si="30"/>
        <v>0</v>
      </c>
      <c r="F100" s="29">
        <f t="shared" si="30"/>
        <v>0.23486542863983101</v>
      </c>
      <c r="G100" s="29">
        <f t="shared" si="30"/>
        <v>0</v>
      </c>
      <c r="H100" s="29">
        <f t="shared" si="30"/>
        <v>0</v>
      </c>
      <c r="I100" s="29">
        <f t="shared" si="30"/>
        <v>0</v>
      </c>
      <c r="J100" s="29">
        <f t="shared" si="30"/>
        <v>0.315</v>
      </c>
      <c r="K100" s="29">
        <f t="shared" si="30"/>
        <v>0</v>
      </c>
      <c r="L100" s="29">
        <f t="shared" si="30"/>
        <v>0</v>
      </c>
      <c r="M100" s="29">
        <f t="shared" si="30"/>
        <v>0</v>
      </c>
      <c r="N100" s="29">
        <f t="shared" si="30"/>
        <v>0.36000000000000004</v>
      </c>
      <c r="O100" s="29">
        <f t="shared" si="30"/>
        <v>0</v>
      </c>
      <c r="P100" s="29">
        <f t="shared" si="30"/>
        <v>0</v>
      </c>
      <c r="Q100" s="29">
        <f t="shared" si="30"/>
        <v>0</v>
      </c>
      <c r="R100" s="29">
        <f t="shared" si="30"/>
        <v>0.36000000000000004</v>
      </c>
      <c r="S100" s="29">
        <f t="shared" si="30"/>
        <v>0</v>
      </c>
      <c r="T100" s="29">
        <f t="shared" si="30"/>
        <v>0</v>
      </c>
      <c r="U100" s="29">
        <f t="shared" si="30"/>
        <v>0</v>
      </c>
      <c r="V100" s="29">
        <f t="shared" si="30"/>
        <v>0.36000000000000004</v>
      </c>
      <c r="W100" s="29">
        <f t="shared" si="30"/>
        <v>0</v>
      </c>
      <c r="X100" s="29">
        <f t="shared" si="30"/>
        <v>0</v>
      </c>
      <c r="Y100" s="29">
        <f t="shared" si="30"/>
        <v>0</v>
      </c>
      <c r="Z100" s="29">
        <f t="shared" si="30"/>
        <v>0.40500000000000003</v>
      </c>
      <c r="AA100" s="29">
        <f t="shared" si="30"/>
        <v>0</v>
      </c>
      <c r="AB100" s="29">
        <f t="shared" si="30"/>
        <v>0</v>
      </c>
      <c r="AC100" s="29">
        <f t="shared" si="30"/>
        <v>0</v>
      </c>
      <c r="AD100" s="29">
        <f t="shared" si="30"/>
        <v>0.45</v>
      </c>
      <c r="AE100" s="29">
        <f t="shared" si="30"/>
        <v>0</v>
      </c>
      <c r="AF100" s="29">
        <f t="shared" si="30"/>
        <v>0</v>
      </c>
      <c r="AG100" s="29">
        <f t="shared" si="30"/>
        <v>0</v>
      </c>
      <c r="AH100" s="29">
        <f t="shared" si="30"/>
        <v>0.72000000000000008</v>
      </c>
      <c r="AI100" s="29">
        <f t="shared" si="30"/>
        <v>0</v>
      </c>
      <c r="AJ100" s="29">
        <f t="shared" si="30"/>
        <v>0</v>
      </c>
      <c r="AK100" s="29">
        <f t="shared" si="30"/>
        <v>0</v>
      </c>
      <c r="AL100" s="29">
        <f t="shared" si="30"/>
        <v>0.9900000000000001</v>
      </c>
      <c r="AM100" s="29">
        <f t="shared" si="30"/>
        <v>0</v>
      </c>
    </row>
    <row r="101" spans="2:39" x14ac:dyDescent="0.25">
      <c r="B101" s="9"/>
      <c r="C101" s="18" t="s">
        <v>20</v>
      </c>
      <c r="D101" s="29">
        <f t="shared" ref="D101:AM101" si="31">D60*D81</f>
        <v>0</v>
      </c>
      <c r="E101" s="29">
        <f t="shared" si="31"/>
        <v>0</v>
      </c>
      <c r="F101" s="29">
        <f t="shared" si="31"/>
        <v>0.2223</v>
      </c>
      <c r="G101" s="29">
        <f t="shared" si="31"/>
        <v>0</v>
      </c>
      <c r="H101" s="29">
        <f t="shared" si="31"/>
        <v>0</v>
      </c>
      <c r="I101" s="29">
        <f t="shared" si="31"/>
        <v>0</v>
      </c>
      <c r="J101" s="29">
        <f t="shared" si="31"/>
        <v>0.44730000000000003</v>
      </c>
      <c r="K101" s="29">
        <f t="shared" si="31"/>
        <v>0</v>
      </c>
      <c r="L101" s="29">
        <f t="shared" si="31"/>
        <v>0</v>
      </c>
      <c r="M101" s="29">
        <f t="shared" si="31"/>
        <v>0</v>
      </c>
      <c r="N101" s="29">
        <f t="shared" si="31"/>
        <v>1.4257241379310348</v>
      </c>
      <c r="O101" s="29">
        <f t="shared" si="31"/>
        <v>0</v>
      </c>
      <c r="P101" s="29">
        <f t="shared" si="31"/>
        <v>0</v>
      </c>
      <c r="Q101" s="29">
        <f t="shared" si="31"/>
        <v>0</v>
      </c>
      <c r="R101" s="29">
        <f t="shared" si="31"/>
        <v>2.512862068965517</v>
      </c>
      <c r="S101" s="29">
        <f t="shared" si="31"/>
        <v>0</v>
      </c>
      <c r="T101" s="29">
        <f t="shared" si="31"/>
        <v>0</v>
      </c>
      <c r="U101" s="29">
        <f t="shared" si="31"/>
        <v>0</v>
      </c>
      <c r="V101" s="29">
        <f t="shared" si="31"/>
        <v>3.6</v>
      </c>
      <c r="W101" s="29">
        <f t="shared" si="31"/>
        <v>0</v>
      </c>
      <c r="X101" s="29">
        <f t="shared" si="31"/>
        <v>0</v>
      </c>
      <c r="Y101" s="29">
        <f t="shared" si="31"/>
        <v>0</v>
      </c>
      <c r="Z101" s="29">
        <f t="shared" si="31"/>
        <v>0.88215517241379304</v>
      </c>
      <c r="AA101" s="29">
        <f t="shared" si="31"/>
        <v>0</v>
      </c>
      <c r="AB101" s="29">
        <f t="shared" si="31"/>
        <v>0</v>
      </c>
      <c r="AC101" s="29">
        <f t="shared" si="31"/>
        <v>0</v>
      </c>
      <c r="AD101" s="29">
        <f t="shared" si="31"/>
        <v>1.4257241379310348</v>
      </c>
      <c r="AE101" s="29">
        <f t="shared" si="31"/>
        <v>0</v>
      </c>
      <c r="AF101" s="29">
        <f t="shared" si="31"/>
        <v>0</v>
      </c>
      <c r="AG101" s="29">
        <f t="shared" si="31"/>
        <v>0</v>
      </c>
      <c r="AH101" s="29">
        <f t="shared" si="31"/>
        <v>2.512862068965517</v>
      </c>
      <c r="AI101" s="29">
        <f t="shared" si="31"/>
        <v>0</v>
      </c>
      <c r="AJ101" s="29">
        <f t="shared" si="31"/>
        <v>0</v>
      </c>
      <c r="AK101" s="29">
        <f t="shared" si="31"/>
        <v>0</v>
      </c>
      <c r="AL101" s="29">
        <f t="shared" si="31"/>
        <v>3.6</v>
      </c>
      <c r="AM101" s="29">
        <f t="shared" si="31"/>
        <v>0</v>
      </c>
    </row>
    <row r="102" spans="2:39" ht="14.5" x14ac:dyDescent="0.35">
      <c r="B102" s="19" t="s">
        <v>21</v>
      </c>
      <c r="C102" s="14" t="s">
        <v>21</v>
      </c>
      <c r="D102" s="29">
        <f t="shared" ref="D102:AM102" si="32">D61*D82</f>
        <v>0</v>
      </c>
      <c r="E102" s="29">
        <f t="shared" si="32"/>
        <v>0</v>
      </c>
      <c r="F102" s="29">
        <f t="shared" si="32"/>
        <v>0</v>
      </c>
      <c r="G102" s="29">
        <f t="shared" si="32"/>
        <v>0</v>
      </c>
      <c r="H102" s="29">
        <f t="shared" si="32"/>
        <v>0</v>
      </c>
      <c r="I102" s="29">
        <f t="shared" si="32"/>
        <v>0</v>
      </c>
      <c r="J102" s="29">
        <f t="shared" si="32"/>
        <v>0</v>
      </c>
      <c r="K102" s="29">
        <f t="shared" si="32"/>
        <v>0</v>
      </c>
      <c r="L102" s="29">
        <f t="shared" si="32"/>
        <v>0</v>
      </c>
      <c r="M102" s="29">
        <f t="shared" si="32"/>
        <v>0</v>
      </c>
      <c r="N102" s="29">
        <f t="shared" si="32"/>
        <v>0</v>
      </c>
      <c r="O102" s="29">
        <f t="shared" si="32"/>
        <v>0</v>
      </c>
      <c r="P102" s="29">
        <f t="shared" si="32"/>
        <v>0</v>
      </c>
      <c r="Q102" s="29">
        <f t="shared" si="32"/>
        <v>0</v>
      </c>
      <c r="R102" s="29">
        <f t="shared" si="32"/>
        <v>0</v>
      </c>
      <c r="S102" s="29">
        <f t="shared" si="32"/>
        <v>0</v>
      </c>
      <c r="T102" s="29">
        <f t="shared" si="32"/>
        <v>0</v>
      </c>
      <c r="U102" s="29">
        <f t="shared" si="32"/>
        <v>0</v>
      </c>
      <c r="V102" s="29">
        <f t="shared" si="32"/>
        <v>0</v>
      </c>
      <c r="W102" s="29">
        <f t="shared" si="32"/>
        <v>0</v>
      </c>
      <c r="X102" s="29">
        <f t="shared" si="32"/>
        <v>0</v>
      </c>
      <c r="Y102" s="29">
        <f t="shared" si="32"/>
        <v>0</v>
      </c>
      <c r="Z102" s="29">
        <f t="shared" si="32"/>
        <v>0</v>
      </c>
      <c r="AA102" s="29">
        <f t="shared" si="32"/>
        <v>0</v>
      </c>
      <c r="AB102" s="29">
        <f t="shared" si="32"/>
        <v>0</v>
      </c>
      <c r="AC102" s="29">
        <f t="shared" si="32"/>
        <v>0</v>
      </c>
      <c r="AD102" s="29">
        <f t="shared" si="32"/>
        <v>0</v>
      </c>
      <c r="AE102" s="29">
        <f t="shared" si="32"/>
        <v>0</v>
      </c>
      <c r="AF102" s="29">
        <f t="shared" si="32"/>
        <v>0</v>
      </c>
      <c r="AG102" s="29">
        <f t="shared" si="32"/>
        <v>0</v>
      </c>
      <c r="AH102" s="29">
        <f t="shared" si="32"/>
        <v>0</v>
      </c>
      <c r="AI102" s="29">
        <f t="shared" si="32"/>
        <v>0</v>
      </c>
      <c r="AJ102" s="29">
        <f t="shared" si="32"/>
        <v>0</v>
      </c>
      <c r="AK102" s="29">
        <f t="shared" si="32"/>
        <v>0</v>
      </c>
      <c r="AL102" s="29">
        <f t="shared" si="32"/>
        <v>0</v>
      </c>
      <c r="AM102" s="29">
        <f t="shared" si="32"/>
        <v>0</v>
      </c>
    </row>
    <row r="103" spans="2:39" x14ac:dyDescent="0.25">
      <c r="C103" s="18" t="s">
        <v>22</v>
      </c>
      <c r="D103" s="30">
        <f t="shared" ref="D103:AM103" si="33">SUM(D88:D102)</f>
        <v>135.33924343531638</v>
      </c>
      <c r="E103" s="30">
        <f t="shared" si="33"/>
        <v>27.799353511291915</v>
      </c>
      <c r="F103" s="30">
        <f t="shared" si="33"/>
        <v>2.5736494630565105</v>
      </c>
      <c r="G103" s="30">
        <f t="shared" si="33"/>
        <v>0</v>
      </c>
      <c r="H103" s="30">
        <f t="shared" si="33"/>
        <v>145.97498045262617</v>
      </c>
      <c r="I103" s="30">
        <f t="shared" si="33"/>
        <v>25.391748077798372</v>
      </c>
      <c r="J103" s="30">
        <f t="shared" si="33"/>
        <v>9.3090192847704518</v>
      </c>
      <c r="K103" s="30">
        <f t="shared" si="33"/>
        <v>0</v>
      </c>
      <c r="L103" s="30">
        <f t="shared" si="33"/>
        <v>151.45402341324538</v>
      </c>
      <c r="M103" s="30">
        <f t="shared" si="33"/>
        <v>25.34</v>
      </c>
      <c r="N103" s="30">
        <f t="shared" si="33"/>
        <v>15.474413793103448</v>
      </c>
      <c r="O103" s="30">
        <f t="shared" si="33"/>
        <v>0</v>
      </c>
      <c r="P103" s="30">
        <f t="shared" si="33"/>
        <v>153.17009419445819</v>
      </c>
      <c r="Q103" s="30">
        <f t="shared" si="33"/>
        <v>24.324999999999999</v>
      </c>
      <c r="R103" s="30">
        <f t="shared" si="33"/>
        <v>22.095310344827588</v>
      </c>
      <c r="S103" s="30">
        <f t="shared" si="33"/>
        <v>0</v>
      </c>
      <c r="T103" s="30">
        <f t="shared" si="33"/>
        <v>154.43660825729955</v>
      </c>
      <c r="U103" s="30">
        <f t="shared" si="33"/>
        <v>23.31</v>
      </c>
      <c r="V103" s="30">
        <f t="shared" si="33"/>
        <v>29.43</v>
      </c>
      <c r="W103" s="30">
        <f t="shared" si="33"/>
        <v>0</v>
      </c>
      <c r="X103" s="30">
        <f t="shared" si="33"/>
        <v>147.84163744989647</v>
      </c>
      <c r="Y103" s="30">
        <f t="shared" si="33"/>
        <v>23.668087649402391</v>
      </c>
      <c r="Z103" s="30">
        <f t="shared" si="33"/>
        <v>25.787927256491283</v>
      </c>
      <c r="AA103" s="30">
        <f t="shared" si="33"/>
        <v>0</v>
      </c>
      <c r="AB103" s="30">
        <f t="shared" si="33"/>
        <v>145.48649215756367</v>
      </c>
      <c r="AC103" s="30">
        <f t="shared" si="33"/>
        <v>29.40273192714988</v>
      </c>
      <c r="AD103" s="30">
        <f t="shared" si="33"/>
        <v>27.540620689655174</v>
      </c>
      <c r="AE103" s="30">
        <f t="shared" si="33"/>
        <v>1.2627319271498809</v>
      </c>
      <c r="AF103" s="30">
        <f t="shared" si="33"/>
        <v>153.13801826746703</v>
      </c>
      <c r="AG103" s="30">
        <f t="shared" si="33"/>
        <v>41.222412848677358</v>
      </c>
      <c r="AH103" s="30">
        <f t="shared" si="33"/>
        <v>49.809508344639696</v>
      </c>
      <c r="AI103" s="30">
        <f t="shared" si="33"/>
        <v>1.7469255154901731</v>
      </c>
      <c r="AJ103" s="30">
        <f t="shared" si="33"/>
        <v>149.60043360061013</v>
      </c>
      <c r="AK103" s="30">
        <f t="shared" si="33"/>
        <v>57.004782170642386</v>
      </c>
      <c r="AL103" s="30">
        <f t="shared" si="33"/>
        <v>66.599999999999994</v>
      </c>
      <c r="AM103" s="30">
        <f t="shared" si="33"/>
        <v>10.454782170642401</v>
      </c>
    </row>
    <row r="106" spans="2:39" x14ac:dyDescent="0.25">
      <c r="D106" s="21" t="s">
        <v>24</v>
      </c>
      <c r="E106" s="8" t="s">
        <v>25</v>
      </c>
      <c r="F106" s="8"/>
      <c r="G106" s="8"/>
      <c r="H106" s="8"/>
      <c r="I106" s="8" t="s">
        <v>26</v>
      </c>
      <c r="J106" s="8"/>
      <c r="K106" s="8"/>
      <c r="L106" s="8"/>
    </row>
    <row r="107" spans="2:39" ht="14.5" x14ac:dyDescent="0.35">
      <c r="C107" s="22" t="s">
        <v>34</v>
      </c>
      <c r="D107" s="21">
        <v>2019</v>
      </c>
      <c r="E107" s="21">
        <v>2025</v>
      </c>
      <c r="F107" s="21">
        <v>2030</v>
      </c>
      <c r="G107" s="21">
        <v>2040</v>
      </c>
      <c r="H107" s="21">
        <v>2050</v>
      </c>
      <c r="I107" s="21">
        <v>2025</v>
      </c>
      <c r="J107" s="21">
        <v>2030</v>
      </c>
      <c r="K107" s="21">
        <v>2040</v>
      </c>
      <c r="L107" s="21">
        <v>2050</v>
      </c>
    </row>
    <row r="108" spans="2:39" ht="14.5" x14ac:dyDescent="0.35">
      <c r="C108" s="22" t="s">
        <v>35</v>
      </c>
      <c r="D108" s="31">
        <f>SUM(D88:D102)</f>
        <v>135.33924343531638</v>
      </c>
      <c r="E108" s="31">
        <f>SUM(H88:H102)</f>
        <v>145.97498045262617</v>
      </c>
      <c r="F108" s="31">
        <f>SUM(L88:L102)</f>
        <v>151.45402341324538</v>
      </c>
      <c r="G108" s="31">
        <f>SUM(P88:P102)</f>
        <v>153.17009419445819</v>
      </c>
      <c r="H108" s="31">
        <f>SUM(T88:T102)</f>
        <v>154.43660825729955</v>
      </c>
      <c r="I108" s="31">
        <f>SUM(X88:X102)</f>
        <v>147.84163744989647</v>
      </c>
      <c r="J108" s="31">
        <f>SUM(AB88:AB102)</f>
        <v>145.48649215756367</v>
      </c>
      <c r="K108" s="31">
        <f>SUM(AF88:AF102)</f>
        <v>153.13801826746703</v>
      </c>
      <c r="L108" s="31">
        <f>SUM(AJ88:AJ102)</f>
        <v>149.60043360061013</v>
      </c>
    </row>
    <row r="109" spans="2:39" ht="14.5" x14ac:dyDescent="0.35">
      <c r="C109" s="22" t="s">
        <v>36</v>
      </c>
      <c r="D109" s="31">
        <f>SUM(E88:E102)</f>
        <v>27.799353511291915</v>
      </c>
      <c r="E109" s="31">
        <f>SUM(I88:I102)</f>
        <v>25.391748077798372</v>
      </c>
      <c r="F109" s="31">
        <f>SUM(M88:M102)</f>
        <v>25.34</v>
      </c>
      <c r="G109" s="31">
        <f>SUM(Q88:Q102)</f>
        <v>24.324999999999999</v>
      </c>
      <c r="H109" s="31">
        <f>SUM(U88:U102)</f>
        <v>23.31</v>
      </c>
      <c r="I109" s="31">
        <f>SUM(Y88:Y102)</f>
        <v>23.668087649402391</v>
      </c>
      <c r="J109" s="31">
        <f>SUM(AC88:AC102)</f>
        <v>29.40273192714988</v>
      </c>
      <c r="K109" s="31">
        <f>SUM(AG88:AG102)</f>
        <v>41.222412848677358</v>
      </c>
      <c r="L109" s="31">
        <f>SUM(AK88:AK102)</f>
        <v>57.004782170642386</v>
      </c>
    </row>
    <row r="110" spans="2:39" ht="14.5" x14ac:dyDescent="0.35">
      <c r="C110" s="22" t="s">
        <v>37</v>
      </c>
      <c r="D110" s="31">
        <f>SUM(F88:G102)</f>
        <v>2.5736494630565105</v>
      </c>
      <c r="E110" s="31">
        <f>SUM(J88:K102)</f>
        <v>9.3090192847704518</v>
      </c>
      <c r="F110" s="31">
        <f>SUM(N88:O102)</f>
        <v>15.474413793103448</v>
      </c>
      <c r="G110" s="31">
        <f>SUM(R88:S102)</f>
        <v>22.095310344827588</v>
      </c>
      <c r="H110" s="31">
        <f>SUM(V88:W102)</f>
        <v>29.43</v>
      </c>
      <c r="I110" s="31">
        <f>SUM(Z88:AA102)</f>
        <v>25.787927256491283</v>
      </c>
      <c r="J110" s="31">
        <f>SUM(AD88:AE102)</f>
        <v>28.803352616805057</v>
      </c>
      <c r="K110" s="31">
        <f>SUM(AH88:AI102)</f>
        <v>51.556433860129872</v>
      </c>
      <c r="L110" s="31">
        <f>SUM(AL88:AM102)</f>
        <v>77.054782170642397</v>
      </c>
    </row>
    <row r="111" spans="2:39" ht="14.5" x14ac:dyDescent="0.35">
      <c r="C111" s="22" t="s">
        <v>38</v>
      </c>
      <c r="D111" s="31">
        <f t="shared" ref="D111:L111" si="34">SUM(D108:D110)</f>
        <v>165.7122464096648</v>
      </c>
      <c r="E111" s="31">
        <f t="shared" si="34"/>
        <v>180.675747815195</v>
      </c>
      <c r="F111" s="31">
        <f t="shared" si="34"/>
        <v>192.26843720634884</v>
      </c>
      <c r="G111" s="31">
        <f t="shared" si="34"/>
        <v>199.59040453928577</v>
      </c>
      <c r="H111" s="31">
        <f t="shared" si="34"/>
        <v>207.17660825729956</v>
      </c>
      <c r="I111" s="31">
        <f t="shared" si="34"/>
        <v>197.29765235579015</v>
      </c>
      <c r="J111" s="31">
        <f t="shared" si="34"/>
        <v>203.69257670151862</v>
      </c>
      <c r="K111" s="31">
        <f t="shared" si="34"/>
        <v>245.91686497627427</v>
      </c>
      <c r="L111" s="31">
        <f t="shared" si="34"/>
        <v>283.65999794189491</v>
      </c>
    </row>
  </sheetData>
  <mergeCells count="67">
    <mergeCell ref="B88:B90"/>
    <mergeCell ref="B91:B97"/>
    <mergeCell ref="B98:B101"/>
    <mergeCell ref="E106:H106"/>
    <mergeCell ref="I106:L106"/>
    <mergeCell ref="X85:AM85"/>
    <mergeCell ref="D86:G86"/>
    <mergeCell ref="H86:K86"/>
    <mergeCell ref="L86:O86"/>
    <mergeCell ref="P86:S86"/>
    <mergeCell ref="T86:W86"/>
    <mergeCell ref="X86:AA86"/>
    <mergeCell ref="AB86:AE86"/>
    <mergeCell ref="AF86:AI86"/>
    <mergeCell ref="AJ86:AM86"/>
    <mergeCell ref="B68:B70"/>
    <mergeCell ref="B71:B77"/>
    <mergeCell ref="B78:B81"/>
    <mergeCell ref="D85:G85"/>
    <mergeCell ref="H85:W85"/>
    <mergeCell ref="X65:AM65"/>
    <mergeCell ref="D66:G66"/>
    <mergeCell ref="H66:K66"/>
    <mergeCell ref="L66:O66"/>
    <mergeCell ref="P66:S66"/>
    <mergeCell ref="T66:W66"/>
    <mergeCell ref="X66:AA66"/>
    <mergeCell ref="AB66:AE66"/>
    <mergeCell ref="AF66:AI66"/>
    <mergeCell ref="AJ66:AM66"/>
    <mergeCell ref="B47:B49"/>
    <mergeCell ref="B50:B56"/>
    <mergeCell ref="B57:B60"/>
    <mergeCell ref="D65:G65"/>
    <mergeCell ref="H65:W65"/>
    <mergeCell ref="X44:AM44"/>
    <mergeCell ref="D45:G45"/>
    <mergeCell ref="H45:K45"/>
    <mergeCell ref="L45:O45"/>
    <mergeCell ref="P45:S45"/>
    <mergeCell ref="T45:W45"/>
    <mergeCell ref="X45:AA45"/>
    <mergeCell ref="AB45:AE45"/>
    <mergeCell ref="AF45:AI45"/>
    <mergeCell ref="AJ45:AM45"/>
    <mergeCell ref="B27:B29"/>
    <mergeCell ref="B30:B36"/>
    <mergeCell ref="B37:B40"/>
    <mergeCell ref="D44:G44"/>
    <mergeCell ref="H44:W44"/>
    <mergeCell ref="D24:G24"/>
    <mergeCell ref="H24:W24"/>
    <mergeCell ref="X24:AM24"/>
    <mergeCell ref="D25:G25"/>
    <mergeCell ref="H25:K25"/>
    <mergeCell ref="L25:O25"/>
    <mergeCell ref="P25:S25"/>
    <mergeCell ref="T25:W25"/>
    <mergeCell ref="X25:AA25"/>
    <mergeCell ref="AB25:AE25"/>
    <mergeCell ref="AF25:AI25"/>
    <mergeCell ref="AJ25:AM25"/>
    <mergeCell ref="E5:I5"/>
    <mergeCell ref="J5:M5"/>
    <mergeCell ref="B7:B9"/>
    <mergeCell ref="B10:B16"/>
    <mergeCell ref="B17:B2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W39"/>
  <sheetViews>
    <sheetView topLeftCell="A13" zoomScale="108" zoomScaleNormal="108" workbookViewId="0">
      <selection activeCell="W40" sqref="W40"/>
    </sheetView>
  </sheetViews>
  <sheetFormatPr baseColWidth="10" defaultColWidth="8.7265625" defaultRowHeight="12.5" x14ac:dyDescent="0.25"/>
  <cols>
    <col min="1" max="1" width="11.54296875"/>
    <col min="2" max="2" width="24" customWidth="1"/>
    <col min="3" max="5" width="11.54296875"/>
    <col min="6" max="8" width="12.36328125" customWidth="1"/>
    <col min="9" max="1025" width="11.54296875"/>
  </cols>
  <sheetData>
    <row r="1" spans="2:22" x14ac:dyDescent="0.25">
      <c r="C1" t="s">
        <v>39</v>
      </c>
      <c r="D1" t="s">
        <v>40</v>
      </c>
      <c r="E1" t="s">
        <v>41</v>
      </c>
      <c r="G1" t="s">
        <v>42</v>
      </c>
      <c r="H1" t="s">
        <v>43</v>
      </c>
      <c r="I1" t="s">
        <v>44</v>
      </c>
    </row>
    <row r="3" spans="2:22" ht="14.5" x14ac:dyDescent="0.35">
      <c r="B3" s="6" t="s">
        <v>45</v>
      </c>
      <c r="C3" s="6"/>
      <c r="D3" s="6"/>
      <c r="E3" t="s">
        <v>46</v>
      </c>
    </row>
    <row r="5" spans="2:22" x14ac:dyDescent="0.25">
      <c r="B5" t="s">
        <v>47</v>
      </c>
      <c r="C5" s="5">
        <v>2019</v>
      </c>
      <c r="D5" s="5"/>
      <c r="E5" s="5"/>
      <c r="F5" s="5"/>
      <c r="G5" s="5">
        <v>2025</v>
      </c>
      <c r="H5" s="5"/>
      <c r="I5" s="5"/>
      <c r="J5" s="5"/>
      <c r="K5" s="5">
        <v>2030</v>
      </c>
      <c r="L5" s="5"/>
      <c r="M5" s="5"/>
      <c r="N5" s="5"/>
      <c r="O5" s="5">
        <v>2040</v>
      </c>
      <c r="P5" s="5"/>
      <c r="Q5" s="5"/>
      <c r="R5" s="5"/>
      <c r="S5" s="5">
        <v>2050</v>
      </c>
      <c r="T5" s="5"/>
      <c r="U5" s="5"/>
      <c r="V5" s="5"/>
    </row>
    <row r="6" spans="2:22" x14ac:dyDescent="0.25">
      <c r="B6" t="s">
        <v>48</v>
      </c>
      <c r="C6" s="33" t="s">
        <v>49</v>
      </c>
      <c r="D6" s="21" t="s">
        <v>50</v>
      </c>
      <c r="E6" s="21" t="s">
        <v>51</v>
      </c>
      <c r="F6" s="34" t="s">
        <v>52</v>
      </c>
      <c r="G6" s="33" t="s">
        <v>49</v>
      </c>
      <c r="H6" s="21" t="s">
        <v>50</v>
      </c>
      <c r="I6" s="21" t="s">
        <v>51</v>
      </c>
      <c r="J6" s="34" t="s">
        <v>52</v>
      </c>
      <c r="K6" s="33" t="s">
        <v>49</v>
      </c>
      <c r="L6" s="21" t="s">
        <v>50</v>
      </c>
      <c r="M6" s="21" t="s">
        <v>51</v>
      </c>
      <c r="N6" s="34" t="s">
        <v>52</v>
      </c>
      <c r="O6" s="33" t="s">
        <v>49</v>
      </c>
      <c r="P6" s="21" t="s">
        <v>50</v>
      </c>
      <c r="Q6" s="21" t="s">
        <v>51</v>
      </c>
      <c r="R6" s="34" t="s">
        <v>52</v>
      </c>
      <c r="S6" s="33" t="s">
        <v>49</v>
      </c>
      <c r="T6" s="21" t="s">
        <v>50</v>
      </c>
      <c r="U6" s="21" t="s">
        <v>51</v>
      </c>
      <c r="V6" s="34" t="s">
        <v>52</v>
      </c>
    </row>
    <row r="7" spans="2:22" x14ac:dyDescent="0.25">
      <c r="B7" s="35" t="s">
        <v>53</v>
      </c>
      <c r="C7" s="36">
        <f>'bilans E'!K28</f>
        <v>1.1000000000000001</v>
      </c>
      <c r="D7" s="37">
        <f>'bilans E'!I28</f>
        <v>15</v>
      </c>
      <c r="E7" s="37">
        <f>'bilans E'!L28</f>
        <v>0.6</v>
      </c>
      <c r="F7" s="38">
        <f t="shared" ref="F7:F14" si="0">SUM(C7:E7)</f>
        <v>16.700000000000003</v>
      </c>
      <c r="G7" s="36">
        <f>'bilans E'!K68</f>
        <v>0.8</v>
      </c>
      <c r="H7" s="37">
        <f>'bilans E'!I68</f>
        <v>17.5</v>
      </c>
      <c r="I7" s="37">
        <f>'bilans E'!L68</f>
        <v>2.2000000000000002</v>
      </c>
      <c r="J7" s="38">
        <f t="shared" ref="J7:J14" si="1">SUM(G7:I7)</f>
        <v>20.5</v>
      </c>
      <c r="K7" s="36">
        <f>'bilans E'!K107</f>
        <v>0.9</v>
      </c>
      <c r="L7" s="37">
        <f>'bilans E'!I107</f>
        <v>18.399999999999999</v>
      </c>
      <c r="M7" s="37">
        <f>'bilans E'!L107</f>
        <v>2.1</v>
      </c>
      <c r="N7" s="38">
        <f t="shared" ref="N7:N14" si="2">SUM(K7:M7)</f>
        <v>21.4</v>
      </c>
      <c r="O7" s="36">
        <f>'bilans E'!K186</f>
        <v>0.9</v>
      </c>
      <c r="P7" s="37">
        <f>'bilans E'!I186</f>
        <v>20.6</v>
      </c>
      <c r="Q7" s="37">
        <f>'bilans E'!L186</f>
        <v>2</v>
      </c>
      <c r="R7" s="38">
        <f t="shared" ref="R7:R14" si="3">SUM(O7:Q7)</f>
        <v>23.5</v>
      </c>
      <c r="S7" s="36">
        <f>'bilans E'!K146</f>
        <v>1</v>
      </c>
      <c r="T7" s="37">
        <f>'bilans E'!I146</f>
        <v>22.7</v>
      </c>
      <c r="U7" s="37">
        <f>'bilans E'!L146</f>
        <v>1.9</v>
      </c>
      <c r="V7" s="38">
        <f t="shared" ref="V7:V14" si="4">SUM(S7:U7)</f>
        <v>25.599999999999998</v>
      </c>
    </row>
    <row r="8" spans="2:22" x14ac:dyDescent="0.25">
      <c r="B8" s="35" t="s">
        <v>54</v>
      </c>
      <c r="C8" s="36">
        <f>'bilans E'!K29</f>
        <v>37.200000000000003</v>
      </c>
      <c r="D8" s="37">
        <f>'bilans E'!I29</f>
        <v>0</v>
      </c>
      <c r="E8" s="37">
        <f>'bilans E'!L29</f>
        <v>0</v>
      </c>
      <c r="F8" s="38">
        <f t="shared" si="0"/>
        <v>37.200000000000003</v>
      </c>
      <c r="G8" s="36">
        <f>'bilans E'!K69</f>
        <v>39.700000000000003</v>
      </c>
      <c r="H8" s="37">
        <f>'bilans E'!I69</f>
        <v>0</v>
      </c>
      <c r="I8" s="37">
        <f>'bilans E'!L69</f>
        <v>0.1</v>
      </c>
      <c r="J8" s="38">
        <f t="shared" si="1"/>
        <v>39.800000000000004</v>
      </c>
      <c r="K8" s="36">
        <f>'bilans E'!K108</f>
        <v>33.5</v>
      </c>
      <c r="L8" s="37">
        <f>'bilans E'!I108</f>
        <v>0</v>
      </c>
      <c r="M8" s="37">
        <f>'bilans E'!L108</f>
        <v>0.3</v>
      </c>
      <c r="N8" s="38">
        <f t="shared" si="2"/>
        <v>33.799999999999997</v>
      </c>
      <c r="O8" s="36">
        <f>'bilans E'!K187</f>
        <v>24.1</v>
      </c>
      <c r="P8" s="37">
        <f>'bilans E'!I187</f>
        <v>0</v>
      </c>
      <c r="Q8" s="37">
        <f>'bilans E'!L187</f>
        <v>0.6</v>
      </c>
      <c r="R8" s="38">
        <f t="shared" si="3"/>
        <v>24.700000000000003</v>
      </c>
      <c r="S8" s="36">
        <f>'bilans E'!K147</f>
        <v>20.9</v>
      </c>
      <c r="T8" s="37">
        <f>'bilans E'!I147</f>
        <v>0</v>
      </c>
      <c r="U8" s="37">
        <f>'bilans E'!L147</f>
        <v>0.7</v>
      </c>
      <c r="V8" s="38">
        <f t="shared" si="4"/>
        <v>21.599999999999998</v>
      </c>
    </row>
    <row r="9" spans="2:22" x14ac:dyDescent="0.25">
      <c r="B9" s="35" t="s">
        <v>55</v>
      </c>
      <c r="C9" s="36">
        <f>'bilans E'!K30</f>
        <v>0</v>
      </c>
      <c r="D9" s="37">
        <f>'bilans E'!I30</f>
        <v>75</v>
      </c>
      <c r="E9" s="37">
        <f>'bilans E'!L30</f>
        <v>0</v>
      </c>
      <c r="F9" s="38">
        <f t="shared" si="0"/>
        <v>75</v>
      </c>
      <c r="G9" s="36">
        <f>'bilans E'!K70</f>
        <v>0</v>
      </c>
      <c r="H9" s="37">
        <f>'bilans E'!I70</f>
        <v>73</v>
      </c>
      <c r="I9" s="37">
        <f>'bilans E'!L70</f>
        <v>2.4</v>
      </c>
      <c r="J9" s="38">
        <f t="shared" si="1"/>
        <v>75.400000000000006</v>
      </c>
      <c r="K9" s="36">
        <f>'bilans E'!K109</f>
        <v>0</v>
      </c>
      <c r="L9" s="37">
        <f>'bilans E'!I109</f>
        <v>78.7</v>
      </c>
      <c r="M9" s="37">
        <f>'bilans E'!L109</f>
        <v>2.1</v>
      </c>
      <c r="N9" s="38">
        <f t="shared" si="2"/>
        <v>80.8</v>
      </c>
      <c r="O9" s="36">
        <f>'bilans E'!K188</f>
        <v>0</v>
      </c>
      <c r="P9" s="37">
        <f>'bilans E'!I188</f>
        <v>87</v>
      </c>
      <c r="Q9" s="37">
        <f>'bilans E'!L188</f>
        <v>1.7</v>
      </c>
      <c r="R9" s="38">
        <f t="shared" si="3"/>
        <v>88.7</v>
      </c>
      <c r="S9" s="36">
        <f>'bilans E'!K148</f>
        <v>0</v>
      </c>
      <c r="T9" s="37">
        <f>'bilans E'!I148</f>
        <v>86.2</v>
      </c>
      <c r="U9" s="37">
        <f>'bilans E'!L148</f>
        <v>1.4</v>
      </c>
      <c r="V9" s="38">
        <f t="shared" si="4"/>
        <v>87.600000000000009</v>
      </c>
    </row>
    <row r="10" spans="2:22" x14ac:dyDescent="0.25">
      <c r="B10" s="35" t="s">
        <v>56</v>
      </c>
      <c r="C10" s="36">
        <f>'bilans E'!K31</f>
        <v>0</v>
      </c>
      <c r="D10" s="37">
        <f>'bilans E'!I31</f>
        <v>3</v>
      </c>
      <c r="E10" s="37">
        <f>'bilans E'!L31</f>
        <v>1.5</v>
      </c>
      <c r="F10" s="38">
        <f t="shared" si="0"/>
        <v>4.5</v>
      </c>
      <c r="G10" s="36">
        <f>'bilans E'!K71</f>
        <v>0</v>
      </c>
      <c r="H10" s="37">
        <f>'bilans E'!I71</f>
        <v>4</v>
      </c>
      <c r="I10" s="37">
        <f>'bilans E'!L71</f>
        <v>1.4</v>
      </c>
      <c r="J10" s="38">
        <f t="shared" si="1"/>
        <v>5.4</v>
      </c>
      <c r="K10" s="36">
        <f>'bilans E'!K110</f>
        <v>0</v>
      </c>
      <c r="L10" s="37">
        <f>'bilans E'!I110</f>
        <v>3.6</v>
      </c>
      <c r="M10" s="37">
        <f>'bilans E'!L110</f>
        <v>1.3</v>
      </c>
      <c r="N10" s="38">
        <f t="shared" si="2"/>
        <v>4.9000000000000004</v>
      </c>
      <c r="O10" s="36">
        <f>'bilans E'!K189</f>
        <v>0</v>
      </c>
      <c r="P10" s="37">
        <f>'bilans E'!I189</f>
        <v>3.2</v>
      </c>
      <c r="Q10" s="37">
        <f>'bilans E'!L189</f>
        <v>1.3</v>
      </c>
      <c r="R10" s="38">
        <f t="shared" si="3"/>
        <v>4.5</v>
      </c>
      <c r="S10" s="36">
        <f>'bilans E'!K149</f>
        <v>0</v>
      </c>
      <c r="T10" s="37">
        <f>'bilans E'!I149</f>
        <v>3</v>
      </c>
      <c r="U10" s="37">
        <f>'bilans E'!L149</f>
        <v>1.3</v>
      </c>
      <c r="V10" s="38">
        <f t="shared" si="4"/>
        <v>4.3</v>
      </c>
    </row>
    <row r="11" spans="2:22" x14ac:dyDescent="0.25">
      <c r="B11" s="35" t="s">
        <v>57</v>
      </c>
      <c r="C11" s="36">
        <f>'bilans E'!K32</f>
        <v>1.8</v>
      </c>
      <c r="D11" s="37">
        <f>'bilans E'!I32</f>
        <v>1.6</v>
      </c>
      <c r="E11" s="37">
        <f>'bilans E'!L32</f>
        <v>0.4</v>
      </c>
      <c r="F11" s="38">
        <f t="shared" si="0"/>
        <v>3.8000000000000003</v>
      </c>
      <c r="G11" s="36">
        <f>'bilans E'!K72</f>
        <v>2.2999999999999998</v>
      </c>
      <c r="H11" s="37">
        <f>'bilans E'!I72</f>
        <v>0.7</v>
      </c>
      <c r="I11" s="37">
        <f>'bilans E'!L72</f>
        <v>0</v>
      </c>
      <c r="J11" s="38">
        <f t="shared" si="1"/>
        <v>3</v>
      </c>
      <c r="K11" s="36">
        <f>'bilans E'!K111</f>
        <v>2.5</v>
      </c>
      <c r="L11" s="37">
        <f>'bilans E'!I111</f>
        <v>1.4</v>
      </c>
      <c r="M11" s="37">
        <f>'bilans E'!L111</f>
        <v>4.41E-2</v>
      </c>
      <c r="N11" s="38">
        <f t="shared" si="2"/>
        <v>3.9440999999999997</v>
      </c>
      <c r="O11" s="36">
        <f>'bilans E'!K190</f>
        <v>3</v>
      </c>
      <c r="P11" s="37">
        <f>'bilans E'!I190</f>
        <v>3.7</v>
      </c>
      <c r="Q11" s="37">
        <f>'bilans E'!L190</f>
        <v>0</v>
      </c>
      <c r="R11" s="38">
        <f t="shared" si="3"/>
        <v>6.7</v>
      </c>
      <c r="S11" s="36">
        <f>'bilans E'!K150</f>
        <v>3.3</v>
      </c>
      <c r="T11" s="37">
        <f>'bilans E'!I150</f>
        <v>5</v>
      </c>
      <c r="U11" s="37">
        <f>'bilans E'!L150</f>
        <v>0</v>
      </c>
      <c r="V11" s="38">
        <f t="shared" si="4"/>
        <v>8.3000000000000007</v>
      </c>
    </row>
    <row r="12" spans="2:22" x14ac:dyDescent="0.25">
      <c r="B12" s="35" t="s">
        <v>58</v>
      </c>
      <c r="C12" s="36">
        <f>'bilans E'!K15</f>
        <v>0</v>
      </c>
      <c r="D12" s="37">
        <f>'bilans E'!I15</f>
        <v>16.3</v>
      </c>
      <c r="E12" s="37">
        <f>'bilans E'!L15</f>
        <v>4.7</v>
      </c>
      <c r="F12" s="38">
        <f t="shared" si="0"/>
        <v>21</v>
      </c>
      <c r="G12" s="36">
        <f>'bilans E'!K55</f>
        <v>0</v>
      </c>
      <c r="H12" s="37">
        <f>'bilans E'!I55</f>
        <v>30.2</v>
      </c>
      <c r="I12" s="37">
        <f>'bilans E'!L55</f>
        <v>0.4</v>
      </c>
      <c r="J12" s="38">
        <f t="shared" si="1"/>
        <v>30.599999999999998</v>
      </c>
      <c r="K12" s="36">
        <f>'bilans E'!K94</f>
        <v>0</v>
      </c>
      <c r="L12" s="37">
        <f>'bilans E'!I94</f>
        <v>26.8</v>
      </c>
      <c r="M12" s="37">
        <f>'bilans E'!L94</f>
        <v>0.4</v>
      </c>
      <c r="N12" s="38">
        <f t="shared" si="2"/>
        <v>27.2</v>
      </c>
      <c r="O12" s="36">
        <f>'bilans E'!K173</f>
        <v>0</v>
      </c>
      <c r="P12" s="37">
        <f>'bilans E'!I173</f>
        <v>23.5</v>
      </c>
      <c r="Q12" s="37">
        <f>'bilans E'!L173</f>
        <v>0.3</v>
      </c>
      <c r="R12" s="38">
        <f t="shared" si="3"/>
        <v>23.8</v>
      </c>
      <c r="S12" s="36">
        <f>'bilans E'!K133</f>
        <v>0</v>
      </c>
      <c r="T12" s="37">
        <f>'bilans E'!I133</f>
        <v>21</v>
      </c>
      <c r="U12" s="37">
        <f>'bilans E'!L133</f>
        <v>0.9</v>
      </c>
      <c r="V12" s="38">
        <f t="shared" si="4"/>
        <v>21.9</v>
      </c>
    </row>
    <row r="13" spans="2:22" x14ac:dyDescent="0.25">
      <c r="B13" s="35" t="s">
        <v>59</v>
      </c>
      <c r="C13" s="36">
        <f>'bilans E'!K16</f>
        <v>0</v>
      </c>
      <c r="D13" s="37">
        <f>'bilans E'!I16</f>
        <v>8</v>
      </c>
      <c r="E13" s="37">
        <f>'bilans E'!L16</f>
        <v>2.8</v>
      </c>
      <c r="F13" s="38">
        <f t="shared" si="0"/>
        <v>10.8</v>
      </c>
      <c r="G13" s="36">
        <f>'bilans E'!K56</f>
        <v>0</v>
      </c>
      <c r="H13" s="37">
        <f>'bilans E'!I56</f>
        <v>13.9</v>
      </c>
      <c r="I13" s="37">
        <f>'bilans E'!L56</f>
        <v>0.3</v>
      </c>
      <c r="J13" s="38">
        <f t="shared" si="1"/>
        <v>14.200000000000001</v>
      </c>
      <c r="K13" s="36">
        <f>'bilans E'!K95</f>
        <v>0</v>
      </c>
      <c r="L13" s="37">
        <f>'bilans E'!I95</f>
        <v>12.8</v>
      </c>
      <c r="M13" s="37">
        <f>'bilans E'!L95</f>
        <v>0.3</v>
      </c>
      <c r="N13" s="38">
        <f t="shared" si="2"/>
        <v>13.100000000000001</v>
      </c>
      <c r="O13" s="36">
        <f>'bilans E'!K174</f>
        <v>0</v>
      </c>
      <c r="P13" s="37">
        <f>'bilans E'!I174</f>
        <v>11.9</v>
      </c>
      <c r="Q13" s="37">
        <f>'bilans E'!L174</f>
        <v>0.3</v>
      </c>
      <c r="R13" s="38">
        <f t="shared" si="3"/>
        <v>12.200000000000001</v>
      </c>
      <c r="S13" s="36">
        <f>'bilans E'!K134</f>
        <v>0</v>
      </c>
      <c r="T13" s="37">
        <f>'bilans E'!I134</f>
        <v>11.4</v>
      </c>
      <c r="U13" s="37">
        <f>'bilans E'!L134</f>
        <v>0.3</v>
      </c>
      <c r="V13" s="38">
        <f t="shared" si="4"/>
        <v>11.700000000000001</v>
      </c>
    </row>
    <row r="14" spans="2:22" x14ac:dyDescent="0.25">
      <c r="B14" s="35" t="s">
        <v>60</v>
      </c>
      <c r="C14" s="36">
        <f>'bilans E'!K9+'bilans E'!K10</f>
        <v>0</v>
      </c>
      <c r="D14" s="37">
        <f>'bilans E'!I9+'bilans E'!I10</f>
        <v>0</v>
      </c>
      <c r="E14" s="37">
        <f>'bilans E'!L9+'bilans E'!L10</f>
        <v>0</v>
      </c>
      <c r="F14" s="38">
        <f t="shared" si="0"/>
        <v>0</v>
      </c>
      <c r="G14" s="36">
        <f>-'bilans E'!K50-'bilans E'!K49</f>
        <v>0.8</v>
      </c>
      <c r="H14" s="37">
        <v>0</v>
      </c>
      <c r="I14" s="37">
        <v>0</v>
      </c>
      <c r="J14" s="38">
        <f t="shared" si="1"/>
        <v>0.8</v>
      </c>
      <c r="K14" s="36">
        <f>-'bilans E'!K89</f>
        <v>0.8</v>
      </c>
      <c r="L14" s="37">
        <v>0</v>
      </c>
      <c r="M14" s="37">
        <v>0</v>
      </c>
      <c r="N14" s="38">
        <f t="shared" si="2"/>
        <v>0.8</v>
      </c>
      <c r="O14" s="36">
        <f>-'bilans E'!K168</f>
        <v>0.9</v>
      </c>
      <c r="P14" s="37">
        <v>0</v>
      </c>
      <c r="Q14" s="37">
        <v>0</v>
      </c>
      <c r="R14" s="38">
        <f t="shared" si="3"/>
        <v>0.9</v>
      </c>
      <c r="S14" s="36">
        <f>-'bilans E'!K128</f>
        <v>1</v>
      </c>
      <c r="T14" s="37">
        <f>'bilans E'!I153</f>
        <v>0</v>
      </c>
      <c r="U14" s="37">
        <f>-'bilans E'!L128</f>
        <v>0</v>
      </c>
      <c r="V14" s="38">
        <f t="shared" si="4"/>
        <v>1</v>
      </c>
    </row>
    <row r="15" spans="2:22" x14ac:dyDescent="0.25">
      <c r="B15" s="35" t="s">
        <v>61</v>
      </c>
      <c r="C15" s="36">
        <v>0</v>
      </c>
      <c r="D15" s="37">
        <v>0</v>
      </c>
      <c r="E15" s="37">
        <v>0</v>
      </c>
      <c r="F15" s="38">
        <v>0</v>
      </c>
      <c r="G15" s="36">
        <v>0.5</v>
      </c>
      <c r="H15" s="37">
        <v>0</v>
      </c>
      <c r="I15" s="37">
        <v>0</v>
      </c>
      <c r="J15" s="38">
        <v>0.5</v>
      </c>
      <c r="K15" s="36">
        <v>1</v>
      </c>
      <c r="L15" s="37">
        <v>0</v>
      </c>
      <c r="M15" s="37">
        <v>0</v>
      </c>
      <c r="N15" s="38">
        <v>1</v>
      </c>
      <c r="O15" s="36">
        <v>1</v>
      </c>
      <c r="P15" s="37"/>
      <c r="Q15" s="37"/>
      <c r="R15" s="38">
        <v>1</v>
      </c>
      <c r="S15" s="36">
        <v>1</v>
      </c>
      <c r="T15" s="37">
        <v>0</v>
      </c>
      <c r="U15" s="37">
        <v>0</v>
      </c>
      <c r="V15" s="38">
        <v>1</v>
      </c>
    </row>
    <row r="16" spans="2:22" x14ac:dyDescent="0.25">
      <c r="B16" s="35" t="s">
        <v>62</v>
      </c>
      <c r="C16" s="36">
        <v>0</v>
      </c>
      <c r="D16" s="37">
        <v>0</v>
      </c>
      <c r="E16" s="37">
        <v>0</v>
      </c>
      <c r="F16" s="38">
        <v>0</v>
      </c>
      <c r="G16" s="36">
        <v>0</v>
      </c>
      <c r="H16" s="37">
        <v>0</v>
      </c>
      <c r="I16" s="37">
        <v>0</v>
      </c>
      <c r="J16" s="38">
        <v>0</v>
      </c>
      <c r="K16" s="36">
        <v>0</v>
      </c>
      <c r="L16" s="37">
        <v>0</v>
      </c>
      <c r="M16" s="37">
        <v>0</v>
      </c>
      <c r="N16" s="38">
        <v>0</v>
      </c>
      <c r="O16" s="36">
        <v>0</v>
      </c>
      <c r="P16" s="37">
        <v>0</v>
      </c>
      <c r="Q16" s="37">
        <v>0</v>
      </c>
      <c r="R16" s="38">
        <v>0</v>
      </c>
      <c r="S16" s="36">
        <v>0</v>
      </c>
      <c r="T16" s="37">
        <v>0</v>
      </c>
      <c r="U16" s="37">
        <v>0</v>
      </c>
      <c r="V16" s="38">
        <v>0</v>
      </c>
    </row>
    <row r="17" spans="2:23" x14ac:dyDescent="0.25">
      <c r="B17" s="39"/>
      <c r="C17" s="40"/>
      <c r="D17" s="41"/>
      <c r="E17" s="41"/>
      <c r="F17" s="42"/>
      <c r="G17" s="40"/>
      <c r="H17" s="41"/>
      <c r="I17" s="41"/>
      <c r="J17" s="42"/>
      <c r="K17" s="40"/>
      <c r="L17" s="41"/>
      <c r="M17" s="41"/>
      <c r="N17" s="42"/>
      <c r="O17" s="40"/>
      <c r="P17" s="41"/>
      <c r="Q17" s="41"/>
      <c r="R17" s="42"/>
      <c r="S17" s="40"/>
      <c r="T17" s="41"/>
      <c r="U17" s="41"/>
      <c r="V17" s="42"/>
    </row>
    <row r="18" spans="2:23" ht="14.5" x14ac:dyDescent="0.35">
      <c r="B18" s="35" t="s">
        <v>63</v>
      </c>
      <c r="C18" s="36">
        <f t="shared" ref="C18:V18" si="5">SUM(C7:C15)</f>
        <v>40.1</v>
      </c>
      <c r="D18" s="37">
        <f t="shared" si="5"/>
        <v>118.89999999999999</v>
      </c>
      <c r="E18" s="37">
        <f t="shared" si="5"/>
        <v>10</v>
      </c>
      <c r="F18" s="43">
        <f t="shared" si="5"/>
        <v>169.00000000000003</v>
      </c>
      <c r="G18" s="36">
        <f t="shared" si="5"/>
        <v>44.099999999999994</v>
      </c>
      <c r="H18" s="37">
        <f t="shared" si="5"/>
        <v>139.30000000000001</v>
      </c>
      <c r="I18" s="37">
        <f t="shared" si="5"/>
        <v>6.8</v>
      </c>
      <c r="J18" s="43">
        <f t="shared" si="5"/>
        <v>190.20000000000002</v>
      </c>
      <c r="K18" s="36">
        <f t="shared" si="5"/>
        <v>38.699999999999996</v>
      </c>
      <c r="L18" s="37">
        <f t="shared" si="5"/>
        <v>141.70000000000002</v>
      </c>
      <c r="M18" s="37">
        <f t="shared" si="5"/>
        <v>6.5441000000000003</v>
      </c>
      <c r="N18" s="43">
        <f t="shared" si="5"/>
        <v>186.94409999999999</v>
      </c>
      <c r="O18" s="36">
        <f t="shared" si="5"/>
        <v>29.9</v>
      </c>
      <c r="P18" s="37">
        <f t="shared" si="5"/>
        <v>149.9</v>
      </c>
      <c r="Q18" s="37">
        <f t="shared" si="5"/>
        <v>6.1999999999999993</v>
      </c>
      <c r="R18" s="43">
        <f t="shared" si="5"/>
        <v>186</v>
      </c>
      <c r="S18" s="36">
        <f t="shared" si="5"/>
        <v>27.2</v>
      </c>
      <c r="T18" s="37">
        <f t="shared" si="5"/>
        <v>149.30000000000001</v>
      </c>
      <c r="U18" s="37">
        <f t="shared" si="5"/>
        <v>6.5</v>
      </c>
      <c r="V18" s="43">
        <f t="shared" si="5"/>
        <v>183.00000000000003</v>
      </c>
    </row>
    <row r="19" spans="2:23" ht="14.5" x14ac:dyDescent="0.35">
      <c r="B19" s="35"/>
      <c r="C19" s="36"/>
      <c r="D19" s="37"/>
      <c r="E19" s="37"/>
      <c r="F19" s="43"/>
      <c r="G19" s="36"/>
      <c r="H19" s="37"/>
      <c r="I19" s="37"/>
      <c r="J19" s="43"/>
      <c r="K19" s="36"/>
      <c r="L19" s="37"/>
      <c r="M19" s="37"/>
      <c r="N19" s="43"/>
      <c r="O19" s="36"/>
      <c r="P19" s="37"/>
      <c r="Q19" s="37"/>
      <c r="R19" s="43"/>
      <c r="S19" s="36"/>
      <c r="T19" s="37"/>
      <c r="U19" s="37"/>
      <c r="V19" s="43"/>
    </row>
    <row r="20" spans="2:23" ht="14.5" x14ac:dyDescent="0.35">
      <c r="B20" s="35" t="s">
        <v>64</v>
      </c>
      <c r="C20" s="36">
        <f>Ressources!D109</f>
        <v>27.799353511291915</v>
      </c>
      <c r="D20" s="37">
        <f>Ressources!D108</f>
        <v>135.33924343531638</v>
      </c>
      <c r="E20" s="37">
        <f>Ressources!D110</f>
        <v>2.5736494630565105</v>
      </c>
      <c r="F20" s="43">
        <f>SUM(C20:E20)</f>
        <v>165.7122464096648</v>
      </c>
      <c r="G20" s="36">
        <f>Ressources!E109</f>
        <v>25.391748077798372</v>
      </c>
      <c r="H20" s="37">
        <f>Ressources!E108</f>
        <v>145.97498045262617</v>
      </c>
      <c r="I20" s="37">
        <f>Ressources!E110</f>
        <v>9.3090192847704518</v>
      </c>
      <c r="J20" s="43">
        <f>SUM(G20:I20)</f>
        <v>180.675747815195</v>
      </c>
      <c r="K20" s="36">
        <f>Ressources!F109</f>
        <v>25.34</v>
      </c>
      <c r="L20" s="37">
        <f>Ressources!F108</f>
        <v>151.45402341324538</v>
      </c>
      <c r="M20" s="37">
        <f>Ressources!F110</f>
        <v>15.474413793103448</v>
      </c>
      <c r="N20" s="43">
        <f>SUM(K20:M20)</f>
        <v>192.26843720634884</v>
      </c>
      <c r="O20" s="36">
        <f>Ressources!G109</f>
        <v>24.324999999999999</v>
      </c>
      <c r="P20" s="37">
        <f>Ressources!G108</f>
        <v>153.17009419445819</v>
      </c>
      <c r="Q20" s="37">
        <f>Ressources!G110</f>
        <v>22.095310344827588</v>
      </c>
      <c r="R20" s="43">
        <f>SUM(O20:Q20)</f>
        <v>199.59040453928577</v>
      </c>
      <c r="S20" s="36">
        <f>Ressources!H109</f>
        <v>23.31</v>
      </c>
      <c r="T20" s="37">
        <f>Ressources!H108</f>
        <v>154.43660825729955</v>
      </c>
      <c r="U20" s="37">
        <f>Ressources!H110</f>
        <v>29.43</v>
      </c>
      <c r="V20" s="43">
        <f>SUM(S20:U20)</f>
        <v>207.17660825729956</v>
      </c>
    </row>
    <row r="21" spans="2:23" ht="14.5" x14ac:dyDescent="0.35">
      <c r="B21" s="44" t="s">
        <v>65</v>
      </c>
      <c r="C21" s="45">
        <f t="shared" ref="C21:V21" si="6">C20-C18</f>
        <v>-12.300646488708086</v>
      </c>
      <c r="D21" s="46">
        <f t="shared" si="6"/>
        <v>16.439243435316385</v>
      </c>
      <c r="E21" s="46">
        <f t="shared" si="6"/>
        <v>-7.4263505369434899</v>
      </c>
      <c r="F21" s="47">
        <f t="shared" si="6"/>
        <v>-3.2877535903352282</v>
      </c>
      <c r="G21" s="45">
        <f t="shared" si="6"/>
        <v>-18.708251922201622</v>
      </c>
      <c r="H21" s="46">
        <f t="shared" si="6"/>
        <v>6.6749804526261585</v>
      </c>
      <c r="I21" s="46">
        <f t="shared" si="6"/>
        <v>2.509019284770452</v>
      </c>
      <c r="J21" s="47">
        <f t="shared" si="6"/>
        <v>-9.5242521848050217</v>
      </c>
      <c r="K21" s="45">
        <f t="shared" si="6"/>
        <v>-13.359999999999996</v>
      </c>
      <c r="L21" s="46">
        <f t="shared" si="6"/>
        <v>9.7540234132453634</v>
      </c>
      <c r="M21" s="46">
        <f t="shared" si="6"/>
        <v>8.9303137931034478</v>
      </c>
      <c r="N21" s="47">
        <f t="shared" si="6"/>
        <v>5.3243372063488437</v>
      </c>
      <c r="O21" s="45">
        <f t="shared" si="6"/>
        <v>-5.5749999999999993</v>
      </c>
      <c r="P21" s="46">
        <f t="shared" si="6"/>
        <v>3.2700941944581814</v>
      </c>
      <c r="Q21" s="46">
        <f t="shared" si="6"/>
        <v>15.895310344827589</v>
      </c>
      <c r="R21" s="47">
        <f t="shared" si="6"/>
        <v>13.590404539285771</v>
      </c>
      <c r="S21" s="45">
        <f t="shared" si="6"/>
        <v>-3.8900000000000006</v>
      </c>
      <c r="T21" s="46">
        <f t="shared" si="6"/>
        <v>5.1366082572995424</v>
      </c>
      <c r="U21" s="46">
        <f t="shared" si="6"/>
        <v>22.93</v>
      </c>
      <c r="V21" s="47">
        <f t="shared" si="6"/>
        <v>24.176608257299534</v>
      </c>
    </row>
    <row r="22" spans="2:23" x14ac:dyDescent="0.25">
      <c r="B22" s="48"/>
    </row>
    <row r="23" spans="2:23" x14ac:dyDescent="0.25">
      <c r="B23" t="s">
        <v>66</v>
      </c>
      <c r="C23" s="5">
        <v>2019</v>
      </c>
      <c r="D23" s="5"/>
      <c r="E23" s="5"/>
      <c r="F23" s="5"/>
      <c r="G23" s="5">
        <v>2025</v>
      </c>
      <c r="H23" s="5"/>
      <c r="I23" s="5"/>
      <c r="J23" s="5"/>
      <c r="K23" s="5">
        <v>2030</v>
      </c>
      <c r="L23" s="5"/>
      <c r="M23" s="5"/>
      <c r="N23" s="5"/>
      <c r="O23" s="5">
        <v>2040</v>
      </c>
      <c r="P23" s="5"/>
      <c r="Q23" s="5"/>
      <c r="R23" s="5"/>
      <c r="S23" s="5">
        <v>2050</v>
      </c>
      <c r="T23" s="5"/>
      <c r="U23" s="5"/>
      <c r="V23" s="5"/>
    </row>
    <row r="24" spans="2:23" x14ac:dyDescent="0.25">
      <c r="B24" t="s">
        <v>48</v>
      </c>
      <c r="C24" s="33" t="s">
        <v>49</v>
      </c>
      <c r="D24" s="21" t="s">
        <v>50</v>
      </c>
      <c r="E24" s="21" t="s">
        <v>51</v>
      </c>
      <c r="F24" s="34" t="s">
        <v>52</v>
      </c>
      <c r="G24" s="33" t="s">
        <v>49</v>
      </c>
      <c r="H24" s="21" t="s">
        <v>50</v>
      </c>
      <c r="I24" s="21" t="s">
        <v>51</v>
      </c>
      <c r="J24" s="34" t="s">
        <v>52</v>
      </c>
      <c r="K24" s="33" t="s">
        <v>49</v>
      </c>
      <c r="L24" s="21" t="s">
        <v>50</v>
      </c>
      <c r="M24" s="21" t="s">
        <v>51</v>
      </c>
      <c r="N24" s="34" t="s">
        <v>52</v>
      </c>
      <c r="O24" s="33" t="s">
        <v>49</v>
      </c>
      <c r="P24" s="21" t="s">
        <v>50</v>
      </c>
      <c r="Q24" s="21" t="s">
        <v>51</v>
      </c>
      <c r="R24" s="34" t="s">
        <v>52</v>
      </c>
      <c r="S24" s="33" t="s">
        <v>49</v>
      </c>
      <c r="T24" s="21" t="s">
        <v>50</v>
      </c>
      <c r="U24" s="21" t="s">
        <v>51</v>
      </c>
      <c r="V24" s="34" t="s">
        <v>52</v>
      </c>
    </row>
    <row r="25" spans="2:23" x14ac:dyDescent="0.25">
      <c r="B25" s="35" t="s">
        <v>53</v>
      </c>
      <c r="C25" s="36">
        <f t="shared" ref="C25:E32" si="7">C7</f>
        <v>1.1000000000000001</v>
      </c>
      <c r="D25" s="37">
        <f t="shared" si="7"/>
        <v>15</v>
      </c>
      <c r="E25" s="37">
        <f t="shared" si="7"/>
        <v>0.6</v>
      </c>
      <c r="F25" s="38">
        <f t="shared" ref="F25:F34" si="8">SUM(C25:E25)</f>
        <v>16.700000000000003</v>
      </c>
      <c r="G25" s="36">
        <f>'bilans E'!AD68</f>
        <v>0.94215535644531201</v>
      </c>
      <c r="H25" s="37">
        <f>'bilans E'!AB68</f>
        <v>16.960957431403401</v>
      </c>
      <c r="I25" s="37">
        <f>'bilans E'!AE68</f>
        <v>5.3769225558229001</v>
      </c>
      <c r="J25" s="38">
        <f t="shared" ref="J25:J34" si="9">SUM(G25:I25)</f>
        <v>23.280035343671614</v>
      </c>
      <c r="K25" s="36">
        <f>'bilans E'!AD107</f>
        <v>1.13006109375</v>
      </c>
      <c r="L25" s="37">
        <f>'bilans E'!AB107</f>
        <v>16.030232994230801</v>
      </c>
      <c r="M25" s="37">
        <f>'bilans E'!AE107</f>
        <v>9.2848608482569706</v>
      </c>
      <c r="N25" s="38">
        <f t="shared" ref="N25:N34" si="10">SUM(K25:M25)</f>
        <v>26.44515493623777</v>
      </c>
      <c r="O25" s="36">
        <f>'bilans E'!AD186</f>
        <v>4.3757583007812499</v>
      </c>
      <c r="P25" s="37">
        <f>'bilans E'!AB186</f>
        <v>14.620158681310601</v>
      </c>
      <c r="Q25" s="37">
        <f>'bilans E'!AE186</f>
        <v>22.864448542310299</v>
      </c>
      <c r="R25" s="38">
        <f t="shared" ref="R25:R34" si="11">SUM(O25:Q25)</f>
        <v>41.860365524402148</v>
      </c>
      <c r="S25" s="36">
        <f>'bilans E'!AD146</f>
        <v>8.3494072265624997</v>
      </c>
      <c r="T25" s="37">
        <f>'bilans E'!AB146</f>
        <v>13.331842727893299</v>
      </c>
      <c r="U25" s="37">
        <f>'bilans E'!AE146</f>
        <v>63.939809293815799</v>
      </c>
      <c r="V25" s="38">
        <f t="shared" ref="V25:V34" si="12">SUM(S25:U25)</f>
        <v>85.621059248271592</v>
      </c>
      <c r="W25" s="49"/>
    </row>
    <row r="26" spans="2:23" x14ac:dyDescent="0.25">
      <c r="B26" s="35" t="s">
        <v>54</v>
      </c>
      <c r="C26" s="36">
        <f t="shared" si="7"/>
        <v>37.200000000000003</v>
      </c>
      <c r="D26" s="37">
        <f t="shared" si="7"/>
        <v>0</v>
      </c>
      <c r="E26" s="37">
        <f t="shared" si="7"/>
        <v>0</v>
      </c>
      <c r="F26" s="38">
        <f t="shared" si="8"/>
        <v>37.200000000000003</v>
      </c>
      <c r="G26" s="36">
        <f>'bilans E'!AD69</f>
        <v>39.472711189167597</v>
      </c>
      <c r="H26" s="37">
        <f>'bilans E'!AB69</f>
        <v>0</v>
      </c>
      <c r="I26" s="37">
        <f>'bilans E'!AE69</f>
        <v>0.35556933968443699</v>
      </c>
      <c r="J26" s="38">
        <f t="shared" si="9"/>
        <v>39.828280528852034</v>
      </c>
      <c r="K26" s="36">
        <f>'bilans E'!AD108</f>
        <v>36.694869102590701</v>
      </c>
      <c r="L26" s="37">
        <f>'bilans E'!AB108</f>
        <v>0</v>
      </c>
      <c r="M26" s="37">
        <f>'bilans E'!AE108</f>
        <v>1.4697039255990101</v>
      </c>
      <c r="N26" s="38">
        <f t="shared" si="10"/>
        <v>38.164573028189714</v>
      </c>
      <c r="O26" s="36">
        <f>'bilans E'!AD187</f>
        <v>51.332808564474597</v>
      </c>
      <c r="P26" s="37">
        <f>'bilans E'!AB187</f>
        <v>0</v>
      </c>
      <c r="Q26" s="37">
        <f>'bilans E'!AE187</f>
        <v>7.6894570458535796</v>
      </c>
      <c r="R26" s="38">
        <f t="shared" si="11"/>
        <v>59.022265610328176</v>
      </c>
      <c r="S26" s="36">
        <f>'bilans E'!AD147</f>
        <v>12.7882726969122</v>
      </c>
      <c r="T26" s="37">
        <f>'bilans E'!AB147</f>
        <v>0</v>
      </c>
      <c r="U26" s="37">
        <f>'bilans E'!AE147</f>
        <v>24.887279738493302</v>
      </c>
      <c r="V26" s="38">
        <f t="shared" si="12"/>
        <v>37.6755524354055</v>
      </c>
      <c r="W26" s="49"/>
    </row>
    <row r="27" spans="2:23" x14ac:dyDescent="0.25">
      <c r="B27" s="35" t="s">
        <v>55</v>
      </c>
      <c r="C27" s="36">
        <f t="shared" si="7"/>
        <v>0</v>
      </c>
      <c r="D27" s="37">
        <f t="shared" si="7"/>
        <v>75</v>
      </c>
      <c r="E27" s="37">
        <f t="shared" si="7"/>
        <v>0</v>
      </c>
      <c r="F27" s="38">
        <f t="shared" si="8"/>
        <v>75</v>
      </c>
      <c r="G27" s="36">
        <f>'bilans E'!AD70</f>
        <v>0</v>
      </c>
      <c r="H27" s="37">
        <f>'bilans E'!AB70</f>
        <v>80.579090971434496</v>
      </c>
      <c r="I27" s="37">
        <f>'bilans E'!AE70</f>
        <v>5.6832529873405804</v>
      </c>
      <c r="J27" s="38">
        <f t="shared" si="9"/>
        <v>86.262343958775077</v>
      </c>
      <c r="K27" s="36">
        <f>'bilans E'!AD109</f>
        <v>0</v>
      </c>
      <c r="L27" s="37">
        <f>'bilans E'!AB109</f>
        <v>73.053420010681904</v>
      </c>
      <c r="M27" s="37">
        <f>'bilans E'!AE109</f>
        <v>7.5267024723407996</v>
      </c>
      <c r="N27" s="38">
        <f t="shared" si="10"/>
        <v>80.580122483022706</v>
      </c>
      <c r="O27" s="36">
        <f>'bilans E'!AD188</f>
        <v>0</v>
      </c>
      <c r="P27" s="37">
        <f>'bilans E'!AB188</f>
        <v>58.7756577076902</v>
      </c>
      <c r="Q27" s="37">
        <f>'bilans E'!AE188</f>
        <v>7.6904293951136404</v>
      </c>
      <c r="R27" s="38">
        <f t="shared" si="11"/>
        <v>66.46608710280384</v>
      </c>
      <c r="S27" s="36">
        <f>'bilans E'!AD148</f>
        <v>0</v>
      </c>
      <c r="T27" s="37">
        <f>'bilans E'!AB148</f>
        <v>47.9682238056754</v>
      </c>
      <c r="U27" s="37">
        <f>'bilans E'!AE148</f>
        <v>17.598271269670001</v>
      </c>
      <c r="V27" s="38">
        <f t="shared" si="12"/>
        <v>65.566495075345401</v>
      </c>
      <c r="W27" s="49"/>
    </row>
    <row r="28" spans="2:23" x14ac:dyDescent="0.25">
      <c r="B28" s="35" t="s">
        <v>56</v>
      </c>
      <c r="C28" s="36">
        <f t="shared" si="7"/>
        <v>0</v>
      </c>
      <c r="D28" s="37">
        <f t="shared" si="7"/>
        <v>3</v>
      </c>
      <c r="E28" s="37">
        <f t="shared" si="7"/>
        <v>1.5</v>
      </c>
      <c r="F28" s="38">
        <f t="shared" si="8"/>
        <v>4.5</v>
      </c>
      <c r="G28" s="36">
        <f>'bilans E'!AD71</f>
        <v>0</v>
      </c>
      <c r="H28" s="37">
        <f>'bilans E'!AB71</f>
        <v>6.2628201133829897</v>
      </c>
      <c r="I28" s="37">
        <f>'bilans E'!AE71</f>
        <v>2.9918974280659598</v>
      </c>
      <c r="J28" s="38">
        <f t="shared" si="9"/>
        <v>9.2547175414489491</v>
      </c>
      <c r="K28" s="36">
        <f>'bilans E'!AD110</f>
        <v>0</v>
      </c>
      <c r="L28" s="37">
        <f>'bilans E'!AB110</f>
        <v>7.8602291254253398</v>
      </c>
      <c r="M28" s="37">
        <f>'bilans E'!AE110</f>
        <v>4.3265089915740296</v>
      </c>
      <c r="N28" s="38">
        <f t="shared" si="10"/>
        <v>12.186738116999368</v>
      </c>
      <c r="O28" s="36">
        <f>'bilans E'!AD189</f>
        <v>0</v>
      </c>
      <c r="P28" s="37">
        <f>'bilans E'!AB189</f>
        <v>7.1959049572050198</v>
      </c>
      <c r="Q28" s="37">
        <f>'bilans E'!AE189</f>
        <v>7.2672602875527703</v>
      </c>
      <c r="R28" s="38">
        <f t="shared" si="11"/>
        <v>14.463165244757789</v>
      </c>
      <c r="S28" s="36">
        <f>'bilans E'!AD149</f>
        <v>0</v>
      </c>
      <c r="T28" s="37">
        <f>'bilans E'!AB149</f>
        <v>6.5361621549849502</v>
      </c>
      <c r="U28" s="37">
        <f>'bilans E'!AE149</f>
        <v>5.4198008615464897</v>
      </c>
      <c r="V28" s="38">
        <f t="shared" si="12"/>
        <v>11.95596301653144</v>
      </c>
      <c r="W28" s="49"/>
    </row>
    <row r="29" spans="2:23" x14ac:dyDescent="0.25">
      <c r="B29" s="35" t="s">
        <v>57</v>
      </c>
      <c r="C29" s="36">
        <f t="shared" si="7"/>
        <v>1.8</v>
      </c>
      <c r="D29" s="37">
        <f t="shared" si="7"/>
        <v>1.6</v>
      </c>
      <c r="E29" s="37">
        <f t="shared" si="7"/>
        <v>0.4</v>
      </c>
      <c r="F29" s="38">
        <f t="shared" si="8"/>
        <v>3.8000000000000003</v>
      </c>
      <c r="G29" s="36">
        <f>'bilans E'!AD72</f>
        <v>2.0247618834547998</v>
      </c>
      <c r="H29" s="37">
        <f>'bilans E'!AB72</f>
        <v>0.70706396927287196</v>
      </c>
      <c r="I29" s="37">
        <f>'bilans E'!AE72</f>
        <v>0.12534022627234101</v>
      </c>
      <c r="J29" s="38">
        <f t="shared" si="9"/>
        <v>2.8571660790000126</v>
      </c>
      <c r="K29" s="36">
        <f>'bilans E'!AD111</f>
        <v>5.3355985499012704</v>
      </c>
      <c r="L29" s="37">
        <f>'bilans E'!AB111</f>
        <v>1.4487991994827001</v>
      </c>
      <c r="M29" s="37">
        <f>'bilans E'!AE111</f>
        <v>0.23645048351796299</v>
      </c>
      <c r="N29" s="38">
        <f t="shared" si="10"/>
        <v>7.0208482329019333</v>
      </c>
      <c r="O29" s="36">
        <f>'bilans E'!AD190</f>
        <v>14.271913525768101</v>
      </c>
      <c r="P29" s="37">
        <f>'bilans E'!AB190</f>
        <v>3.6844952632387198</v>
      </c>
      <c r="Q29" s="37">
        <f>'bilans E'!AE190</f>
        <v>0.44657536312791402</v>
      </c>
      <c r="R29" s="38">
        <f t="shared" si="11"/>
        <v>18.402984152134735</v>
      </c>
      <c r="S29" s="36">
        <f>'bilans E'!AD150</f>
        <v>18.815796579352799</v>
      </c>
      <c r="T29" s="37">
        <f>'bilans E'!AB150</f>
        <v>5.0054618408177598</v>
      </c>
      <c r="U29" s="37">
        <f>'bilans E'!AE150</f>
        <v>0.65554734743876097</v>
      </c>
      <c r="V29" s="38">
        <f t="shared" si="12"/>
        <v>24.476805767609321</v>
      </c>
      <c r="W29" s="49"/>
    </row>
    <row r="30" spans="2:23" x14ac:dyDescent="0.25">
      <c r="B30" s="35" t="s">
        <v>58</v>
      </c>
      <c r="C30" s="36">
        <f t="shared" si="7"/>
        <v>0</v>
      </c>
      <c r="D30" s="37">
        <f t="shared" si="7"/>
        <v>16.3</v>
      </c>
      <c r="E30" s="37">
        <f t="shared" si="7"/>
        <v>4.7</v>
      </c>
      <c r="F30" s="38">
        <f t="shared" si="8"/>
        <v>21</v>
      </c>
      <c r="G30" s="36">
        <f>'bilans E'!AD55</f>
        <v>0</v>
      </c>
      <c r="H30" s="37">
        <f>'bilans E'!AB55</f>
        <v>25.2066483585415</v>
      </c>
      <c r="I30" s="37">
        <f>'bilans E'!AE55</f>
        <v>3.08576329331046</v>
      </c>
      <c r="J30" s="38">
        <f t="shared" si="9"/>
        <v>28.29241165185196</v>
      </c>
      <c r="K30" s="36">
        <f>'bilans E'!AD94</f>
        <v>0</v>
      </c>
      <c r="L30" s="37">
        <f>'bilans E'!AB94</f>
        <v>21.1953851819035</v>
      </c>
      <c r="M30" s="37">
        <f>'bilans E'!AE94</f>
        <v>5.05454545454546</v>
      </c>
      <c r="N30" s="38">
        <f t="shared" si="10"/>
        <v>26.249930636448958</v>
      </c>
      <c r="O30" s="36">
        <f>'bilans E'!AD173</f>
        <v>0</v>
      </c>
      <c r="P30" s="37">
        <f>'bilans E'!AB173</f>
        <v>17.565889816526202</v>
      </c>
      <c r="Q30" s="37">
        <f>'bilans E'!AE173</f>
        <v>2.6608695652173902</v>
      </c>
      <c r="R30" s="38">
        <f t="shared" si="11"/>
        <v>20.226759381743591</v>
      </c>
      <c r="S30" s="36">
        <f>'bilans E'!AD133</f>
        <v>0</v>
      </c>
      <c r="T30" s="37">
        <f>'bilans E'!AB133</f>
        <v>14.837077022078001</v>
      </c>
      <c r="U30" s="37">
        <f>'bilans E'!AE133</f>
        <v>0.66666666666666696</v>
      </c>
      <c r="V30" s="38">
        <f t="shared" si="12"/>
        <v>15.503743688744667</v>
      </c>
      <c r="W30" s="49"/>
    </row>
    <row r="31" spans="2:23" x14ac:dyDescent="0.25">
      <c r="B31" s="35" t="s">
        <v>59</v>
      </c>
      <c r="C31" s="36">
        <f t="shared" si="7"/>
        <v>0</v>
      </c>
      <c r="D31" s="37">
        <f t="shared" si="7"/>
        <v>8</v>
      </c>
      <c r="E31" s="37">
        <f t="shared" si="7"/>
        <v>2.8</v>
      </c>
      <c r="F31" s="38">
        <f t="shared" si="8"/>
        <v>10.8</v>
      </c>
      <c r="G31" s="36">
        <f>'bilans E'!AD56</f>
        <v>0</v>
      </c>
      <c r="H31" s="37">
        <f>'bilans E'!AB56</f>
        <v>22.468439288905699</v>
      </c>
      <c r="I31" s="37">
        <f>'bilans E'!AE56</f>
        <v>1.0239909918439201</v>
      </c>
      <c r="J31" s="38">
        <f t="shared" si="9"/>
        <v>23.49243028074962</v>
      </c>
      <c r="K31" s="36">
        <f>'bilans E'!AD95</f>
        <v>0</v>
      </c>
      <c r="L31" s="37">
        <f>'bilans E'!AB95</f>
        <v>26.005723960832299</v>
      </c>
      <c r="M31" s="37">
        <f>'bilans E'!AE95</f>
        <v>2.0408746338523698</v>
      </c>
      <c r="N31" s="38">
        <f t="shared" si="10"/>
        <v>28.046598594684667</v>
      </c>
      <c r="O31" s="36">
        <f>'bilans E'!AD174</f>
        <v>0</v>
      </c>
      <c r="P31" s="37">
        <f>'bilans E'!AB174</f>
        <v>29.284960707020101</v>
      </c>
      <c r="Q31" s="37">
        <f>'bilans E'!AE174</f>
        <v>4.9993858128854303</v>
      </c>
      <c r="R31" s="38">
        <f t="shared" si="11"/>
        <v>34.284346519905533</v>
      </c>
      <c r="S31" s="36">
        <f>'bilans E'!AD134</f>
        <v>0</v>
      </c>
      <c r="T31" s="37">
        <f>'bilans E'!AB134</f>
        <v>28.8847744791587</v>
      </c>
      <c r="U31" s="37">
        <f>'bilans E'!AE134</f>
        <v>10.9493569082394</v>
      </c>
      <c r="V31" s="38">
        <f t="shared" si="12"/>
        <v>39.834131387398102</v>
      </c>
      <c r="W31" s="49"/>
    </row>
    <row r="32" spans="2:23" x14ac:dyDescent="0.25">
      <c r="B32" s="35" t="s">
        <v>60</v>
      </c>
      <c r="C32" s="36">
        <f t="shared" si="7"/>
        <v>0</v>
      </c>
      <c r="D32" s="37">
        <f t="shared" si="7"/>
        <v>0</v>
      </c>
      <c r="E32" s="37">
        <f t="shared" si="7"/>
        <v>0</v>
      </c>
      <c r="F32" s="38">
        <f t="shared" si="8"/>
        <v>0</v>
      </c>
      <c r="G32" s="36">
        <f>-'bilans E'!AD50</f>
        <v>1.6666930351925899</v>
      </c>
      <c r="H32" s="37">
        <v>0</v>
      </c>
      <c r="I32" s="37">
        <f>-'bilans E'!AE50</f>
        <v>0</v>
      </c>
      <c r="J32" s="38">
        <f t="shared" si="9"/>
        <v>1.6666930351925899</v>
      </c>
      <c r="K32" s="36">
        <f>-'bilans E'!AD89</f>
        <v>4.14190380795604</v>
      </c>
      <c r="L32" s="37">
        <v>0</v>
      </c>
      <c r="M32" s="37">
        <v>0</v>
      </c>
      <c r="N32" s="38">
        <f t="shared" si="10"/>
        <v>4.14190380795604</v>
      </c>
      <c r="O32" s="36">
        <f>-'bilans E'!AD168</f>
        <v>26.158313394490399</v>
      </c>
      <c r="P32" s="37">
        <v>0</v>
      </c>
      <c r="Q32" s="37">
        <f>-'bilans E'!AE167</f>
        <v>0.98161150454258395</v>
      </c>
      <c r="R32" s="38">
        <f t="shared" si="11"/>
        <v>27.139924899032984</v>
      </c>
      <c r="S32" s="36">
        <f>-'bilans E'!AD128</f>
        <v>53.337452419875703</v>
      </c>
      <c r="T32" s="37">
        <v>0</v>
      </c>
      <c r="U32" s="37">
        <f>-'bilans E'!AE127</f>
        <v>5.1137296191647996</v>
      </c>
      <c r="V32" s="38">
        <f t="shared" si="12"/>
        <v>58.451182039040503</v>
      </c>
      <c r="W32" s="49"/>
    </row>
    <row r="33" spans="2:23" x14ac:dyDescent="0.25">
      <c r="B33" s="35" t="s">
        <v>61</v>
      </c>
      <c r="C33" s="36">
        <v>0</v>
      </c>
      <c r="D33" s="37">
        <v>0</v>
      </c>
      <c r="E33" s="37">
        <v>0</v>
      </c>
      <c r="F33" s="38">
        <f t="shared" si="8"/>
        <v>0</v>
      </c>
      <c r="G33" s="36">
        <v>2</v>
      </c>
      <c r="H33" s="37">
        <v>0</v>
      </c>
      <c r="I33" s="37">
        <v>0</v>
      </c>
      <c r="J33" s="38">
        <f t="shared" si="9"/>
        <v>2</v>
      </c>
      <c r="K33" s="36">
        <v>4</v>
      </c>
      <c r="L33" s="37">
        <v>0</v>
      </c>
      <c r="M33" s="37">
        <v>0</v>
      </c>
      <c r="N33" s="38">
        <f t="shared" si="10"/>
        <v>4</v>
      </c>
      <c r="O33" s="36">
        <v>4</v>
      </c>
      <c r="P33" s="37">
        <v>0</v>
      </c>
      <c r="Q33" s="37">
        <v>0</v>
      </c>
      <c r="R33" s="38">
        <f t="shared" si="11"/>
        <v>4</v>
      </c>
      <c r="S33" s="36">
        <v>4</v>
      </c>
      <c r="T33" s="37">
        <v>0</v>
      </c>
      <c r="U33" s="37">
        <v>0</v>
      </c>
      <c r="V33" s="38">
        <f t="shared" si="12"/>
        <v>4</v>
      </c>
      <c r="W33" s="49"/>
    </row>
    <row r="34" spans="2:23" x14ac:dyDescent="0.25">
      <c r="B34" s="35" t="s">
        <v>62</v>
      </c>
      <c r="C34" s="36">
        <f>'bilans E'!K35</f>
        <v>0</v>
      </c>
      <c r="D34" s="37">
        <f>'bilans E'!I35</f>
        <v>0</v>
      </c>
      <c r="E34" s="37">
        <f>'bilans E'!L35</f>
        <v>0</v>
      </c>
      <c r="F34" s="38">
        <f t="shared" si="8"/>
        <v>0</v>
      </c>
      <c r="G34" s="36">
        <f>'bilans E'!AD75</f>
        <v>0.1703607421875</v>
      </c>
      <c r="H34" s="37">
        <f>'bilans E'!AB75</f>
        <v>0</v>
      </c>
      <c r="I34" s="37">
        <f>'bilans E'!AE75</f>
        <v>0</v>
      </c>
      <c r="J34" s="38">
        <f t="shared" si="9"/>
        <v>0.1703607421875</v>
      </c>
      <c r="K34" s="36">
        <f>'bilans E'!AD114</f>
        <v>0.35207966308593802</v>
      </c>
      <c r="L34" s="37">
        <f>'bilans E'!AB114</f>
        <v>0</v>
      </c>
      <c r="M34" s="37">
        <f>'bilans E'!AE114</f>
        <v>0</v>
      </c>
      <c r="N34" s="38">
        <f t="shared" si="10"/>
        <v>0.35207966308593802</v>
      </c>
      <c r="O34" s="36">
        <f>'bilans E'!AD193</f>
        <v>17.754065118408199</v>
      </c>
      <c r="P34" s="37">
        <f>'bilans E'!AB193</f>
        <v>0</v>
      </c>
      <c r="Q34" s="37">
        <f>'bilans E'!AE193</f>
        <v>0</v>
      </c>
      <c r="R34" s="38">
        <f t="shared" si="11"/>
        <v>17.754065118408199</v>
      </c>
      <c r="S34" s="36">
        <f>'bilans E'!AD153</f>
        <v>30.1084320007324</v>
      </c>
      <c r="T34" s="37">
        <f>'bilans E'!AB153</f>
        <v>0</v>
      </c>
      <c r="U34" s="37">
        <f>'bilans E'!AE153</f>
        <v>0</v>
      </c>
      <c r="V34" s="38">
        <f t="shared" si="12"/>
        <v>30.1084320007324</v>
      </c>
      <c r="W34" s="49"/>
    </row>
    <row r="35" spans="2:23" x14ac:dyDescent="0.25">
      <c r="B35" s="39"/>
      <c r="C35" s="40"/>
      <c r="D35" s="41"/>
      <c r="E35" s="41"/>
      <c r="F35" s="42"/>
      <c r="G35" s="40"/>
      <c r="H35" s="41"/>
      <c r="I35" s="41"/>
      <c r="J35" s="42"/>
      <c r="K35" s="40"/>
      <c r="L35" s="41"/>
      <c r="M35" s="41"/>
      <c r="N35" s="42"/>
      <c r="O35" s="40"/>
      <c r="P35" s="41"/>
      <c r="Q35" s="41"/>
      <c r="R35" s="42"/>
      <c r="S35" s="40"/>
      <c r="T35" s="41"/>
      <c r="U35" s="41"/>
      <c r="V35" s="42"/>
    </row>
    <row r="36" spans="2:23" ht="14.5" x14ac:dyDescent="0.35">
      <c r="B36" s="35" t="s">
        <v>63</v>
      </c>
      <c r="C36" s="37">
        <f>SUM(C25:C34)</f>
        <v>40.1</v>
      </c>
      <c r="D36" s="37">
        <f t="shared" ref="C36:V36" si="13">SUM(D25:D34)</f>
        <v>118.89999999999999</v>
      </c>
      <c r="E36" s="37">
        <f t="shared" si="13"/>
        <v>10</v>
      </c>
      <c r="F36" s="43">
        <f t="shared" si="13"/>
        <v>169.00000000000003</v>
      </c>
      <c r="G36" s="36">
        <f t="shared" si="13"/>
        <v>46.276682206447795</v>
      </c>
      <c r="H36" s="37">
        <f t="shared" si="13"/>
        <v>152.18502013294096</v>
      </c>
      <c r="I36" s="37">
        <f t="shared" si="13"/>
        <v>18.642736822340598</v>
      </c>
      <c r="J36" s="43">
        <f t="shared" si="13"/>
        <v>217.10443916172937</v>
      </c>
      <c r="K36" s="36">
        <f t="shared" si="13"/>
        <v>51.654512217283951</v>
      </c>
      <c r="L36" s="37">
        <f t="shared" si="13"/>
        <v>145.59379047255655</v>
      </c>
      <c r="M36" s="37">
        <f t="shared" si="13"/>
        <v>29.9396468096866</v>
      </c>
      <c r="N36" s="43">
        <f t="shared" si="13"/>
        <v>227.18794949952709</v>
      </c>
      <c r="O36" s="36">
        <f t="shared" si="13"/>
        <v>117.89285890392253</v>
      </c>
      <c r="P36" s="37">
        <f t="shared" si="13"/>
        <v>131.12706713299085</v>
      </c>
      <c r="Q36" s="37">
        <f t="shared" si="13"/>
        <v>54.600037516603606</v>
      </c>
      <c r="R36" s="43">
        <f t="shared" si="13"/>
        <v>303.61996355351704</v>
      </c>
      <c r="S36" s="36">
        <f t="shared" si="13"/>
        <v>127.39936092343561</v>
      </c>
      <c r="T36" s="37">
        <f t="shared" si="13"/>
        <v>116.56354203060812</v>
      </c>
      <c r="U36" s="37">
        <f t="shared" si="13"/>
        <v>129.23046170503522</v>
      </c>
      <c r="V36" s="43">
        <f t="shared" si="13"/>
        <v>373.19336465907901</v>
      </c>
    </row>
    <row r="37" spans="2:23" ht="14.5" x14ac:dyDescent="0.35">
      <c r="B37" s="35"/>
      <c r="C37" s="37"/>
      <c r="D37" s="37"/>
      <c r="E37" s="37"/>
      <c r="F37" s="43"/>
      <c r="G37" s="36"/>
      <c r="H37" s="37"/>
      <c r="I37" s="37"/>
      <c r="J37" s="43"/>
      <c r="K37" s="36"/>
      <c r="L37" s="37"/>
      <c r="M37" s="37"/>
      <c r="N37" s="43"/>
      <c r="O37" s="36"/>
      <c r="P37" s="37"/>
      <c r="Q37" s="37"/>
      <c r="R37" s="43"/>
      <c r="S37" s="36"/>
      <c r="T37" s="37"/>
      <c r="U37" s="37"/>
      <c r="V37" s="43"/>
    </row>
    <row r="38" spans="2:23" ht="14.5" x14ac:dyDescent="0.35">
      <c r="B38" s="35" t="s">
        <v>64</v>
      </c>
      <c r="C38" s="37">
        <f>Ressources!D109</f>
        <v>27.799353511291915</v>
      </c>
      <c r="D38" s="37">
        <f>Ressources!D108</f>
        <v>135.33924343531638</v>
      </c>
      <c r="E38" s="37">
        <f>Ressources!D110</f>
        <v>2.5736494630565105</v>
      </c>
      <c r="F38" s="43">
        <f>SUM(C38:E38)</f>
        <v>165.7122464096648</v>
      </c>
      <c r="G38" s="36">
        <f>Ressources!I109</f>
        <v>23.668087649402391</v>
      </c>
      <c r="H38" s="37">
        <f>Ressources!I108</f>
        <v>147.84163744989647</v>
      </c>
      <c r="I38" s="37">
        <f>Ressources!I110</f>
        <v>25.787927256491283</v>
      </c>
      <c r="J38" s="43">
        <f>SUM(G38:I38)</f>
        <v>197.29765235579015</v>
      </c>
      <c r="K38" s="36">
        <f>Ressources!J109</f>
        <v>29.40273192714988</v>
      </c>
      <c r="L38" s="37">
        <f>Ressources!J108</f>
        <v>145.48649215756367</v>
      </c>
      <c r="M38" s="37">
        <f>Ressources!J110</f>
        <v>28.803352616805057</v>
      </c>
      <c r="N38" s="43">
        <f>SUM(K38:M38)</f>
        <v>203.69257670151862</v>
      </c>
      <c r="O38" s="36">
        <f>Ressources!K109</f>
        <v>41.222412848677358</v>
      </c>
      <c r="P38" s="37">
        <f>Ressources!K108</f>
        <v>153.13801826746703</v>
      </c>
      <c r="Q38" s="37">
        <f>Ressources!K110</f>
        <v>51.556433860129872</v>
      </c>
      <c r="R38" s="43">
        <f>SUM(O38:Q38)</f>
        <v>245.91686497627427</v>
      </c>
      <c r="S38" s="36">
        <f>Ressources!L109</f>
        <v>57.004782170642386</v>
      </c>
      <c r="T38" s="37">
        <f>Ressources!L108</f>
        <v>149.60043360061013</v>
      </c>
      <c r="U38" s="37">
        <f>Ressources!L110</f>
        <v>77.054782170642397</v>
      </c>
      <c r="V38" s="43">
        <f>SUM(S38:U38)</f>
        <v>283.65999794189491</v>
      </c>
    </row>
    <row r="39" spans="2:23" ht="14.5" x14ac:dyDescent="0.35">
      <c r="B39" s="44" t="s">
        <v>65</v>
      </c>
      <c r="C39" s="45">
        <f t="shared" ref="C39:V39" si="14">C38-C36</f>
        <v>-12.300646488708086</v>
      </c>
      <c r="D39" s="46">
        <f t="shared" si="14"/>
        <v>16.439243435316385</v>
      </c>
      <c r="E39" s="46">
        <f t="shared" si="14"/>
        <v>-7.4263505369434899</v>
      </c>
      <c r="F39" s="47">
        <f t="shared" si="14"/>
        <v>-3.2877535903352282</v>
      </c>
      <c r="G39" s="45">
        <f t="shared" si="14"/>
        <v>-22.608594557045404</v>
      </c>
      <c r="H39" s="46">
        <f t="shared" si="14"/>
        <v>-4.3433826830444957</v>
      </c>
      <c r="I39" s="46">
        <f t="shared" si="14"/>
        <v>7.1451904341506847</v>
      </c>
      <c r="J39" s="47">
        <f t="shared" si="14"/>
        <v>-19.806786805939225</v>
      </c>
      <c r="K39" s="45">
        <f t="shared" si="14"/>
        <v>-22.251780290134072</v>
      </c>
      <c r="L39" s="46">
        <f t="shared" si="14"/>
        <v>-0.10729831499287457</v>
      </c>
      <c r="M39" s="46">
        <f t="shared" si="14"/>
        <v>-1.1362941928815431</v>
      </c>
      <c r="N39" s="47">
        <f t="shared" si="14"/>
        <v>-23.495372798008475</v>
      </c>
      <c r="O39" s="45">
        <f t="shared" si="14"/>
        <v>-76.670446055245179</v>
      </c>
      <c r="P39" s="46">
        <f t="shared" si="14"/>
        <v>22.010951134476187</v>
      </c>
      <c r="Q39" s="46">
        <f t="shared" si="14"/>
        <v>-3.043603656473735</v>
      </c>
      <c r="R39" s="47">
        <f t="shared" si="14"/>
        <v>-57.70309857724277</v>
      </c>
      <c r="S39" s="45">
        <f t="shared" si="14"/>
        <v>-70.394578752793223</v>
      </c>
      <c r="T39" s="46">
        <f t="shared" si="14"/>
        <v>33.036891570002012</v>
      </c>
      <c r="U39" s="46">
        <f t="shared" si="14"/>
        <v>-52.175679534392827</v>
      </c>
      <c r="V39" s="47">
        <f t="shared" si="14"/>
        <v>-89.533366717184094</v>
      </c>
    </row>
  </sheetData>
  <mergeCells count="11">
    <mergeCell ref="S5:V5"/>
    <mergeCell ref="C23:F23"/>
    <mergeCell ref="G23:J23"/>
    <mergeCell ref="K23:N23"/>
    <mergeCell ref="O23:R23"/>
    <mergeCell ref="S23:V23"/>
    <mergeCell ref="B3:D3"/>
    <mergeCell ref="C5:F5"/>
    <mergeCell ref="G5:J5"/>
    <mergeCell ref="K5:N5"/>
    <mergeCell ref="O5:R5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3:H61"/>
  <sheetViews>
    <sheetView topLeftCell="A55" zoomScale="95" zoomScaleNormal="95" workbookViewId="0">
      <selection activeCell="L62" sqref="L62"/>
    </sheetView>
  </sheetViews>
  <sheetFormatPr baseColWidth="10" defaultColWidth="8.7265625" defaultRowHeight="12.5" x14ac:dyDescent="0.25"/>
  <cols>
    <col min="1" max="1025" width="10.453125" customWidth="1"/>
  </cols>
  <sheetData>
    <row r="3" spans="2:7" ht="13" x14ac:dyDescent="0.3">
      <c r="B3" s="4" t="s">
        <v>67</v>
      </c>
      <c r="C3" s="4"/>
      <c r="D3" s="4"/>
      <c r="E3" s="4"/>
      <c r="F3" s="4"/>
      <c r="G3" s="4"/>
    </row>
    <row r="31" spans="2:7" ht="13" x14ac:dyDescent="0.3">
      <c r="B31" s="4" t="s">
        <v>68</v>
      </c>
      <c r="C31" s="4"/>
      <c r="D31" s="4"/>
      <c r="E31" s="4"/>
      <c r="F31" s="4"/>
      <c r="G31" s="4"/>
    </row>
    <row r="33" spans="4:8" x14ac:dyDescent="0.25">
      <c r="D33">
        <v>2019</v>
      </c>
      <c r="E33" t="s">
        <v>69</v>
      </c>
      <c r="F33" t="s">
        <v>70</v>
      </c>
      <c r="G33" t="s">
        <v>71</v>
      </c>
      <c r="H33" t="s">
        <v>72</v>
      </c>
    </row>
    <row r="61" spans="2:7" ht="13" x14ac:dyDescent="0.3">
      <c r="B61" s="4" t="s">
        <v>73</v>
      </c>
      <c r="C61" s="4"/>
      <c r="D61" s="4"/>
      <c r="E61" s="4"/>
      <c r="F61" s="4"/>
      <c r="G61" s="4"/>
    </row>
  </sheetData>
  <mergeCells count="3">
    <mergeCell ref="B3:G3"/>
    <mergeCell ref="B31:G31"/>
    <mergeCell ref="B61:G61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4"/>
  <sheetViews>
    <sheetView zoomScale="129" zoomScaleNormal="129" workbookViewId="0">
      <selection activeCell="V28" sqref="V28"/>
    </sheetView>
  </sheetViews>
  <sheetFormatPr baseColWidth="10" defaultColWidth="8.7265625" defaultRowHeight="12.5" x14ac:dyDescent="0.25"/>
  <cols>
    <col min="1" max="1025" width="11.54296875"/>
  </cols>
  <sheetData>
    <row r="1" spans="1:19" x14ac:dyDescent="0.25">
      <c r="A1" t="s">
        <v>74</v>
      </c>
    </row>
    <row r="2" spans="1:19" ht="13.5" x14ac:dyDescent="0.25">
      <c r="B2" s="50" t="s">
        <v>75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</row>
    <row r="3" spans="1:19" x14ac:dyDescent="0.25"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19" ht="13.4" customHeight="1" x14ac:dyDescent="0.25">
      <c r="B4" s="3" t="s">
        <v>76</v>
      </c>
      <c r="C4" s="2" t="s">
        <v>77</v>
      </c>
      <c r="D4" s="2" t="s">
        <v>78</v>
      </c>
      <c r="E4" s="2" t="s">
        <v>79</v>
      </c>
      <c r="F4" s="2" t="s">
        <v>80</v>
      </c>
      <c r="G4" s="2" t="s">
        <v>81</v>
      </c>
      <c r="H4" s="2" t="s">
        <v>82</v>
      </c>
      <c r="I4" s="2" t="s">
        <v>83</v>
      </c>
      <c r="J4" s="2"/>
      <c r="K4" s="2"/>
      <c r="L4" s="2"/>
      <c r="M4" s="2"/>
      <c r="N4" s="2"/>
      <c r="O4" s="2" t="s">
        <v>84</v>
      </c>
      <c r="P4" s="2" t="s">
        <v>85</v>
      </c>
      <c r="Q4" s="2" t="s">
        <v>86</v>
      </c>
      <c r="R4" s="2" t="s">
        <v>38</v>
      </c>
      <c r="S4" s="52"/>
    </row>
    <row r="5" spans="1:19" ht="46" x14ac:dyDescent="0.25">
      <c r="B5" s="3"/>
      <c r="C5" s="2"/>
      <c r="D5" s="2"/>
      <c r="E5" s="2"/>
      <c r="F5" s="2"/>
      <c r="G5" s="2"/>
      <c r="H5" s="2"/>
      <c r="I5" s="53" t="s">
        <v>35</v>
      </c>
      <c r="J5" s="53" t="s">
        <v>16</v>
      </c>
      <c r="K5" s="53" t="s">
        <v>36</v>
      </c>
      <c r="L5" s="53" t="s">
        <v>87</v>
      </c>
      <c r="M5" s="54" t="s">
        <v>88</v>
      </c>
      <c r="N5" s="53" t="s">
        <v>89</v>
      </c>
      <c r="O5" s="2"/>
      <c r="P5" s="2"/>
      <c r="Q5" s="2"/>
      <c r="R5" s="2"/>
      <c r="S5" s="52"/>
    </row>
    <row r="6" spans="1:19" ht="13.5" x14ac:dyDescent="0.3">
      <c r="B6" s="55" t="s">
        <v>90</v>
      </c>
      <c r="C6" s="56">
        <v>0</v>
      </c>
      <c r="D6" s="56">
        <v>11.6</v>
      </c>
      <c r="E6" s="57">
        <v>0</v>
      </c>
      <c r="F6" s="56">
        <v>0.2</v>
      </c>
      <c r="G6" s="57">
        <v>1209.0999999999999</v>
      </c>
      <c r="H6" s="57">
        <v>102.9</v>
      </c>
      <c r="I6" s="57">
        <v>118.5</v>
      </c>
      <c r="J6" s="57">
        <v>34.700000000000003</v>
      </c>
      <c r="K6" s="57">
        <v>0</v>
      </c>
      <c r="L6" s="57">
        <v>8.9</v>
      </c>
      <c r="M6" s="57">
        <v>31.7</v>
      </c>
      <c r="N6" s="57">
        <v>5.4</v>
      </c>
      <c r="O6" s="57">
        <v>0</v>
      </c>
      <c r="P6" s="57">
        <v>0</v>
      </c>
      <c r="Q6" s="57">
        <v>0</v>
      </c>
      <c r="R6" s="58">
        <v>1522.9</v>
      </c>
      <c r="S6" s="52"/>
    </row>
    <row r="7" spans="1:19" ht="13.5" x14ac:dyDescent="0.3">
      <c r="B7" s="55" t="s">
        <v>91</v>
      </c>
      <c r="C7" s="57">
        <v>79.400000000000006</v>
      </c>
      <c r="D7" s="57">
        <v>572.9</v>
      </c>
      <c r="E7" s="57">
        <v>505.3</v>
      </c>
      <c r="F7" s="57">
        <v>568.79999999999995</v>
      </c>
      <c r="G7" s="57">
        <v>0</v>
      </c>
      <c r="H7" s="57">
        <v>0</v>
      </c>
      <c r="I7" s="57">
        <v>2.8</v>
      </c>
      <c r="J7" s="57">
        <v>0</v>
      </c>
      <c r="K7" s="57">
        <v>19.2</v>
      </c>
      <c r="L7" s="57">
        <v>0</v>
      </c>
      <c r="M7" s="57">
        <v>0</v>
      </c>
      <c r="N7" s="57">
        <v>0</v>
      </c>
      <c r="O7" s="57">
        <v>15.6</v>
      </c>
      <c r="P7" s="57">
        <v>0</v>
      </c>
      <c r="Q7" s="57">
        <v>0</v>
      </c>
      <c r="R7" s="58">
        <v>1763.9</v>
      </c>
      <c r="S7" s="52"/>
    </row>
    <row r="8" spans="1:19" ht="13.5" x14ac:dyDescent="0.3">
      <c r="B8" s="55" t="s">
        <v>92</v>
      </c>
      <c r="C8" s="57">
        <v>0</v>
      </c>
      <c r="D8" s="57">
        <v>-1.6</v>
      </c>
      <c r="E8" s="57">
        <v>-201.8</v>
      </c>
      <c r="F8" s="57">
        <v>-112.6</v>
      </c>
      <c r="G8" s="57">
        <v>0</v>
      </c>
      <c r="H8" s="57">
        <v>0</v>
      </c>
      <c r="I8" s="57">
        <v>-2.4</v>
      </c>
      <c r="J8" s="57">
        <v>0</v>
      </c>
      <c r="K8" s="57">
        <v>-8</v>
      </c>
      <c r="L8" s="57">
        <v>0</v>
      </c>
      <c r="M8" s="57">
        <v>0</v>
      </c>
      <c r="N8" s="57">
        <v>0</v>
      </c>
      <c r="O8" s="57">
        <v>-73.3</v>
      </c>
      <c r="P8" s="57">
        <v>0</v>
      </c>
      <c r="Q8" s="57">
        <v>0</v>
      </c>
      <c r="R8" s="58">
        <v>-399.8</v>
      </c>
      <c r="S8" s="52"/>
    </row>
    <row r="9" spans="1:19" ht="13.5" x14ac:dyDescent="0.3">
      <c r="B9" s="55" t="s">
        <v>93</v>
      </c>
      <c r="C9" s="56">
        <v>0</v>
      </c>
      <c r="D9" s="56">
        <v>0</v>
      </c>
      <c r="E9" s="56">
        <v>-19.600000000000001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57">
        <v>0</v>
      </c>
      <c r="P9" s="57">
        <v>0</v>
      </c>
      <c r="Q9" s="56">
        <v>0</v>
      </c>
      <c r="R9" s="58">
        <v>-19.600000000000001</v>
      </c>
      <c r="S9" s="52"/>
    </row>
    <row r="10" spans="1:19" ht="13.5" x14ac:dyDescent="0.3">
      <c r="B10" s="55" t="s">
        <v>94</v>
      </c>
      <c r="C10" s="56">
        <v>0</v>
      </c>
      <c r="D10" s="56">
        <v>0</v>
      </c>
      <c r="E10" s="56">
        <v>-76.7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57">
        <v>0</v>
      </c>
      <c r="P10" s="57">
        <v>0</v>
      </c>
      <c r="Q10" s="56">
        <v>0</v>
      </c>
      <c r="R10" s="58">
        <v>-76.7</v>
      </c>
      <c r="S10" s="52"/>
    </row>
    <row r="11" spans="1:19" ht="13.5" x14ac:dyDescent="0.3">
      <c r="B11" s="55" t="s">
        <v>95</v>
      </c>
      <c r="C11" s="57">
        <v>0.1</v>
      </c>
      <c r="D11" s="57">
        <v>1.5</v>
      </c>
      <c r="E11" s="57">
        <v>1.2</v>
      </c>
      <c r="F11" s="57">
        <v>-19.7</v>
      </c>
      <c r="G11" s="57">
        <v>0</v>
      </c>
      <c r="H11" s="57">
        <v>0</v>
      </c>
      <c r="I11" s="57">
        <v>0</v>
      </c>
      <c r="J11" s="57">
        <v>0</v>
      </c>
      <c r="K11" s="57">
        <v>0</v>
      </c>
      <c r="L11" s="57">
        <v>0</v>
      </c>
      <c r="M11" s="57">
        <v>0</v>
      </c>
      <c r="N11" s="57">
        <v>0</v>
      </c>
      <c r="O11" s="57">
        <v>0</v>
      </c>
      <c r="P11" s="57">
        <v>0</v>
      </c>
      <c r="Q11" s="57">
        <v>0</v>
      </c>
      <c r="R11" s="58">
        <v>-16.8</v>
      </c>
      <c r="S11" s="52"/>
    </row>
    <row r="12" spans="1:19" ht="13.5" x14ac:dyDescent="0.3">
      <c r="B12" s="59" t="s">
        <v>96</v>
      </c>
      <c r="C12" s="60">
        <v>79.400000000000006</v>
      </c>
      <c r="D12" s="60">
        <v>584.5</v>
      </c>
      <c r="E12" s="60">
        <v>208.4</v>
      </c>
      <c r="F12" s="60">
        <v>436.6</v>
      </c>
      <c r="G12" s="60">
        <v>1209.0999999999999</v>
      </c>
      <c r="H12" s="60">
        <v>102.9</v>
      </c>
      <c r="I12" s="60">
        <v>118.9</v>
      </c>
      <c r="J12" s="60">
        <v>34.700000000000003</v>
      </c>
      <c r="K12" s="60">
        <v>11.1</v>
      </c>
      <c r="L12" s="60">
        <v>8.9</v>
      </c>
      <c r="M12" s="60">
        <v>31.7</v>
      </c>
      <c r="N12" s="60">
        <v>5.4</v>
      </c>
      <c r="O12" s="60">
        <v>-57.7</v>
      </c>
      <c r="P12" s="60">
        <v>0</v>
      </c>
      <c r="Q12" s="60">
        <v>0</v>
      </c>
      <c r="R12" s="60">
        <v>2773.9</v>
      </c>
      <c r="S12" s="52"/>
    </row>
    <row r="13" spans="1:19" ht="13.5" x14ac:dyDescent="0.3">
      <c r="B13" s="61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52"/>
    </row>
    <row r="14" spans="1:19" ht="13.5" x14ac:dyDescent="0.3">
      <c r="B14" s="63" t="s">
        <v>97</v>
      </c>
      <c r="C14" s="56">
        <v>3.6</v>
      </c>
      <c r="D14" s="56">
        <v>10.7</v>
      </c>
      <c r="E14" s="56">
        <v>17.8</v>
      </c>
      <c r="F14" s="56">
        <v>-1.2</v>
      </c>
      <c r="G14" s="56">
        <v>0</v>
      </c>
      <c r="H14" s="56">
        <v>0</v>
      </c>
      <c r="I14" s="56">
        <v>0</v>
      </c>
      <c r="J14" s="56">
        <v>-0.4</v>
      </c>
      <c r="K14" s="56">
        <v>0.4</v>
      </c>
      <c r="L14" s="56">
        <v>0</v>
      </c>
      <c r="M14" s="56">
        <v>0</v>
      </c>
      <c r="N14" s="56">
        <v>0</v>
      </c>
      <c r="O14" s="56">
        <v>4.0999999999999996</v>
      </c>
      <c r="P14" s="56">
        <v>0</v>
      </c>
      <c r="Q14" s="57">
        <v>0</v>
      </c>
      <c r="R14" s="58">
        <v>34.9</v>
      </c>
      <c r="S14" s="52"/>
    </row>
    <row r="15" spans="1:19" ht="13.5" x14ac:dyDescent="0.3">
      <c r="B15" s="63" t="s">
        <v>98</v>
      </c>
      <c r="C15" s="56">
        <v>11.8</v>
      </c>
      <c r="D15" s="56">
        <v>0</v>
      </c>
      <c r="E15" s="56">
        <v>3.7</v>
      </c>
      <c r="F15" s="56">
        <v>62.9</v>
      </c>
      <c r="G15" s="56">
        <v>1209.0999999999999</v>
      </c>
      <c r="H15" s="56">
        <v>102.9</v>
      </c>
      <c r="I15" s="56">
        <v>16.3</v>
      </c>
      <c r="J15" s="56">
        <v>12.2</v>
      </c>
      <c r="K15" s="56">
        <v>0</v>
      </c>
      <c r="L15" s="56">
        <v>4.7</v>
      </c>
      <c r="M15" s="56">
        <v>0</v>
      </c>
      <c r="N15" s="56">
        <v>0.1</v>
      </c>
      <c r="O15" s="56">
        <v>-558.20000000000005</v>
      </c>
      <c r="P15" s="56">
        <v>0</v>
      </c>
      <c r="Q15" s="57">
        <v>0</v>
      </c>
      <c r="R15" s="58">
        <v>865.5</v>
      </c>
      <c r="S15" s="52"/>
    </row>
    <row r="16" spans="1:19" ht="13.5" x14ac:dyDescent="0.3">
      <c r="B16" s="63" t="s">
        <v>99</v>
      </c>
      <c r="C16" s="56">
        <v>1.9</v>
      </c>
      <c r="D16" s="56">
        <v>0</v>
      </c>
      <c r="E16" s="56">
        <v>0.3</v>
      </c>
      <c r="F16" s="56">
        <v>20.8</v>
      </c>
      <c r="G16" s="56">
        <v>0</v>
      </c>
      <c r="H16" s="56">
        <v>0</v>
      </c>
      <c r="I16" s="56">
        <v>8</v>
      </c>
      <c r="J16" s="56">
        <v>16.600000000000001</v>
      </c>
      <c r="K16" s="56">
        <v>0</v>
      </c>
      <c r="L16" s="56">
        <v>2.8</v>
      </c>
      <c r="M16" s="56">
        <v>0.3</v>
      </c>
      <c r="N16" s="56">
        <v>3.5</v>
      </c>
      <c r="O16" s="56">
        <v>0</v>
      </c>
      <c r="P16" s="56">
        <v>-46.2</v>
      </c>
      <c r="Q16" s="57">
        <v>0</v>
      </c>
      <c r="R16" s="58">
        <v>7.9</v>
      </c>
      <c r="S16" s="52"/>
    </row>
    <row r="17" spans="2:19" ht="13.5" x14ac:dyDescent="0.3">
      <c r="B17" s="63" t="s">
        <v>100</v>
      </c>
      <c r="C17" s="56">
        <v>0</v>
      </c>
      <c r="D17" s="56">
        <v>0</v>
      </c>
      <c r="E17" s="56">
        <v>0</v>
      </c>
      <c r="F17" s="56">
        <v>0</v>
      </c>
      <c r="G17" s="56">
        <v>0</v>
      </c>
      <c r="H17" s="56">
        <v>0</v>
      </c>
      <c r="I17" s="56">
        <v>0</v>
      </c>
      <c r="J17" s="56">
        <v>0</v>
      </c>
      <c r="K17" s="56">
        <v>0</v>
      </c>
      <c r="L17" s="56">
        <v>-1.1000000000000001</v>
      </c>
      <c r="M17" s="56">
        <v>0</v>
      </c>
      <c r="N17" s="56">
        <v>0</v>
      </c>
      <c r="O17" s="56">
        <v>0</v>
      </c>
      <c r="P17" s="56">
        <v>0</v>
      </c>
      <c r="Q17" s="57">
        <v>0</v>
      </c>
      <c r="R17" s="58">
        <v>-1.1000000000000001</v>
      </c>
      <c r="S17" s="52"/>
    </row>
    <row r="18" spans="2:19" ht="13.5" x14ac:dyDescent="0.3">
      <c r="B18" s="63" t="s">
        <v>101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7">
        <v>0</v>
      </c>
      <c r="R18" s="58">
        <v>0</v>
      </c>
      <c r="S18" s="52"/>
    </row>
    <row r="19" spans="2:19" ht="13.5" x14ac:dyDescent="0.3">
      <c r="B19" s="63" t="s">
        <v>102</v>
      </c>
      <c r="C19" s="56">
        <v>0</v>
      </c>
      <c r="D19" s="56">
        <v>602.4</v>
      </c>
      <c r="E19" s="56">
        <v>-597.4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56">
        <v>0</v>
      </c>
      <c r="P19" s="56">
        <v>0</v>
      </c>
      <c r="Q19" s="57">
        <v>0</v>
      </c>
      <c r="R19" s="58">
        <v>5</v>
      </c>
      <c r="S19" s="52"/>
    </row>
    <row r="20" spans="2:19" ht="13.5" x14ac:dyDescent="0.3">
      <c r="B20" s="63" t="s">
        <v>103</v>
      </c>
      <c r="C20" s="56">
        <v>0</v>
      </c>
      <c r="D20" s="56">
        <v>0</v>
      </c>
      <c r="E20" s="56">
        <v>0</v>
      </c>
      <c r="F20" s="56">
        <v>0</v>
      </c>
      <c r="G20" s="56">
        <v>0</v>
      </c>
      <c r="H20" s="56">
        <v>0</v>
      </c>
      <c r="I20" s="56">
        <v>0</v>
      </c>
      <c r="J20" s="56">
        <v>0</v>
      </c>
      <c r="K20" s="56">
        <v>-29.3</v>
      </c>
      <c r="L20" s="56">
        <v>0</v>
      </c>
      <c r="M20" s="56">
        <v>0</v>
      </c>
      <c r="N20" s="56">
        <v>0</v>
      </c>
      <c r="O20" s="56">
        <v>0</v>
      </c>
      <c r="P20" s="56">
        <v>0</v>
      </c>
      <c r="Q20" s="57">
        <v>0</v>
      </c>
      <c r="R20" s="58">
        <v>-29.3</v>
      </c>
      <c r="S20" s="52"/>
    </row>
    <row r="21" spans="2:19" ht="13.5" x14ac:dyDescent="0.3">
      <c r="B21" s="63" t="s">
        <v>104</v>
      </c>
      <c r="C21" s="56">
        <v>0</v>
      </c>
      <c r="D21" s="56">
        <v>0</v>
      </c>
      <c r="E21" s="56">
        <v>0</v>
      </c>
      <c r="F21" s="56">
        <v>0</v>
      </c>
      <c r="G21" s="56">
        <v>0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56">
        <v>0</v>
      </c>
      <c r="P21" s="56">
        <v>0</v>
      </c>
      <c r="Q21" s="57">
        <v>0</v>
      </c>
      <c r="R21" s="58">
        <v>0</v>
      </c>
      <c r="S21" s="52"/>
    </row>
    <row r="22" spans="2:19" ht="13.5" x14ac:dyDescent="0.3">
      <c r="B22" s="63" t="s">
        <v>105</v>
      </c>
      <c r="C22" s="56">
        <v>0</v>
      </c>
      <c r="D22" s="56">
        <v>0</v>
      </c>
      <c r="E22" s="56">
        <v>0</v>
      </c>
      <c r="F22" s="56">
        <v>0</v>
      </c>
      <c r="G22" s="56">
        <v>0</v>
      </c>
      <c r="H22" s="56">
        <v>0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56">
        <v>0</v>
      </c>
      <c r="P22" s="56">
        <v>0</v>
      </c>
      <c r="Q22" s="57">
        <v>0</v>
      </c>
      <c r="R22" s="58">
        <v>0</v>
      </c>
      <c r="S22" s="52"/>
    </row>
    <row r="23" spans="2:19" ht="13.5" x14ac:dyDescent="0.3">
      <c r="B23" s="63" t="s">
        <v>106</v>
      </c>
      <c r="C23" s="56">
        <v>32.799999999999997</v>
      </c>
      <c r="D23" s="56">
        <v>-28.6</v>
      </c>
      <c r="E23" s="56">
        <v>27.6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7">
        <v>0</v>
      </c>
      <c r="R23" s="58">
        <v>31.7</v>
      </c>
      <c r="S23" s="52"/>
    </row>
    <row r="24" spans="2:19" ht="13.5" x14ac:dyDescent="0.3">
      <c r="B24" s="63" t="s">
        <v>107</v>
      </c>
      <c r="C24" s="56">
        <v>15.2</v>
      </c>
      <c r="D24" s="56">
        <v>0</v>
      </c>
      <c r="E24" s="56">
        <v>16.7</v>
      </c>
      <c r="F24" s="56">
        <v>6.5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34</v>
      </c>
      <c r="P24" s="56">
        <v>0</v>
      </c>
      <c r="Q24" s="57">
        <v>0</v>
      </c>
      <c r="R24" s="58">
        <v>72.400000000000006</v>
      </c>
      <c r="S24" s="52"/>
    </row>
    <row r="25" spans="2:19" ht="13.5" x14ac:dyDescent="0.3">
      <c r="B25" s="63" t="s">
        <v>108</v>
      </c>
      <c r="C25" s="56">
        <v>0</v>
      </c>
      <c r="D25" s="56">
        <v>0</v>
      </c>
      <c r="E25" s="56">
        <v>0</v>
      </c>
      <c r="F25" s="56">
        <v>5</v>
      </c>
      <c r="G25" s="56">
        <v>0</v>
      </c>
      <c r="H25" s="56">
        <v>0</v>
      </c>
      <c r="I25" s="56">
        <v>0</v>
      </c>
      <c r="J25" s="56">
        <v>0</v>
      </c>
      <c r="K25" s="56">
        <v>0</v>
      </c>
      <c r="L25" s="56">
        <v>0</v>
      </c>
      <c r="M25" s="56">
        <v>0</v>
      </c>
      <c r="N25" s="56">
        <v>0</v>
      </c>
      <c r="O25" s="56">
        <v>37.5</v>
      </c>
      <c r="P25" s="56">
        <v>3.6</v>
      </c>
      <c r="Q25" s="57">
        <v>0</v>
      </c>
      <c r="R25" s="58">
        <v>46.1</v>
      </c>
      <c r="S25" s="52"/>
    </row>
    <row r="26" spans="2:19" ht="13.5" x14ac:dyDescent="0.3">
      <c r="B26" s="59" t="s">
        <v>109</v>
      </c>
      <c r="C26" s="60">
        <v>65.3</v>
      </c>
      <c r="D26" s="60">
        <v>584.4</v>
      </c>
      <c r="E26" s="60">
        <v>-531.4</v>
      </c>
      <c r="F26" s="60">
        <v>93.9</v>
      </c>
      <c r="G26" s="60">
        <v>1209.0999999999999</v>
      </c>
      <c r="H26" s="60">
        <v>102.9</v>
      </c>
      <c r="I26" s="60">
        <v>24.3</v>
      </c>
      <c r="J26" s="60">
        <v>28.4</v>
      </c>
      <c r="K26" s="60">
        <v>-29</v>
      </c>
      <c r="L26" s="60">
        <v>6.4</v>
      </c>
      <c r="M26" s="60">
        <v>0.3</v>
      </c>
      <c r="N26" s="60">
        <v>3.5</v>
      </c>
      <c r="O26" s="60">
        <v>-482.6</v>
      </c>
      <c r="P26" s="60">
        <v>-42.6</v>
      </c>
      <c r="Q26" s="60">
        <v>0</v>
      </c>
      <c r="R26" s="60">
        <v>1032.9000000000001</v>
      </c>
      <c r="S26" s="52"/>
    </row>
    <row r="27" spans="2:19" ht="13.5" x14ac:dyDescent="0.3">
      <c r="B27" s="61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52"/>
    </row>
    <row r="28" spans="2:19" ht="13.5" x14ac:dyDescent="0.3">
      <c r="B28" s="63" t="s">
        <v>53</v>
      </c>
      <c r="C28" s="56">
        <v>10.3</v>
      </c>
      <c r="D28" s="56">
        <v>0</v>
      </c>
      <c r="E28" s="56">
        <v>31.2</v>
      </c>
      <c r="F28" s="56">
        <v>122.1</v>
      </c>
      <c r="G28" s="56">
        <v>0</v>
      </c>
      <c r="H28" s="56">
        <v>0</v>
      </c>
      <c r="I28" s="56">
        <v>15</v>
      </c>
      <c r="J28" s="56">
        <v>4.5</v>
      </c>
      <c r="K28" s="56">
        <v>1.1000000000000001</v>
      </c>
      <c r="L28" s="56">
        <v>0.6</v>
      </c>
      <c r="M28" s="56">
        <v>0</v>
      </c>
      <c r="N28" s="56">
        <v>0</v>
      </c>
      <c r="O28" s="56">
        <v>115</v>
      </c>
      <c r="P28" s="56">
        <v>18.100000000000001</v>
      </c>
      <c r="Q28" s="56">
        <v>0</v>
      </c>
      <c r="R28" s="64">
        <v>317.8</v>
      </c>
      <c r="S28" s="52"/>
    </row>
    <row r="29" spans="2:19" ht="13.5" x14ac:dyDescent="0.3">
      <c r="B29" s="63" t="s">
        <v>110</v>
      </c>
      <c r="C29" s="56">
        <v>0</v>
      </c>
      <c r="D29" s="56">
        <v>0</v>
      </c>
      <c r="E29" s="56">
        <v>451.8</v>
      </c>
      <c r="F29" s="56">
        <v>1.9</v>
      </c>
      <c r="G29" s="56">
        <v>0</v>
      </c>
      <c r="H29" s="56">
        <v>0</v>
      </c>
      <c r="I29" s="56">
        <v>0</v>
      </c>
      <c r="J29" s="56">
        <v>0</v>
      </c>
      <c r="K29" s="56">
        <v>37.200000000000003</v>
      </c>
      <c r="L29" s="56">
        <v>0</v>
      </c>
      <c r="M29" s="56">
        <v>0</v>
      </c>
      <c r="N29" s="56">
        <v>0</v>
      </c>
      <c r="O29" s="56">
        <v>10.1</v>
      </c>
      <c r="P29" s="56">
        <v>0</v>
      </c>
      <c r="Q29" s="56">
        <v>0</v>
      </c>
      <c r="R29" s="64">
        <v>501</v>
      </c>
      <c r="S29" s="52"/>
    </row>
    <row r="30" spans="2:19" ht="13.5" x14ac:dyDescent="0.3">
      <c r="B30" s="63" t="s">
        <v>55</v>
      </c>
      <c r="C30" s="56">
        <v>0.3</v>
      </c>
      <c r="D30" s="56">
        <v>0</v>
      </c>
      <c r="E30" s="56">
        <v>50.3</v>
      </c>
      <c r="F30" s="56">
        <v>132.19999999999999</v>
      </c>
      <c r="G30" s="56">
        <v>0</v>
      </c>
      <c r="H30" s="56">
        <v>0</v>
      </c>
      <c r="I30" s="56">
        <v>75</v>
      </c>
      <c r="J30" s="56">
        <v>0</v>
      </c>
      <c r="K30" s="56">
        <v>0</v>
      </c>
      <c r="L30" s="56">
        <v>0</v>
      </c>
      <c r="M30" s="56">
        <v>26.7</v>
      </c>
      <c r="N30" s="56">
        <v>1</v>
      </c>
      <c r="O30" s="56">
        <v>156.69999999999999</v>
      </c>
      <c r="P30" s="56">
        <v>15</v>
      </c>
      <c r="Q30" s="56">
        <v>0</v>
      </c>
      <c r="R30" s="64">
        <v>457.2</v>
      </c>
      <c r="S30" s="52"/>
    </row>
    <row r="31" spans="2:19" ht="13.5" x14ac:dyDescent="0.3">
      <c r="B31" s="63" t="s">
        <v>56</v>
      </c>
      <c r="C31" s="56">
        <v>0.4</v>
      </c>
      <c r="D31" s="56">
        <v>0</v>
      </c>
      <c r="E31" s="56">
        <v>32.6</v>
      </c>
      <c r="F31" s="56">
        <v>70.5</v>
      </c>
      <c r="G31" s="56">
        <v>0</v>
      </c>
      <c r="H31" s="56">
        <v>0</v>
      </c>
      <c r="I31" s="56">
        <v>3</v>
      </c>
      <c r="J31" s="56">
        <v>1.7</v>
      </c>
      <c r="K31" s="56">
        <v>0</v>
      </c>
      <c r="L31" s="56">
        <v>1.5</v>
      </c>
      <c r="M31" s="56">
        <v>4.8</v>
      </c>
      <c r="N31" s="56">
        <v>0.3</v>
      </c>
      <c r="O31" s="56">
        <v>134.69999999999999</v>
      </c>
      <c r="P31" s="56">
        <v>9.3000000000000007</v>
      </c>
      <c r="Q31" s="56">
        <v>0</v>
      </c>
      <c r="R31" s="64">
        <v>258.89999999999998</v>
      </c>
      <c r="S31" s="52"/>
    </row>
    <row r="32" spans="2:19" ht="13.5" x14ac:dyDescent="0.3">
      <c r="B32" s="63" t="s">
        <v>57</v>
      </c>
      <c r="C32" s="56">
        <v>0</v>
      </c>
      <c r="D32" s="56">
        <v>0</v>
      </c>
      <c r="E32" s="56">
        <v>35.1</v>
      </c>
      <c r="F32" s="56">
        <v>2.2000000000000002</v>
      </c>
      <c r="G32" s="56">
        <v>0</v>
      </c>
      <c r="H32" s="56">
        <v>0</v>
      </c>
      <c r="I32" s="56">
        <v>1.6</v>
      </c>
      <c r="J32" s="56">
        <v>0</v>
      </c>
      <c r="K32" s="56">
        <v>1.8</v>
      </c>
      <c r="L32" s="56">
        <v>0.4</v>
      </c>
      <c r="M32" s="56">
        <v>0</v>
      </c>
      <c r="N32" s="56">
        <v>0.3</v>
      </c>
      <c r="O32" s="56">
        <v>8.4</v>
      </c>
      <c r="P32" s="56">
        <v>0.2</v>
      </c>
      <c r="Q32" s="56">
        <v>0</v>
      </c>
      <c r="R32" s="64">
        <v>50.1</v>
      </c>
      <c r="S32" s="52"/>
    </row>
    <row r="33" spans="1:37" ht="13.5" x14ac:dyDescent="0.3">
      <c r="B33" s="63" t="s">
        <v>111</v>
      </c>
      <c r="C33" s="56">
        <v>0</v>
      </c>
      <c r="D33" s="56">
        <v>0</v>
      </c>
      <c r="E33" s="56">
        <v>0</v>
      </c>
      <c r="F33" s="56">
        <v>0</v>
      </c>
      <c r="G33" s="56">
        <v>0</v>
      </c>
      <c r="H33" s="56">
        <v>0</v>
      </c>
      <c r="I33" s="56">
        <v>0</v>
      </c>
      <c r="J33" s="56">
        <v>0</v>
      </c>
      <c r="K33" s="56">
        <v>0</v>
      </c>
      <c r="L33" s="56">
        <v>0</v>
      </c>
      <c r="M33" s="56">
        <v>0</v>
      </c>
      <c r="N33" s="56">
        <v>0</v>
      </c>
      <c r="O33" s="56">
        <v>0</v>
      </c>
      <c r="P33" s="56">
        <v>0</v>
      </c>
      <c r="Q33" s="56">
        <v>0</v>
      </c>
      <c r="R33" s="64">
        <v>0</v>
      </c>
      <c r="S33" s="52"/>
    </row>
    <row r="34" spans="1:37" ht="13.5" x14ac:dyDescent="0.3">
      <c r="B34" s="59" t="s">
        <v>112</v>
      </c>
      <c r="C34" s="60">
        <v>11</v>
      </c>
      <c r="D34" s="60">
        <v>0</v>
      </c>
      <c r="E34" s="60">
        <v>600.9</v>
      </c>
      <c r="F34" s="60">
        <v>328.9</v>
      </c>
      <c r="G34" s="60">
        <v>0</v>
      </c>
      <c r="H34" s="60">
        <v>0</v>
      </c>
      <c r="I34" s="60">
        <v>94.6</v>
      </c>
      <c r="J34" s="60">
        <v>6.3</v>
      </c>
      <c r="K34" s="60">
        <v>40.1</v>
      </c>
      <c r="L34" s="60">
        <v>2.5</v>
      </c>
      <c r="M34" s="60">
        <v>31.4</v>
      </c>
      <c r="N34" s="60">
        <v>1.7</v>
      </c>
      <c r="O34" s="60">
        <v>425</v>
      </c>
      <c r="P34" s="60">
        <v>42.6</v>
      </c>
      <c r="Q34" s="60">
        <v>0</v>
      </c>
      <c r="R34" s="60">
        <v>1585</v>
      </c>
      <c r="S34" s="52"/>
    </row>
    <row r="35" spans="1:37" ht="13.5" x14ac:dyDescent="0.3">
      <c r="B35" s="55" t="s">
        <v>113</v>
      </c>
      <c r="C35" s="56">
        <v>3.1</v>
      </c>
      <c r="D35" s="56">
        <v>0</v>
      </c>
      <c r="E35" s="56">
        <v>138.9</v>
      </c>
      <c r="F35" s="56">
        <v>13.8</v>
      </c>
      <c r="G35" s="56">
        <v>0</v>
      </c>
      <c r="H35" s="56">
        <v>0</v>
      </c>
      <c r="I35" s="56">
        <v>0</v>
      </c>
      <c r="J35" s="56">
        <v>0</v>
      </c>
      <c r="K35" s="56">
        <v>0</v>
      </c>
      <c r="L35" s="56">
        <v>0</v>
      </c>
      <c r="M35" s="56">
        <v>0</v>
      </c>
      <c r="N35" s="56">
        <v>0</v>
      </c>
      <c r="O35" s="56">
        <v>0</v>
      </c>
      <c r="P35" s="56">
        <v>0</v>
      </c>
      <c r="Q35" s="56">
        <v>0</v>
      </c>
      <c r="R35" s="64">
        <v>155.80000000000001</v>
      </c>
      <c r="S35" s="52"/>
    </row>
    <row r="36" spans="1:37" ht="13.5" x14ac:dyDescent="0.3">
      <c r="B36" s="59" t="s">
        <v>114</v>
      </c>
      <c r="C36" s="60">
        <v>14.1</v>
      </c>
      <c r="D36" s="60">
        <v>0</v>
      </c>
      <c r="E36" s="60">
        <v>739.8</v>
      </c>
      <c r="F36" s="60">
        <v>342.7</v>
      </c>
      <c r="G36" s="60">
        <v>0</v>
      </c>
      <c r="H36" s="60">
        <v>0</v>
      </c>
      <c r="I36" s="60">
        <v>94.6</v>
      </c>
      <c r="J36" s="60">
        <v>6.3</v>
      </c>
      <c r="K36" s="60">
        <v>40.1</v>
      </c>
      <c r="L36" s="60">
        <v>2.5</v>
      </c>
      <c r="M36" s="60">
        <v>31.4</v>
      </c>
      <c r="N36" s="60">
        <v>1.7</v>
      </c>
      <c r="O36" s="60">
        <v>425</v>
      </c>
      <c r="P36" s="60">
        <v>42.6</v>
      </c>
      <c r="Q36" s="60">
        <v>0</v>
      </c>
      <c r="R36" s="60">
        <v>1740.8</v>
      </c>
      <c r="S36" s="52"/>
    </row>
    <row r="37" spans="1:37" x14ac:dyDescent="0.25"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</row>
    <row r="42" spans="1:37" ht="13.5" x14ac:dyDescent="0.25">
      <c r="A42" t="s">
        <v>47</v>
      </c>
      <c r="B42" s="50" t="s">
        <v>115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T42" t="s">
        <v>116</v>
      </c>
      <c r="U42" s="50" t="s">
        <v>115</v>
      </c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</row>
    <row r="43" spans="1:37" x14ac:dyDescent="0.25"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</row>
    <row r="44" spans="1:37" ht="13.75" customHeight="1" x14ac:dyDescent="0.25">
      <c r="B44" s="3" t="s">
        <v>76</v>
      </c>
      <c r="C44" s="2" t="s">
        <v>77</v>
      </c>
      <c r="D44" s="2" t="s">
        <v>78</v>
      </c>
      <c r="E44" s="2" t="s">
        <v>79</v>
      </c>
      <c r="F44" s="2" t="s">
        <v>80</v>
      </c>
      <c r="G44" s="2" t="s">
        <v>81</v>
      </c>
      <c r="H44" s="2" t="s">
        <v>82</v>
      </c>
      <c r="I44" s="2" t="s">
        <v>83</v>
      </c>
      <c r="J44" s="2"/>
      <c r="K44" s="2"/>
      <c r="L44" s="2"/>
      <c r="M44" s="2"/>
      <c r="N44" s="2"/>
      <c r="O44" s="2" t="s">
        <v>84</v>
      </c>
      <c r="P44" s="2" t="s">
        <v>85</v>
      </c>
      <c r="Q44" s="2" t="s">
        <v>86</v>
      </c>
      <c r="R44" s="2" t="s">
        <v>38</v>
      </c>
      <c r="U44" s="3" t="s">
        <v>76</v>
      </c>
      <c r="V44" s="2" t="s">
        <v>77</v>
      </c>
      <c r="W44" s="2" t="s">
        <v>78</v>
      </c>
      <c r="X44" s="2" t="s">
        <v>79</v>
      </c>
      <c r="Y44" s="2" t="s">
        <v>80</v>
      </c>
      <c r="Z44" s="2" t="s">
        <v>81</v>
      </c>
      <c r="AA44" s="2" t="s">
        <v>82</v>
      </c>
      <c r="AB44" s="2" t="s">
        <v>83</v>
      </c>
      <c r="AC44" s="2"/>
      <c r="AD44" s="2"/>
      <c r="AE44" s="2"/>
      <c r="AF44" s="2"/>
      <c r="AG44" s="2"/>
      <c r="AH44" s="2" t="s">
        <v>84</v>
      </c>
      <c r="AI44" s="2" t="s">
        <v>85</v>
      </c>
      <c r="AJ44" s="2" t="s">
        <v>86</v>
      </c>
      <c r="AK44" s="2" t="s">
        <v>38</v>
      </c>
    </row>
    <row r="45" spans="1:37" ht="46" x14ac:dyDescent="0.25">
      <c r="B45" s="3"/>
      <c r="C45" s="2"/>
      <c r="D45" s="2"/>
      <c r="E45" s="2"/>
      <c r="F45" s="2"/>
      <c r="G45" s="2"/>
      <c r="H45" s="2"/>
      <c r="I45" s="53" t="s">
        <v>35</v>
      </c>
      <c r="J45" s="53" t="s">
        <v>16</v>
      </c>
      <c r="K45" s="53" t="s">
        <v>36</v>
      </c>
      <c r="L45" s="53" t="s">
        <v>87</v>
      </c>
      <c r="M45" s="54" t="s">
        <v>88</v>
      </c>
      <c r="N45" s="53" t="s">
        <v>89</v>
      </c>
      <c r="O45" s="2"/>
      <c r="P45" s="2"/>
      <c r="Q45" s="2"/>
      <c r="R45" s="2"/>
      <c r="U45" s="3"/>
      <c r="V45" s="2"/>
      <c r="W45" s="2"/>
      <c r="X45" s="2"/>
      <c r="Y45" s="2"/>
      <c r="Z45" s="2"/>
      <c r="AA45" s="2"/>
      <c r="AB45" s="53" t="s">
        <v>35</v>
      </c>
      <c r="AC45" s="53" t="s">
        <v>16</v>
      </c>
      <c r="AD45" s="53" t="s">
        <v>36</v>
      </c>
      <c r="AE45" s="53" t="s">
        <v>87</v>
      </c>
      <c r="AF45" s="54" t="s">
        <v>88</v>
      </c>
      <c r="AG45" s="53" t="s">
        <v>89</v>
      </c>
      <c r="AH45" s="2"/>
      <c r="AI45" s="2"/>
      <c r="AJ45" s="2"/>
      <c r="AK45" s="2"/>
    </row>
    <row r="46" spans="1:37" ht="13.5" x14ac:dyDescent="0.3">
      <c r="B46" s="55" t="s">
        <v>90</v>
      </c>
      <c r="C46" s="56">
        <v>0</v>
      </c>
      <c r="D46" s="56">
        <v>9.8000000000000007</v>
      </c>
      <c r="E46" s="56">
        <v>0</v>
      </c>
      <c r="F46" s="56">
        <v>0.2</v>
      </c>
      <c r="G46" s="57">
        <v>1190.9000000000001</v>
      </c>
      <c r="H46" s="57">
        <v>150.69999999999999</v>
      </c>
      <c r="I46" s="57">
        <v>190.9</v>
      </c>
      <c r="J46" s="57">
        <v>23.2</v>
      </c>
      <c r="K46" s="56">
        <v>0</v>
      </c>
      <c r="L46" s="56">
        <v>0</v>
      </c>
      <c r="M46" s="57">
        <v>39.299999999999997</v>
      </c>
      <c r="N46" s="57">
        <v>3.8</v>
      </c>
      <c r="O46" s="56">
        <v>0</v>
      </c>
      <c r="P46" s="56">
        <v>0</v>
      </c>
      <c r="Q46" s="56">
        <v>0</v>
      </c>
      <c r="R46" s="58">
        <v>1608.8</v>
      </c>
      <c r="U46" s="55" t="s">
        <v>90</v>
      </c>
      <c r="V46" s="56">
        <v>0</v>
      </c>
      <c r="W46" s="56">
        <v>9.7691999999999997</v>
      </c>
      <c r="X46" s="56">
        <v>0</v>
      </c>
      <c r="Y46" s="56">
        <v>0.18608</v>
      </c>
      <c r="Z46" s="57">
        <v>1105.3443526170799</v>
      </c>
      <c r="AA46" s="57">
        <v>153.87272727272699</v>
      </c>
      <c r="AB46" s="57">
        <v>218.29145774086999</v>
      </c>
      <c r="AC46" s="57">
        <v>33.052742188380101</v>
      </c>
      <c r="AD46" s="56">
        <v>0</v>
      </c>
      <c r="AE46" s="56">
        <v>0</v>
      </c>
      <c r="AF46" s="57">
        <v>46.498719003283597</v>
      </c>
      <c r="AG46" s="57">
        <v>6.3732513149243699</v>
      </c>
      <c r="AH46" s="56">
        <v>0</v>
      </c>
      <c r="AI46" s="56">
        <v>0</v>
      </c>
      <c r="AJ46" s="56">
        <v>0</v>
      </c>
      <c r="AK46" s="58">
        <v>1573.38853013727</v>
      </c>
    </row>
    <row r="47" spans="1:37" ht="13.5" x14ac:dyDescent="0.3">
      <c r="B47" s="55" t="s">
        <v>91</v>
      </c>
      <c r="C47" s="56">
        <v>51.3</v>
      </c>
      <c r="D47" s="56">
        <v>553.5</v>
      </c>
      <c r="E47" s="56">
        <v>214.3</v>
      </c>
      <c r="F47" s="56">
        <v>363.3</v>
      </c>
      <c r="G47" s="56">
        <v>0</v>
      </c>
      <c r="H47" s="56">
        <v>0</v>
      </c>
      <c r="I47" s="56">
        <v>0</v>
      </c>
      <c r="J47" s="56">
        <v>0</v>
      </c>
      <c r="K47" s="56">
        <v>0</v>
      </c>
      <c r="L47" s="56">
        <v>0</v>
      </c>
      <c r="M47" s="56">
        <v>0</v>
      </c>
      <c r="N47" s="56">
        <v>0</v>
      </c>
      <c r="O47" s="56">
        <v>0</v>
      </c>
      <c r="P47" s="56">
        <v>0</v>
      </c>
      <c r="Q47" s="56">
        <v>0</v>
      </c>
      <c r="R47" s="58">
        <v>1182.4000000000001</v>
      </c>
      <c r="U47" s="55" t="s">
        <v>91</v>
      </c>
      <c r="V47" s="56">
        <v>32.318417934428297</v>
      </c>
      <c r="W47" s="56">
        <v>485.53946937040803</v>
      </c>
      <c r="X47" s="56">
        <v>237.248603992504</v>
      </c>
      <c r="Y47" s="56">
        <v>378.89773948754799</v>
      </c>
      <c r="Z47" s="56">
        <v>0</v>
      </c>
      <c r="AA47" s="56">
        <v>0</v>
      </c>
      <c r="AB47" s="56">
        <v>0</v>
      </c>
      <c r="AC47" s="56">
        <v>0</v>
      </c>
      <c r="AD47" s="56">
        <v>0</v>
      </c>
      <c r="AE47" s="56">
        <v>0</v>
      </c>
      <c r="AF47" s="56">
        <v>0</v>
      </c>
      <c r="AG47" s="56">
        <v>0</v>
      </c>
      <c r="AH47" s="56">
        <v>0</v>
      </c>
      <c r="AI47" s="56">
        <v>0</v>
      </c>
      <c r="AJ47" s="56">
        <v>0</v>
      </c>
      <c r="AK47" s="58">
        <v>1134.0042307848901</v>
      </c>
    </row>
    <row r="48" spans="1:37" ht="13.5" x14ac:dyDescent="0.3">
      <c r="B48" s="55" t="s">
        <v>92</v>
      </c>
      <c r="C48" s="56">
        <v>0</v>
      </c>
      <c r="D48" s="56">
        <v>0</v>
      </c>
      <c r="E48" s="56">
        <v>0</v>
      </c>
      <c r="F48" s="56">
        <v>0</v>
      </c>
      <c r="G48" s="56">
        <v>0</v>
      </c>
      <c r="H48" s="56">
        <v>0</v>
      </c>
      <c r="I48" s="56">
        <v>0</v>
      </c>
      <c r="J48" s="56">
        <v>0</v>
      </c>
      <c r="K48" s="56">
        <v>0</v>
      </c>
      <c r="L48" s="56">
        <v>0</v>
      </c>
      <c r="M48" s="56">
        <v>0</v>
      </c>
      <c r="N48" s="56">
        <v>0</v>
      </c>
      <c r="O48" s="56">
        <v>-64.099999999999994</v>
      </c>
      <c r="P48" s="56">
        <v>0</v>
      </c>
      <c r="Q48" s="56">
        <v>0</v>
      </c>
      <c r="R48" s="58">
        <v>-64.099999999999994</v>
      </c>
      <c r="U48" s="55" t="s">
        <v>92</v>
      </c>
      <c r="V48" s="56">
        <v>0</v>
      </c>
      <c r="W48" s="56">
        <v>0</v>
      </c>
      <c r="X48" s="56">
        <v>0</v>
      </c>
      <c r="Y48" s="56">
        <v>0</v>
      </c>
      <c r="Z48" s="56">
        <v>0</v>
      </c>
      <c r="AA48" s="56">
        <v>0</v>
      </c>
      <c r="AB48" s="56">
        <v>0</v>
      </c>
      <c r="AC48" s="56">
        <v>0</v>
      </c>
      <c r="AD48" s="56">
        <v>0</v>
      </c>
      <c r="AE48" s="56">
        <v>0</v>
      </c>
      <c r="AF48" s="56">
        <v>0</v>
      </c>
      <c r="AG48" s="56">
        <v>0</v>
      </c>
      <c r="AH48" s="56">
        <v>-56.711872034267898</v>
      </c>
      <c r="AI48" s="56">
        <v>0</v>
      </c>
      <c r="AJ48" s="56">
        <v>0</v>
      </c>
      <c r="AK48" s="58">
        <v>-56.711872034267898</v>
      </c>
    </row>
    <row r="49" spans="2:37" ht="13.5" x14ac:dyDescent="0.3">
      <c r="B49" s="55" t="s">
        <v>93</v>
      </c>
      <c r="C49" s="56">
        <v>0</v>
      </c>
      <c r="D49" s="56">
        <v>0</v>
      </c>
      <c r="E49" s="56">
        <v>-17.899999999999999</v>
      </c>
      <c r="F49" s="56">
        <v>0</v>
      </c>
      <c r="G49" s="56">
        <v>0</v>
      </c>
      <c r="H49" s="56">
        <v>0</v>
      </c>
      <c r="I49" s="56">
        <v>0</v>
      </c>
      <c r="J49" s="56">
        <v>0</v>
      </c>
      <c r="K49" s="56">
        <v>0</v>
      </c>
      <c r="L49" s="56">
        <v>0</v>
      </c>
      <c r="M49" s="56">
        <v>0</v>
      </c>
      <c r="N49" s="56">
        <v>0</v>
      </c>
      <c r="O49" s="56">
        <v>0</v>
      </c>
      <c r="P49" s="56">
        <v>0</v>
      </c>
      <c r="Q49" s="56">
        <v>0</v>
      </c>
      <c r="R49" s="58">
        <v>-17.899999999999999</v>
      </c>
      <c r="U49" s="55" t="s">
        <v>93</v>
      </c>
      <c r="V49" s="56">
        <v>0</v>
      </c>
      <c r="W49" s="56">
        <v>0</v>
      </c>
      <c r="X49" s="56">
        <v>-17.936302519198001</v>
      </c>
      <c r="Y49" s="56">
        <v>0</v>
      </c>
      <c r="Z49" s="56">
        <v>0</v>
      </c>
      <c r="AA49" s="56">
        <v>0</v>
      </c>
      <c r="AB49" s="56">
        <v>0</v>
      </c>
      <c r="AC49" s="56">
        <v>0</v>
      </c>
      <c r="AD49" s="56">
        <v>0</v>
      </c>
      <c r="AE49" s="56">
        <v>0</v>
      </c>
      <c r="AF49" s="56">
        <v>0</v>
      </c>
      <c r="AG49" s="56">
        <v>0</v>
      </c>
      <c r="AH49" s="56">
        <v>0</v>
      </c>
      <c r="AI49" s="56">
        <v>0</v>
      </c>
      <c r="AJ49" s="56">
        <v>0</v>
      </c>
      <c r="AK49" s="58">
        <v>-17.936302519198001</v>
      </c>
    </row>
    <row r="50" spans="2:37" ht="13.5" x14ac:dyDescent="0.3">
      <c r="B50" s="55" t="s">
        <v>94</v>
      </c>
      <c r="C50" s="56">
        <v>0</v>
      </c>
      <c r="D50" s="56">
        <v>0</v>
      </c>
      <c r="E50" s="56">
        <v>-78.8</v>
      </c>
      <c r="F50" s="56">
        <v>0</v>
      </c>
      <c r="G50" s="56">
        <v>0</v>
      </c>
      <c r="H50" s="56">
        <v>0</v>
      </c>
      <c r="I50" s="56">
        <v>0</v>
      </c>
      <c r="J50" s="56">
        <v>0</v>
      </c>
      <c r="K50" s="56">
        <v>-0.8</v>
      </c>
      <c r="L50" s="56">
        <v>0</v>
      </c>
      <c r="M50" s="56">
        <v>0</v>
      </c>
      <c r="N50" s="56">
        <v>0</v>
      </c>
      <c r="O50" s="56">
        <v>0</v>
      </c>
      <c r="P50" s="56">
        <v>0</v>
      </c>
      <c r="Q50" s="56">
        <v>0</v>
      </c>
      <c r="R50" s="58">
        <v>-79.599999999999994</v>
      </c>
      <c r="U50" s="55" t="s">
        <v>94</v>
      </c>
      <c r="V50" s="56">
        <v>0</v>
      </c>
      <c r="W50" s="56">
        <v>0</v>
      </c>
      <c r="X50" s="56">
        <v>-77.506691397188206</v>
      </c>
      <c r="Y50" s="56">
        <v>0</v>
      </c>
      <c r="Z50" s="56">
        <v>0</v>
      </c>
      <c r="AA50" s="56">
        <v>0</v>
      </c>
      <c r="AB50" s="56">
        <v>0</v>
      </c>
      <c r="AC50" s="56">
        <v>0</v>
      </c>
      <c r="AD50" s="56">
        <v>-1.6666930351925899</v>
      </c>
      <c r="AE50" s="56">
        <v>0</v>
      </c>
      <c r="AF50" s="56">
        <v>0</v>
      </c>
      <c r="AG50" s="56">
        <v>0</v>
      </c>
      <c r="AH50" s="56">
        <v>0</v>
      </c>
      <c r="AI50" s="56">
        <v>0</v>
      </c>
      <c r="AJ50" s="56">
        <v>0</v>
      </c>
      <c r="AK50" s="58">
        <v>-79.1733844323808</v>
      </c>
    </row>
    <row r="51" spans="2:37" ht="13.5" x14ac:dyDescent="0.3">
      <c r="B51" s="55" t="s">
        <v>95</v>
      </c>
      <c r="C51" s="56">
        <v>0</v>
      </c>
      <c r="D51" s="56">
        <v>0</v>
      </c>
      <c r="E51" s="56">
        <v>0</v>
      </c>
      <c r="F51" s="56">
        <v>0</v>
      </c>
      <c r="G51" s="56">
        <v>0</v>
      </c>
      <c r="H51" s="56">
        <v>0</v>
      </c>
      <c r="I51" s="56">
        <v>0</v>
      </c>
      <c r="J51" s="56">
        <v>0</v>
      </c>
      <c r="K51" s="56">
        <v>0</v>
      </c>
      <c r="L51" s="56">
        <v>0</v>
      </c>
      <c r="M51" s="56">
        <v>0</v>
      </c>
      <c r="N51" s="56">
        <v>0</v>
      </c>
      <c r="O51" s="56">
        <v>0</v>
      </c>
      <c r="P51" s="56">
        <v>0</v>
      </c>
      <c r="Q51" s="56">
        <v>0</v>
      </c>
      <c r="R51" s="58">
        <v>0</v>
      </c>
      <c r="U51" s="55" t="s">
        <v>95</v>
      </c>
      <c r="V51" s="56">
        <v>0</v>
      </c>
      <c r="W51" s="56">
        <v>0</v>
      </c>
      <c r="X51" s="56">
        <v>0</v>
      </c>
      <c r="Y51" s="56">
        <v>0</v>
      </c>
      <c r="Z51" s="56">
        <v>0</v>
      </c>
      <c r="AA51" s="56">
        <v>0</v>
      </c>
      <c r="AB51" s="56">
        <v>0</v>
      </c>
      <c r="AC51" s="56">
        <v>0</v>
      </c>
      <c r="AD51" s="56">
        <v>0</v>
      </c>
      <c r="AE51" s="56">
        <v>0</v>
      </c>
      <c r="AF51" s="56">
        <v>0</v>
      </c>
      <c r="AG51" s="56">
        <v>0</v>
      </c>
      <c r="AH51" s="56">
        <v>0</v>
      </c>
      <c r="AI51" s="56">
        <v>0</v>
      </c>
      <c r="AJ51" s="56">
        <v>0</v>
      </c>
      <c r="AK51" s="58">
        <v>0</v>
      </c>
    </row>
    <row r="52" spans="2:37" ht="13.5" x14ac:dyDescent="0.3">
      <c r="B52" s="59" t="s">
        <v>96</v>
      </c>
      <c r="C52" s="60">
        <v>51.3</v>
      </c>
      <c r="D52" s="60">
        <v>563.29999999999995</v>
      </c>
      <c r="E52" s="60">
        <v>117.5</v>
      </c>
      <c r="F52" s="60">
        <v>363.5</v>
      </c>
      <c r="G52" s="60">
        <v>1190.9000000000001</v>
      </c>
      <c r="H52" s="60">
        <v>150.69999999999999</v>
      </c>
      <c r="I52" s="60">
        <v>190.9</v>
      </c>
      <c r="J52" s="60">
        <v>23.2</v>
      </c>
      <c r="K52" s="60">
        <v>-0.8</v>
      </c>
      <c r="L52" s="60">
        <v>0</v>
      </c>
      <c r="M52" s="60">
        <v>39.299999999999997</v>
      </c>
      <c r="N52" s="60">
        <v>3.8</v>
      </c>
      <c r="O52" s="60">
        <v>-64.099999999999994</v>
      </c>
      <c r="P52" s="60">
        <v>0</v>
      </c>
      <c r="Q52" s="60">
        <v>0</v>
      </c>
      <c r="R52" s="60">
        <v>2629.5</v>
      </c>
      <c r="U52" s="59" t="s">
        <v>96</v>
      </c>
      <c r="V52" s="60">
        <v>32.318417934428297</v>
      </c>
      <c r="W52" s="60">
        <v>495.30866937040798</v>
      </c>
      <c r="X52" s="60">
        <v>141.805610076118</v>
      </c>
      <c r="Y52" s="60">
        <v>379.083819487548</v>
      </c>
      <c r="Z52" s="60">
        <v>1105.3443526170799</v>
      </c>
      <c r="AA52" s="60">
        <v>153.87272727272699</v>
      </c>
      <c r="AB52" s="60">
        <v>218.29145774086999</v>
      </c>
      <c r="AC52" s="60">
        <v>33.052742188380101</v>
      </c>
      <c r="AD52" s="60">
        <v>-1.6666930351925899</v>
      </c>
      <c r="AE52" s="60">
        <v>0</v>
      </c>
      <c r="AF52" s="60">
        <v>46.498719003283597</v>
      </c>
      <c r="AG52" s="60">
        <v>6.3732513149243699</v>
      </c>
      <c r="AH52" s="60">
        <v>-56.711872034267898</v>
      </c>
      <c r="AI52" s="60">
        <v>0</v>
      </c>
      <c r="AJ52" s="60">
        <v>0</v>
      </c>
      <c r="AK52" s="60">
        <v>2553.57120193631</v>
      </c>
    </row>
    <row r="53" spans="2:37" ht="13.5" x14ac:dyDescent="0.3">
      <c r="B53" s="61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U53" s="61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</row>
    <row r="54" spans="2:37" ht="13.5" x14ac:dyDescent="0.3">
      <c r="B54" s="63" t="s">
        <v>97</v>
      </c>
      <c r="C54" s="56">
        <v>0</v>
      </c>
      <c r="D54" s="56">
        <v>0</v>
      </c>
      <c r="E54" s="56">
        <v>0</v>
      </c>
      <c r="F54" s="56">
        <v>0</v>
      </c>
      <c r="G54" s="56">
        <v>0</v>
      </c>
      <c r="H54" s="56">
        <v>0</v>
      </c>
      <c r="I54" s="56">
        <v>0</v>
      </c>
      <c r="J54" s="56">
        <v>0</v>
      </c>
      <c r="K54" s="56">
        <v>0</v>
      </c>
      <c r="L54" s="56">
        <v>0</v>
      </c>
      <c r="M54" s="56">
        <v>0</v>
      </c>
      <c r="N54" s="56">
        <v>0</v>
      </c>
      <c r="O54" s="56">
        <v>0</v>
      </c>
      <c r="P54" s="56">
        <v>0</v>
      </c>
      <c r="Q54" s="56">
        <v>0</v>
      </c>
      <c r="R54" s="64">
        <v>0</v>
      </c>
      <c r="U54" s="63" t="s">
        <v>97</v>
      </c>
      <c r="V54" s="56">
        <v>0</v>
      </c>
      <c r="W54" s="56">
        <v>0</v>
      </c>
      <c r="X54" s="56">
        <v>0</v>
      </c>
      <c r="Y54" s="56">
        <v>0</v>
      </c>
      <c r="Z54" s="56">
        <v>0</v>
      </c>
      <c r="AA54" s="56">
        <v>0</v>
      </c>
      <c r="AB54" s="56">
        <v>0</v>
      </c>
      <c r="AC54" s="56">
        <v>0</v>
      </c>
      <c r="AD54" s="56">
        <v>0</v>
      </c>
      <c r="AE54" s="56">
        <v>0</v>
      </c>
      <c r="AF54" s="56">
        <v>0</v>
      </c>
      <c r="AG54" s="56">
        <v>0</v>
      </c>
      <c r="AH54" s="56">
        <v>0</v>
      </c>
      <c r="AI54" s="56">
        <v>0</v>
      </c>
      <c r="AJ54" s="56">
        <v>0</v>
      </c>
      <c r="AK54" s="64">
        <v>0</v>
      </c>
    </row>
    <row r="55" spans="2:37" ht="13.5" x14ac:dyDescent="0.3">
      <c r="B55" s="63" t="s">
        <v>98</v>
      </c>
      <c r="C55" s="56">
        <v>2.2000000000000002</v>
      </c>
      <c r="D55" s="56">
        <v>0</v>
      </c>
      <c r="E55" s="56">
        <v>3.9</v>
      </c>
      <c r="F55" s="56">
        <v>18.5</v>
      </c>
      <c r="G55" s="56">
        <v>1190.9000000000001</v>
      </c>
      <c r="H55" s="56">
        <v>150.69999999999999</v>
      </c>
      <c r="I55" s="56">
        <v>30.2</v>
      </c>
      <c r="J55" s="56">
        <v>8.6999999999999993</v>
      </c>
      <c r="K55" s="56">
        <v>0</v>
      </c>
      <c r="L55" s="56">
        <v>0.4</v>
      </c>
      <c r="M55" s="56">
        <v>0</v>
      </c>
      <c r="N55" s="56">
        <v>0</v>
      </c>
      <c r="O55" s="56">
        <v>-568.29999999999995</v>
      </c>
      <c r="P55" s="56">
        <v>0</v>
      </c>
      <c r="Q55" s="56">
        <v>0</v>
      </c>
      <c r="R55" s="64">
        <v>837.1</v>
      </c>
      <c r="U55" s="63" t="s">
        <v>98</v>
      </c>
      <c r="V55" s="56">
        <v>2.2862033616275901</v>
      </c>
      <c r="W55" s="56">
        <v>0</v>
      </c>
      <c r="X55" s="56">
        <v>2.3760330578512399</v>
      </c>
      <c r="Y55" s="56">
        <v>58.629502572898801</v>
      </c>
      <c r="Z55" s="56">
        <v>1105.3443526170799</v>
      </c>
      <c r="AA55" s="56">
        <v>153.87272727272699</v>
      </c>
      <c r="AB55" s="56">
        <v>25.2066483585415</v>
      </c>
      <c r="AC55" s="56">
        <v>8.6322578351855004</v>
      </c>
      <c r="AD55" s="56">
        <v>0</v>
      </c>
      <c r="AE55" s="56">
        <v>3.08576329331046</v>
      </c>
      <c r="AF55" s="56">
        <v>0</v>
      </c>
      <c r="AG55" s="56">
        <v>0</v>
      </c>
      <c r="AH55" s="56">
        <v>-562.76363636363601</v>
      </c>
      <c r="AI55" s="56">
        <v>0</v>
      </c>
      <c r="AJ55" s="56">
        <v>0</v>
      </c>
      <c r="AK55" s="64">
        <v>796.66985200558599</v>
      </c>
    </row>
    <row r="56" spans="2:37" ht="13.5" x14ac:dyDescent="0.3">
      <c r="B56" s="63" t="s">
        <v>99</v>
      </c>
      <c r="C56" s="56">
        <v>0.1</v>
      </c>
      <c r="D56" s="56">
        <v>0</v>
      </c>
      <c r="E56" s="56">
        <v>0</v>
      </c>
      <c r="F56" s="56">
        <v>16.8</v>
      </c>
      <c r="G56" s="56">
        <v>0</v>
      </c>
      <c r="H56" s="56">
        <v>0</v>
      </c>
      <c r="I56" s="56">
        <v>13.9</v>
      </c>
      <c r="J56" s="56">
        <v>12.7</v>
      </c>
      <c r="K56" s="56">
        <v>0</v>
      </c>
      <c r="L56" s="56">
        <v>0.3</v>
      </c>
      <c r="M56" s="56">
        <v>0</v>
      </c>
      <c r="N56" s="56">
        <v>2.2000000000000002</v>
      </c>
      <c r="O56" s="56">
        <v>0</v>
      </c>
      <c r="P56" s="56">
        <v>-40.9</v>
      </c>
      <c r="Q56" s="56">
        <v>0</v>
      </c>
      <c r="R56" s="64">
        <v>5.2</v>
      </c>
      <c r="U56" s="63" t="s">
        <v>99</v>
      </c>
      <c r="V56" s="56">
        <v>0.245747462863767</v>
      </c>
      <c r="W56" s="56">
        <v>0</v>
      </c>
      <c r="X56" s="56">
        <v>0</v>
      </c>
      <c r="Y56" s="56">
        <v>19.4558288450344</v>
      </c>
      <c r="Z56" s="56">
        <v>0</v>
      </c>
      <c r="AA56" s="56">
        <v>0</v>
      </c>
      <c r="AB56" s="56">
        <v>22.468439288905699</v>
      </c>
      <c r="AC56" s="56">
        <v>19.148883562300899</v>
      </c>
      <c r="AD56" s="56">
        <v>0</v>
      </c>
      <c r="AE56" s="56">
        <v>1.0239909918439201</v>
      </c>
      <c r="AF56" s="56">
        <v>0</v>
      </c>
      <c r="AG56" s="56">
        <v>4.0933772450343699</v>
      </c>
      <c r="AH56" s="56">
        <v>0</v>
      </c>
      <c r="AI56" s="56">
        <v>-59.276881837433898</v>
      </c>
      <c r="AJ56" s="56">
        <v>0</v>
      </c>
      <c r="AK56" s="64">
        <v>7.1593855585491903</v>
      </c>
    </row>
    <row r="57" spans="2:37" ht="13.5" x14ac:dyDescent="0.3">
      <c r="B57" s="63" t="s">
        <v>100</v>
      </c>
      <c r="C57" s="56">
        <v>0</v>
      </c>
      <c r="D57" s="56">
        <v>0</v>
      </c>
      <c r="E57" s="56">
        <v>0</v>
      </c>
      <c r="F57" s="56">
        <v>0</v>
      </c>
      <c r="G57" s="56">
        <v>0</v>
      </c>
      <c r="H57" s="56">
        <v>0</v>
      </c>
      <c r="I57" s="56">
        <v>8.1</v>
      </c>
      <c r="J57" s="56">
        <v>0</v>
      </c>
      <c r="K57" s="56">
        <v>0</v>
      </c>
      <c r="L57" s="56">
        <v>-7.2</v>
      </c>
      <c r="M57" s="56">
        <v>0</v>
      </c>
      <c r="N57" s="56">
        <v>0</v>
      </c>
      <c r="O57" s="56">
        <v>0</v>
      </c>
      <c r="P57" s="56">
        <v>0</v>
      </c>
      <c r="Q57" s="56">
        <v>0</v>
      </c>
      <c r="R57" s="64">
        <v>1</v>
      </c>
      <c r="U57" s="63" t="s">
        <v>100</v>
      </c>
      <c r="V57" s="56">
        <v>0</v>
      </c>
      <c r="W57" s="56">
        <v>0</v>
      </c>
      <c r="X57" s="56">
        <v>0</v>
      </c>
      <c r="Y57" s="56">
        <v>0</v>
      </c>
      <c r="Z57" s="56">
        <v>0</v>
      </c>
      <c r="AA57" s="56">
        <v>0</v>
      </c>
      <c r="AB57" s="56">
        <v>21.829755401481599</v>
      </c>
      <c r="AC57" s="56">
        <v>0</v>
      </c>
      <c r="AD57" s="56">
        <v>0</v>
      </c>
      <c r="AE57" s="56">
        <v>-19.270216580657902</v>
      </c>
      <c r="AF57" s="56">
        <v>0</v>
      </c>
      <c r="AG57" s="56">
        <v>0</v>
      </c>
      <c r="AH57" s="56">
        <v>0</v>
      </c>
      <c r="AI57" s="56">
        <v>0</v>
      </c>
      <c r="AJ57" s="56">
        <v>0</v>
      </c>
      <c r="AK57" s="64">
        <v>2.5595388208237102</v>
      </c>
    </row>
    <row r="58" spans="2:37" ht="13.5" x14ac:dyDescent="0.3">
      <c r="B58" s="63" t="s">
        <v>101</v>
      </c>
      <c r="C58" s="56">
        <v>0</v>
      </c>
      <c r="D58" s="56">
        <v>0</v>
      </c>
      <c r="E58" s="56">
        <v>0</v>
      </c>
      <c r="F58" s="56">
        <v>0</v>
      </c>
      <c r="G58" s="56">
        <v>0</v>
      </c>
      <c r="H58" s="56">
        <v>0</v>
      </c>
      <c r="I58" s="56">
        <v>0</v>
      </c>
      <c r="J58" s="56">
        <v>0</v>
      </c>
      <c r="K58" s="56">
        <v>0</v>
      </c>
      <c r="L58" s="56">
        <v>0</v>
      </c>
      <c r="M58" s="56">
        <v>0</v>
      </c>
      <c r="N58" s="56">
        <v>0</v>
      </c>
      <c r="O58" s="56">
        <v>0</v>
      </c>
      <c r="P58" s="56">
        <v>0</v>
      </c>
      <c r="Q58" s="56">
        <v>0</v>
      </c>
      <c r="R58" s="64">
        <v>0</v>
      </c>
      <c r="U58" s="63" t="s">
        <v>101</v>
      </c>
      <c r="V58" s="56">
        <v>0</v>
      </c>
      <c r="W58" s="56">
        <v>0</v>
      </c>
      <c r="X58" s="56">
        <v>0</v>
      </c>
      <c r="Y58" s="56">
        <v>0</v>
      </c>
      <c r="Z58" s="56">
        <v>0</v>
      </c>
      <c r="AA58" s="56">
        <v>0</v>
      </c>
      <c r="AB58" s="56">
        <v>0</v>
      </c>
      <c r="AC58" s="56">
        <v>0</v>
      </c>
      <c r="AD58" s="56">
        <v>0</v>
      </c>
      <c r="AE58" s="56">
        <v>0</v>
      </c>
      <c r="AF58" s="56">
        <v>0</v>
      </c>
      <c r="AG58" s="56">
        <v>0</v>
      </c>
      <c r="AH58" s="56">
        <v>0</v>
      </c>
      <c r="AI58" s="56">
        <v>0</v>
      </c>
      <c r="AJ58" s="56">
        <v>0</v>
      </c>
      <c r="AK58" s="64">
        <v>0</v>
      </c>
    </row>
    <row r="59" spans="2:37" ht="13.5" x14ac:dyDescent="0.3">
      <c r="B59" s="63" t="s">
        <v>102</v>
      </c>
      <c r="C59" s="56">
        <v>0</v>
      </c>
      <c r="D59" s="56">
        <v>583.5</v>
      </c>
      <c r="E59" s="56">
        <v>-577.70000000000005</v>
      </c>
      <c r="F59" s="56">
        <v>0</v>
      </c>
      <c r="G59" s="56">
        <v>0</v>
      </c>
      <c r="H59" s="56">
        <v>0</v>
      </c>
      <c r="I59" s="56">
        <v>0</v>
      </c>
      <c r="J59" s="56">
        <v>0</v>
      </c>
      <c r="K59" s="56">
        <v>0</v>
      </c>
      <c r="L59" s="56">
        <v>0</v>
      </c>
      <c r="M59" s="56">
        <v>0</v>
      </c>
      <c r="N59" s="56">
        <v>0</v>
      </c>
      <c r="O59" s="56">
        <v>0</v>
      </c>
      <c r="P59" s="56">
        <v>0</v>
      </c>
      <c r="Q59" s="56">
        <v>0</v>
      </c>
      <c r="R59" s="64">
        <v>5.8</v>
      </c>
      <c r="U59" s="63" t="s">
        <v>102</v>
      </c>
      <c r="V59" s="56">
        <v>0</v>
      </c>
      <c r="W59" s="56">
        <v>513.08713872730902</v>
      </c>
      <c r="X59" s="56">
        <v>-507.95626734003599</v>
      </c>
      <c r="Y59" s="56">
        <v>0</v>
      </c>
      <c r="Z59" s="56">
        <v>0</v>
      </c>
      <c r="AA59" s="56">
        <v>0</v>
      </c>
      <c r="AB59" s="56">
        <v>0</v>
      </c>
      <c r="AC59" s="56">
        <v>0</v>
      </c>
      <c r="AD59" s="56">
        <v>0</v>
      </c>
      <c r="AE59" s="56">
        <v>0</v>
      </c>
      <c r="AF59" s="56">
        <v>0</v>
      </c>
      <c r="AG59" s="56">
        <v>0</v>
      </c>
      <c r="AH59" s="56">
        <v>0</v>
      </c>
      <c r="AI59" s="56">
        <v>0</v>
      </c>
      <c r="AJ59" s="56">
        <v>0</v>
      </c>
      <c r="AK59" s="64">
        <v>5.13087138727309</v>
      </c>
    </row>
    <row r="60" spans="2:37" ht="13.5" x14ac:dyDescent="0.3">
      <c r="B60" s="63" t="s">
        <v>103</v>
      </c>
      <c r="C60" s="56">
        <v>0</v>
      </c>
      <c r="D60" s="56">
        <v>0</v>
      </c>
      <c r="E60" s="56">
        <v>0</v>
      </c>
      <c r="F60" s="56">
        <v>0</v>
      </c>
      <c r="G60" s="56">
        <v>0</v>
      </c>
      <c r="H60" s="56">
        <v>0</v>
      </c>
      <c r="I60" s="56">
        <v>43.6</v>
      </c>
      <c r="J60" s="56">
        <v>0</v>
      </c>
      <c r="K60" s="56">
        <v>-43.6</v>
      </c>
      <c r="L60" s="56">
        <v>0</v>
      </c>
      <c r="M60" s="56">
        <v>0</v>
      </c>
      <c r="N60" s="56">
        <v>0</v>
      </c>
      <c r="O60" s="56">
        <v>0</v>
      </c>
      <c r="P60" s="56">
        <v>0</v>
      </c>
      <c r="Q60" s="56">
        <v>0</v>
      </c>
      <c r="R60" s="64">
        <v>0</v>
      </c>
      <c r="U60" s="63" t="s">
        <v>103</v>
      </c>
      <c r="V60" s="56">
        <v>0</v>
      </c>
      <c r="W60" s="56">
        <v>0</v>
      </c>
      <c r="X60" s="56">
        <v>0</v>
      </c>
      <c r="Y60" s="56">
        <v>0</v>
      </c>
      <c r="Z60" s="56">
        <v>0</v>
      </c>
      <c r="AA60" s="56">
        <v>0</v>
      </c>
      <c r="AB60" s="56">
        <v>44.276682206447802</v>
      </c>
      <c r="AC60" s="56">
        <v>0</v>
      </c>
      <c r="AD60" s="56">
        <v>-44.276682206447802</v>
      </c>
      <c r="AE60" s="56">
        <v>0</v>
      </c>
      <c r="AF60" s="56">
        <v>0</v>
      </c>
      <c r="AG60" s="56">
        <v>0</v>
      </c>
      <c r="AH60" s="56">
        <v>0</v>
      </c>
      <c r="AI60" s="56">
        <v>0</v>
      </c>
      <c r="AJ60" s="56">
        <v>0</v>
      </c>
      <c r="AK60" s="64">
        <v>0</v>
      </c>
    </row>
    <row r="61" spans="2:37" ht="13.5" x14ac:dyDescent="0.3">
      <c r="B61" s="63" t="s">
        <v>104</v>
      </c>
      <c r="C61" s="56">
        <v>0</v>
      </c>
      <c r="D61" s="56">
        <v>0</v>
      </c>
      <c r="E61" s="56">
        <v>0</v>
      </c>
      <c r="F61" s="56">
        <v>0</v>
      </c>
      <c r="G61" s="56">
        <v>0</v>
      </c>
      <c r="H61" s="56">
        <v>0</v>
      </c>
      <c r="I61" s="56">
        <v>0</v>
      </c>
      <c r="J61" s="56">
        <v>0</v>
      </c>
      <c r="K61" s="56">
        <v>0</v>
      </c>
      <c r="L61" s="56">
        <v>0</v>
      </c>
      <c r="M61" s="56">
        <v>0</v>
      </c>
      <c r="N61" s="56">
        <v>0</v>
      </c>
      <c r="O61" s="56">
        <v>0</v>
      </c>
      <c r="P61" s="56">
        <v>0</v>
      </c>
      <c r="Q61" s="56">
        <v>0</v>
      </c>
      <c r="R61" s="64">
        <v>0</v>
      </c>
      <c r="U61" s="63" t="s">
        <v>104</v>
      </c>
      <c r="V61" s="56">
        <v>0</v>
      </c>
      <c r="W61" s="56">
        <v>0</v>
      </c>
      <c r="X61" s="56">
        <v>0</v>
      </c>
      <c r="Y61" s="56">
        <v>0</v>
      </c>
      <c r="Z61" s="56">
        <v>0</v>
      </c>
      <c r="AA61" s="56">
        <v>0</v>
      </c>
      <c r="AB61" s="56">
        <v>0</v>
      </c>
      <c r="AC61" s="56">
        <v>0</v>
      </c>
      <c r="AD61" s="56">
        <v>0</v>
      </c>
      <c r="AE61" s="56">
        <v>0</v>
      </c>
      <c r="AF61" s="56">
        <v>0</v>
      </c>
      <c r="AG61" s="56">
        <v>0</v>
      </c>
      <c r="AH61" s="56">
        <v>0</v>
      </c>
      <c r="AI61" s="56">
        <v>0</v>
      </c>
      <c r="AJ61" s="56">
        <v>0</v>
      </c>
      <c r="AK61" s="64">
        <v>0</v>
      </c>
    </row>
    <row r="62" spans="2:37" ht="13.5" x14ac:dyDescent="0.3">
      <c r="B62" s="63" t="s">
        <v>105</v>
      </c>
      <c r="C62" s="56">
        <v>0</v>
      </c>
      <c r="D62" s="56">
        <v>0</v>
      </c>
      <c r="E62" s="56">
        <v>0</v>
      </c>
      <c r="F62" s="56">
        <v>0.5</v>
      </c>
      <c r="G62" s="56">
        <v>0</v>
      </c>
      <c r="H62" s="56">
        <v>0</v>
      </c>
      <c r="I62" s="56">
        <v>0</v>
      </c>
      <c r="J62" s="56">
        <v>0</v>
      </c>
      <c r="K62" s="56">
        <v>0</v>
      </c>
      <c r="L62" s="56">
        <v>0</v>
      </c>
      <c r="M62" s="56">
        <v>0</v>
      </c>
      <c r="N62" s="56">
        <v>0</v>
      </c>
      <c r="O62" s="56">
        <v>0</v>
      </c>
      <c r="P62" s="56">
        <v>0</v>
      </c>
      <c r="Q62" s="56">
        <v>-0.4</v>
      </c>
      <c r="R62" s="64">
        <v>0.2</v>
      </c>
      <c r="U62" s="63" t="s">
        <v>105</v>
      </c>
      <c r="V62" s="56">
        <v>0</v>
      </c>
      <c r="W62" s="56">
        <v>0</v>
      </c>
      <c r="X62" s="56">
        <v>0</v>
      </c>
      <c r="Y62" s="56">
        <v>2.0927767434982698</v>
      </c>
      <c r="Z62" s="56">
        <v>0</v>
      </c>
      <c r="AA62" s="56">
        <v>0</v>
      </c>
      <c r="AB62" s="56">
        <v>0</v>
      </c>
      <c r="AC62" s="56">
        <v>3.3126659968314598E-2</v>
      </c>
      <c r="AD62" s="56">
        <v>0</v>
      </c>
      <c r="AE62" s="56">
        <v>0.110146144394646</v>
      </c>
      <c r="AF62" s="56">
        <v>0</v>
      </c>
      <c r="AG62" s="56">
        <v>0</v>
      </c>
      <c r="AH62" s="56">
        <v>1.15943309889101</v>
      </c>
      <c r="AI62" s="56">
        <v>0</v>
      </c>
      <c r="AJ62" s="56">
        <v>-2.31886619778202</v>
      </c>
      <c r="AK62" s="64">
        <v>1.0766164489702199</v>
      </c>
    </row>
    <row r="63" spans="2:37" ht="13.5" x14ac:dyDescent="0.3">
      <c r="B63" s="63" t="s">
        <v>106</v>
      </c>
      <c r="C63" s="56">
        <v>30.2</v>
      </c>
      <c r="D63" s="56">
        <v>-20.2</v>
      </c>
      <c r="E63" s="56">
        <v>26.4</v>
      </c>
      <c r="F63" s="56">
        <v>0</v>
      </c>
      <c r="G63" s="56">
        <v>0</v>
      </c>
      <c r="H63" s="56">
        <v>0</v>
      </c>
      <c r="I63" s="56">
        <v>0</v>
      </c>
      <c r="J63" s="56">
        <v>0</v>
      </c>
      <c r="K63" s="56">
        <v>0</v>
      </c>
      <c r="L63" s="56">
        <v>0</v>
      </c>
      <c r="M63" s="56">
        <v>0</v>
      </c>
      <c r="N63" s="56">
        <v>0</v>
      </c>
      <c r="O63" s="56">
        <v>0</v>
      </c>
      <c r="P63" s="56">
        <v>0</v>
      </c>
      <c r="Q63" s="56">
        <v>0</v>
      </c>
      <c r="R63" s="64">
        <v>36.4</v>
      </c>
      <c r="U63" s="63" t="s">
        <v>106</v>
      </c>
      <c r="V63" s="56">
        <v>13.0209692382813</v>
      </c>
      <c r="W63" s="56">
        <v>-17.778469356901301</v>
      </c>
      <c r="X63" s="56">
        <v>23.253187829923601</v>
      </c>
      <c r="Y63" s="56">
        <v>0</v>
      </c>
      <c r="Z63" s="56">
        <v>0</v>
      </c>
      <c r="AA63" s="56">
        <v>0</v>
      </c>
      <c r="AB63" s="56">
        <v>0</v>
      </c>
      <c r="AC63" s="56">
        <v>0</v>
      </c>
      <c r="AD63" s="56">
        <v>0</v>
      </c>
      <c r="AE63" s="56">
        <v>0</v>
      </c>
      <c r="AF63" s="56">
        <v>0</v>
      </c>
      <c r="AG63" s="56">
        <v>0</v>
      </c>
      <c r="AH63" s="56">
        <v>0</v>
      </c>
      <c r="AI63" s="56">
        <v>0</v>
      </c>
      <c r="AJ63" s="56">
        <v>0</v>
      </c>
      <c r="AK63" s="64">
        <v>18.495687711303599</v>
      </c>
    </row>
    <row r="64" spans="2:37" ht="13.5" x14ac:dyDescent="0.3">
      <c r="B64" s="63" t="s">
        <v>107</v>
      </c>
      <c r="C64" s="56">
        <v>11.7</v>
      </c>
      <c r="D64" s="56">
        <v>0</v>
      </c>
      <c r="E64" s="56">
        <v>19.8</v>
      </c>
      <c r="F64" s="56">
        <v>5.7</v>
      </c>
      <c r="G64" s="56">
        <v>0</v>
      </c>
      <c r="H64" s="56">
        <v>0</v>
      </c>
      <c r="I64" s="56">
        <v>0</v>
      </c>
      <c r="J64" s="56">
        <v>0</v>
      </c>
      <c r="K64" s="56">
        <v>0</v>
      </c>
      <c r="L64" s="56">
        <v>0.1</v>
      </c>
      <c r="M64" s="56">
        <v>0</v>
      </c>
      <c r="N64" s="56">
        <v>0</v>
      </c>
      <c r="O64" s="56">
        <v>36.200000000000003</v>
      </c>
      <c r="P64" s="56">
        <v>0</v>
      </c>
      <c r="Q64" s="56">
        <v>0</v>
      </c>
      <c r="R64" s="64">
        <v>73.5</v>
      </c>
      <c r="U64" s="63" t="s">
        <v>107</v>
      </c>
      <c r="V64" s="56">
        <v>10.2975283203125</v>
      </c>
      <c r="W64" s="56">
        <v>0</v>
      </c>
      <c r="X64" s="56">
        <v>19.839035858468499</v>
      </c>
      <c r="Y64" s="56">
        <v>5.4878274190851801</v>
      </c>
      <c r="Z64" s="56">
        <v>0</v>
      </c>
      <c r="AA64" s="56">
        <v>0</v>
      </c>
      <c r="AB64" s="56">
        <v>0</v>
      </c>
      <c r="AC64" s="56">
        <v>0</v>
      </c>
      <c r="AD64" s="56">
        <v>0</v>
      </c>
      <c r="AE64" s="56">
        <v>0.28883302205711497</v>
      </c>
      <c r="AF64" s="56">
        <v>0</v>
      </c>
      <c r="AG64" s="56">
        <v>0</v>
      </c>
      <c r="AH64" s="56">
        <v>33.598264462809901</v>
      </c>
      <c r="AI64" s="56">
        <v>0</v>
      </c>
      <c r="AJ64" s="56">
        <v>0</v>
      </c>
      <c r="AK64" s="64">
        <v>69.511489082733206</v>
      </c>
    </row>
    <row r="65" spans="2:37" ht="13.5" x14ac:dyDescent="0.3">
      <c r="B65" s="63" t="s">
        <v>108</v>
      </c>
      <c r="C65" s="56">
        <v>0</v>
      </c>
      <c r="D65" s="56">
        <v>0</v>
      </c>
      <c r="E65" s="56">
        <v>0</v>
      </c>
      <c r="F65" s="56">
        <v>4.2</v>
      </c>
      <c r="G65" s="56">
        <v>0</v>
      </c>
      <c r="H65" s="56">
        <v>0</v>
      </c>
      <c r="I65" s="56">
        <v>0</v>
      </c>
      <c r="J65" s="56">
        <v>0</v>
      </c>
      <c r="K65" s="56">
        <v>0</v>
      </c>
      <c r="L65" s="56">
        <v>0.1</v>
      </c>
      <c r="M65" s="56">
        <v>0</v>
      </c>
      <c r="N65" s="56">
        <v>0</v>
      </c>
      <c r="O65" s="56">
        <v>38.6</v>
      </c>
      <c r="P65" s="56">
        <v>3.2</v>
      </c>
      <c r="Q65" s="56">
        <v>0</v>
      </c>
      <c r="R65" s="64">
        <v>46.1</v>
      </c>
      <c r="U65" s="63" t="s">
        <v>108</v>
      </c>
      <c r="V65" s="56">
        <v>0</v>
      </c>
      <c r="W65" s="56">
        <v>0</v>
      </c>
      <c r="X65" s="56">
        <v>0</v>
      </c>
      <c r="Y65" s="56">
        <v>4.3415112454446598</v>
      </c>
      <c r="Z65" s="56">
        <v>0</v>
      </c>
      <c r="AA65" s="56">
        <v>0</v>
      </c>
      <c r="AB65" s="56">
        <v>0</v>
      </c>
      <c r="AC65" s="56">
        <v>0</v>
      </c>
      <c r="AD65" s="56">
        <v>0</v>
      </c>
      <c r="AE65" s="56">
        <v>0.228500591865508</v>
      </c>
      <c r="AF65" s="56">
        <v>0</v>
      </c>
      <c r="AG65" s="56">
        <v>0</v>
      </c>
      <c r="AH65" s="56">
        <v>38.783283877504701</v>
      </c>
      <c r="AI65" s="56">
        <v>4.5934115076978301</v>
      </c>
      <c r="AJ65" s="56">
        <v>0</v>
      </c>
      <c r="AK65" s="64">
        <v>47.9467072225127</v>
      </c>
    </row>
    <row r="66" spans="2:37" ht="13.5" x14ac:dyDescent="0.3">
      <c r="B66" s="59" t="s">
        <v>109</v>
      </c>
      <c r="C66" s="60">
        <v>44.2</v>
      </c>
      <c r="D66" s="60">
        <v>563.29999999999995</v>
      </c>
      <c r="E66" s="60">
        <v>-527.5</v>
      </c>
      <c r="F66" s="60">
        <v>45.6</v>
      </c>
      <c r="G66" s="60">
        <v>1190.9000000000001</v>
      </c>
      <c r="H66" s="60">
        <v>150.69999999999999</v>
      </c>
      <c r="I66" s="60">
        <v>95.8</v>
      </c>
      <c r="J66" s="60">
        <v>21.4</v>
      </c>
      <c r="K66" s="60">
        <v>-43.6</v>
      </c>
      <c r="L66" s="60">
        <v>-6.2</v>
      </c>
      <c r="M66" s="60">
        <v>0</v>
      </c>
      <c r="N66" s="60">
        <v>2.2000000000000002</v>
      </c>
      <c r="O66" s="60">
        <v>-493.4</v>
      </c>
      <c r="P66" s="60">
        <v>-37.799999999999997</v>
      </c>
      <c r="Q66" s="60">
        <v>-0.4</v>
      </c>
      <c r="R66" s="60">
        <v>1005.3</v>
      </c>
      <c r="U66" s="59" t="s">
        <v>109</v>
      </c>
      <c r="V66" s="60">
        <v>25.850448383085102</v>
      </c>
      <c r="W66" s="60">
        <v>495.30866937040798</v>
      </c>
      <c r="X66" s="60">
        <v>-462.48801059379298</v>
      </c>
      <c r="Y66" s="60">
        <v>90.007446825961395</v>
      </c>
      <c r="Z66" s="60">
        <v>1105.3443526170799</v>
      </c>
      <c r="AA66" s="60">
        <v>153.87272727272699</v>
      </c>
      <c r="AB66" s="60">
        <v>113.78152525537701</v>
      </c>
      <c r="AC66" s="60">
        <v>27.814268057454701</v>
      </c>
      <c r="AD66" s="60">
        <v>-44.276682206447802</v>
      </c>
      <c r="AE66" s="60">
        <v>-14.5329825371862</v>
      </c>
      <c r="AF66" s="60">
        <v>0</v>
      </c>
      <c r="AG66" s="60">
        <v>4.0933772450343699</v>
      </c>
      <c r="AH66" s="60">
        <v>-489.22265492443103</v>
      </c>
      <c r="AI66" s="60">
        <v>-54.683470329736103</v>
      </c>
      <c r="AJ66" s="60">
        <v>-2.31886619778202</v>
      </c>
      <c r="AK66" s="60">
        <v>948.55014823775196</v>
      </c>
    </row>
    <row r="67" spans="2:37" ht="13.5" x14ac:dyDescent="0.3">
      <c r="B67" s="61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U67" s="61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</row>
    <row r="68" spans="2:37" ht="13.5" x14ac:dyDescent="0.3">
      <c r="B68" s="63" t="s">
        <v>53</v>
      </c>
      <c r="C68" s="56">
        <v>7.1</v>
      </c>
      <c r="D68" s="56">
        <v>0</v>
      </c>
      <c r="E68" s="56">
        <v>26.5</v>
      </c>
      <c r="F68" s="56">
        <v>109.6</v>
      </c>
      <c r="G68" s="56">
        <v>0</v>
      </c>
      <c r="H68" s="56">
        <v>0</v>
      </c>
      <c r="I68" s="56">
        <v>17.5</v>
      </c>
      <c r="J68" s="56">
        <v>1.7</v>
      </c>
      <c r="K68" s="56">
        <v>0.8</v>
      </c>
      <c r="L68" s="56">
        <v>2.2000000000000002</v>
      </c>
      <c r="M68" s="56">
        <v>0</v>
      </c>
      <c r="N68" s="56">
        <v>0</v>
      </c>
      <c r="O68" s="56">
        <v>109.6</v>
      </c>
      <c r="P68" s="56">
        <v>16.399999999999999</v>
      </c>
      <c r="Q68" s="56">
        <v>0.4</v>
      </c>
      <c r="R68" s="64">
        <v>291.89999999999998</v>
      </c>
      <c r="U68" s="63" t="s">
        <v>53</v>
      </c>
      <c r="V68" s="56">
        <v>4.6620736262721998</v>
      </c>
      <c r="W68" s="56">
        <v>0</v>
      </c>
      <c r="X68" s="56">
        <v>22.712519210040199</v>
      </c>
      <c r="Y68" s="56">
        <v>102.16152856063501</v>
      </c>
      <c r="Z68" s="56">
        <v>0</v>
      </c>
      <c r="AA68" s="56">
        <v>0</v>
      </c>
      <c r="AB68" s="56">
        <v>16.960957431403401</v>
      </c>
      <c r="AC68" s="56">
        <v>5.2384741309254297</v>
      </c>
      <c r="AD68" s="56">
        <v>0.94215535644531201</v>
      </c>
      <c r="AE68" s="56">
        <v>5.3769225558229001</v>
      </c>
      <c r="AF68" s="56">
        <v>0</v>
      </c>
      <c r="AG68" s="56">
        <v>0</v>
      </c>
      <c r="AH68" s="56">
        <v>125.167073765151</v>
      </c>
      <c r="AI68" s="56">
        <v>21.076181994536299</v>
      </c>
      <c r="AJ68" s="56">
        <v>1.11776281738281</v>
      </c>
      <c r="AK68" s="64">
        <v>305.41564944861398</v>
      </c>
    </row>
    <row r="69" spans="2:37" ht="13.5" x14ac:dyDescent="0.3">
      <c r="B69" s="63" t="s">
        <v>110</v>
      </c>
      <c r="C69" s="56">
        <v>0</v>
      </c>
      <c r="D69" s="56">
        <v>0</v>
      </c>
      <c r="E69" s="56">
        <v>396.5</v>
      </c>
      <c r="F69" s="56">
        <v>6.6</v>
      </c>
      <c r="G69" s="56">
        <v>0</v>
      </c>
      <c r="H69" s="56">
        <v>0</v>
      </c>
      <c r="I69" s="56">
        <v>0</v>
      </c>
      <c r="J69" s="56">
        <v>0</v>
      </c>
      <c r="K69" s="56">
        <v>39.700000000000003</v>
      </c>
      <c r="L69" s="56">
        <v>0.1</v>
      </c>
      <c r="M69" s="56">
        <v>0</v>
      </c>
      <c r="N69" s="56">
        <v>0</v>
      </c>
      <c r="O69" s="56">
        <v>17.8</v>
      </c>
      <c r="P69" s="56">
        <v>0</v>
      </c>
      <c r="Q69" s="56">
        <v>0</v>
      </c>
      <c r="R69" s="64">
        <v>460.7</v>
      </c>
      <c r="U69" s="63" t="s">
        <v>110</v>
      </c>
      <c r="V69" s="56">
        <v>0</v>
      </c>
      <c r="W69" s="56">
        <v>0</v>
      </c>
      <c r="X69" s="56">
        <v>362.32110929261898</v>
      </c>
      <c r="Y69" s="56">
        <v>6.7558174540043101</v>
      </c>
      <c r="Z69" s="56">
        <v>0</v>
      </c>
      <c r="AA69" s="56">
        <v>0</v>
      </c>
      <c r="AB69" s="56">
        <v>0</v>
      </c>
      <c r="AC69" s="56">
        <v>0</v>
      </c>
      <c r="AD69" s="56">
        <v>39.472711189167597</v>
      </c>
      <c r="AE69" s="56">
        <v>0.35556933968443699</v>
      </c>
      <c r="AF69" s="56">
        <v>0</v>
      </c>
      <c r="AG69" s="56">
        <v>0</v>
      </c>
      <c r="AH69" s="56">
        <v>17.3099309567537</v>
      </c>
      <c r="AI69" s="56">
        <v>0</v>
      </c>
      <c r="AJ69" s="56">
        <v>0</v>
      </c>
      <c r="AK69" s="64">
        <v>426.21513823222898</v>
      </c>
    </row>
    <row r="70" spans="2:37" ht="13.5" x14ac:dyDescent="0.3">
      <c r="B70" s="63" t="s">
        <v>55</v>
      </c>
      <c r="C70" s="56">
        <v>0</v>
      </c>
      <c r="D70" s="56">
        <v>0</v>
      </c>
      <c r="E70" s="56">
        <v>40.700000000000003</v>
      </c>
      <c r="F70" s="56">
        <v>119.8</v>
      </c>
      <c r="G70" s="56">
        <v>0</v>
      </c>
      <c r="H70" s="56">
        <v>0</v>
      </c>
      <c r="I70" s="56">
        <v>73</v>
      </c>
      <c r="J70" s="56">
        <v>0</v>
      </c>
      <c r="K70" s="56">
        <v>0</v>
      </c>
      <c r="L70" s="56">
        <v>2.4</v>
      </c>
      <c r="M70" s="56">
        <v>32.799999999999997</v>
      </c>
      <c r="N70" s="56">
        <v>0.6</v>
      </c>
      <c r="O70" s="56">
        <v>165.2</v>
      </c>
      <c r="P70" s="56">
        <v>16</v>
      </c>
      <c r="Q70" s="56">
        <v>0</v>
      </c>
      <c r="R70" s="64">
        <v>450.5</v>
      </c>
      <c r="U70" s="63" t="s">
        <v>55</v>
      </c>
      <c r="V70" s="56">
        <v>0</v>
      </c>
      <c r="W70" s="56">
        <v>0</v>
      </c>
      <c r="X70" s="56">
        <v>34.999969618403199</v>
      </c>
      <c r="Y70" s="56">
        <v>107.981806759471</v>
      </c>
      <c r="Z70" s="56">
        <v>0</v>
      </c>
      <c r="AA70" s="56">
        <v>0</v>
      </c>
      <c r="AB70" s="56">
        <v>80.579090971434496</v>
      </c>
      <c r="AC70" s="56">
        <v>0</v>
      </c>
      <c r="AD70" s="56">
        <v>0</v>
      </c>
      <c r="AE70" s="56">
        <v>5.6832529873405804</v>
      </c>
      <c r="AF70" s="56">
        <v>35.076999538412302</v>
      </c>
      <c r="AG70" s="56">
        <v>0.47984347524752502</v>
      </c>
      <c r="AH70" s="56">
        <v>158.50734488006901</v>
      </c>
      <c r="AI70" s="56">
        <v>26.532250788105799</v>
      </c>
      <c r="AJ70" s="56">
        <v>0</v>
      </c>
      <c r="AK70" s="64">
        <v>449.84055901848399</v>
      </c>
    </row>
    <row r="71" spans="2:37" ht="13.5" x14ac:dyDescent="0.3">
      <c r="B71" s="63" t="s">
        <v>56</v>
      </c>
      <c r="C71" s="56">
        <v>0</v>
      </c>
      <c r="D71" s="56">
        <v>0</v>
      </c>
      <c r="E71" s="56">
        <v>20.8</v>
      </c>
      <c r="F71" s="56">
        <v>66.8</v>
      </c>
      <c r="G71" s="56">
        <v>0</v>
      </c>
      <c r="H71" s="56">
        <v>0</v>
      </c>
      <c r="I71" s="56">
        <v>4</v>
      </c>
      <c r="J71" s="56">
        <v>0</v>
      </c>
      <c r="K71" s="56">
        <v>0</v>
      </c>
      <c r="L71" s="56">
        <v>1.4</v>
      </c>
      <c r="M71" s="56">
        <v>6.5</v>
      </c>
      <c r="N71" s="56">
        <v>0.9</v>
      </c>
      <c r="O71" s="56">
        <v>128.5</v>
      </c>
      <c r="P71" s="56">
        <v>5.3</v>
      </c>
      <c r="Q71" s="56">
        <v>0</v>
      </c>
      <c r="R71" s="64">
        <v>234.3</v>
      </c>
      <c r="U71" s="63" t="s">
        <v>56</v>
      </c>
      <c r="V71" s="56">
        <v>0</v>
      </c>
      <c r="W71" s="56">
        <v>0</v>
      </c>
      <c r="X71" s="56">
        <v>14.8754398982658</v>
      </c>
      <c r="Y71" s="56">
        <v>56.846051133253098</v>
      </c>
      <c r="Z71" s="56">
        <v>0</v>
      </c>
      <c r="AA71" s="56">
        <v>0</v>
      </c>
      <c r="AB71" s="56">
        <v>6.2628201133829897</v>
      </c>
      <c r="AC71" s="56">
        <v>0</v>
      </c>
      <c r="AD71" s="56">
        <v>0</v>
      </c>
      <c r="AE71" s="56">
        <v>2.9918974280659598</v>
      </c>
      <c r="AF71" s="56">
        <v>11.4217194648713</v>
      </c>
      <c r="AG71" s="56">
        <v>1.4393692820156201</v>
      </c>
      <c r="AH71" s="56">
        <v>123.336653566184</v>
      </c>
      <c r="AI71" s="56">
        <v>7.0750375470940403</v>
      </c>
      <c r="AJ71" s="56">
        <v>0</v>
      </c>
      <c r="AK71" s="64">
        <v>224.24898843313301</v>
      </c>
    </row>
    <row r="72" spans="2:37" ht="13.5" x14ac:dyDescent="0.3">
      <c r="B72" s="63" t="s">
        <v>57</v>
      </c>
      <c r="C72" s="56">
        <v>0</v>
      </c>
      <c r="D72" s="56">
        <v>0</v>
      </c>
      <c r="E72" s="56">
        <v>34</v>
      </c>
      <c r="F72" s="56">
        <v>2.4</v>
      </c>
      <c r="G72" s="56">
        <v>0</v>
      </c>
      <c r="H72" s="56">
        <v>0</v>
      </c>
      <c r="I72" s="56">
        <v>0.7</v>
      </c>
      <c r="J72" s="56">
        <v>0</v>
      </c>
      <c r="K72" s="56">
        <v>2.2999999999999998</v>
      </c>
      <c r="L72" s="56">
        <v>0</v>
      </c>
      <c r="M72" s="56">
        <v>0</v>
      </c>
      <c r="N72" s="56">
        <v>0.1</v>
      </c>
      <c r="O72" s="56">
        <v>8.1999999999999993</v>
      </c>
      <c r="P72" s="56">
        <v>0</v>
      </c>
      <c r="Q72" s="56">
        <v>0</v>
      </c>
      <c r="R72" s="64">
        <v>47.8</v>
      </c>
      <c r="U72" s="63" t="s">
        <v>57</v>
      </c>
      <c r="V72" s="56">
        <v>0</v>
      </c>
      <c r="W72" s="56">
        <v>0</v>
      </c>
      <c r="X72" s="56">
        <v>31.7690828255494</v>
      </c>
      <c r="Y72" s="56">
        <v>2.3814642991744801</v>
      </c>
      <c r="Z72" s="56">
        <v>0</v>
      </c>
      <c r="AA72" s="56">
        <v>0</v>
      </c>
      <c r="AB72" s="56">
        <v>0.70706396927287196</v>
      </c>
      <c r="AC72" s="56">
        <v>0</v>
      </c>
      <c r="AD72" s="56">
        <v>2.0247618834547998</v>
      </c>
      <c r="AE72" s="56">
        <v>0.12534022627234101</v>
      </c>
      <c r="AF72" s="56">
        <v>0</v>
      </c>
      <c r="AG72" s="56">
        <v>0.36066131262685802</v>
      </c>
      <c r="AH72" s="56">
        <v>8.1897797220052908</v>
      </c>
      <c r="AI72" s="56">
        <v>0</v>
      </c>
      <c r="AJ72" s="56">
        <v>8.6831190235855601E-2</v>
      </c>
      <c r="AK72" s="64">
        <v>45.644985428591902</v>
      </c>
    </row>
    <row r="73" spans="2:37" ht="13.5" x14ac:dyDescent="0.3">
      <c r="B73" s="63" t="s">
        <v>111</v>
      </c>
      <c r="C73" s="56">
        <v>0</v>
      </c>
      <c r="D73" s="56">
        <v>0</v>
      </c>
      <c r="E73" s="56">
        <v>0</v>
      </c>
      <c r="F73" s="56">
        <v>0</v>
      </c>
      <c r="G73" s="56">
        <v>0</v>
      </c>
      <c r="H73" s="56">
        <v>0</v>
      </c>
      <c r="I73" s="56">
        <v>0</v>
      </c>
      <c r="J73" s="56">
        <v>0</v>
      </c>
      <c r="K73" s="56">
        <v>0</v>
      </c>
      <c r="L73" s="56">
        <v>0</v>
      </c>
      <c r="M73" s="56">
        <v>0</v>
      </c>
      <c r="N73" s="56">
        <v>0</v>
      </c>
      <c r="O73" s="56">
        <v>0</v>
      </c>
      <c r="P73" s="56">
        <v>0</v>
      </c>
      <c r="Q73" s="56">
        <v>0</v>
      </c>
      <c r="R73" s="64">
        <v>0</v>
      </c>
      <c r="U73" s="63" t="s">
        <v>111</v>
      </c>
      <c r="V73" s="56">
        <v>0</v>
      </c>
      <c r="W73" s="56">
        <v>0</v>
      </c>
      <c r="X73" s="56">
        <v>0</v>
      </c>
      <c r="Y73" s="56">
        <v>0</v>
      </c>
      <c r="Z73" s="56">
        <v>0</v>
      </c>
      <c r="AA73" s="56">
        <v>0</v>
      </c>
      <c r="AB73" s="56">
        <v>0</v>
      </c>
      <c r="AC73" s="56">
        <v>0</v>
      </c>
      <c r="AD73" s="56">
        <v>0</v>
      </c>
      <c r="AE73" s="56">
        <v>0</v>
      </c>
      <c r="AF73" s="56">
        <v>0</v>
      </c>
      <c r="AG73" s="56">
        <v>0</v>
      </c>
      <c r="AH73" s="56">
        <v>0</v>
      </c>
      <c r="AI73" s="56">
        <v>0</v>
      </c>
      <c r="AJ73" s="56">
        <v>0</v>
      </c>
      <c r="AK73" s="64">
        <v>0</v>
      </c>
    </row>
    <row r="74" spans="2:37" ht="13.5" x14ac:dyDescent="0.3">
      <c r="B74" s="59" t="s">
        <v>112</v>
      </c>
      <c r="C74" s="60">
        <v>7.1</v>
      </c>
      <c r="D74" s="60">
        <v>0</v>
      </c>
      <c r="E74" s="60">
        <v>518.4</v>
      </c>
      <c r="F74" s="60">
        <v>305.3</v>
      </c>
      <c r="G74" s="60">
        <v>0</v>
      </c>
      <c r="H74" s="60">
        <v>0</v>
      </c>
      <c r="I74" s="60">
        <v>95.2</v>
      </c>
      <c r="J74" s="60">
        <v>1.7</v>
      </c>
      <c r="K74" s="60">
        <v>42.7</v>
      </c>
      <c r="L74" s="60">
        <v>6.2</v>
      </c>
      <c r="M74" s="60">
        <v>39.299999999999997</v>
      </c>
      <c r="N74" s="60">
        <v>1.6</v>
      </c>
      <c r="O74" s="60">
        <v>429.3</v>
      </c>
      <c r="P74" s="60">
        <v>37.799999999999997</v>
      </c>
      <c r="Q74" s="60">
        <v>0.4</v>
      </c>
      <c r="R74" s="60">
        <v>1485.1</v>
      </c>
      <c r="U74" s="59" t="s">
        <v>112</v>
      </c>
      <c r="V74" s="60">
        <v>4.6620736262721998</v>
      </c>
      <c r="W74" s="60">
        <v>0</v>
      </c>
      <c r="X74" s="60">
        <v>466.67812084487798</v>
      </c>
      <c r="Y74" s="60">
        <v>276.126668206538</v>
      </c>
      <c r="Z74" s="60">
        <v>0</v>
      </c>
      <c r="AA74" s="60">
        <v>0</v>
      </c>
      <c r="AB74" s="60">
        <v>104.50993248549401</v>
      </c>
      <c r="AC74" s="60">
        <v>5.2384741309254297</v>
      </c>
      <c r="AD74" s="60">
        <v>42.439628429067703</v>
      </c>
      <c r="AE74" s="60">
        <v>14.5329825371862</v>
      </c>
      <c r="AF74" s="60">
        <v>46.498719003283597</v>
      </c>
      <c r="AG74" s="60">
        <v>2.27987406989</v>
      </c>
      <c r="AH74" s="60">
        <v>432.510782890163</v>
      </c>
      <c r="AI74" s="60">
        <v>54.683470329736103</v>
      </c>
      <c r="AJ74" s="60">
        <v>1.2045940076186701</v>
      </c>
      <c r="AK74" s="60">
        <v>1451.3653205610501</v>
      </c>
    </row>
    <row r="75" spans="2:37" ht="13.5" x14ac:dyDescent="0.3">
      <c r="B75" s="55" t="s">
        <v>113</v>
      </c>
      <c r="C75" s="56">
        <v>0</v>
      </c>
      <c r="D75" s="56">
        <v>0</v>
      </c>
      <c r="E75" s="56">
        <v>126.6</v>
      </c>
      <c r="F75" s="56">
        <v>12.5</v>
      </c>
      <c r="G75" s="56">
        <v>0</v>
      </c>
      <c r="H75" s="56">
        <v>0</v>
      </c>
      <c r="I75" s="56">
        <v>0</v>
      </c>
      <c r="J75" s="56">
        <v>0</v>
      </c>
      <c r="K75" s="56">
        <v>0</v>
      </c>
      <c r="L75" s="56">
        <v>0</v>
      </c>
      <c r="M75" s="56">
        <v>0</v>
      </c>
      <c r="N75" s="56">
        <v>0</v>
      </c>
      <c r="O75" s="56">
        <v>0</v>
      </c>
      <c r="P75" s="56">
        <v>0</v>
      </c>
      <c r="Q75" s="56">
        <v>0</v>
      </c>
      <c r="R75" s="64">
        <v>139.1</v>
      </c>
      <c r="U75" s="55" t="s">
        <v>113</v>
      </c>
      <c r="V75" s="56">
        <v>1.80589592507102</v>
      </c>
      <c r="W75" s="56">
        <v>0</v>
      </c>
      <c r="X75" s="56">
        <v>137.615499825033</v>
      </c>
      <c r="Y75" s="56">
        <v>12.949704455048799</v>
      </c>
      <c r="Z75" s="56">
        <v>0</v>
      </c>
      <c r="AA75" s="56">
        <v>0</v>
      </c>
      <c r="AB75" s="56">
        <v>0</v>
      </c>
      <c r="AC75" s="56">
        <v>0</v>
      </c>
      <c r="AD75" s="56">
        <v>0.1703607421875</v>
      </c>
      <c r="AE75" s="56">
        <v>0</v>
      </c>
      <c r="AF75" s="56">
        <v>0</v>
      </c>
      <c r="AG75" s="56">
        <v>0</v>
      </c>
      <c r="AH75" s="56">
        <v>0</v>
      </c>
      <c r="AI75" s="56">
        <v>0</v>
      </c>
      <c r="AJ75" s="56">
        <v>1.1142721901633501</v>
      </c>
      <c r="AK75" s="64">
        <v>153.655733137504</v>
      </c>
    </row>
    <row r="76" spans="2:37" ht="13.5" x14ac:dyDescent="0.3">
      <c r="B76" s="59" t="s">
        <v>114</v>
      </c>
      <c r="C76" s="60">
        <v>7.1</v>
      </c>
      <c r="D76" s="60">
        <v>0</v>
      </c>
      <c r="E76" s="60">
        <v>645</v>
      </c>
      <c r="F76" s="60">
        <v>317.89999999999998</v>
      </c>
      <c r="G76" s="60">
        <v>0</v>
      </c>
      <c r="H76" s="60">
        <v>0</v>
      </c>
      <c r="I76" s="60">
        <v>95.2</v>
      </c>
      <c r="J76" s="60">
        <v>1.7</v>
      </c>
      <c r="K76" s="60">
        <v>42.7</v>
      </c>
      <c r="L76" s="60">
        <v>6.2</v>
      </c>
      <c r="M76" s="60">
        <v>39.299999999999997</v>
      </c>
      <c r="N76" s="60">
        <v>1.6</v>
      </c>
      <c r="O76" s="60">
        <v>429.3</v>
      </c>
      <c r="P76" s="60">
        <v>37.799999999999997</v>
      </c>
      <c r="Q76" s="60">
        <v>0.4</v>
      </c>
      <c r="R76" s="60">
        <v>1624.2</v>
      </c>
      <c r="U76" s="59" t="s">
        <v>114</v>
      </c>
      <c r="V76" s="60">
        <v>6.46796955134322</v>
      </c>
      <c r="W76" s="60">
        <v>0</v>
      </c>
      <c r="X76" s="60">
        <v>604.29362066991098</v>
      </c>
      <c r="Y76" s="60">
        <v>289.07637266158702</v>
      </c>
      <c r="Z76" s="60">
        <v>0</v>
      </c>
      <c r="AA76" s="60">
        <v>0</v>
      </c>
      <c r="AB76" s="60">
        <v>104.50993248549401</v>
      </c>
      <c r="AC76" s="60">
        <v>5.2384741309254297</v>
      </c>
      <c r="AD76" s="60">
        <v>42.6099891712553</v>
      </c>
      <c r="AE76" s="60">
        <v>14.5329825371862</v>
      </c>
      <c r="AF76" s="60">
        <v>46.498719003283597</v>
      </c>
      <c r="AG76" s="60">
        <v>2.27987406989</v>
      </c>
      <c r="AH76" s="60">
        <v>432.510782890163</v>
      </c>
      <c r="AI76" s="60">
        <v>54.683470329736103</v>
      </c>
      <c r="AJ76" s="60">
        <v>2.31886619778202</v>
      </c>
      <c r="AK76" s="60">
        <v>1605.0210536985601</v>
      </c>
    </row>
    <row r="77" spans="2:37" x14ac:dyDescent="0.25">
      <c r="B77" s="52"/>
      <c r="C77" s="65">
        <v>0</v>
      </c>
      <c r="D77" s="65">
        <v>0</v>
      </c>
      <c r="E77" s="65">
        <v>1.13686837721616E-13</v>
      </c>
      <c r="F77" s="65">
        <v>0</v>
      </c>
      <c r="G77" s="65">
        <v>0</v>
      </c>
      <c r="H77" s="65">
        <v>0</v>
      </c>
      <c r="I77" s="65">
        <v>0</v>
      </c>
      <c r="J77" s="65">
        <v>0</v>
      </c>
      <c r="K77" s="65">
        <v>5.5511151231257803E-15</v>
      </c>
      <c r="L77" s="65">
        <v>3.5527136788005001E-15</v>
      </c>
      <c r="M77" s="65">
        <v>0</v>
      </c>
      <c r="N77" s="65">
        <v>0</v>
      </c>
      <c r="O77" s="65">
        <v>-1.13686837721616E-13</v>
      </c>
      <c r="P77" s="65">
        <v>0</v>
      </c>
      <c r="Q77" s="65">
        <v>0</v>
      </c>
      <c r="R77" s="65">
        <v>0</v>
      </c>
      <c r="U77" s="52"/>
      <c r="V77" s="65">
        <v>0</v>
      </c>
      <c r="W77" s="65">
        <v>0</v>
      </c>
      <c r="X77" s="65">
        <v>1.13686837721616E-13</v>
      </c>
      <c r="Y77" s="65">
        <v>0</v>
      </c>
      <c r="Z77" s="65">
        <v>0</v>
      </c>
      <c r="AA77" s="65">
        <v>0</v>
      </c>
      <c r="AB77" s="65">
        <v>0</v>
      </c>
      <c r="AC77" s="65">
        <v>0</v>
      </c>
      <c r="AD77" s="65">
        <v>5.5511151231257803E-15</v>
      </c>
      <c r="AE77" s="65">
        <v>3.5527136788005001E-15</v>
      </c>
      <c r="AF77" s="65">
        <v>0</v>
      </c>
      <c r="AG77" s="65">
        <v>0</v>
      </c>
      <c r="AH77" s="65">
        <v>-1.13686837721616E-13</v>
      </c>
      <c r="AI77" s="65">
        <v>0</v>
      </c>
      <c r="AJ77" s="65">
        <v>0</v>
      </c>
      <c r="AK77" s="65">
        <v>0</v>
      </c>
    </row>
    <row r="81" spans="2:38" ht="13.5" x14ac:dyDescent="0.25">
      <c r="B81" s="50" t="s">
        <v>117</v>
      </c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U81" s="50" t="s">
        <v>117</v>
      </c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</row>
    <row r="82" spans="2:38" x14ac:dyDescent="0.25"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</row>
    <row r="83" spans="2:38" ht="13.75" customHeight="1" x14ac:dyDescent="0.25">
      <c r="B83" s="3" t="s">
        <v>76</v>
      </c>
      <c r="C83" s="2" t="s">
        <v>77</v>
      </c>
      <c r="D83" s="2" t="s">
        <v>78</v>
      </c>
      <c r="E83" s="2" t="s">
        <v>79</v>
      </c>
      <c r="F83" s="2" t="s">
        <v>80</v>
      </c>
      <c r="G83" s="2" t="s">
        <v>81</v>
      </c>
      <c r="H83" s="2" t="s">
        <v>82</v>
      </c>
      <c r="I83" s="2" t="s">
        <v>83</v>
      </c>
      <c r="J83" s="2"/>
      <c r="K83" s="2"/>
      <c r="L83" s="2"/>
      <c r="M83" s="2"/>
      <c r="N83" s="2"/>
      <c r="O83" s="2" t="s">
        <v>84</v>
      </c>
      <c r="P83" s="2" t="s">
        <v>85</v>
      </c>
      <c r="Q83" s="2" t="s">
        <v>86</v>
      </c>
      <c r="R83" s="2" t="s">
        <v>38</v>
      </c>
      <c r="S83" s="52"/>
      <c r="U83" s="3" t="s">
        <v>76</v>
      </c>
      <c r="V83" s="2" t="s">
        <v>77</v>
      </c>
      <c r="W83" s="2" t="s">
        <v>78</v>
      </c>
      <c r="X83" s="2" t="s">
        <v>79</v>
      </c>
      <c r="Y83" s="2" t="s">
        <v>80</v>
      </c>
      <c r="Z83" s="2" t="s">
        <v>81</v>
      </c>
      <c r="AA83" s="2" t="s">
        <v>82</v>
      </c>
      <c r="AB83" s="2" t="s">
        <v>83</v>
      </c>
      <c r="AC83" s="2"/>
      <c r="AD83" s="2"/>
      <c r="AE83" s="2"/>
      <c r="AF83" s="2"/>
      <c r="AG83" s="2"/>
      <c r="AH83" s="2" t="s">
        <v>84</v>
      </c>
      <c r="AI83" s="2" t="s">
        <v>85</v>
      </c>
      <c r="AJ83" s="2" t="s">
        <v>86</v>
      </c>
      <c r="AK83" s="2" t="s">
        <v>38</v>
      </c>
      <c r="AL83" s="52"/>
    </row>
    <row r="84" spans="2:38" ht="46" x14ac:dyDescent="0.25">
      <c r="B84" s="3"/>
      <c r="C84" s="2"/>
      <c r="D84" s="2"/>
      <c r="E84" s="2"/>
      <c r="F84" s="2"/>
      <c r="G84" s="2"/>
      <c r="H84" s="2"/>
      <c r="I84" s="53" t="s">
        <v>35</v>
      </c>
      <c r="J84" s="53" t="s">
        <v>16</v>
      </c>
      <c r="K84" s="53" t="s">
        <v>36</v>
      </c>
      <c r="L84" s="53" t="s">
        <v>87</v>
      </c>
      <c r="M84" s="54" t="s">
        <v>88</v>
      </c>
      <c r="N84" s="53" t="s">
        <v>89</v>
      </c>
      <c r="O84" s="2"/>
      <c r="P84" s="2"/>
      <c r="Q84" s="2"/>
      <c r="R84" s="2"/>
      <c r="S84" s="52"/>
      <c r="U84" s="3"/>
      <c r="V84" s="2"/>
      <c r="W84" s="2"/>
      <c r="X84" s="2"/>
      <c r="Y84" s="2"/>
      <c r="Z84" s="2"/>
      <c r="AA84" s="2"/>
      <c r="AB84" s="53" t="s">
        <v>35</v>
      </c>
      <c r="AC84" s="53" t="s">
        <v>16</v>
      </c>
      <c r="AD84" s="53" t="s">
        <v>36</v>
      </c>
      <c r="AE84" s="53" t="s">
        <v>87</v>
      </c>
      <c r="AF84" s="54" t="s">
        <v>88</v>
      </c>
      <c r="AG84" s="53" t="s">
        <v>89</v>
      </c>
      <c r="AH84" s="2"/>
      <c r="AI84" s="2"/>
      <c r="AJ84" s="2"/>
      <c r="AK84" s="2"/>
      <c r="AL84" s="52"/>
    </row>
    <row r="85" spans="2:38" ht="13.5" x14ac:dyDescent="0.3">
      <c r="B85" s="55" t="s">
        <v>90</v>
      </c>
      <c r="C85" s="56">
        <v>0</v>
      </c>
      <c r="D85" s="56">
        <v>9.8000000000000007</v>
      </c>
      <c r="E85" s="56">
        <v>0</v>
      </c>
      <c r="F85" s="56">
        <v>0.2</v>
      </c>
      <c r="G85" s="57">
        <v>1190.9000000000001</v>
      </c>
      <c r="H85" s="57">
        <v>180.1</v>
      </c>
      <c r="I85" s="57">
        <v>187.2</v>
      </c>
      <c r="J85" s="57">
        <v>21.5</v>
      </c>
      <c r="K85" s="56">
        <v>0</v>
      </c>
      <c r="L85" s="56">
        <v>0</v>
      </c>
      <c r="M85" s="57">
        <v>49.5</v>
      </c>
      <c r="N85" s="57">
        <v>4</v>
      </c>
      <c r="O85" s="56">
        <v>0</v>
      </c>
      <c r="P85" s="56">
        <v>0</v>
      </c>
      <c r="Q85" s="56">
        <v>0</v>
      </c>
      <c r="R85" s="58">
        <v>1643.2</v>
      </c>
      <c r="S85" s="52"/>
      <c r="U85" s="55" t="s">
        <v>90</v>
      </c>
      <c r="V85" s="56">
        <v>0</v>
      </c>
      <c r="W85" s="56">
        <v>9.7691999999999997</v>
      </c>
      <c r="X85" s="56">
        <v>0</v>
      </c>
      <c r="Y85" s="56">
        <v>0.18608</v>
      </c>
      <c r="Z85" s="57">
        <v>1069.3939393939399</v>
      </c>
      <c r="AA85" s="57">
        <v>194.6</v>
      </c>
      <c r="AB85" s="57">
        <v>224.66743134970599</v>
      </c>
      <c r="AC85" s="57">
        <v>37.278607013832001</v>
      </c>
      <c r="AD85" s="56">
        <v>0</v>
      </c>
      <c r="AE85" s="56">
        <v>0</v>
      </c>
      <c r="AF85" s="57">
        <v>60.333738532710498</v>
      </c>
      <c r="AG85" s="57">
        <v>9.1855201728338205</v>
      </c>
      <c r="AH85" s="56">
        <v>0</v>
      </c>
      <c r="AI85" s="56">
        <v>0</v>
      </c>
      <c r="AJ85" s="56">
        <v>0</v>
      </c>
      <c r="AK85" s="58">
        <v>1605.4145164630199</v>
      </c>
      <c r="AL85" s="52"/>
    </row>
    <row r="86" spans="2:38" ht="13.5" x14ac:dyDescent="0.3">
      <c r="B86" s="55" t="s">
        <v>91</v>
      </c>
      <c r="C86" s="56">
        <v>48.5</v>
      </c>
      <c r="D86" s="56">
        <v>533.79999999999995</v>
      </c>
      <c r="E86" s="56">
        <v>142.30000000000001</v>
      </c>
      <c r="F86" s="56">
        <v>343.8</v>
      </c>
      <c r="G86" s="56">
        <v>0</v>
      </c>
      <c r="H86" s="56">
        <v>0</v>
      </c>
      <c r="I86" s="56">
        <v>0</v>
      </c>
      <c r="J86" s="56">
        <v>0</v>
      </c>
      <c r="K86" s="56">
        <v>0</v>
      </c>
      <c r="L86" s="56">
        <v>0</v>
      </c>
      <c r="M86" s="56">
        <v>0</v>
      </c>
      <c r="N86" s="56">
        <v>0</v>
      </c>
      <c r="O86" s="56">
        <v>0</v>
      </c>
      <c r="P86" s="56">
        <v>0</v>
      </c>
      <c r="Q86" s="56">
        <v>0</v>
      </c>
      <c r="R86" s="58">
        <v>1068.5</v>
      </c>
      <c r="S86" s="52"/>
      <c r="U86" s="55" t="s">
        <v>91</v>
      </c>
      <c r="V86" s="56">
        <v>12.9193471516563</v>
      </c>
      <c r="W86" s="56">
        <v>409.19758903168002</v>
      </c>
      <c r="X86" s="56">
        <v>133.03147421440801</v>
      </c>
      <c r="Y86" s="56">
        <v>297.822425417403</v>
      </c>
      <c r="Z86" s="56">
        <v>0</v>
      </c>
      <c r="AA86" s="56">
        <v>0</v>
      </c>
      <c r="AB86" s="56">
        <v>0</v>
      </c>
      <c r="AC86" s="56">
        <v>0</v>
      </c>
      <c r="AD86" s="56">
        <v>0</v>
      </c>
      <c r="AE86" s="56">
        <v>0</v>
      </c>
      <c r="AF86" s="56">
        <v>0</v>
      </c>
      <c r="AG86" s="56">
        <v>0</v>
      </c>
      <c r="AH86" s="56">
        <v>0</v>
      </c>
      <c r="AI86" s="56">
        <v>0</v>
      </c>
      <c r="AJ86" s="56">
        <v>0</v>
      </c>
      <c r="AK86" s="58">
        <v>852.97083581514801</v>
      </c>
      <c r="AL86" s="52"/>
    </row>
    <row r="87" spans="2:38" ht="13.5" x14ac:dyDescent="0.3">
      <c r="B87" s="55" t="s">
        <v>92</v>
      </c>
      <c r="C87" s="56">
        <v>0</v>
      </c>
      <c r="D87" s="56">
        <v>0</v>
      </c>
      <c r="E87" s="56">
        <v>0</v>
      </c>
      <c r="F87" s="56">
        <v>0</v>
      </c>
      <c r="G87" s="56">
        <v>0</v>
      </c>
      <c r="H87" s="56">
        <v>0</v>
      </c>
      <c r="I87" s="56">
        <v>0</v>
      </c>
      <c r="J87" s="56">
        <v>0</v>
      </c>
      <c r="K87" s="56">
        <v>0</v>
      </c>
      <c r="L87" s="56">
        <v>0</v>
      </c>
      <c r="M87" s="56">
        <v>0</v>
      </c>
      <c r="N87" s="56">
        <v>0</v>
      </c>
      <c r="O87" s="56">
        <v>-73.7</v>
      </c>
      <c r="P87" s="56">
        <v>0</v>
      </c>
      <c r="Q87" s="56">
        <v>0</v>
      </c>
      <c r="R87" s="58">
        <v>-73.7</v>
      </c>
      <c r="S87" s="52"/>
      <c r="U87" s="55" t="s">
        <v>92</v>
      </c>
      <c r="V87" s="56">
        <v>0</v>
      </c>
      <c r="W87" s="56">
        <v>0</v>
      </c>
      <c r="X87" s="56">
        <v>0</v>
      </c>
      <c r="Y87" s="56">
        <v>0</v>
      </c>
      <c r="Z87" s="56">
        <v>0</v>
      </c>
      <c r="AA87" s="56">
        <v>0</v>
      </c>
      <c r="AB87" s="56">
        <v>0</v>
      </c>
      <c r="AC87" s="56">
        <v>0</v>
      </c>
      <c r="AD87" s="56">
        <v>0</v>
      </c>
      <c r="AE87" s="56">
        <v>0</v>
      </c>
      <c r="AF87" s="56">
        <v>0</v>
      </c>
      <c r="AG87" s="56">
        <v>0</v>
      </c>
      <c r="AH87" s="56">
        <v>-48.935732553446002</v>
      </c>
      <c r="AI87" s="56">
        <v>0</v>
      </c>
      <c r="AJ87" s="56">
        <v>0</v>
      </c>
      <c r="AK87" s="58">
        <v>-48.935732553446002</v>
      </c>
      <c r="AL87" s="52"/>
    </row>
    <row r="88" spans="2:38" ht="13.5" x14ac:dyDescent="0.3">
      <c r="B88" s="55" t="s">
        <v>93</v>
      </c>
      <c r="C88" s="56">
        <v>0</v>
      </c>
      <c r="D88" s="56">
        <v>0</v>
      </c>
      <c r="E88" s="56">
        <v>-16.5</v>
      </c>
      <c r="F88" s="56">
        <v>0</v>
      </c>
      <c r="G88" s="56">
        <v>0</v>
      </c>
      <c r="H88" s="56">
        <v>0</v>
      </c>
      <c r="I88" s="56">
        <v>0</v>
      </c>
      <c r="J88" s="56">
        <v>0</v>
      </c>
      <c r="K88" s="56">
        <v>0</v>
      </c>
      <c r="L88" s="56">
        <v>0</v>
      </c>
      <c r="M88" s="56">
        <v>0</v>
      </c>
      <c r="N88" s="56">
        <v>0</v>
      </c>
      <c r="O88" s="56">
        <v>0</v>
      </c>
      <c r="P88" s="56">
        <v>0</v>
      </c>
      <c r="Q88" s="56">
        <v>0</v>
      </c>
      <c r="R88" s="58">
        <v>-16.5</v>
      </c>
      <c r="S88" s="52"/>
      <c r="U88" s="55" t="s">
        <v>93</v>
      </c>
      <c r="V88" s="56">
        <v>0</v>
      </c>
      <c r="W88" s="56">
        <v>0</v>
      </c>
      <c r="X88" s="56">
        <v>-16.1142804846369</v>
      </c>
      <c r="Y88" s="56">
        <v>-5.6182842749223999E-2</v>
      </c>
      <c r="Z88" s="56">
        <v>0</v>
      </c>
      <c r="AA88" s="56">
        <v>0</v>
      </c>
      <c r="AB88" s="56">
        <v>0</v>
      </c>
      <c r="AC88" s="56">
        <v>0</v>
      </c>
      <c r="AD88" s="56">
        <v>0</v>
      </c>
      <c r="AE88" s="56">
        <v>-6.2425380832471103E-3</v>
      </c>
      <c r="AF88" s="56">
        <v>0</v>
      </c>
      <c r="AG88" s="56">
        <v>0</v>
      </c>
      <c r="AH88" s="56">
        <v>0</v>
      </c>
      <c r="AI88" s="56">
        <v>0</v>
      </c>
      <c r="AJ88" s="56">
        <v>0</v>
      </c>
      <c r="AK88" s="58">
        <v>-16.176705865469401</v>
      </c>
      <c r="AL88" s="52"/>
    </row>
    <row r="89" spans="2:38" ht="13.5" x14ac:dyDescent="0.3">
      <c r="B89" s="55" t="s">
        <v>94</v>
      </c>
      <c r="C89" s="56">
        <v>0</v>
      </c>
      <c r="D89" s="56">
        <v>0</v>
      </c>
      <c r="E89" s="56">
        <v>-80.599999999999994</v>
      </c>
      <c r="F89" s="56">
        <v>0</v>
      </c>
      <c r="G89" s="56">
        <v>0</v>
      </c>
      <c r="H89" s="56">
        <v>0</v>
      </c>
      <c r="I89" s="56">
        <v>0</v>
      </c>
      <c r="J89" s="56">
        <v>0</v>
      </c>
      <c r="K89" s="56">
        <v>-0.8</v>
      </c>
      <c r="L89" s="56">
        <v>0</v>
      </c>
      <c r="M89" s="56">
        <v>0</v>
      </c>
      <c r="N89" s="56">
        <v>0</v>
      </c>
      <c r="O89" s="56">
        <v>0</v>
      </c>
      <c r="P89" s="56">
        <v>0</v>
      </c>
      <c r="Q89" s="56">
        <v>0</v>
      </c>
      <c r="R89" s="58">
        <v>-81.400000000000006</v>
      </c>
      <c r="S89" s="52"/>
      <c r="U89" s="55" t="s">
        <v>94</v>
      </c>
      <c r="V89" s="56">
        <v>0</v>
      </c>
      <c r="W89" s="56">
        <v>0</v>
      </c>
      <c r="X89" s="56">
        <v>-74.686327904220704</v>
      </c>
      <c r="Y89" s="56">
        <v>0</v>
      </c>
      <c r="Z89" s="56">
        <v>0</v>
      </c>
      <c r="AA89" s="56">
        <v>0</v>
      </c>
      <c r="AB89" s="56">
        <v>0</v>
      </c>
      <c r="AC89" s="56">
        <v>0</v>
      </c>
      <c r="AD89" s="56">
        <v>-4.14190380795604</v>
      </c>
      <c r="AE89" s="56">
        <v>0</v>
      </c>
      <c r="AF89" s="56">
        <v>0</v>
      </c>
      <c r="AG89" s="56">
        <v>0</v>
      </c>
      <c r="AH89" s="56">
        <v>0</v>
      </c>
      <c r="AI89" s="56">
        <v>0</v>
      </c>
      <c r="AJ89" s="56">
        <v>0</v>
      </c>
      <c r="AK89" s="58">
        <v>-78.828231712176802</v>
      </c>
      <c r="AL89" s="52"/>
    </row>
    <row r="90" spans="2:38" ht="13.5" x14ac:dyDescent="0.3">
      <c r="B90" s="55" t="s">
        <v>95</v>
      </c>
      <c r="C90" s="56">
        <v>0</v>
      </c>
      <c r="D90" s="56">
        <v>0</v>
      </c>
      <c r="E90" s="56">
        <v>0</v>
      </c>
      <c r="F90" s="56">
        <v>0</v>
      </c>
      <c r="G90" s="56">
        <v>0</v>
      </c>
      <c r="H90" s="56">
        <v>0</v>
      </c>
      <c r="I90" s="56">
        <v>0</v>
      </c>
      <c r="J90" s="56">
        <v>0</v>
      </c>
      <c r="K90" s="56">
        <v>0</v>
      </c>
      <c r="L90" s="56">
        <v>0</v>
      </c>
      <c r="M90" s="56">
        <v>0</v>
      </c>
      <c r="N90" s="56">
        <v>0</v>
      </c>
      <c r="O90" s="56">
        <v>0</v>
      </c>
      <c r="P90" s="56">
        <v>0</v>
      </c>
      <c r="Q90" s="56">
        <v>0</v>
      </c>
      <c r="R90" s="58">
        <v>0</v>
      </c>
      <c r="S90" s="52"/>
      <c r="U90" s="55" t="s">
        <v>95</v>
      </c>
      <c r="V90" s="56">
        <v>0</v>
      </c>
      <c r="W90" s="56">
        <v>0</v>
      </c>
      <c r="X90" s="56">
        <v>0</v>
      </c>
      <c r="Y90" s="56">
        <v>0</v>
      </c>
      <c r="Z90" s="56">
        <v>0</v>
      </c>
      <c r="AA90" s="56">
        <v>0</v>
      </c>
      <c r="AB90" s="56">
        <v>0</v>
      </c>
      <c r="AC90" s="56">
        <v>0</v>
      </c>
      <c r="AD90" s="56">
        <v>0</v>
      </c>
      <c r="AE90" s="56">
        <v>0</v>
      </c>
      <c r="AF90" s="56">
        <v>0</v>
      </c>
      <c r="AG90" s="56">
        <v>0</v>
      </c>
      <c r="AH90" s="56">
        <v>0</v>
      </c>
      <c r="AI90" s="56">
        <v>0</v>
      </c>
      <c r="AJ90" s="56">
        <v>0</v>
      </c>
      <c r="AK90" s="58">
        <v>0</v>
      </c>
      <c r="AL90" s="52"/>
    </row>
    <row r="91" spans="2:38" ht="13.5" x14ac:dyDescent="0.3">
      <c r="B91" s="59" t="s">
        <v>96</v>
      </c>
      <c r="C91" s="60">
        <v>48.5</v>
      </c>
      <c r="D91" s="60">
        <v>543.6</v>
      </c>
      <c r="E91" s="60">
        <v>45.2</v>
      </c>
      <c r="F91" s="60">
        <v>344</v>
      </c>
      <c r="G91" s="60">
        <v>1190.9000000000001</v>
      </c>
      <c r="H91" s="60">
        <v>180.1</v>
      </c>
      <c r="I91" s="60">
        <v>187.2</v>
      </c>
      <c r="J91" s="60">
        <v>21.5</v>
      </c>
      <c r="K91" s="60">
        <v>-0.8</v>
      </c>
      <c r="L91" s="60">
        <v>0</v>
      </c>
      <c r="M91" s="60">
        <v>49.5</v>
      </c>
      <c r="N91" s="60">
        <v>4</v>
      </c>
      <c r="O91" s="60">
        <v>-73.7</v>
      </c>
      <c r="P91" s="60">
        <v>0</v>
      </c>
      <c r="Q91" s="60">
        <v>0</v>
      </c>
      <c r="R91" s="60">
        <v>2540</v>
      </c>
      <c r="S91" s="52"/>
      <c r="U91" s="59" t="s">
        <v>96</v>
      </c>
      <c r="V91" s="60">
        <v>12.9193471516563</v>
      </c>
      <c r="W91" s="60">
        <v>418.96678903167998</v>
      </c>
      <c r="X91" s="60">
        <v>42.230865825550602</v>
      </c>
      <c r="Y91" s="60">
        <v>297.95232257465398</v>
      </c>
      <c r="Z91" s="60">
        <v>1069.3939393939399</v>
      </c>
      <c r="AA91" s="60">
        <v>194.6</v>
      </c>
      <c r="AB91" s="60">
        <v>224.66743134970599</v>
      </c>
      <c r="AC91" s="60">
        <v>37.278607013832001</v>
      </c>
      <c r="AD91" s="60">
        <v>-4.14190380795604</v>
      </c>
      <c r="AE91" s="60">
        <v>-6.2425380832471103E-3</v>
      </c>
      <c r="AF91" s="60">
        <v>60.333738532710498</v>
      </c>
      <c r="AG91" s="60">
        <v>9.1855201728338205</v>
      </c>
      <c r="AH91" s="60">
        <v>-48.935732553446002</v>
      </c>
      <c r="AI91" s="60">
        <v>0</v>
      </c>
      <c r="AJ91" s="60">
        <v>0</v>
      </c>
      <c r="AK91" s="60">
        <v>2314.4446821470801</v>
      </c>
      <c r="AL91" s="52"/>
    </row>
    <row r="92" spans="2:38" ht="13.5" x14ac:dyDescent="0.3">
      <c r="B92" s="61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52"/>
      <c r="U92" s="61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52"/>
    </row>
    <row r="93" spans="2:38" ht="13.5" x14ac:dyDescent="0.3">
      <c r="B93" s="63" t="s">
        <v>97</v>
      </c>
      <c r="C93" s="56">
        <v>0</v>
      </c>
      <c r="D93" s="56">
        <v>0</v>
      </c>
      <c r="E93" s="56">
        <v>0</v>
      </c>
      <c r="F93" s="56">
        <v>0</v>
      </c>
      <c r="G93" s="56">
        <v>0</v>
      </c>
      <c r="H93" s="56">
        <v>0</v>
      </c>
      <c r="I93" s="56">
        <v>0</v>
      </c>
      <c r="J93" s="56">
        <v>0</v>
      </c>
      <c r="K93" s="56">
        <v>0</v>
      </c>
      <c r="L93" s="56">
        <v>0</v>
      </c>
      <c r="M93" s="56">
        <v>0</v>
      </c>
      <c r="N93" s="56">
        <v>0</v>
      </c>
      <c r="O93" s="56">
        <v>0</v>
      </c>
      <c r="P93" s="56">
        <v>0</v>
      </c>
      <c r="Q93" s="56">
        <v>0</v>
      </c>
      <c r="R93" s="64">
        <v>0</v>
      </c>
      <c r="S93" s="52"/>
      <c r="U93" s="63" t="s">
        <v>97</v>
      </c>
      <c r="V93" s="56">
        <v>0</v>
      </c>
      <c r="W93" s="56">
        <v>0</v>
      </c>
      <c r="X93" s="56">
        <v>0</v>
      </c>
      <c r="Y93" s="56">
        <v>0</v>
      </c>
      <c r="Z93" s="56">
        <v>0</v>
      </c>
      <c r="AA93" s="56">
        <v>0</v>
      </c>
      <c r="AB93" s="56">
        <v>0</v>
      </c>
      <c r="AC93" s="56">
        <v>0</v>
      </c>
      <c r="AD93" s="56">
        <v>0</v>
      </c>
      <c r="AE93" s="56">
        <v>0</v>
      </c>
      <c r="AF93" s="56">
        <v>0</v>
      </c>
      <c r="AG93" s="56">
        <v>0</v>
      </c>
      <c r="AH93" s="56">
        <v>0</v>
      </c>
      <c r="AI93" s="56">
        <v>0</v>
      </c>
      <c r="AJ93" s="56">
        <v>0</v>
      </c>
      <c r="AK93" s="64">
        <v>0</v>
      </c>
      <c r="AL93" s="52"/>
    </row>
    <row r="94" spans="2:38" ht="13.5" x14ac:dyDescent="0.3">
      <c r="B94" s="63" t="s">
        <v>98</v>
      </c>
      <c r="C94" s="56">
        <v>2.2000000000000002</v>
      </c>
      <c r="D94" s="56">
        <v>0</v>
      </c>
      <c r="E94" s="56">
        <v>3.9</v>
      </c>
      <c r="F94" s="56">
        <v>17.8</v>
      </c>
      <c r="G94" s="56">
        <v>1190.9000000000001</v>
      </c>
      <c r="H94" s="56">
        <v>180.1</v>
      </c>
      <c r="I94" s="56">
        <v>26.8</v>
      </c>
      <c r="J94" s="56">
        <v>7.3</v>
      </c>
      <c r="K94" s="56">
        <v>0</v>
      </c>
      <c r="L94" s="56">
        <v>0.4</v>
      </c>
      <c r="M94" s="56">
        <v>0</v>
      </c>
      <c r="N94" s="56">
        <v>0</v>
      </c>
      <c r="O94" s="56">
        <v>-597.70000000000005</v>
      </c>
      <c r="P94" s="56">
        <v>0</v>
      </c>
      <c r="Q94" s="56">
        <v>0</v>
      </c>
      <c r="R94" s="64">
        <v>831.7</v>
      </c>
      <c r="S94" s="52"/>
      <c r="U94" s="63" t="s">
        <v>98</v>
      </c>
      <c r="V94" s="56">
        <v>0</v>
      </c>
      <c r="W94" s="56">
        <v>0</v>
      </c>
      <c r="X94" s="56">
        <v>0</v>
      </c>
      <c r="Y94" s="56">
        <v>45.490909090909099</v>
      </c>
      <c r="Z94" s="56">
        <v>1069.3939393939399</v>
      </c>
      <c r="AA94" s="56">
        <v>194.6</v>
      </c>
      <c r="AB94" s="56">
        <v>21.1953851819035</v>
      </c>
      <c r="AC94" s="56">
        <v>7.10523467058003</v>
      </c>
      <c r="AD94" s="56">
        <v>0</v>
      </c>
      <c r="AE94" s="56">
        <v>5.05454545454546</v>
      </c>
      <c r="AF94" s="56">
        <v>0</v>
      </c>
      <c r="AG94" s="56">
        <v>0</v>
      </c>
      <c r="AH94" s="56">
        <v>-584.9</v>
      </c>
      <c r="AI94" s="56">
        <v>0</v>
      </c>
      <c r="AJ94" s="56">
        <v>0</v>
      </c>
      <c r="AK94" s="64">
        <v>757.94001379187796</v>
      </c>
      <c r="AL94" s="52"/>
    </row>
    <row r="95" spans="2:38" ht="13.5" x14ac:dyDescent="0.3">
      <c r="B95" s="63" t="s">
        <v>99</v>
      </c>
      <c r="C95" s="56">
        <v>0</v>
      </c>
      <c r="D95" s="56">
        <v>0</v>
      </c>
      <c r="E95" s="56">
        <v>0</v>
      </c>
      <c r="F95" s="56">
        <v>15.5</v>
      </c>
      <c r="G95" s="56">
        <v>0</v>
      </c>
      <c r="H95" s="56">
        <v>0</v>
      </c>
      <c r="I95" s="56">
        <v>12.8</v>
      </c>
      <c r="J95" s="56">
        <v>12.5</v>
      </c>
      <c r="K95" s="56">
        <v>0</v>
      </c>
      <c r="L95" s="56">
        <v>0.3</v>
      </c>
      <c r="M95" s="56">
        <v>0</v>
      </c>
      <c r="N95" s="56">
        <v>2.1</v>
      </c>
      <c r="O95" s="56">
        <v>0</v>
      </c>
      <c r="P95" s="56">
        <v>-38.9</v>
      </c>
      <c r="Q95" s="56">
        <v>0</v>
      </c>
      <c r="R95" s="64">
        <v>4.3</v>
      </c>
      <c r="S95" s="52"/>
      <c r="U95" s="63" t="s">
        <v>99</v>
      </c>
      <c r="V95" s="56">
        <v>0</v>
      </c>
      <c r="W95" s="56">
        <v>0</v>
      </c>
      <c r="X95" s="56">
        <v>0</v>
      </c>
      <c r="Y95" s="56">
        <v>18.367871704671401</v>
      </c>
      <c r="Z95" s="56">
        <v>0</v>
      </c>
      <c r="AA95" s="56">
        <v>0</v>
      </c>
      <c r="AB95" s="56">
        <v>26.005723960832299</v>
      </c>
      <c r="AC95" s="56">
        <v>23.958493278557299</v>
      </c>
      <c r="AD95" s="56">
        <v>0</v>
      </c>
      <c r="AE95" s="56">
        <v>2.0408746338523698</v>
      </c>
      <c r="AF95" s="56">
        <v>0</v>
      </c>
      <c r="AG95" s="56">
        <v>5.8333443106277398</v>
      </c>
      <c r="AH95" s="56">
        <v>0</v>
      </c>
      <c r="AI95" s="56">
        <v>-69.146331472283194</v>
      </c>
      <c r="AJ95" s="56">
        <v>0</v>
      </c>
      <c r="AK95" s="64">
        <v>7.0599764162579399</v>
      </c>
      <c r="AL95" s="52"/>
    </row>
    <row r="96" spans="2:38" ht="13.5" x14ac:dyDescent="0.3">
      <c r="B96" s="63" t="s">
        <v>100</v>
      </c>
      <c r="C96" s="56">
        <v>0</v>
      </c>
      <c r="D96" s="56">
        <v>0</v>
      </c>
      <c r="E96" s="56">
        <v>0</v>
      </c>
      <c r="F96" s="56">
        <v>0</v>
      </c>
      <c r="G96" s="56">
        <v>0</v>
      </c>
      <c r="H96" s="56">
        <v>0</v>
      </c>
      <c r="I96" s="56">
        <v>7.8</v>
      </c>
      <c r="J96" s="56">
        <v>0</v>
      </c>
      <c r="K96" s="56">
        <v>0</v>
      </c>
      <c r="L96" s="56">
        <v>-6.8</v>
      </c>
      <c r="M96" s="56">
        <v>0</v>
      </c>
      <c r="N96" s="56">
        <v>0</v>
      </c>
      <c r="O96" s="56">
        <v>0</v>
      </c>
      <c r="P96" s="56">
        <v>0</v>
      </c>
      <c r="Q96" s="56">
        <v>0</v>
      </c>
      <c r="R96" s="64">
        <v>1</v>
      </c>
      <c r="S96" s="52"/>
      <c r="U96" s="63" t="s">
        <v>100</v>
      </c>
      <c r="V96" s="56">
        <v>0</v>
      </c>
      <c r="W96" s="56">
        <v>0</v>
      </c>
      <c r="X96" s="56">
        <v>0</v>
      </c>
      <c r="Y96" s="56">
        <v>0</v>
      </c>
      <c r="Z96" s="56">
        <v>0</v>
      </c>
      <c r="AA96" s="56">
        <v>0</v>
      </c>
      <c r="AB96" s="56">
        <v>36.4293995794851</v>
      </c>
      <c r="AC96" s="56">
        <v>0</v>
      </c>
      <c r="AD96" s="56">
        <v>0</v>
      </c>
      <c r="AE96" s="56">
        <v>-31.693577634152</v>
      </c>
      <c r="AF96" s="56">
        <v>0</v>
      </c>
      <c r="AG96" s="56">
        <v>0</v>
      </c>
      <c r="AH96" s="56">
        <v>0</v>
      </c>
      <c r="AI96" s="56">
        <v>0</v>
      </c>
      <c r="AJ96" s="56">
        <v>0</v>
      </c>
      <c r="AK96" s="64">
        <v>4.7358219453330603</v>
      </c>
      <c r="AL96" s="52"/>
    </row>
    <row r="97" spans="2:38" ht="13.5" x14ac:dyDescent="0.3">
      <c r="B97" s="63" t="s">
        <v>101</v>
      </c>
      <c r="C97" s="56">
        <v>0</v>
      </c>
      <c r="D97" s="56">
        <v>0</v>
      </c>
      <c r="E97" s="56">
        <v>0</v>
      </c>
      <c r="F97" s="56">
        <v>0</v>
      </c>
      <c r="G97" s="56">
        <v>0</v>
      </c>
      <c r="H97" s="56">
        <v>0</v>
      </c>
      <c r="I97" s="56">
        <v>0</v>
      </c>
      <c r="J97" s="56">
        <v>0</v>
      </c>
      <c r="K97" s="56">
        <v>0</v>
      </c>
      <c r="L97" s="56">
        <v>0</v>
      </c>
      <c r="M97" s="56">
        <v>0</v>
      </c>
      <c r="N97" s="56">
        <v>0</v>
      </c>
      <c r="O97" s="56">
        <v>0</v>
      </c>
      <c r="P97" s="56">
        <v>0</v>
      </c>
      <c r="Q97" s="56">
        <v>0</v>
      </c>
      <c r="R97" s="64">
        <v>0</v>
      </c>
      <c r="S97" s="52"/>
      <c r="U97" s="63" t="s">
        <v>101</v>
      </c>
      <c r="V97" s="56">
        <v>0</v>
      </c>
      <c r="W97" s="56">
        <v>0</v>
      </c>
      <c r="X97" s="56">
        <v>0</v>
      </c>
      <c r="Y97" s="56">
        <v>0</v>
      </c>
      <c r="Z97" s="56">
        <v>0</v>
      </c>
      <c r="AA97" s="56">
        <v>0</v>
      </c>
      <c r="AB97" s="56">
        <v>0</v>
      </c>
      <c r="AC97" s="56">
        <v>0</v>
      </c>
      <c r="AD97" s="56">
        <v>0</v>
      </c>
      <c r="AE97" s="56">
        <v>0</v>
      </c>
      <c r="AF97" s="56">
        <v>0</v>
      </c>
      <c r="AG97" s="56">
        <v>0</v>
      </c>
      <c r="AH97" s="56">
        <v>0</v>
      </c>
      <c r="AI97" s="56">
        <v>0</v>
      </c>
      <c r="AJ97" s="56">
        <v>0</v>
      </c>
      <c r="AK97" s="64">
        <v>0</v>
      </c>
      <c r="AL97" s="52"/>
    </row>
    <row r="98" spans="2:38" ht="13.5" x14ac:dyDescent="0.3">
      <c r="B98" s="63" t="s">
        <v>102</v>
      </c>
      <c r="C98" s="56">
        <v>0</v>
      </c>
      <c r="D98" s="56">
        <v>563.1</v>
      </c>
      <c r="E98" s="56">
        <v>-557.5</v>
      </c>
      <c r="F98" s="56">
        <v>0</v>
      </c>
      <c r="G98" s="56">
        <v>0</v>
      </c>
      <c r="H98" s="56">
        <v>0</v>
      </c>
      <c r="I98" s="56">
        <v>0</v>
      </c>
      <c r="J98" s="56">
        <v>0</v>
      </c>
      <c r="K98" s="56">
        <v>0</v>
      </c>
      <c r="L98" s="56">
        <v>0</v>
      </c>
      <c r="M98" s="56">
        <v>0</v>
      </c>
      <c r="N98" s="56">
        <v>0</v>
      </c>
      <c r="O98" s="56">
        <v>0</v>
      </c>
      <c r="P98" s="56">
        <v>0</v>
      </c>
      <c r="Q98" s="56">
        <v>0</v>
      </c>
      <c r="R98" s="64">
        <v>5.6</v>
      </c>
      <c r="S98" s="52"/>
      <c r="U98" s="63" t="s">
        <v>102</v>
      </c>
      <c r="V98" s="56">
        <v>0</v>
      </c>
      <c r="W98" s="56">
        <v>434.00506451720099</v>
      </c>
      <c r="X98" s="56">
        <v>-429.66501387202902</v>
      </c>
      <c r="Y98" s="56">
        <v>0</v>
      </c>
      <c r="Z98" s="56">
        <v>0</v>
      </c>
      <c r="AA98" s="56">
        <v>0</v>
      </c>
      <c r="AB98" s="56">
        <v>0</v>
      </c>
      <c r="AC98" s="56">
        <v>0</v>
      </c>
      <c r="AD98" s="56">
        <v>0</v>
      </c>
      <c r="AE98" s="56">
        <v>0</v>
      </c>
      <c r="AF98" s="56">
        <v>0</v>
      </c>
      <c r="AG98" s="56">
        <v>0</v>
      </c>
      <c r="AH98" s="56">
        <v>0</v>
      </c>
      <c r="AI98" s="56">
        <v>0</v>
      </c>
      <c r="AJ98" s="56">
        <v>0</v>
      </c>
      <c r="AK98" s="64">
        <v>4.3400506451720302</v>
      </c>
      <c r="AL98" s="52"/>
    </row>
    <row r="99" spans="2:38" ht="13.5" x14ac:dyDescent="0.3">
      <c r="B99" s="63" t="s">
        <v>103</v>
      </c>
      <c r="C99" s="56">
        <v>0</v>
      </c>
      <c r="D99" s="56">
        <v>0</v>
      </c>
      <c r="E99" s="56">
        <v>0</v>
      </c>
      <c r="F99" s="56">
        <v>0</v>
      </c>
      <c r="G99" s="56">
        <v>0</v>
      </c>
      <c r="H99" s="56">
        <v>0</v>
      </c>
      <c r="I99" s="56">
        <v>37.6</v>
      </c>
      <c r="J99" s="56">
        <v>0</v>
      </c>
      <c r="K99" s="56">
        <v>-37.6</v>
      </c>
      <c r="L99" s="56">
        <v>0</v>
      </c>
      <c r="M99" s="56">
        <v>0</v>
      </c>
      <c r="N99" s="56">
        <v>0</v>
      </c>
      <c r="O99" s="56">
        <v>0</v>
      </c>
      <c r="P99" s="56">
        <v>0</v>
      </c>
      <c r="Q99" s="56">
        <v>0</v>
      </c>
      <c r="R99" s="64">
        <v>0</v>
      </c>
      <c r="S99" s="52"/>
      <c r="U99" s="63" t="s">
        <v>103</v>
      </c>
      <c r="V99" s="56">
        <v>0</v>
      </c>
      <c r="W99" s="56">
        <v>0</v>
      </c>
      <c r="X99" s="56">
        <v>0</v>
      </c>
      <c r="Y99" s="56">
        <v>0</v>
      </c>
      <c r="Z99" s="56">
        <v>0</v>
      </c>
      <c r="AA99" s="56">
        <v>0</v>
      </c>
      <c r="AB99" s="56">
        <v>42.6442412976646</v>
      </c>
      <c r="AC99" s="56">
        <v>0</v>
      </c>
      <c r="AD99" s="56">
        <v>-42.6442412976646</v>
      </c>
      <c r="AE99" s="56">
        <v>0</v>
      </c>
      <c r="AF99" s="56">
        <v>0</v>
      </c>
      <c r="AG99" s="56">
        <v>0</v>
      </c>
      <c r="AH99" s="56">
        <v>0</v>
      </c>
      <c r="AI99" s="56">
        <v>0</v>
      </c>
      <c r="AJ99" s="56">
        <v>0</v>
      </c>
      <c r="AK99" s="64">
        <v>0</v>
      </c>
      <c r="AL99" s="52"/>
    </row>
    <row r="100" spans="2:38" ht="13.5" x14ac:dyDescent="0.3">
      <c r="B100" s="63" t="s">
        <v>104</v>
      </c>
      <c r="C100" s="56">
        <v>0</v>
      </c>
      <c r="D100" s="56">
        <v>0</v>
      </c>
      <c r="E100" s="56">
        <v>0</v>
      </c>
      <c r="F100" s="56">
        <v>0</v>
      </c>
      <c r="G100" s="56">
        <v>0</v>
      </c>
      <c r="H100" s="56">
        <v>0</v>
      </c>
      <c r="I100" s="56">
        <v>0</v>
      </c>
      <c r="J100" s="56">
        <v>0</v>
      </c>
      <c r="K100" s="56">
        <v>0</v>
      </c>
      <c r="L100" s="56">
        <v>0</v>
      </c>
      <c r="M100" s="56">
        <v>0</v>
      </c>
      <c r="N100" s="56">
        <v>0</v>
      </c>
      <c r="O100" s="56">
        <v>0</v>
      </c>
      <c r="P100" s="56">
        <v>0</v>
      </c>
      <c r="Q100" s="56">
        <v>0</v>
      </c>
      <c r="R100" s="64">
        <v>0</v>
      </c>
      <c r="S100" s="52"/>
      <c r="U100" s="63" t="s">
        <v>104</v>
      </c>
      <c r="V100" s="56">
        <v>0</v>
      </c>
      <c r="W100" s="56">
        <v>0</v>
      </c>
      <c r="X100" s="56">
        <v>0</v>
      </c>
      <c r="Y100" s="56">
        <v>0</v>
      </c>
      <c r="Z100" s="56">
        <v>0</v>
      </c>
      <c r="AA100" s="56">
        <v>0</v>
      </c>
      <c r="AB100" s="56">
        <v>0</v>
      </c>
      <c r="AC100" s="56">
        <v>0</v>
      </c>
      <c r="AD100" s="56">
        <v>-5.01027091961934</v>
      </c>
      <c r="AE100" s="56">
        <v>0</v>
      </c>
      <c r="AF100" s="56">
        <v>0</v>
      </c>
      <c r="AG100" s="56">
        <v>0</v>
      </c>
      <c r="AH100" s="56">
        <v>0</v>
      </c>
      <c r="AI100" s="56">
        <v>0</v>
      </c>
      <c r="AJ100" s="56">
        <v>7.15752988517049</v>
      </c>
      <c r="AK100" s="64">
        <v>2.14725896555115</v>
      </c>
      <c r="AL100" s="52"/>
    </row>
    <row r="101" spans="2:38" ht="13.5" x14ac:dyDescent="0.3">
      <c r="B101" s="63" t="s">
        <v>105</v>
      </c>
      <c r="C101" s="56">
        <v>0</v>
      </c>
      <c r="D101" s="56">
        <v>0</v>
      </c>
      <c r="E101" s="56">
        <v>0</v>
      </c>
      <c r="F101" s="56">
        <v>0.9</v>
      </c>
      <c r="G101" s="56">
        <v>0</v>
      </c>
      <c r="H101" s="56">
        <v>0</v>
      </c>
      <c r="I101" s="56">
        <v>0</v>
      </c>
      <c r="J101" s="56">
        <v>0</v>
      </c>
      <c r="K101" s="56">
        <v>0</v>
      </c>
      <c r="L101" s="56">
        <v>0</v>
      </c>
      <c r="M101" s="56">
        <v>0</v>
      </c>
      <c r="N101" s="56">
        <v>0</v>
      </c>
      <c r="O101" s="56">
        <v>0.1</v>
      </c>
      <c r="P101" s="56">
        <v>0</v>
      </c>
      <c r="Q101" s="56">
        <v>-0.7</v>
      </c>
      <c r="R101" s="64">
        <v>0.3</v>
      </c>
      <c r="S101" s="52"/>
      <c r="U101" s="63" t="s">
        <v>105</v>
      </c>
      <c r="V101" s="56">
        <v>0</v>
      </c>
      <c r="W101" s="56">
        <v>0</v>
      </c>
      <c r="X101" s="56">
        <v>0</v>
      </c>
      <c r="Y101" s="56">
        <v>7.3296795740695702</v>
      </c>
      <c r="Z101" s="56">
        <v>0</v>
      </c>
      <c r="AA101" s="56">
        <v>0</v>
      </c>
      <c r="AB101" s="56">
        <v>0</v>
      </c>
      <c r="AC101" s="56">
        <v>0.208822779888022</v>
      </c>
      <c r="AD101" s="56">
        <v>0</v>
      </c>
      <c r="AE101" s="56">
        <v>0.81440884156328497</v>
      </c>
      <c r="AF101" s="56">
        <v>0</v>
      </c>
      <c r="AG101" s="56">
        <v>0</v>
      </c>
      <c r="AH101" s="56">
        <v>13.4931642389183</v>
      </c>
      <c r="AI101" s="56">
        <v>0</v>
      </c>
      <c r="AJ101" s="56">
        <v>-14.617594592161501</v>
      </c>
      <c r="AK101" s="64">
        <v>7.2284808422776798</v>
      </c>
      <c r="AL101" s="52"/>
    </row>
    <row r="102" spans="2:38" ht="13.5" x14ac:dyDescent="0.3">
      <c r="B102" s="63" t="s">
        <v>106</v>
      </c>
      <c r="C102" s="56">
        <v>28.7</v>
      </c>
      <c r="D102" s="56">
        <v>-19.5</v>
      </c>
      <c r="E102" s="56">
        <v>25.5</v>
      </c>
      <c r="F102" s="56">
        <v>0</v>
      </c>
      <c r="G102" s="56">
        <v>0</v>
      </c>
      <c r="H102" s="56">
        <v>0</v>
      </c>
      <c r="I102" s="56">
        <v>0</v>
      </c>
      <c r="J102" s="56">
        <v>0</v>
      </c>
      <c r="K102" s="56">
        <v>0</v>
      </c>
      <c r="L102" s="56">
        <v>0</v>
      </c>
      <c r="M102" s="56">
        <v>0</v>
      </c>
      <c r="N102" s="56">
        <v>0</v>
      </c>
      <c r="O102" s="56">
        <v>0</v>
      </c>
      <c r="P102" s="56">
        <v>0</v>
      </c>
      <c r="Q102" s="56">
        <v>0</v>
      </c>
      <c r="R102" s="64">
        <v>34.700000000000003</v>
      </c>
      <c r="S102" s="52"/>
      <c r="U102" s="63" t="s">
        <v>106</v>
      </c>
      <c r="V102" s="56">
        <v>5.4641713867187498</v>
      </c>
      <c r="W102" s="56">
        <v>-15.038275485521</v>
      </c>
      <c r="X102" s="56">
        <v>19.669176096265801</v>
      </c>
      <c r="Y102" s="56">
        <v>0</v>
      </c>
      <c r="Z102" s="56">
        <v>0</v>
      </c>
      <c r="AA102" s="56">
        <v>0</v>
      </c>
      <c r="AB102" s="56">
        <v>0</v>
      </c>
      <c r="AC102" s="56">
        <v>0</v>
      </c>
      <c r="AD102" s="56">
        <v>0</v>
      </c>
      <c r="AE102" s="56">
        <v>0</v>
      </c>
      <c r="AF102" s="56">
        <v>0</v>
      </c>
      <c r="AG102" s="56">
        <v>0</v>
      </c>
      <c r="AH102" s="56">
        <v>0</v>
      </c>
      <c r="AI102" s="56">
        <v>0</v>
      </c>
      <c r="AJ102" s="56">
        <v>0</v>
      </c>
      <c r="AK102" s="64">
        <v>10.095071997463499</v>
      </c>
      <c r="AL102" s="52"/>
    </row>
    <row r="103" spans="2:38" ht="13.5" x14ac:dyDescent="0.3">
      <c r="B103" s="63" t="s">
        <v>107</v>
      </c>
      <c r="C103" s="56">
        <v>11.2</v>
      </c>
      <c r="D103" s="56">
        <v>0</v>
      </c>
      <c r="E103" s="56">
        <v>19.100000000000001</v>
      </c>
      <c r="F103" s="56">
        <v>5.5</v>
      </c>
      <c r="G103" s="56">
        <v>0</v>
      </c>
      <c r="H103" s="56">
        <v>0</v>
      </c>
      <c r="I103" s="56">
        <v>0</v>
      </c>
      <c r="J103" s="56">
        <v>0</v>
      </c>
      <c r="K103" s="56">
        <v>0</v>
      </c>
      <c r="L103" s="56">
        <v>0.1</v>
      </c>
      <c r="M103" s="56">
        <v>0</v>
      </c>
      <c r="N103" s="56">
        <v>0</v>
      </c>
      <c r="O103" s="56">
        <v>36.200000000000003</v>
      </c>
      <c r="P103" s="56">
        <v>0</v>
      </c>
      <c r="Q103" s="56">
        <v>0</v>
      </c>
      <c r="R103" s="64">
        <v>72.099999999999994</v>
      </c>
      <c r="S103" s="52"/>
      <c r="U103" s="63" t="s">
        <v>107</v>
      </c>
      <c r="V103" s="56">
        <v>5.6084375</v>
      </c>
      <c r="W103" s="56">
        <v>0</v>
      </c>
      <c r="X103" s="56">
        <v>19.145306286774801</v>
      </c>
      <c r="Y103" s="56">
        <v>5.0171964416224499</v>
      </c>
      <c r="Z103" s="56">
        <v>0</v>
      </c>
      <c r="AA103" s="56">
        <v>0</v>
      </c>
      <c r="AB103" s="56">
        <v>0</v>
      </c>
      <c r="AC103" s="56">
        <v>0</v>
      </c>
      <c r="AD103" s="56">
        <v>0</v>
      </c>
      <c r="AE103" s="56">
        <v>0.55746627129138404</v>
      </c>
      <c r="AF103" s="56">
        <v>0</v>
      </c>
      <c r="AG103" s="56">
        <v>0</v>
      </c>
      <c r="AH103" s="56">
        <v>31.035454545454499</v>
      </c>
      <c r="AI103" s="56">
        <v>0</v>
      </c>
      <c r="AJ103" s="56">
        <v>0</v>
      </c>
      <c r="AK103" s="64">
        <v>61.363861045143203</v>
      </c>
      <c r="AL103" s="52"/>
    </row>
    <row r="104" spans="2:38" ht="13.5" x14ac:dyDescent="0.3">
      <c r="B104" s="63" t="s">
        <v>108</v>
      </c>
      <c r="C104" s="56">
        <v>0</v>
      </c>
      <c r="D104" s="56">
        <v>0</v>
      </c>
      <c r="E104" s="56">
        <v>0</v>
      </c>
      <c r="F104" s="56">
        <v>3.9</v>
      </c>
      <c r="G104" s="56">
        <v>0</v>
      </c>
      <c r="H104" s="56">
        <v>0</v>
      </c>
      <c r="I104" s="56">
        <v>0</v>
      </c>
      <c r="J104" s="56">
        <v>0</v>
      </c>
      <c r="K104" s="56">
        <v>0</v>
      </c>
      <c r="L104" s="56">
        <v>0.1</v>
      </c>
      <c r="M104" s="56">
        <v>0</v>
      </c>
      <c r="N104" s="56">
        <v>0</v>
      </c>
      <c r="O104" s="56">
        <v>40.200000000000003</v>
      </c>
      <c r="P104" s="56">
        <v>3</v>
      </c>
      <c r="Q104" s="56">
        <v>0</v>
      </c>
      <c r="R104" s="64">
        <v>47.2</v>
      </c>
      <c r="S104" s="52"/>
      <c r="U104" s="63" t="s">
        <v>108</v>
      </c>
      <c r="V104" s="56">
        <v>0</v>
      </c>
      <c r="W104" s="56">
        <v>0</v>
      </c>
      <c r="X104" s="56">
        <v>0</v>
      </c>
      <c r="Y104" s="56">
        <v>3.38231856174745</v>
      </c>
      <c r="Z104" s="56">
        <v>0</v>
      </c>
      <c r="AA104" s="56">
        <v>0</v>
      </c>
      <c r="AB104" s="56">
        <v>0</v>
      </c>
      <c r="AC104" s="56">
        <v>0</v>
      </c>
      <c r="AD104" s="56">
        <v>0</v>
      </c>
      <c r="AE104" s="56">
        <v>0.37581317352749399</v>
      </c>
      <c r="AF104" s="56">
        <v>0</v>
      </c>
      <c r="AG104" s="56">
        <v>0</v>
      </c>
      <c r="AH104" s="56">
        <v>41.075747181961198</v>
      </c>
      <c r="AI104" s="56">
        <v>5.3582028078153003</v>
      </c>
      <c r="AJ104" s="56">
        <v>0</v>
      </c>
      <c r="AK104" s="64">
        <v>50.192081725051402</v>
      </c>
      <c r="AL104" s="52"/>
    </row>
    <row r="105" spans="2:38" ht="13.5" x14ac:dyDescent="0.3">
      <c r="B105" s="59" t="s">
        <v>109</v>
      </c>
      <c r="C105" s="60">
        <v>42</v>
      </c>
      <c r="D105" s="60">
        <v>543.6</v>
      </c>
      <c r="E105" s="60">
        <v>-508.9</v>
      </c>
      <c r="F105" s="60">
        <v>43.7</v>
      </c>
      <c r="G105" s="60">
        <v>1190.9000000000001</v>
      </c>
      <c r="H105" s="60">
        <v>180.1</v>
      </c>
      <c r="I105" s="60">
        <v>85</v>
      </c>
      <c r="J105" s="60">
        <v>19.7</v>
      </c>
      <c r="K105" s="60">
        <v>-37.6</v>
      </c>
      <c r="L105" s="60">
        <v>-5.9</v>
      </c>
      <c r="M105" s="60">
        <v>0</v>
      </c>
      <c r="N105" s="60">
        <v>2.1</v>
      </c>
      <c r="O105" s="60">
        <v>-521.20000000000005</v>
      </c>
      <c r="P105" s="60">
        <v>-35.9</v>
      </c>
      <c r="Q105" s="60">
        <v>-0.7</v>
      </c>
      <c r="R105" s="60">
        <v>996.9</v>
      </c>
      <c r="S105" s="52"/>
      <c r="U105" s="59" t="s">
        <v>109</v>
      </c>
      <c r="V105" s="60">
        <v>11.0726088867188</v>
      </c>
      <c r="W105" s="60">
        <v>418.96678903167998</v>
      </c>
      <c r="X105" s="60">
        <v>-390.850531488988</v>
      </c>
      <c r="Y105" s="60">
        <v>79.587975373019901</v>
      </c>
      <c r="Z105" s="60">
        <v>1069.3939393939399</v>
      </c>
      <c r="AA105" s="60">
        <v>194.6</v>
      </c>
      <c r="AB105" s="60">
        <v>126.274750019886</v>
      </c>
      <c r="AC105" s="60">
        <v>31.272550729025401</v>
      </c>
      <c r="AD105" s="60">
        <v>-47.654512217284001</v>
      </c>
      <c r="AE105" s="60">
        <v>-22.850469259372002</v>
      </c>
      <c r="AF105" s="60">
        <v>0</v>
      </c>
      <c r="AG105" s="60">
        <v>5.8333443106277398</v>
      </c>
      <c r="AH105" s="60">
        <v>-499.29563403366598</v>
      </c>
      <c r="AI105" s="60">
        <v>-63.788128664467799</v>
      </c>
      <c r="AJ105" s="60">
        <v>-7.46006470699104</v>
      </c>
      <c r="AK105" s="60">
        <v>905.10261737412702</v>
      </c>
      <c r="AL105" s="52"/>
    </row>
    <row r="106" spans="2:38" ht="13.5" x14ac:dyDescent="0.3">
      <c r="B106" s="61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52"/>
      <c r="U106" s="61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52"/>
    </row>
    <row r="107" spans="2:38" ht="13.5" x14ac:dyDescent="0.3">
      <c r="B107" s="63" t="s">
        <v>53</v>
      </c>
      <c r="C107" s="56">
        <v>6.5</v>
      </c>
      <c r="D107" s="56">
        <v>0</v>
      </c>
      <c r="E107" s="56">
        <v>24.4</v>
      </c>
      <c r="F107" s="56">
        <v>105</v>
      </c>
      <c r="G107" s="56">
        <v>0</v>
      </c>
      <c r="H107" s="56">
        <v>0</v>
      </c>
      <c r="I107" s="56">
        <v>18.399999999999999</v>
      </c>
      <c r="J107" s="56">
        <v>1.8</v>
      </c>
      <c r="K107" s="56">
        <v>0.9</v>
      </c>
      <c r="L107" s="56">
        <v>2.1</v>
      </c>
      <c r="M107" s="56">
        <v>0</v>
      </c>
      <c r="N107" s="56">
        <v>0</v>
      </c>
      <c r="O107" s="56">
        <v>108.7</v>
      </c>
      <c r="P107" s="56">
        <v>15.7</v>
      </c>
      <c r="Q107" s="56">
        <v>0.4</v>
      </c>
      <c r="R107" s="64">
        <v>284</v>
      </c>
      <c r="S107" s="52"/>
      <c r="U107" s="63" t="s">
        <v>53</v>
      </c>
      <c r="V107" s="56">
        <v>1.03859638261328</v>
      </c>
      <c r="W107" s="56">
        <v>0</v>
      </c>
      <c r="X107" s="56">
        <v>16.1500825446474</v>
      </c>
      <c r="Y107" s="56">
        <v>83.563747634312705</v>
      </c>
      <c r="Z107" s="56">
        <v>0</v>
      </c>
      <c r="AA107" s="56">
        <v>0</v>
      </c>
      <c r="AB107" s="56">
        <v>16.030232994230801</v>
      </c>
      <c r="AC107" s="56">
        <v>6.0060562848066503</v>
      </c>
      <c r="AD107" s="56">
        <v>1.13006109375</v>
      </c>
      <c r="AE107" s="56">
        <v>9.2848608482569706</v>
      </c>
      <c r="AF107" s="56">
        <v>0</v>
      </c>
      <c r="AG107" s="56">
        <v>0</v>
      </c>
      <c r="AH107" s="56">
        <v>129.219891687043</v>
      </c>
      <c r="AI107" s="56">
        <v>21.558357485670999</v>
      </c>
      <c r="AJ107" s="56">
        <v>4.7486479492187499</v>
      </c>
      <c r="AK107" s="64">
        <v>288.73053490454998</v>
      </c>
      <c r="AL107" s="52"/>
    </row>
    <row r="108" spans="2:38" ht="13.5" x14ac:dyDescent="0.3">
      <c r="B108" s="63" t="s">
        <v>110</v>
      </c>
      <c r="C108" s="56">
        <v>0</v>
      </c>
      <c r="D108" s="56">
        <v>0</v>
      </c>
      <c r="E108" s="56">
        <v>333.6</v>
      </c>
      <c r="F108" s="56">
        <v>14.7</v>
      </c>
      <c r="G108" s="56">
        <v>0</v>
      </c>
      <c r="H108" s="56">
        <v>0</v>
      </c>
      <c r="I108" s="56">
        <v>0</v>
      </c>
      <c r="J108" s="56">
        <v>0</v>
      </c>
      <c r="K108" s="56">
        <v>33.5</v>
      </c>
      <c r="L108" s="56">
        <v>0.3</v>
      </c>
      <c r="M108" s="56">
        <v>0</v>
      </c>
      <c r="N108" s="56">
        <v>0</v>
      </c>
      <c r="O108" s="56">
        <v>29.9</v>
      </c>
      <c r="P108" s="56">
        <v>0</v>
      </c>
      <c r="Q108" s="56">
        <v>0.4</v>
      </c>
      <c r="R108" s="64">
        <v>412.3</v>
      </c>
      <c r="S108" s="52"/>
      <c r="U108" s="63" t="s">
        <v>110</v>
      </c>
      <c r="V108" s="56">
        <v>0</v>
      </c>
      <c r="W108" s="56">
        <v>0</v>
      </c>
      <c r="X108" s="56">
        <v>260.38152614699999</v>
      </c>
      <c r="Y108" s="56">
        <v>13.227335330391099</v>
      </c>
      <c r="Z108" s="56">
        <v>0</v>
      </c>
      <c r="AA108" s="56">
        <v>0</v>
      </c>
      <c r="AB108" s="56">
        <v>0</v>
      </c>
      <c r="AC108" s="56">
        <v>0</v>
      </c>
      <c r="AD108" s="56">
        <v>36.694869102590701</v>
      </c>
      <c r="AE108" s="56">
        <v>1.4697039255990101</v>
      </c>
      <c r="AF108" s="56">
        <v>0</v>
      </c>
      <c r="AG108" s="56">
        <v>0</v>
      </c>
      <c r="AH108" s="56">
        <v>34.263242158281798</v>
      </c>
      <c r="AI108" s="56">
        <v>0</v>
      </c>
      <c r="AJ108" s="56">
        <v>0.81877289536698405</v>
      </c>
      <c r="AK108" s="64">
        <v>346.85544955923001</v>
      </c>
      <c r="AL108" s="52"/>
    </row>
    <row r="109" spans="2:38" ht="13.5" x14ac:dyDescent="0.3">
      <c r="B109" s="63" t="s">
        <v>55</v>
      </c>
      <c r="C109" s="56">
        <v>0</v>
      </c>
      <c r="D109" s="56">
        <v>0</v>
      </c>
      <c r="E109" s="56">
        <v>31.1</v>
      </c>
      <c r="F109" s="56">
        <v>103.7</v>
      </c>
      <c r="G109" s="56">
        <v>0</v>
      </c>
      <c r="H109" s="56">
        <v>0</v>
      </c>
      <c r="I109" s="56">
        <v>78.7</v>
      </c>
      <c r="J109" s="56">
        <v>0</v>
      </c>
      <c r="K109" s="56">
        <v>0</v>
      </c>
      <c r="L109" s="56">
        <v>2.1</v>
      </c>
      <c r="M109" s="56">
        <v>41.4</v>
      </c>
      <c r="N109" s="56">
        <v>1</v>
      </c>
      <c r="O109" s="56">
        <v>172.9</v>
      </c>
      <c r="P109" s="56">
        <v>15.8</v>
      </c>
      <c r="Q109" s="56">
        <v>0</v>
      </c>
      <c r="R109" s="64">
        <v>446.8</v>
      </c>
      <c r="S109" s="52"/>
      <c r="U109" s="63" t="s">
        <v>55</v>
      </c>
      <c r="V109" s="56">
        <v>0</v>
      </c>
      <c r="W109" s="56">
        <v>0</v>
      </c>
      <c r="X109" s="56">
        <v>2.13754421564302</v>
      </c>
      <c r="Y109" s="56">
        <v>67.740322251067198</v>
      </c>
      <c r="Z109" s="56">
        <v>0</v>
      </c>
      <c r="AA109" s="56">
        <v>0</v>
      </c>
      <c r="AB109" s="56">
        <v>73.053420010681904</v>
      </c>
      <c r="AC109" s="56">
        <v>0</v>
      </c>
      <c r="AD109" s="56">
        <v>0</v>
      </c>
      <c r="AE109" s="56">
        <v>7.5267024723407996</v>
      </c>
      <c r="AF109" s="56">
        <v>46.226951794574703</v>
      </c>
      <c r="AG109" s="56">
        <v>0.96354458163837398</v>
      </c>
      <c r="AH109" s="56">
        <v>157.585357886932</v>
      </c>
      <c r="AI109" s="56">
        <v>33.684325992585798</v>
      </c>
      <c r="AJ109" s="56">
        <v>0</v>
      </c>
      <c r="AK109" s="64">
        <v>388.91816920546398</v>
      </c>
      <c r="AL109" s="52"/>
    </row>
    <row r="110" spans="2:38" ht="13.5" x14ac:dyDescent="0.3">
      <c r="B110" s="63" t="s">
        <v>56</v>
      </c>
      <c r="C110" s="56">
        <v>0</v>
      </c>
      <c r="D110" s="56">
        <v>0</v>
      </c>
      <c r="E110" s="56">
        <v>12.6</v>
      </c>
      <c r="F110" s="56">
        <v>62.3</v>
      </c>
      <c r="G110" s="56">
        <v>0</v>
      </c>
      <c r="H110" s="56">
        <v>0</v>
      </c>
      <c r="I110" s="56">
        <v>3.6</v>
      </c>
      <c r="J110" s="56">
        <v>0</v>
      </c>
      <c r="K110" s="56">
        <v>0</v>
      </c>
      <c r="L110" s="56">
        <v>1.3</v>
      </c>
      <c r="M110" s="56">
        <v>8.1</v>
      </c>
      <c r="N110" s="56">
        <v>0.8</v>
      </c>
      <c r="O110" s="56">
        <v>128.19999999999999</v>
      </c>
      <c r="P110" s="56">
        <v>4.4000000000000004</v>
      </c>
      <c r="Q110" s="56">
        <v>0</v>
      </c>
      <c r="R110" s="64">
        <v>221.3</v>
      </c>
      <c r="S110" s="52"/>
      <c r="U110" s="63" t="s">
        <v>56</v>
      </c>
      <c r="V110" s="56">
        <v>0</v>
      </c>
      <c r="W110" s="56">
        <v>0</v>
      </c>
      <c r="X110" s="56">
        <v>3.4730330288595899</v>
      </c>
      <c r="Y110" s="56">
        <v>38.938580924166203</v>
      </c>
      <c r="Z110" s="56">
        <v>0</v>
      </c>
      <c r="AA110" s="56">
        <v>0</v>
      </c>
      <c r="AB110" s="56">
        <v>7.8602291254253398</v>
      </c>
      <c r="AC110" s="56">
        <v>0</v>
      </c>
      <c r="AD110" s="56">
        <v>0</v>
      </c>
      <c r="AE110" s="56">
        <v>4.3265089915740296</v>
      </c>
      <c r="AF110" s="56">
        <v>14.106786738135799</v>
      </c>
      <c r="AG110" s="56">
        <v>1.76344671086954</v>
      </c>
      <c r="AH110" s="56">
        <v>120.74944434573899</v>
      </c>
      <c r="AI110" s="56">
        <v>8.5454451862110297</v>
      </c>
      <c r="AJ110" s="56">
        <v>0</v>
      </c>
      <c r="AK110" s="64">
        <v>199.76347505098099</v>
      </c>
      <c r="AL110" s="52"/>
    </row>
    <row r="111" spans="2:38" ht="13.5" x14ac:dyDescent="0.3">
      <c r="B111" s="63" t="s">
        <v>57</v>
      </c>
      <c r="C111" s="56">
        <v>0</v>
      </c>
      <c r="D111" s="56">
        <v>0</v>
      </c>
      <c r="E111" s="56">
        <v>32.6</v>
      </c>
      <c r="F111" s="56">
        <v>2.2000000000000002</v>
      </c>
      <c r="G111" s="56">
        <v>0</v>
      </c>
      <c r="H111" s="56">
        <v>0</v>
      </c>
      <c r="I111" s="56">
        <v>1.4</v>
      </c>
      <c r="J111" s="56">
        <v>0</v>
      </c>
      <c r="K111" s="56">
        <v>2.5</v>
      </c>
      <c r="L111" s="56">
        <v>4.41E-2</v>
      </c>
      <c r="M111" s="56">
        <v>0</v>
      </c>
      <c r="N111" s="56">
        <v>0.1</v>
      </c>
      <c r="O111" s="56">
        <v>7.7</v>
      </c>
      <c r="P111" s="56">
        <v>0</v>
      </c>
      <c r="Q111" s="56">
        <v>0</v>
      </c>
      <c r="R111" s="64">
        <v>46.6</v>
      </c>
      <c r="S111" s="52"/>
      <c r="U111" s="63" t="s">
        <v>57</v>
      </c>
      <c r="V111" s="56">
        <v>0</v>
      </c>
      <c r="W111" s="56">
        <v>0</v>
      </c>
      <c r="X111" s="56">
        <v>25.7144401275857</v>
      </c>
      <c r="Y111" s="56">
        <v>2.1280543516616701</v>
      </c>
      <c r="Z111" s="56">
        <v>0</v>
      </c>
      <c r="AA111" s="56">
        <v>0</v>
      </c>
      <c r="AB111" s="56">
        <v>1.4487991994827001</v>
      </c>
      <c r="AC111" s="56">
        <v>0</v>
      </c>
      <c r="AD111" s="56">
        <v>5.3355985499012704</v>
      </c>
      <c r="AE111" s="56">
        <v>0.23645048351796299</v>
      </c>
      <c r="AF111" s="56">
        <v>0</v>
      </c>
      <c r="AG111" s="56">
        <v>0.62518456969816005</v>
      </c>
      <c r="AH111" s="56">
        <v>7.74196540222413</v>
      </c>
      <c r="AI111" s="56">
        <v>0</v>
      </c>
      <c r="AJ111" s="56">
        <v>0.17366238047171101</v>
      </c>
      <c r="AK111" s="64">
        <v>43.404155064543303</v>
      </c>
      <c r="AL111" s="52"/>
    </row>
    <row r="112" spans="2:38" ht="13.5" x14ac:dyDescent="0.3">
      <c r="B112" s="63" t="s">
        <v>111</v>
      </c>
      <c r="C112" s="56">
        <v>0</v>
      </c>
      <c r="D112" s="56">
        <v>0</v>
      </c>
      <c r="E112" s="56">
        <v>0</v>
      </c>
      <c r="F112" s="56">
        <v>0</v>
      </c>
      <c r="G112" s="56">
        <v>0</v>
      </c>
      <c r="H112" s="56">
        <v>0</v>
      </c>
      <c r="I112" s="56">
        <v>0</v>
      </c>
      <c r="J112" s="56">
        <v>0</v>
      </c>
      <c r="K112" s="56">
        <v>0</v>
      </c>
      <c r="L112" s="56">
        <v>0</v>
      </c>
      <c r="M112" s="56">
        <v>0</v>
      </c>
      <c r="N112" s="56">
        <v>0</v>
      </c>
      <c r="O112" s="56">
        <v>0</v>
      </c>
      <c r="P112" s="56">
        <v>0</v>
      </c>
      <c r="Q112" s="56">
        <v>0</v>
      </c>
      <c r="R112" s="64">
        <v>0</v>
      </c>
      <c r="S112" s="52"/>
      <c r="U112" s="63" t="s">
        <v>111</v>
      </c>
      <c r="V112" s="56">
        <v>0</v>
      </c>
      <c r="W112" s="56">
        <v>0</v>
      </c>
      <c r="X112" s="56">
        <v>0</v>
      </c>
      <c r="Y112" s="56">
        <v>0</v>
      </c>
      <c r="Z112" s="56">
        <v>0</v>
      </c>
      <c r="AA112" s="56">
        <v>0</v>
      </c>
      <c r="AB112" s="56">
        <v>0</v>
      </c>
      <c r="AC112" s="56">
        <v>0</v>
      </c>
      <c r="AD112" s="56">
        <v>0</v>
      </c>
      <c r="AE112" s="56">
        <v>0</v>
      </c>
      <c r="AF112" s="56">
        <v>0</v>
      </c>
      <c r="AG112" s="56">
        <v>0</v>
      </c>
      <c r="AH112" s="56">
        <v>0.8</v>
      </c>
      <c r="AI112" s="56">
        <v>0</v>
      </c>
      <c r="AJ112" s="56">
        <v>0</v>
      </c>
      <c r="AK112" s="64">
        <v>0.8</v>
      </c>
      <c r="AL112" s="52"/>
    </row>
    <row r="113" spans="2:38" ht="13.5" x14ac:dyDescent="0.3">
      <c r="B113" s="59" t="s">
        <v>112</v>
      </c>
      <c r="C113" s="60">
        <v>6.5</v>
      </c>
      <c r="D113" s="60">
        <v>0</v>
      </c>
      <c r="E113" s="60">
        <v>434.4</v>
      </c>
      <c r="F113" s="60">
        <v>288</v>
      </c>
      <c r="G113" s="60">
        <v>0</v>
      </c>
      <c r="H113" s="60">
        <v>0</v>
      </c>
      <c r="I113" s="60">
        <v>102.2</v>
      </c>
      <c r="J113" s="60">
        <v>1.8</v>
      </c>
      <c r="K113" s="60">
        <v>36.799999999999997</v>
      </c>
      <c r="L113" s="60">
        <v>5.9</v>
      </c>
      <c r="M113" s="60">
        <v>49.5</v>
      </c>
      <c r="N113" s="60">
        <v>1.9</v>
      </c>
      <c r="O113" s="60">
        <v>447.5</v>
      </c>
      <c r="P113" s="60">
        <v>35.9</v>
      </c>
      <c r="Q113" s="60">
        <v>0.7</v>
      </c>
      <c r="R113" s="60">
        <v>1411</v>
      </c>
      <c r="S113" s="52"/>
      <c r="U113" s="59" t="s">
        <v>112</v>
      </c>
      <c r="V113" s="60">
        <v>1.03859638261328</v>
      </c>
      <c r="W113" s="60">
        <v>0</v>
      </c>
      <c r="X113" s="60">
        <v>307.85662606373597</v>
      </c>
      <c r="Y113" s="60">
        <v>205.59804049159899</v>
      </c>
      <c r="Z113" s="60">
        <v>0</v>
      </c>
      <c r="AA113" s="60">
        <v>0</v>
      </c>
      <c r="AB113" s="60">
        <v>98.392681329820704</v>
      </c>
      <c r="AC113" s="60">
        <v>6.0060562848066503</v>
      </c>
      <c r="AD113" s="60">
        <v>43.160528746242001</v>
      </c>
      <c r="AE113" s="60">
        <v>22.844226721288798</v>
      </c>
      <c r="AF113" s="60">
        <v>60.333738532710498</v>
      </c>
      <c r="AG113" s="60">
        <v>3.35217586220607</v>
      </c>
      <c r="AH113" s="60">
        <v>450.35990148022</v>
      </c>
      <c r="AI113" s="60">
        <v>63.788128664467799</v>
      </c>
      <c r="AJ113" s="60">
        <v>5.74108322505744</v>
      </c>
      <c r="AK113" s="60">
        <v>1268.47178378477</v>
      </c>
      <c r="AL113" s="52"/>
    </row>
    <row r="114" spans="2:38" ht="13.5" x14ac:dyDescent="0.3">
      <c r="B114" s="55" t="s">
        <v>113</v>
      </c>
      <c r="C114" s="56">
        <v>0</v>
      </c>
      <c r="D114" s="56">
        <v>0</v>
      </c>
      <c r="E114" s="56">
        <v>119.8</v>
      </c>
      <c r="F114" s="56">
        <v>12.4</v>
      </c>
      <c r="G114" s="56">
        <v>0</v>
      </c>
      <c r="H114" s="56">
        <v>0</v>
      </c>
      <c r="I114" s="56">
        <v>0</v>
      </c>
      <c r="J114" s="56">
        <v>0</v>
      </c>
      <c r="K114" s="56">
        <v>0</v>
      </c>
      <c r="L114" s="56">
        <v>0</v>
      </c>
      <c r="M114" s="56">
        <v>0</v>
      </c>
      <c r="N114" s="56">
        <v>0</v>
      </c>
      <c r="O114" s="56">
        <v>0</v>
      </c>
      <c r="P114" s="56">
        <v>0</v>
      </c>
      <c r="Q114" s="56">
        <v>0</v>
      </c>
      <c r="R114" s="64">
        <v>132.19999999999999</v>
      </c>
      <c r="S114" s="52"/>
      <c r="U114" s="55" t="s">
        <v>113</v>
      </c>
      <c r="V114" s="56">
        <v>0.80814188232421902</v>
      </c>
      <c r="W114" s="56">
        <v>0</v>
      </c>
      <c r="X114" s="56">
        <v>125.224771250803</v>
      </c>
      <c r="Y114" s="56">
        <v>12.7663067100353</v>
      </c>
      <c r="Z114" s="56">
        <v>0</v>
      </c>
      <c r="AA114" s="56">
        <v>0</v>
      </c>
      <c r="AB114" s="56">
        <v>0</v>
      </c>
      <c r="AC114" s="56">
        <v>0</v>
      </c>
      <c r="AD114" s="56">
        <v>0.35207966308593802</v>
      </c>
      <c r="AE114" s="56">
        <v>0</v>
      </c>
      <c r="AF114" s="56">
        <v>0</v>
      </c>
      <c r="AG114" s="56">
        <v>0</v>
      </c>
      <c r="AH114" s="56">
        <v>0</v>
      </c>
      <c r="AI114" s="56">
        <v>0</v>
      </c>
      <c r="AJ114" s="56">
        <v>1.71898148193359</v>
      </c>
      <c r="AK114" s="64">
        <v>140.870280988182</v>
      </c>
      <c r="AL114" s="52"/>
    </row>
    <row r="115" spans="2:38" ht="13.5" x14ac:dyDescent="0.3">
      <c r="B115" s="59" t="s">
        <v>114</v>
      </c>
      <c r="C115" s="60">
        <v>6.5</v>
      </c>
      <c r="D115" s="60">
        <v>0</v>
      </c>
      <c r="E115" s="60">
        <v>554.1</v>
      </c>
      <c r="F115" s="60">
        <v>300.39999999999998</v>
      </c>
      <c r="G115" s="60">
        <v>0</v>
      </c>
      <c r="H115" s="60">
        <v>0</v>
      </c>
      <c r="I115" s="60">
        <v>102.2</v>
      </c>
      <c r="J115" s="60">
        <v>1.8</v>
      </c>
      <c r="K115" s="60">
        <v>36.799999999999997</v>
      </c>
      <c r="L115" s="60">
        <v>5.9</v>
      </c>
      <c r="M115" s="60">
        <v>49.5</v>
      </c>
      <c r="N115" s="60">
        <v>1.9</v>
      </c>
      <c r="O115" s="60">
        <v>447.5</v>
      </c>
      <c r="P115" s="60">
        <v>35.9</v>
      </c>
      <c r="Q115" s="60">
        <v>0.7</v>
      </c>
      <c r="R115" s="60">
        <v>1543.1</v>
      </c>
      <c r="S115" s="52"/>
      <c r="U115" s="59" t="s">
        <v>114</v>
      </c>
      <c r="V115" s="60">
        <v>1.8467382649374999</v>
      </c>
      <c r="W115" s="60">
        <v>0</v>
      </c>
      <c r="X115" s="60">
        <v>433.081397314539</v>
      </c>
      <c r="Y115" s="60">
        <v>218.36434720163399</v>
      </c>
      <c r="Z115" s="60">
        <v>0</v>
      </c>
      <c r="AA115" s="60">
        <v>0</v>
      </c>
      <c r="AB115" s="60">
        <v>98.392681329820704</v>
      </c>
      <c r="AC115" s="60">
        <v>6.0060562848066503</v>
      </c>
      <c r="AD115" s="60">
        <v>43.512608409327903</v>
      </c>
      <c r="AE115" s="60">
        <v>22.844226721288798</v>
      </c>
      <c r="AF115" s="60">
        <v>60.333738532710498</v>
      </c>
      <c r="AG115" s="60">
        <v>3.35217586220607</v>
      </c>
      <c r="AH115" s="60">
        <v>450.35990148022</v>
      </c>
      <c r="AI115" s="60">
        <v>63.788128664467799</v>
      </c>
      <c r="AJ115" s="60">
        <v>7.46006470699104</v>
      </c>
      <c r="AK115" s="60">
        <v>1409.3420647729499</v>
      </c>
      <c r="AL115" s="52"/>
    </row>
    <row r="116" spans="2:38" x14ac:dyDescent="0.25">
      <c r="B116" s="52"/>
      <c r="C116" s="65">
        <f t="shared" ref="C116:R116" si="0">C115+C105-C91</f>
        <v>0</v>
      </c>
      <c r="D116" s="65">
        <f t="shared" si="0"/>
        <v>0</v>
      </c>
      <c r="E116" s="65">
        <f t="shared" si="0"/>
        <v>0</v>
      </c>
      <c r="F116" s="65">
        <f t="shared" si="0"/>
        <v>9.9999999999965894E-2</v>
      </c>
      <c r="G116" s="65">
        <f t="shared" si="0"/>
        <v>0</v>
      </c>
      <c r="H116" s="65">
        <f t="shared" si="0"/>
        <v>0</v>
      </c>
      <c r="I116" s="65">
        <f t="shared" si="0"/>
        <v>0</v>
      </c>
      <c r="J116" s="65">
        <f t="shared" si="0"/>
        <v>0</v>
      </c>
      <c r="K116" s="65">
        <f t="shared" si="0"/>
        <v>-4.2188474935755949E-15</v>
      </c>
      <c r="L116" s="65">
        <f t="shared" si="0"/>
        <v>0</v>
      </c>
      <c r="M116" s="65">
        <f t="shared" si="0"/>
        <v>0</v>
      </c>
      <c r="N116" s="65">
        <f t="shared" si="0"/>
        <v>0</v>
      </c>
      <c r="O116" s="65">
        <f t="shared" si="0"/>
        <v>0</v>
      </c>
      <c r="P116" s="65">
        <f t="shared" si="0"/>
        <v>0</v>
      </c>
      <c r="Q116" s="65">
        <f t="shared" si="0"/>
        <v>0</v>
      </c>
      <c r="R116" s="65">
        <f t="shared" si="0"/>
        <v>0</v>
      </c>
      <c r="S116" s="52"/>
      <c r="U116" s="52"/>
      <c r="V116" s="65">
        <f t="shared" ref="V116:AK116" si="1">V115+V105-V91</f>
        <v>0</v>
      </c>
      <c r="W116" s="65">
        <f t="shared" si="1"/>
        <v>0</v>
      </c>
      <c r="X116" s="65">
        <f t="shared" si="1"/>
        <v>4.0500935938325711E-13</v>
      </c>
      <c r="Y116" s="65">
        <f t="shared" si="1"/>
        <v>0</v>
      </c>
      <c r="Z116" s="65">
        <f t="shared" si="1"/>
        <v>0</v>
      </c>
      <c r="AA116" s="65">
        <f t="shared" si="1"/>
        <v>0</v>
      </c>
      <c r="AB116" s="65">
        <f t="shared" si="1"/>
        <v>7.1054273576010019E-13</v>
      </c>
      <c r="AC116" s="65">
        <f t="shared" si="1"/>
        <v>0</v>
      </c>
      <c r="AD116" s="65">
        <f t="shared" si="1"/>
        <v>-5.773159728050814E-14</v>
      </c>
      <c r="AE116" s="65">
        <f t="shared" si="1"/>
        <v>4.3924065773470744E-14</v>
      </c>
      <c r="AF116" s="65">
        <f t="shared" si="1"/>
        <v>0</v>
      </c>
      <c r="AG116" s="65">
        <f t="shared" si="1"/>
        <v>0</v>
      </c>
      <c r="AH116" s="65">
        <f t="shared" si="1"/>
        <v>0</v>
      </c>
      <c r="AI116" s="65">
        <f t="shared" si="1"/>
        <v>0</v>
      </c>
      <c r="AJ116" s="65">
        <f t="shared" si="1"/>
        <v>0</v>
      </c>
      <c r="AK116" s="65">
        <f t="shared" si="1"/>
        <v>0</v>
      </c>
      <c r="AL116" s="52"/>
    </row>
    <row r="117" spans="2:38" x14ac:dyDescent="0.25"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</row>
    <row r="120" spans="2:38" ht="13.5" x14ac:dyDescent="0.25">
      <c r="B120" s="50" t="s">
        <v>118</v>
      </c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U120" s="50" t="s">
        <v>118</v>
      </c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</row>
    <row r="121" spans="2:38" x14ac:dyDescent="0.25"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</row>
    <row r="122" spans="2:38" ht="13.75" customHeight="1" x14ac:dyDescent="0.25">
      <c r="B122" s="3" t="s">
        <v>76</v>
      </c>
      <c r="C122" s="2" t="s">
        <v>77</v>
      </c>
      <c r="D122" s="2" t="s">
        <v>78</v>
      </c>
      <c r="E122" s="2" t="s">
        <v>79</v>
      </c>
      <c r="F122" s="2" t="s">
        <v>80</v>
      </c>
      <c r="G122" s="2" t="s">
        <v>81</v>
      </c>
      <c r="H122" s="2" t="s">
        <v>82</v>
      </c>
      <c r="I122" s="2" t="s">
        <v>83</v>
      </c>
      <c r="J122" s="2"/>
      <c r="K122" s="2"/>
      <c r="L122" s="2"/>
      <c r="M122" s="2"/>
      <c r="N122" s="2"/>
      <c r="O122" s="2" t="s">
        <v>84</v>
      </c>
      <c r="P122" s="2" t="s">
        <v>85</v>
      </c>
      <c r="Q122" s="2" t="s">
        <v>86</v>
      </c>
      <c r="R122" s="2" t="s">
        <v>38</v>
      </c>
      <c r="S122" s="52"/>
      <c r="U122" s="3" t="s">
        <v>76</v>
      </c>
      <c r="V122" s="2" t="s">
        <v>77</v>
      </c>
      <c r="W122" s="2" t="s">
        <v>78</v>
      </c>
      <c r="X122" s="2" t="s">
        <v>79</v>
      </c>
      <c r="Y122" s="2" t="s">
        <v>80</v>
      </c>
      <c r="Z122" s="2" t="s">
        <v>81</v>
      </c>
      <c r="AA122" s="2" t="s">
        <v>82</v>
      </c>
      <c r="AB122" s="2" t="s">
        <v>83</v>
      </c>
      <c r="AC122" s="2"/>
      <c r="AD122" s="2"/>
      <c r="AE122" s="2"/>
      <c r="AF122" s="2"/>
      <c r="AG122" s="2"/>
      <c r="AH122" s="2" t="s">
        <v>84</v>
      </c>
      <c r="AI122" s="2" t="s">
        <v>85</v>
      </c>
      <c r="AJ122" s="2" t="s">
        <v>86</v>
      </c>
      <c r="AK122" s="2" t="s">
        <v>38</v>
      </c>
      <c r="AL122" s="52"/>
    </row>
    <row r="123" spans="2:38" ht="46" x14ac:dyDescent="0.25">
      <c r="B123" s="3"/>
      <c r="C123" s="2"/>
      <c r="D123" s="2"/>
      <c r="E123" s="2"/>
      <c r="F123" s="2"/>
      <c r="G123" s="2"/>
      <c r="H123" s="2"/>
      <c r="I123" s="53" t="s">
        <v>35</v>
      </c>
      <c r="J123" s="53" t="s">
        <v>16</v>
      </c>
      <c r="K123" s="53" t="s">
        <v>36</v>
      </c>
      <c r="L123" s="53" t="s">
        <v>87</v>
      </c>
      <c r="M123" s="54" t="s">
        <v>88</v>
      </c>
      <c r="N123" s="53" t="s">
        <v>89</v>
      </c>
      <c r="O123" s="2"/>
      <c r="P123" s="2"/>
      <c r="Q123" s="2"/>
      <c r="R123" s="2"/>
      <c r="S123" s="52"/>
      <c r="U123" s="3"/>
      <c r="V123" s="2"/>
      <c r="W123" s="2"/>
      <c r="X123" s="2"/>
      <c r="Y123" s="2"/>
      <c r="Z123" s="2"/>
      <c r="AA123" s="2"/>
      <c r="AB123" s="53" t="s">
        <v>35</v>
      </c>
      <c r="AC123" s="53" t="s">
        <v>16</v>
      </c>
      <c r="AD123" s="53" t="s">
        <v>36</v>
      </c>
      <c r="AE123" s="53" t="s">
        <v>87</v>
      </c>
      <c r="AF123" s="54" t="s">
        <v>88</v>
      </c>
      <c r="AG123" s="53" t="s">
        <v>89</v>
      </c>
      <c r="AH123" s="2"/>
      <c r="AI123" s="2"/>
      <c r="AJ123" s="2"/>
      <c r="AK123" s="2"/>
      <c r="AL123" s="52"/>
    </row>
    <row r="124" spans="2:38" ht="13.5" x14ac:dyDescent="0.3">
      <c r="B124" s="55" t="s">
        <v>90</v>
      </c>
      <c r="C124" s="56">
        <v>0</v>
      </c>
      <c r="D124" s="56">
        <v>0</v>
      </c>
      <c r="E124" s="56">
        <v>0</v>
      </c>
      <c r="F124" s="56">
        <v>0</v>
      </c>
      <c r="G124" s="57">
        <v>727.3</v>
      </c>
      <c r="H124" s="57">
        <v>335.1</v>
      </c>
      <c r="I124" s="57">
        <v>182.5</v>
      </c>
      <c r="J124" s="57">
        <v>19.100000000000001</v>
      </c>
      <c r="K124" s="56">
        <v>0</v>
      </c>
      <c r="L124" s="56">
        <v>0</v>
      </c>
      <c r="M124" s="57">
        <v>75.099999999999994</v>
      </c>
      <c r="N124" s="57">
        <v>3.7</v>
      </c>
      <c r="O124" s="56">
        <v>0</v>
      </c>
      <c r="P124" s="56">
        <v>0</v>
      </c>
      <c r="Q124" s="56">
        <v>0</v>
      </c>
      <c r="R124" s="58">
        <v>1342.7</v>
      </c>
      <c r="S124" s="52"/>
      <c r="U124" s="55" t="s">
        <v>90</v>
      </c>
      <c r="V124" s="56">
        <v>0</v>
      </c>
      <c r="W124" s="56">
        <v>0</v>
      </c>
      <c r="X124" s="56">
        <v>0</v>
      </c>
      <c r="Y124" s="56">
        <v>0</v>
      </c>
      <c r="Z124" s="57">
        <v>764.84848484848499</v>
      </c>
      <c r="AA124" s="57">
        <v>419.9</v>
      </c>
      <c r="AB124" s="57">
        <v>351.24173188830201</v>
      </c>
      <c r="AC124" s="57">
        <v>37.066117395131201</v>
      </c>
      <c r="AD124" s="56">
        <v>0</v>
      </c>
      <c r="AE124" s="56">
        <v>0</v>
      </c>
      <c r="AF124" s="57">
        <v>121.931750282495</v>
      </c>
      <c r="AG124" s="57">
        <v>22.204473213427001</v>
      </c>
      <c r="AH124" s="56">
        <v>0</v>
      </c>
      <c r="AI124" s="56">
        <v>0</v>
      </c>
      <c r="AJ124" s="56">
        <v>0</v>
      </c>
      <c r="AK124" s="58">
        <v>1717.19255762784</v>
      </c>
      <c r="AL124" s="52"/>
    </row>
    <row r="125" spans="2:38" ht="13.5" x14ac:dyDescent="0.3">
      <c r="B125" s="55" t="s">
        <v>91</v>
      </c>
      <c r="C125" s="56">
        <v>45.5</v>
      </c>
      <c r="D125" s="56">
        <v>464.8</v>
      </c>
      <c r="E125" s="56">
        <v>34.200000000000003</v>
      </c>
      <c r="F125" s="56">
        <v>345.6</v>
      </c>
      <c r="G125" s="56">
        <v>0</v>
      </c>
      <c r="H125" s="56">
        <v>0</v>
      </c>
      <c r="I125" s="56">
        <v>0</v>
      </c>
      <c r="J125" s="56">
        <v>0</v>
      </c>
      <c r="K125" s="56">
        <v>0</v>
      </c>
      <c r="L125" s="56">
        <v>0</v>
      </c>
      <c r="M125" s="56">
        <v>0</v>
      </c>
      <c r="N125" s="56">
        <v>0</v>
      </c>
      <c r="O125" s="56">
        <v>0</v>
      </c>
      <c r="P125" s="56">
        <v>0</v>
      </c>
      <c r="Q125" s="56">
        <v>0</v>
      </c>
      <c r="R125" s="58">
        <v>890.1</v>
      </c>
      <c r="S125" s="52"/>
      <c r="U125" s="55" t="s">
        <v>91</v>
      </c>
      <c r="V125" s="56">
        <v>4.3798405072467999</v>
      </c>
      <c r="W125" s="56">
        <v>113.59926767676799</v>
      </c>
      <c r="X125" s="56">
        <v>0.79806856250441205</v>
      </c>
      <c r="Y125" s="56">
        <v>3.6153613407475298</v>
      </c>
      <c r="Z125" s="56">
        <v>0</v>
      </c>
      <c r="AA125" s="56">
        <v>0</v>
      </c>
      <c r="AB125" s="56">
        <v>0</v>
      </c>
      <c r="AC125" s="56">
        <v>0</v>
      </c>
      <c r="AD125" s="56">
        <v>0</v>
      </c>
      <c r="AE125" s="56">
        <v>0</v>
      </c>
      <c r="AF125" s="56">
        <v>0</v>
      </c>
      <c r="AG125" s="56">
        <v>0</v>
      </c>
      <c r="AH125" s="56">
        <v>29.820654435364101</v>
      </c>
      <c r="AI125" s="56">
        <v>0</v>
      </c>
      <c r="AJ125" s="56">
        <v>0</v>
      </c>
      <c r="AK125" s="58">
        <v>152.213192522631</v>
      </c>
      <c r="AL125" s="52"/>
    </row>
    <row r="126" spans="2:38" ht="13.5" x14ac:dyDescent="0.3">
      <c r="B126" s="55" t="s">
        <v>92</v>
      </c>
      <c r="C126" s="56">
        <v>0</v>
      </c>
      <c r="D126" s="56">
        <v>0</v>
      </c>
      <c r="E126" s="56">
        <v>0</v>
      </c>
      <c r="F126" s="56">
        <v>0</v>
      </c>
      <c r="G126" s="56">
        <v>0</v>
      </c>
      <c r="H126" s="56">
        <v>0</v>
      </c>
      <c r="I126" s="56">
        <v>0</v>
      </c>
      <c r="J126" s="56">
        <v>0</v>
      </c>
      <c r="K126" s="56">
        <v>0</v>
      </c>
      <c r="L126" s="56">
        <v>0</v>
      </c>
      <c r="M126" s="56">
        <v>0</v>
      </c>
      <c r="N126" s="56">
        <v>0</v>
      </c>
      <c r="O126" s="56">
        <v>-12.8</v>
      </c>
      <c r="P126" s="56">
        <v>0</v>
      </c>
      <c r="Q126" s="56">
        <v>0</v>
      </c>
      <c r="R126" s="58">
        <v>-12.8</v>
      </c>
      <c r="S126" s="52"/>
      <c r="U126" s="55" t="s">
        <v>92</v>
      </c>
      <c r="V126" s="56">
        <v>0</v>
      </c>
      <c r="W126" s="56">
        <v>0</v>
      </c>
      <c r="X126" s="56">
        <v>0</v>
      </c>
      <c r="Y126" s="56">
        <v>0</v>
      </c>
      <c r="Z126" s="56">
        <v>0</v>
      </c>
      <c r="AA126" s="56">
        <v>0</v>
      </c>
      <c r="AB126" s="56">
        <v>0</v>
      </c>
      <c r="AC126" s="56">
        <v>0</v>
      </c>
      <c r="AD126" s="56">
        <v>0</v>
      </c>
      <c r="AE126" s="56">
        <v>0</v>
      </c>
      <c r="AF126" s="56">
        <v>0</v>
      </c>
      <c r="AG126" s="56">
        <v>0</v>
      </c>
      <c r="AH126" s="56">
        <v>0</v>
      </c>
      <c r="AI126" s="56">
        <v>0</v>
      </c>
      <c r="AJ126" s="56">
        <v>0</v>
      </c>
      <c r="AK126" s="58">
        <v>0</v>
      </c>
      <c r="AL126" s="52"/>
    </row>
    <row r="127" spans="2:38" ht="13.5" x14ac:dyDescent="0.3">
      <c r="B127" s="55" t="s">
        <v>93</v>
      </c>
      <c r="C127" s="56">
        <v>0</v>
      </c>
      <c r="D127" s="56">
        <v>0</v>
      </c>
      <c r="E127" s="56">
        <v>-14.4</v>
      </c>
      <c r="F127" s="56">
        <v>0</v>
      </c>
      <c r="G127" s="56">
        <v>0</v>
      </c>
      <c r="H127" s="56">
        <v>0</v>
      </c>
      <c r="I127" s="56">
        <v>0</v>
      </c>
      <c r="J127" s="56">
        <v>0</v>
      </c>
      <c r="K127" s="56">
        <v>0</v>
      </c>
      <c r="L127" s="56">
        <v>0</v>
      </c>
      <c r="M127" s="56">
        <v>0</v>
      </c>
      <c r="N127" s="56">
        <v>0</v>
      </c>
      <c r="O127" s="56">
        <v>0</v>
      </c>
      <c r="P127" s="56">
        <v>0</v>
      </c>
      <c r="Q127" s="56">
        <v>0</v>
      </c>
      <c r="R127" s="58">
        <v>-14.4</v>
      </c>
      <c r="S127" s="52"/>
      <c r="U127" s="55" t="s">
        <v>93</v>
      </c>
      <c r="V127" s="56">
        <v>0</v>
      </c>
      <c r="W127" s="56">
        <v>0</v>
      </c>
      <c r="X127" s="56">
        <v>-5.3013702027186103</v>
      </c>
      <c r="Y127" s="56">
        <v>0</v>
      </c>
      <c r="Z127" s="56">
        <v>0</v>
      </c>
      <c r="AA127" s="56">
        <v>0</v>
      </c>
      <c r="AB127" s="56">
        <v>0</v>
      </c>
      <c r="AC127" s="56">
        <v>0</v>
      </c>
      <c r="AD127" s="56">
        <v>0</v>
      </c>
      <c r="AE127" s="56">
        <v>-5.1137296191647996</v>
      </c>
      <c r="AF127" s="56">
        <v>0</v>
      </c>
      <c r="AG127" s="56">
        <v>0</v>
      </c>
      <c r="AH127" s="56">
        <v>0</v>
      </c>
      <c r="AI127" s="56">
        <v>0</v>
      </c>
      <c r="AJ127" s="56">
        <v>0</v>
      </c>
      <c r="AK127" s="58">
        <v>-10.4150998218834</v>
      </c>
      <c r="AL127" s="52"/>
    </row>
    <row r="128" spans="2:38" ht="13.5" x14ac:dyDescent="0.3">
      <c r="B128" s="55" t="s">
        <v>94</v>
      </c>
      <c r="C128" s="56">
        <v>0</v>
      </c>
      <c r="D128" s="56">
        <v>0</v>
      </c>
      <c r="E128" s="56">
        <v>-93.4</v>
      </c>
      <c r="F128" s="56">
        <v>0</v>
      </c>
      <c r="G128" s="56">
        <v>0</v>
      </c>
      <c r="H128" s="56">
        <v>0</v>
      </c>
      <c r="I128" s="56">
        <v>0</v>
      </c>
      <c r="J128" s="56">
        <v>0</v>
      </c>
      <c r="K128" s="56">
        <v>-1</v>
      </c>
      <c r="L128" s="56">
        <v>0</v>
      </c>
      <c r="M128" s="56">
        <v>0</v>
      </c>
      <c r="N128" s="56">
        <v>0</v>
      </c>
      <c r="O128" s="56">
        <v>0</v>
      </c>
      <c r="P128" s="56">
        <v>0</v>
      </c>
      <c r="Q128" s="56">
        <v>0</v>
      </c>
      <c r="R128" s="58">
        <v>-94.4</v>
      </c>
      <c r="S128" s="52"/>
      <c r="U128" s="55" t="s">
        <v>94</v>
      </c>
      <c r="V128" s="56">
        <v>0</v>
      </c>
      <c r="W128" s="56">
        <v>0</v>
      </c>
      <c r="X128" s="56">
        <v>-26.554014229686601</v>
      </c>
      <c r="Y128" s="56">
        <v>0</v>
      </c>
      <c r="Z128" s="56">
        <v>0</v>
      </c>
      <c r="AA128" s="56">
        <v>0</v>
      </c>
      <c r="AB128" s="56">
        <v>0</v>
      </c>
      <c r="AC128" s="56">
        <v>0</v>
      </c>
      <c r="AD128" s="56">
        <v>-53.337452419875703</v>
      </c>
      <c r="AE128" s="56">
        <v>0</v>
      </c>
      <c r="AF128" s="56">
        <v>0</v>
      </c>
      <c r="AG128" s="56">
        <v>0</v>
      </c>
      <c r="AH128" s="56">
        <v>0</v>
      </c>
      <c r="AI128" s="56">
        <v>0</v>
      </c>
      <c r="AJ128" s="56">
        <v>-3.3454941468715802</v>
      </c>
      <c r="AK128" s="58">
        <v>-83.236960796433806</v>
      </c>
      <c r="AL128" s="52"/>
    </row>
    <row r="129" spans="2:38" ht="13.5" x14ac:dyDescent="0.3">
      <c r="B129" s="55" t="s">
        <v>95</v>
      </c>
      <c r="C129" s="56">
        <v>0</v>
      </c>
      <c r="D129" s="56">
        <v>0</v>
      </c>
      <c r="E129" s="56">
        <v>0</v>
      </c>
      <c r="F129" s="56">
        <v>0</v>
      </c>
      <c r="G129" s="56">
        <v>0</v>
      </c>
      <c r="H129" s="56">
        <v>0</v>
      </c>
      <c r="I129" s="56">
        <v>0</v>
      </c>
      <c r="J129" s="56">
        <v>0</v>
      </c>
      <c r="K129" s="56">
        <v>0</v>
      </c>
      <c r="L129" s="56">
        <v>0</v>
      </c>
      <c r="M129" s="56">
        <v>0</v>
      </c>
      <c r="N129" s="56">
        <v>0</v>
      </c>
      <c r="O129" s="56">
        <v>0</v>
      </c>
      <c r="P129" s="56">
        <v>0</v>
      </c>
      <c r="Q129" s="56">
        <v>0</v>
      </c>
      <c r="R129" s="58">
        <v>0</v>
      </c>
      <c r="S129" s="52"/>
      <c r="U129" s="55" t="s">
        <v>95</v>
      </c>
      <c r="V129" s="56">
        <v>0</v>
      </c>
      <c r="W129" s="56">
        <v>0</v>
      </c>
      <c r="X129" s="56">
        <v>0</v>
      </c>
      <c r="Y129" s="56">
        <v>0</v>
      </c>
      <c r="Z129" s="56">
        <v>0</v>
      </c>
      <c r="AA129" s="56">
        <v>0</v>
      </c>
      <c r="AB129" s="56">
        <v>0</v>
      </c>
      <c r="AC129" s="56">
        <v>0</v>
      </c>
      <c r="AD129" s="56">
        <v>0</v>
      </c>
      <c r="AE129" s="56">
        <v>0</v>
      </c>
      <c r="AF129" s="56">
        <v>0</v>
      </c>
      <c r="AG129" s="56">
        <v>0</v>
      </c>
      <c r="AH129" s="56">
        <v>0</v>
      </c>
      <c r="AI129" s="56">
        <v>0</v>
      </c>
      <c r="AJ129" s="56">
        <v>0</v>
      </c>
      <c r="AK129" s="58">
        <v>0</v>
      </c>
      <c r="AL129" s="52"/>
    </row>
    <row r="130" spans="2:38" ht="13.5" x14ac:dyDescent="0.3">
      <c r="B130" s="59" t="s">
        <v>96</v>
      </c>
      <c r="C130" s="60">
        <v>45.5</v>
      </c>
      <c r="D130" s="60">
        <v>464.8</v>
      </c>
      <c r="E130" s="60">
        <v>-73.599999999999994</v>
      </c>
      <c r="F130" s="60">
        <v>345.6</v>
      </c>
      <c r="G130" s="60">
        <v>727.3</v>
      </c>
      <c r="H130" s="60">
        <v>335.1</v>
      </c>
      <c r="I130" s="60">
        <v>182.5</v>
      </c>
      <c r="J130" s="60">
        <v>19.100000000000001</v>
      </c>
      <c r="K130" s="60">
        <v>-1</v>
      </c>
      <c r="L130" s="60">
        <v>0</v>
      </c>
      <c r="M130" s="60">
        <v>75.099999999999994</v>
      </c>
      <c r="N130" s="60">
        <v>3.7</v>
      </c>
      <c r="O130" s="60">
        <v>-12.8</v>
      </c>
      <c r="P130" s="60">
        <v>0</v>
      </c>
      <c r="Q130" s="60">
        <v>0</v>
      </c>
      <c r="R130" s="60">
        <v>2111.1</v>
      </c>
      <c r="S130" s="52"/>
      <c r="U130" s="59" t="s">
        <v>96</v>
      </c>
      <c r="V130" s="60">
        <v>4.3798405072467999</v>
      </c>
      <c r="W130" s="60">
        <v>113.59926767676799</v>
      </c>
      <c r="X130" s="60">
        <v>-31.057315869900801</v>
      </c>
      <c r="Y130" s="60">
        <v>3.6153613407475298</v>
      </c>
      <c r="Z130" s="60">
        <v>764.84848484848499</v>
      </c>
      <c r="AA130" s="60">
        <v>419.9</v>
      </c>
      <c r="AB130" s="60">
        <v>351.24173188830201</v>
      </c>
      <c r="AC130" s="60">
        <v>37.066117395131201</v>
      </c>
      <c r="AD130" s="60">
        <v>-53.337452419875703</v>
      </c>
      <c r="AE130" s="60">
        <v>-5.1137296191647996</v>
      </c>
      <c r="AF130" s="60">
        <v>121.931750282495</v>
      </c>
      <c r="AG130" s="60">
        <v>22.204473213427001</v>
      </c>
      <c r="AH130" s="60">
        <v>29.820654435364101</v>
      </c>
      <c r="AI130" s="60">
        <v>0</v>
      </c>
      <c r="AJ130" s="60">
        <v>-3.3454941468715802</v>
      </c>
      <c r="AK130" s="60">
        <v>1775.75368953215</v>
      </c>
      <c r="AL130" s="52"/>
    </row>
    <row r="131" spans="2:38" ht="13.5" x14ac:dyDescent="0.3">
      <c r="B131" s="61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52"/>
      <c r="U131" s="61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52"/>
    </row>
    <row r="132" spans="2:38" ht="13.5" x14ac:dyDescent="0.3">
      <c r="B132" s="63" t="s">
        <v>97</v>
      </c>
      <c r="C132" s="56">
        <v>0</v>
      </c>
      <c r="D132" s="56">
        <v>0</v>
      </c>
      <c r="E132" s="56">
        <v>0</v>
      </c>
      <c r="F132" s="56">
        <v>0</v>
      </c>
      <c r="G132" s="56">
        <v>0</v>
      </c>
      <c r="H132" s="56">
        <v>0</v>
      </c>
      <c r="I132" s="56">
        <v>0</v>
      </c>
      <c r="J132" s="56">
        <v>0</v>
      </c>
      <c r="K132" s="56">
        <v>0</v>
      </c>
      <c r="L132" s="56">
        <v>0</v>
      </c>
      <c r="M132" s="56">
        <v>0</v>
      </c>
      <c r="N132" s="56">
        <v>0</v>
      </c>
      <c r="O132" s="56">
        <v>0</v>
      </c>
      <c r="P132" s="56">
        <v>0</v>
      </c>
      <c r="Q132" s="56">
        <v>0</v>
      </c>
      <c r="R132" s="64">
        <v>0</v>
      </c>
      <c r="S132" s="52"/>
      <c r="U132" s="63" t="s">
        <v>97</v>
      </c>
      <c r="V132" s="56">
        <v>0</v>
      </c>
      <c r="W132" s="56">
        <v>0</v>
      </c>
      <c r="X132" s="56">
        <v>0</v>
      </c>
      <c r="Y132" s="56">
        <v>0</v>
      </c>
      <c r="Z132" s="56">
        <v>0</v>
      </c>
      <c r="AA132" s="56">
        <v>0</v>
      </c>
      <c r="AB132" s="56">
        <v>0</v>
      </c>
      <c r="AC132" s="56">
        <v>0</v>
      </c>
      <c r="AD132" s="56">
        <v>0</v>
      </c>
      <c r="AE132" s="56">
        <v>0</v>
      </c>
      <c r="AF132" s="56">
        <v>0</v>
      </c>
      <c r="AG132" s="56">
        <v>0</v>
      </c>
      <c r="AH132" s="56">
        <v>0</v>
      </c>
      <c r="AI132" s="56">
        <v>0</v>
      </c>
      <c r="AJ132" s="56">
        <v>0</v>
      </c>
      <c r="AK132" s="64">
        <v>0</v>
      </c>
      <c r="AL132" s="52"/>
    </row>
    <row r="133" spans="2:38" ht="13.5" x14ac:dyDescent="0.3">
      <c r="B133" s="63" t="s">
        <v>98</v>
      </c>
      <c r="C133" s="56">
        <v>2.2000000000000002</v>
      </c>
      <c r="D133" s="56">
        <v>0</v>
      </c>
      <c r="E133" s="56">
        <v>3.9</v>
      </c>
      <c r="F133" s="56">
        <v>46.5</v>
      </c>
      <c r="G133" s="56">
        <v>727.3</v>
      </c>
      <c r="H133" s="56">
        <v>335.1</v>
      </c>
      <c r="I133" s="56">
        <v>21</v>
      </c>
      <c r="J133" s="56">
        <v>5.4</v>
      </c>
      <c r="K133" s="56">
        <v>0</v>
      </c>
      <c r="L133" s="56">
        <v>0.9</v>
      </c>
      <c r="M133" s="56">
        <v>0</v>
      </c>
      <c r="N133" s="56">
        <v>0</v>
      </c>
      <c r="O133" s="56">
        <v>-618.20000000000005</v>
      </c>
      <c r="P133" s="56">
        <v>0</v>
      </c>
      <c r="Q133" s="56">
        <v>0</v>
      </c>
      <c r="R133" s="64">
        <v>524.20000000000005</v>
      </c>
      <c r="S133" s="52"/>
      <c r="U133" s="63" t="s">
        <v>98</v>
      </c>
      <c r="V133" s="56">
        <v>0</v>
      </c>
      <c r="W133" s="56">
        <v>0</v>
      </c>
      <c r="X133" s="56">
        <v>0</v>
      </c>
      <c r="Y133" s="56">
        <v>0</v>
      </c>
      <c r="Z133" s="56">
        <v>764.84848484848499</v>
      </c>
      <c r="AA133" s="56">
        <v>419.9</v>
      </c>
      <c r="AB133" s="56">
        <v>14.837077022078001</v>
      </c>
      <c r="AC133" s="56">
        <v>4.2997987248322396</v>
      </c>
      <c r="AD133" s="56">
        <v>0</v>
      </c>
      <c r="AE133" s="56">
        <v>0.66666666666666696</v>
      </c>
      <c r="AF133" s="56">
        <v>0</v>
      </c>
      <c r="AG133" s="56">
        <v>0</v>
      </c>
      <c r="AH133" s="56">
        <v>-682.5</v>
      </c>
      <c r="AI133" s="56">
        <v>0</v>
      </c>
      <c r="AJ133" s="56">
        <v>3.75</v>
      </c>
      <c r="AK133" s="64">
        <v>525.80202726206198</v>
      </c>
      <c r="AL133" s="52"/>
    </row>
    <row r="134" spans="2:38" ht="13.5" x14ac:dyDescent="0.3">
      <c r="B134" s="63" t="s">
        <v>99</v>
      </c>
      <c r="C134" s="56">
        <v>0</v>
      </c>
      <c r="D134" s="56">
        <v>0</v>
      </c>
      <c r="E134" s="56">
        <v>0</v>
      </c>
      <c r="F134" s="56">
        <v>14.8</v>
      </c>
      <c r="G134" s="56">
        <v>0</v>
      </c>
      <c r="H134" s="56">
        <v>0</v>
      </c>
      <c r="I134" s="56">
        <v>11.4</v>
      </c>
      <c r="J134" s="56">
        <v>11.8</v>
      </c>
      <c r="K134" s="56">
        <v>0</v>
      </c>
      <c r="L134" s="56">
        <v>0.3</v>
      </c>
      <c r="M134" s="56">
        <v>0</v>
      </c>
      <c r="N134" s="56">
        <v>2</v>
      </c>
      <c r="O134" s="56">
        <v>0</v>
      </c>
      <c r="P134" s="56">
        <v>-36.9</v>
      </c>
      <c r="Q134" s="56">
        <v>0</v>
      </c>
      <c r="R134" s="64">
        <v>3.4</v>
      </c>
      <c r="S134" s="52"/>
      <c r="U134" s="63" t="s">
        <v>99</v>
      </c>
      <c r="V134" s="56">
        <v>0</v>
      </c>
      <c r="W134" s="56">
        <v>0</v>
      </c>
      <c r="X134" s="56">
        <v>0</v>
      </c>
      <c r="Y134" s="56">
        <v>0</v>
      </c>
      <c r="Z134" s="56">
        <v>0</v>
      </c>
      <c r="AA134" s="56">
        <v>0</v>
      </c>
      <c r="AB134" s="56">
        <v>28.8847744791587</v>
      </c>
      <c r="AC134" s="56">
        <v>27.390111238212</v>
      </c>
      <c r="AD134" s="56">
        <v>0</v>
      </c>
      <c r="AE134" s="56">
        <v>10.9493569082394</v>
      </c>
      <c r="AF134" s="56">
        <v>0</v>
      </c>
      <c r="AG134" s="56">
        <v>14.830688385513501</v>
      </c>
      <c r="AH134" s="56">
        <v>0</v>
      </c>
      <c r="AI134" s="56">
        <v>-76.630571525577196</v>
      </c>
      <c r="AJ134" s="56">
        <v>0</v>
      </c>
      <c r="AK134" s="64">
        <v>5.4243594855463497</v>
      </c>
      <c r="AL134" s="52"/>
    </row>
    <row r="135" spans="2:38" ht="13.5" x14ac:dyDescent="0.3">
      <c r="B135" s="63" t="s">
        <v>100</v>
      </c>
      <c r="C135" s="56">
        <v>0</v>
      </c>
      <c r="D135" s="56">
        <v>0</v>
      </c>
      <c r="E135" s="56">
        <v>0</v>
      </c>
      <c r="F135" s="56">
        <v>0</v>
      </c>
      <c r="G135" s="56">
        <v>0</v>
      </c>
      <c r="H135" s="56">
        <v>0</v>
      </c>
      <c r="I135" s="56">
        <v>7.1</v>
      </c>
      <c r="J135" s="56">
        <v>0</v>
      </c>
      <c r="K135" s="56">
        <v>0</v>
      </c>
      <c r="L135" s="56">
        <v>-6.8</v>
      </c>
      <c r="M135" s="56">
        <v>0</v>
      </c>
      <c r="N135" s="56">
        <v>0</v>
      </c>
      <c r="O135" s="56">
        <v>0</v>
      </c>
      <c r="P135" s="56">
        <v>0</v>
      </c>
      <c r="Q135" s="56">
        <v>0</v>
      </c>
      <c r="R135" s="64">
        <v>0.3</v>
      </c>
      <c r="S135" s="52"/>
      <c r="U135" s="63" t="s">
        <v>100</v>
      </c>
      <c r="V135" s="56">
        <v>0</v>
      </c>
      <c r="W135" s="56">
        <v>0</v>
      </c>
      <c r="X135" s="56">
        <v>0</v>
      </c>
      <c r="Y135" s="56">
        <v>0</v>
      </c>
      <c r="Z135" s="56">
        <v>0</v>
      </c>
      <c r="AA135" s="56">
        <v>0</v>
      </c>
      <c r="AB135" s="56">
        <v>141.99486817496901</v>
      </c>
      <c r="AC135" s="56">
        <v>0</v>
      </c>
      <c r="AD135" s="56">
        <v>0</v>
      </c>
      <c r="AE135" s="56">
        <v>-135.60509910709601</v>
      </c>
      <c r="AF135" s="56">
        <v>0</v>
      </c>
      <c r="AG135" s="56">
        <v>0</v>
      </c>
      <c r="AH135" s="56">
        <v>0</v>
      </c>
      <c r="AI135" s="56">
        <v>0</v>
      </c>
      <c r="AJ135" s="56">
        <v>0</v>
      </c>
      <c r="AK135" s="64">
        <v>6.3897690678736296</v>
      </c>
      <c r="AL135" s="52"/>
    </row>
    <row r="136" spans="2:38" ht="13.5" x14ac:dyDescent="0.3">
      <c r="B136" s="63" t="s">
        <v>101</v>
      </c>
      <c r="C136" s="56">
        <v>0</v>
      </c>
      <c r="D136" s="56">
        <v>0</v>
      </c>
      <c r="E136" s="56">
        <v>0</v>
      </c>
      <c r="F136" s="56">
        <v>0</v>
      </c>
      <c r="G136" s="56">
        <v>0</v>
      </c>
      <c r="H136" s="56">
        <v>0</v>
      </c>
      <c r="I136" s="56">
        <v>0</v>
      </c>
      <c r="J136" s="56">
        <v>0</v>
      </c>
      <c r="K136" s="56">
        <v>0</v>
      </c>
      <c r="L136" s="56">
        <v>0</v>
      </c>
      <c r="M136" s="56">
        <v>0</v>
      </c>
      <c r="N136" s="56">
        <v>0</v>
      </c>
      <c r="O136" s="56">
        <v>0</v>
      </c>
      <c r="P136" s="56">
        <v>0</v>
      </c>
      <c r="Q136" s="56">
        <v>0</v>
      </c>
      <c r="R136" s="64">
        <v>0</v>
      </c>
      <c r="S136" s="52"/>
      <c r="U136" s="63" t="s">
        <v>101</v>
      </c>
      <c r="V136" s="56">
        <v>0</v>
      </c>
      <c r="W136" s="56">
        <v>0</v>
      </c>
      <c r="X136" s="56">
        <v>0</v>
      </c>
      <c r="Y136" s="56">
        <v>0</v>
      </c>
      <c r="Z136" s="56">
        <v>0</v>
      </c>
      <c r="AA136" s="56">
        <v>0</v>
      </c>
      <c r="AB136" s="56">
        <v>0</v>
      </c>
      <c r="AC136" s="56">
        <v>0</v>
      </c>
      <c r="AD136" s="56">
        <v>0</v>
      </c>
      <c r="AE136" s="56">
        <v>0</v>
      </c>
      <c r="AF136" s="56">
        <v>0</v>
      </c>
      <c r="AG136" s="56">
        <v>0</v>
      </c>
      <c r="AH136" s="56">
        <v>0</v>
      </c>
      <c r="AI136" s="56">
        <v>0</v>
      </c>
      <c r="AJ136" s="56">
        <v>0</v>
      </c>
      <c r="AK136" s="64">
        <v>0</v>
      </c>
      <c r="AL136" s="52"/>
    </row>
    <row r="137" spans="2:38" ht="13.5" x14ac:dyDescent="0.3">
      <c r="B137" s="63" t="s">
        <v>102</v>
      </c>
      <c r="C137" s="56">
        <v>0</v>
      </c>
      <c r="D137" s="56">
        <v>481.5</v>
      </c>
      <c r="E137" s="56">
        <v>-476.7</v>
      </c>
      <c r="F137" s="56">
        <v>0</v>
      </c>
      <c r="G137" s="56">
        <v>0</v>
      </c>
      <c r="H137" s="56">
        <v>0</v>
      </c>
      <c r="I137" s="56">
        <v>0</v>
      </c>
      <c r="J137" s="56">
        <v>0</v>
      </c>
      <c r="K137" s="56">
        <v>0</v>
      </c>
      <c r="L137" s="56">
        <v>0</v>
      </c>
      <c r="M137" s="56">
        <v>0</v>
      </c>
      <c r="N137" s="56">
        <v>0</v>
      </c>
      <c r="O137" s="56">
        <v>0</v>
      </c>
      <c r="P137" s="56">
        <v>0</v>
      </c>
      <c r="Q137" s="56">
        <v>0</v>
      </c>
      <c r="R137" s="64">
        <v>4.8</v>
      </c>
      <c r="S137" s="52"/>
      <c r="U137" s="63" t="s">
        <v>102</v>
      </c>
      <c r="V137" s="56">
        <v>0</v>
      </c>
      <c r="W137" s="56">
        <v>117.67676767676799</v>
      </c>
      <c r="X137" s="56">
        <v>-116.5</v>
      </c>
      <c r="Y137" s="56">
        <v>0</v>
      </c>
      <c r="Z137" s="56">
        <v>0</v>
      </c>
      <c r="AA137" s="56">
        <v>0</v>
      </c>
      <c r="AB137" s="56">
        <v>0</v>
      </c>
      <c r="AC137" s="56">
        <v>0</v>
      </c>
      <c r="AD137" s="56">
        <v>0</v>
      </c>
      <c r="AE137" s="56">
        <v>0</v>
      </c>
      <c r="AF137" s="56">
        <v>0</v>
      </c>
      <c r="AG137" s="56">
        <v>0</v>
      </c>
      <c r="AH137" s="56">
        <v>0</v>
      </c>
      <c r="AI137" s="56">
        <v>0</v>
      </c>
      <c r="AJ137" s="56">
        <v>0</v>
      </c>
      <c r="AK137" s="64">
        <v>1.17676767676768</v>
      </c>
      <c r="AL137" s="52"/>
    </row>
    <row r="138" spans="2:38" ht="13.5" x14ac:dyDescent="0.3">
      <c r="B138" s="63" t="s">
        <v>103</v>
      </c>
      <c r="C138" s="56">
        <v>0</v>
      </c>
      <c r="D138" s="56">
        <v>0</v>
      </c>
      <c r="E138" s="56">
        <v>0</v>
      </c>
      <c r="F138" s="56">
        <v>0</v>
      </c>
      <c r="G138" s="56">
        <v>0</v>
      </c>
      <c r="H138" s="56">
        <v>0</v>
      </c>
      <c r="I138" s="56">
        <v>26.1</v>
      </c>
      <c r="J138" s="56">
        <v>0</v>
      </c>
      <c r="K138" s="56">
        <v>-26.1</v>
      </c>
      <c r="L138" s="56">
        <v>0</v>
      </c>
      <c r="M138" s="56">
        <v>0</v>
      </c>
      <c r="N138" s="56">
        <v>0</v>
      </c>
      <c r="O138" s="56">
        <v>0</v>
      </c>
      <c r="P138" s="56">
        <v>0</v>
      </c>
      <c r="Q138" s="56">
        <v>0</v>
      </c>
      <c r="R138" s="64">
        <v>0</v>
      </c>
      <c r="S138" s="52"/>
      <c r="U138" s="63" t="s">
        <v>103</v>
      </c>
      <c r="V138" s="56">
        <v>0</v>
      </c>
      <c r="W138" s="56">
        <v>0</v>
      </c>
      <c r="X138" s="56">
        <v>0</v>
      </c>
      <c r="Y138" s="56">
        <v>0</v>
      </c>
      <c r="Z138" s="56">
        <v>0</v>
      </c>
      <c r="AA138" s="56">
        <v>0</v>
      </c>
      <c r="AB138" s="56">
        <v>92.683321682724895</v>
      </c>
      <c r="AC138" s="56">
        <v>0</v>
      </c>
      <c r="AD138" s="56">
        <v>-92.683321682724895</v>
      </c>
      <c r="AE138" s="56">
        <v>0</v>
      </c>
      <c r="AF138" s="56">
        <v>0</v>
      </c>
      <c r="AG138" s="56">
        <v>0</v>
      </c>
      <c r="AH138" s="56">
        <v>0</v>
      </c>
      <c r="AI138" s="56">
        <v>0</v>
      </c>
      <c r="AJ138" s="56">
        <v>0</v>
      </c>
      <c r="AK138" s="64">
        <v>0</v>
      </c>
      <c r="AL138" s="52"/>
    </row>
    <row r="139" spans="2:38" ht="13.5" x14ac:dyDescent="0.3">
      <c r="B139" s="63" t="s">
        <v>104</v>
      </c>
      <c r="C139" s="56">
        <v>0</v>
      </c>
      <c r="D139" s="56">
        <v>0</v>
      </c>
      <c r="E139" s="56">
        <v>0</v>
      </c>
      <c r="F139" s="56">
        <v>0</v>
      </c>
      <c r="G139" s="56">
        <v>0</v>
      </c>
      <c r="H139" s="56">
        <v>0</v>
      </c>
      <c r="I139" s="56">
        <v>0</v>
      </c>
      <c r="J139" s="56">
        <v>0</v>
      </c>
      <c r="K139" s="56">
        <v>0</v>
      </c>
      <c r="L139" s="56">
        <v>0</v>
      </c>
      <c r="M139" s="56">
        <v>0</v>
      </c>
      <c r="N139" s="56">
        <v>0</v>
      </c>
      <c r="O139" s="56">
        <v>0</v>
      </c>
      <c r="P139" s="56">
        <v>0</v>
      </c>
      <c r="Q139" s="56">
        <v>0</v>
      </c>
      <c r="R139" s="64">
        <v>0</v>
      </c>
      <c r="S139" s="52"/>
      <c r="U139" s="63" t="s">
        <v>104</v>
      </c>
      <c r="V139" s="56">
        <v>0</v>
      </c>
      <c r="W139" s="56">
        <v>0</v>
      </c>
      <c r="X139" s="56">
        <v>0</v>
      </c>
      <c r="Y139" s="56">
        <v>0</v>
      </c>
      <c r="Z139" s="56">
        <v>0</v>
      </c>
      <c r="AA139" s="56">
        <v>0</v>
      </c>
      <c r="AB139" s="56">
        <v>0</v>
      </c>
      <c r="AC139" s="56">
        <v>0</v>
      </c>
      <c r="AD139" s="56">
        <v>-30.7160392407107</v>
      </c>
      <c r="AE139" s="56">
        <v>0</v>
      </c>
      <c r="AF139" s="56">
        <v>0</v>
      </c>
      <c r="AG139" s="56">
        <v>0</v>
      </c>
      <c r="AH139" s="56">
        <v>0</v>
      </c>
      <c r="AI139" s="56">
        <v>0</v>
      </c>
      <c r="AJ139" s="56">
        <v>43.880056058158097</v>
      </c>
      <c r="AK139" s="64">
        <v>13.164016817447401</v>
      </c>
      <c r="AL139" s="52"/>
    </row>
    <row r="140" spans="2:38" ht="13.5" x14ac:dyDescent="0.3">
      <c r="B140" s="63" t="s">
        <v>105</v>
      </c>
      <c r="C140" s="56">
        <v>0</v>
      </c>
      <c r="D140" s="56">
        <v>0</v>
      </c>
      <c r="E140" s="56">
        <v>0</v>
      </c>
      <c r="F140" s="56">
        <v>8.6</v>
      </c>
      <c r="G140" s="56">
        <v>0</v>
      </c>
      <c r="H140" s="56">
        <v>0</v>
      </c>
      <c r="I140" s="56">
        <v>0</v>
      </c>
      <c r="J140" s="56">
        <v>0.1</v>
      </c>
      <c r="K140" s="56">
        <v>0</v>
      </c>
      <c r="L140" s="56">
        <v>0.2</v>
      </c>
      <c r="M140" s="56">
        <v>0</v>
      </c>
      <c r="N140" s="56">
        <v>0</v>
      </c>
      <c r="O140" s="56">
        <v>1.2</v>
      </c>
      <c r="P140" s="56">
        <v>0</v>
      </c>
      <c r="Q140" s="56">
        <v>-7.1</v>
      </c>
      <c r="R140" s="64">
        <v>3</v>
      </c>
      <c r="S140" s="52"/>
      <c r="U140" s="63" t="s">
        <v>105</v>
      </c>
      <c r="V140" s="56">
        <v>0</v>
      </c>
      <c r="W140" s="56">
        <v>0</v>
      </c>
      <c r="X140" s="56">
        <v>0</v>
      </c>
      <c r="Y140" s="56">
        <v>0</v>
      </c>
      <c r="Z140" s="56">
        <v>0</v>
      </c>
      <c r="AA140" s="56">
        <v>0</v>
      </c>
      <c r="AB140" s="56">
        <v>0</v>
      </c>
      <c r="AC140" s="56">
        <v>1.25759601218096</v>
      </c>
      <c r="AD140" s="56">
        <v>0</v>
      </c>
      <c r="AE140" s="56">
        <v>0</v>
      </c>
      <c r="AF140" s="56">
        <v>0</v>
      </c>
      <c r="AG140" s="56">
        <v>0</v>
      </c>
      <c r="AH140" s="56">
        <v>121.043616172417</v>
      </c>
      <c r="AI140" s="56">
        <v>0</v>
      </c>
      <c r="AJ140" s="56">
        <v>-88.031720852667107</v>
      </c>
      <c r="AK140" s="64">
        <v>34.2694913319311</v>
      </c>
      <c r="AL140" s="52"/>
    </row>
    <row r="141" spans="2:38" ht="13.5" x14ac:dyDescent="0.3">
      <c r="B141" s="63" t="s">
        <v>106</v>
      </c>
      <c r="C141" s="56">
        <v>28.5</v>
      </c>
      <c r="D141" s="56">
        <v>-16.7</v>
      </c>
      <c r="E141" s="56">
        <v>21.8</v>
      </c>
      <c r="F141" s="56">
        <v>0</v>
      </c>
      <c r="G141" s="56">
        <v>0</v>
      </c>
      <c r="H141" s="56">
        <v>0</v>
      </c>
      <c r="I141" s="56">
        <v>0</v>
      </c>
      <c r="J141" s="56">
        <v>0</v>
      </c>
      <c r="K141" s="56">
        <v>0</v>
      </c>
      <c r="L141" s="56">
        <v>0</v>
      </c>
      <c r="M141" s="56">
        <v>0</v>
      </c>
      <c r="N141" s="56">
        <v>0</v>
      </c>
      <c r="O141" s="56">
        <v>0</v>
      </c>
      <c r="P141" s="56">
        <v>0</v>
      </c>
      <c r="Q141" s="56">
        <v>0</v>
      </c>
      <c r="R141" s="64">
        <v>33.6</v>
      </c>
      <c r="S141" s="52"/>
      <c r="U141" s="63" t="s">
        <v>106</v>
      </c>
      <c r="V141" s="56">
        <v>0.72303211975097703</v>
      </c>
      <c r="W141" s="56">
        <v>-4.0774999999999997</v>
      </c>
      <c r="X141" s="56">
        <v>5.3331291616343899</v>
      </c>
      <c r="Y141" s="56">
        <v>0</v>
      </c>
      <c r="Z141" s="56">
        <v>0</v>
      </c>
      <c r="AA141" s="56">
        <v>0</v>
      </c>
      <c r="AB141" s="56">
        <v>0</v>
      </c>
      <c r="AC141" s="56">
        <v>0</v>
      </c>
      <c r="AD141" s="56">
        <v>0</v>
      </c>
      <c r="AE141" s="56">
        <v>0</v>
      </c>
      <c r="AF141" s="56">
        <v>0</v>
      </c>
      <c r="AG141" s="56">
        <v>0</v>
      </c>
      <c r="AH141" s="56">
        <v>0</v>
      </c>
      <c r="AI141" s="56">
        <v>0</v>
      </c>
      <c r="AJ141" s="56">
        <v>0</v>
      </c>
      <c r="AK141" s="64">
        <v>1.9786612813853699</v>
      </c>
      <c r="AL141" s="52"/>
    </row>
    <row r="142" spans="2:38" ht="13.5" x14ac:dyDescent="0.3">
      <c r="B142" s="63" t="s">
        <v>107</v>
      </c>
      <c r="C142" s="56">
        <v>11.1</v>
      </c>
      <c r="D142" s="56">
        <v>0</v>
      </c>
      <c r="E142" s="56">
        <v>16.399999999999999</v>
      </c>
      <c r="F142" s="56">
        <v>4.7</v>
      </c>
      <c r="G142" s="56">
        <v>0</v>
      </c>
      <c r="H142" s="56">
        <v>0</v>
      </c>
      <c r="I142" s="56">
        <v>0</v>
      </c>
      <c r="J142" s="56">
        <v>0</v>
      </c>
      <c r="K142" s="56">
        <v>0</v>
      </c>
      <c r="L142" s="56">
        <v>0.1</v>
      </c>
      <c r="M142" s="56">
        <v>0</v>
      </c>
      <c r="N142" s="56">
        <v>0</v>
      </c>
      <c r="O142" s="56">
        <v>26</v>
      </c>
      <c r="P142" s="56">
        <v>0</v>
      </c>
      <c r="Q142" s="56">
        <v>0</v>
      </c>
      <c r="R142" s="64">
        <v>58.2</v>
      </c>
      <c r="S142" s="52"/>
      <c r="U142" s="63" t="s">
        <v>107</v>
      </c>
      <c r="V142" s="56">
        <v>1.73775830078125</v>
      </c>
      <c r="W142" s="56">
        <v>0</v>
      </c>
      <c r="X142" s="56">
        <v>16.370387999999998</v>
      </c>
      <c r="Y142" s="56">
        <v>0</v>
      </c>
      <c r="Z142" s="56">
        <v>0</v>
      </c>
      <c r="AA142" s="56">
        <v>0</v>
      </c>
      <c r="AB142" s="56">
        <v>0</v>
      </c>
      <c r="AC142" s="56">
        <v>0</v>
      </c>
      <c r="AD142" s="56">
        <v>0</v>
      </c>
      <c r="AE142" s="56">
        <v>4.7666718000000001</v>
      </c>
      <c r="AF142" s="56">
        <v>0</v>
      </c>
      <c r="AG142" s="56">
        <v>0</v>
      </c>
      <c r="AH142" s="56">
        <v>36.566363636363597</v>
      </c>
      <c r="AI142" s="56">
        <v>0</v>
      </c>
      <c r="AJ142" s="56">
        <v>0</v>
      </c>
      <c r="AK142" s="64">
        <v>59.441181737144902</v>
      </c>
      <c r="AL142" s="52"/>
    </row>
    <row r="143" spans="2:38" ht="13.5" x14ac:dyDescent="0.3">
      <c r="B143" s="63" t="s">
        <v>108</v>
      </c>
      <c r="C143" s="56">
        <v>0</v>
      </c>
      <c r="D143" s="56">
        <v>0</v>
      </c>
      <c r="E143" s="56">
        <v>0</v>
      </c>
      <c r="F143" s="56">
        <v>4</v>
      </c>
      <c r="G143" s="56">
        <v>0</v>
      </c>
      <c r="H143" s="56">
        <v>0</v>
      </c>
      <c r="I143" s="56">
        <v>0</v>
      </c>
      <c r="J143" s="56">
        <v>0</v>
      </c>
      <c r="K143" s="56">
        <v>0</v>
      </c>
      <c r="L143" s="56">
        <v>0.1</v>
      </c>
      <c r="M143" s="56">
        <v>0</v>
      </c>
      <c r="N143" s="56">
        <v>0</v>
      </c>
      <c r="O143" s="56">
        <v>46.4</v>
      </c>
      <c r="P143" s="56">
        <v>2.9</v>
      </c>
      <c r="Q143" s="56">
        <v>0</v>
      </c>
      <c r="R143" s="64">
        <v>53.3</v>
      </c>
      <c r="S143" s="52"/>
      <c r="U143" s="63" t="s">
        <v>108</v>
      </c>
      <c r="V143" s="56">
        <v>0</v>
      </c>
      <c r="W143" s="56">
        <v>0</v>
      </c>
      <c r="X143" s="56">
        <v>0</v>
      </c>
      <c r="Y143" s="56">
        <v>0</v>
      </c>
      <c r="Z143" s="56">
        <v>0</v>
      </c>
      <c r="AA143" s="56">
        <v>0</v>
      </c>
      <c r="AB143" s="56">
        <v>0</v>
      </c>
      <c r="AC143" s="56">
        <v>0</v>
      </c>
      <c r="AD143" s="56">
        <v>0</v>
      </c>
      <c r="AE143" s="56">
        <v>1.6079656020604201</v>
      </c>
      <c r="AF143" s="56">
        <v>0</v>
      </c>
      <c r="AG143" s="56">
        <v>0</v>
      </c>
      <c r="AH143" s="56">
        <v>54.591518299293803</v>
      </c>
      <c r="AI143" s="56">
        <v>5.9381623691406702</v>
      </c>
      <c r="AJ143" s="56">
        <v>0</v>
      </c>
      <c r="AK143" s="64">
        <v>62.137646270494898</v>
      </c>
      <c r="AL143" s="52"/>
    </row>
    <row r="144" spans="2:38" ht="13.5" x14ac:dyDescent="0.3">
      <c r="B144" s="59" t="s">
        <v>109</v>
      </c>
      <c r="C144" s="60">
        <v>41.8</v>
      </c>
      <c r="D144" s="60">
        <v>464.8</v>
      </c>
      <c r="E144" s="60">
        <v>-434.6</v>
      </c>
      <c r="F144" s="60">
        <v>78.599999999999994</v>
      </c>
      <c r="G144" s="60">
        <v>727.3</v>
      </c>
      <c r="H144" s="60">
        <v>335.1</v>
      </c>
      <c r="I144" s="60">
        <v>65.7</v>
      </c>
      <c r="J144" s="60">
        <v>17.399999999999999</v>
      </c>
      <c r="K144" s="60">
        <v>-26.1</v>
      </c>
      <c r="L144" s="60">
        <v>-5.2</v>
      </c>
      <c r="M144" s="60">
        <v>0</v>
      </c>
      <c r="N144" s="60">
        <v>2</v>
      </c>
      <c r="O144" s="60">
        <v>-544.6</v>
      </c>
      <c r="P144" s="60">
        <v>-34.1</v>
      </c>
      <c r="Q144" s="60">
        <v>-7.1</v>
      </c>
      <c r="R144" s="60">
        <v>680.8</v>
      </c>
      <c r="S144" s="52"/>
      <c r="U144" s="59" t="s">
        <v>109</v>
      </c>
      <c r="V144" s="60">
        <v>2.4607904205322302</v>
      </c>
      <c r="W144" s="60">
        <v>113.59926767676799</v>
      </c>
      <c r="X144" s="60">
        <v>-94.796482838365606</v>
      </c>
      <c r="Y144" s="60">
        <v>0</v>
      </c>
      <c r="Z144" s="60">
        <v>764.84848484848499</v>
      </c>
      <c r="AA144" s="60">
        <v>419.9</v>
      </c>
      <c r="AB144" s="60">
        <v>278.40004135893099</v>
      </c>
      <c r="AC144" s="60">
        <v>32.947505975225198</v>
      </c>
      <c r="AD144" s="60">
        <v>-123.39936092343601</v>
      </c>
      <c r="AE144" s="60">
        <v>-117.614438130129</v>
      </c>
      <c r="AF144" s="60">
        <v>0</v>
      </c>
      <c r="AG144" s="60">
        <v>14.830688385513501</v>
      </c>
      <c r="AH144" s="60">
        <v>-470.29850189192501</v>
      </c>
      <c r="AI144" s="60">
        <v>-70.692409156436597</v>
      </c>
      <c r="AJ144" s="60">
        <v>-40.401664794509003</v>
      </c>
      <c r="AK144" s="60">
        <v>709.78392093065395</v>
      </c>
      <c r="AL144" s="52"/>
    </row>
    <row r="145" spans="2:38" ht="13.5" x14ac:dyDescent="0.3">
      <c r="B145" s="61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52"/>
      <c r="U145" s="61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52"/>
    </row>
    <row r="146" spans="2:38" ht="13.5" x14ac:dyDescent="0.3">
      <c r="B146" s="63" t="s">
        <v>53</v>
      </c>
      <c r="C146" s="56">
        <v>3.7</v>
      </c>
      <c r="D146" s="56">
        <v>0</v>
      </c>
      <c r="E146" s="56">
        <v>18.8</v>
      </c>
      <c r="F146" s="56">
        <v>91.1</v>
      </c>
      <c r="G146" s="56">
        <v>0</v>
      </c>
      <c r="H146" s="56">
        <v>0</v>
      </c>
      <c r="I146" s="56">
        <v>22.7</v>
      </c>
      <c r="J146" s="56">
        <v>1.7</v>
      </c>
      <c r="K146" s="56">
        <v>1</v>
      </c>
      <c r="L146" s="56">
        <v>1.9</v>
      </c>
      <c r="M146" s="56">
        <v>0</v>
      </c>
      <c r="N146" s="56">
        <v>0</v>
      </c>
      <c r="O146" s="56">
        <v>113.3</v>
      </c>
      <c r="P146" s="56">
        <v>15.5</v>
      </c>
      <c r="Q146" s="56">
        <v>0.2</v>
      </c>
      <c r="R146" s="64">
        <v>269.89999999999998</v>
      </c>
      <c r="S146" s="52"/>
      <c r="U146" s="63" t="s">
        <v>53</v>
      </c>
      <c r="V146" s="56">
        <v>1.79989703190501</v>
      </c>
      <c r="W146" s="56">
        <v>0</v>
      </c>
      <c r="X146" s="56">
        <v>5.22589106512674E-2</v>
      </c>
      <c r="Y146" s="56">
        <v>0</v>
      </c>
      <c r="Z146" s="56">
        <v>0</v>
      </c>
      <c r="AA146" s="56">
        <v>0</v>
      </c>
      <c r="AB146" s="56">
        <v>13.331842727893299</v>
      </c>
      <c r="AC146" s="56">
        <v>4.1186114199060402</v>
      </c>
      <c r="AD146" s="56">
        <v>8.3494072265624997</v>
      </c>
      <c r="AE146" s="56">
        <v>63.939809293815799</v>
      </c>
      <c r="AF146" s="56">
        <v>0</v>
      </c>
      <c r="AG146" s="56">
        <v>0</v>
      </c>
      <c r="AH146" s="56">
        <v>150.76353147926901</v>
      </c>
      <c r="AI146" s="56">
        <v>27.157242806109199</v>
      </c>
      <c r="AJ146" s="56">
        <v>8.9542294921874994</v>
      </c>
      <c r="AK146" s="64">
        <v>278.46683038830002</v>
      </c>
      <c r="AL146" s="52"/>
    </row>
    <row r="147" spans="2:38" ht="13.5" x14ac:dyDescent="0.3">
      <c r="B147" s="63" t="s">
        <v>110</v>
      </c>
      <c r="C147" s="56">
        <v>0</v>
      </c>
      <c r="D147" s="56">
        <v>0</v>
      </c>
      <c r="E147" s="56">
        <v>210.2</v>
      </c>
      <c r="F147" s="56">
        <v>32.700000000000003</v>
      </c>
      <c r="G147" s="56">
        <v>0</v>
      </c>
      <c r="H147" s="56">
        <v>0</v>
      </c>
      <c r="I147" s="56">
        <v>0</v>
      </c>
      <c r="J147" s="56">
        <v>0</v>
      </c>
      <c r="K147" s="56">
        <v>20.9</v>
      </c>
      <c r="L147" s="56">
        <v>0.7</v>
      </c>
      <c r="M147" s="56">
        <v>0</v>
      </c>
      <c r="N147" s="56">
        <v>0</v>
      </c>
      <c r="O147" s="56">
        <v>79.3</v>
      </c>
      <c r="P147" s="56">
        <v>0</v>
      </c>
      <c r="Q147" s="56">
        <v>2.9</v>
      </c>
      <c r="R147" s="64">
        <v>346.7</v>
      </c>
      <c r="S147" s="52"/>
      <c r="U147" s="63" t="s">
        <v>110</v>
      </c>
      <c r="V147" s="56">
        <v>0</v>
      </c>
      <c r="W147" s="56">
        <v>0</v>
      </c>
      <c r="X147" s="56">
        <v>2.1712429478419102</v>
      </c>
      <c r="Y147" s="56">
        <v>0</v>
      </c>
      <c r="Z147" s="56">
        <v>0</v>
      </c>
      <c r="AA147" s="56">
        <v>0</v>
      </c>
      <c r="AB147" s="56">
        <v>0</v>
      </c>
      <c r="AC147" s="56">
        <v>0</v>
      </c>
      <c r="AD147" s="56">
        <v>12.7882726969122</v>
      </c>
      <c r="AE147" s="56">
        <v>24.887279738493302</v>
      </c>
      <c r="AF147" s="56">
        <v>0</v>
      </c>
      <c r="AG147" s="56">
        <v>0</v>
      </c>
      <c r="AH147" s="56">
        <v>92.289301413656304</v>
      </c>
      <c r="AI147" s="56">
        <v>0</v>
      </c>
      <c r="AJ147" s="56">
        <v>7.1149935986121697</v>
      </c>
      <c r="AK147" s="64">
        <v>139.251090395516</v>
      </c>
      <c r="AL147" s="52"/>
    </row>
    <row r="148" spans="2:38" ht="13.5" x14ac:dyDescent="0.3">
      <c r="B148" s="63" t="s">
        <v>55</v>
      </c>
      <c r="C148" s="56">
        <v>0</v>
      </c>
      <c r="D148" s="56">
        <v>0</v>
      </c>
      <c r="E148" s="56">
        <v>4.5999999999999996</v>
      </c>
      <c r="F148" s="56">
        <v>68.599999999999994</v>
      </c>
      <c r="G148" s="56">
        <v>0</v>
      </c>
      <c r="H148" s="56">
        <v>0</v>
      </c>
      <c r="I148" s="56">
        <v>86.2</v>
      </c>
      <c r="J148" s="56">
        <v>0</v>
      </c>
      <c r="K148" s="56">
        <v>0</v>
      </c>
      <c r="L148" s="56">
        <v>1.4</v>
      </c>
      <c r="M148" s="56">
        <v>66.5</v>
      </c>
      <c r="N148" s="56">
        <v>0.9</v>
      </c>
      <c r="O148" s="56">
        <v>190.8</v>
      </c>
      <c r="P148" s="56">
        <v>15.2</v>
      </c>
      <c r="Q148" s="56">
        <v>0</v>
      </c>
      <c r="R148" s="64">
        <v>434.1</v>
      </c>
      <c r="S148" s="52"/>
      <c r="U148" s="63" t="s">
        <v>55</v>
      </c>
      <c r="V148" s="56">
        <v>0</v>
      </c>
      <c r="W148" s="56">
        <v>0</v>
      </c>
      <c r="X148" s="56">
        <v>0.35468706008189399</v>
      </c>
      <c r="Y148" s="56">
        <v>0</v>
      </c>
      <c r="Z148" s="56">
        <v>0</v>
      </c>
      <c r="AA148" s="56">
        <v>0</v>
      </c>
      <c r="AB148" s="56">
        <v>47.9682238056754</v>
      </c>
      <c r="AC148" s="56">
        <v>0</v>
      </c>
      <c r="AD148" s="56">
        <v>0</v>
      </c>
      <c r="AE148" s="56">
        <v>17.598271269670001</v>
      </c>
      <c r="AF148" s="56">
        <v>106.862728555422</v>
      </c>
      <c r="AG148" s="56">
        <v>3.7519530039459799</v>
      </c>
      <c r="AH148" s="56">
        <v>134.324841663434</v>
      </c>
      <c r="AI148" s="56">
        <v>28.562960275021499</v>
      </c>
      <c r="AJ148" s="56">
        <v>0</v>
      </c>
      <c r="AK148" s="64">
        <v>339.42366563325101</v>
      </c>
      <c r="AL148" s="52"/>
    </row>
    <row r="149" spans="2:38" ht="13.5" x14ac:dyDescent="0.3">
      <c r="B149" s="63" t="s">
        <v>56</v>
      </c>
      <c r="C149" s="56">
        <v>0</v>
      </c>
      <c r="D149" s="56">
        <v>0</v>
      </c>
      <c r="E149" s="56">
        <v>1.8</v>
      </c>
      <c r="F149" s="56">
        <v>62.6</v>
      </c>
      <c r="G149" s="56">
        <v>0</v>
      </c>
      <c r="H149" s="56">
        <v>0</v>
      </c>
      <c r="I149" s="56">
        <v>3</v>
      </c>
      <c r="J149" s="56">
        <v>0</v>
      </c>
      <c r="K149" s="56">
        <v>0</v>
      </c>
      <c r="L149" s="56">
        <v>1.3</v>
      </c>
      <c r="M149" s="56">
        <v>8.6</v>
      </c>
      <c r="N149" s="56">
        <v>0.7</v>
      </c>
      <c r="O149" s="56">
        <v>142.5</v>
      </c>
      <c r="P149" s="56">
        <v>3.4</v>
      </c>
      <c r="Q149" s="56">
        <v>0</v>
      </c>
      <c r="R149" s="64">
        <v>223.8</v>
      </c>
      <c r="S149" s="52"/>
      <c r="U149" s="63" t="s">
        <v>56</v>
      </c>
      <c r="V149" s="56">
        <v>0</v>
      </c>
      <c r="W149" s="56">
        <v>0</v>
      </c>
      <c r="X149" s="56">
        <v>1.3910064361048399E-2</v>
      </c>
      <c r="Y149" s="56">
        <v>0</v>
      </c>
      <c r="Z149" s="56">
        <v>0</v>
      </c>
      <c r="AA149" s="56">
        <v>0</v>
      </c>
      <c r="AB149" s="56">
        <v>6.5361621549849502</v>
      </c>
      <c r="AC149" s="56">
        <v>0</v>
      </c>
      <c r="AD149" s="56">
        <v>0</v>
      </c>
      <c r="AE149" s="56">
        <v>5.4198008615464897</v>
      </c>
      <c r="AF149" s="56">
        <v>15.069021727073199</v>
      </c>
      <c r="AG149" s="56">
        <v>1.4344248188770199</v>
      </c>
      <c r="AH149" s="56">
        <v>109.143617899049</v>
      </c>
      <c r="AI149" s="56">
        <v>14.972206075305801</v>
      </c>
      <c r="AJ149" s="56">
        <v>0</v>
      </c>
      <c r="AK149" s="64">
        <v>152.589143601198</v>
      </c>
      <c r="AL149" s="52"/>
    </row>
    <row r="150" spans="2:38" ht="13.5" x14ac:dyDescent="0.3">
      <c r="B150" s="63" t="s">
        <v>57</v>
      </c>
      <c r="C150" s="56">
        <v>0</v>
      </c>
      <c r="D150" s="56">
        <v>0</v>
      </c>
      <c r="E150" s="56">
        <v>26.5</v>
      </c>
      <c r="F150" s="56">
        <v>0.8</v>
      </c>
      <c r="G150" s="56">
        <v>0</v>
      </c>
      <c r="H150" s="56">
        <v>0</v>
      </c>
      <c r="I150" s="56">
        <v>5</v>
      </c>
      <c r="J150" s="56">
        <v>0</v>
      </c>
      <c r="K150" s="56">
        <v>3.3</v>
      </c>
      <c r="L150" s="56">
        <v>0</v>
      </c>
      <c r="M150" s="56">
        <v>0</v>
      </c>
      <c r="N150" s="56">
        <v>0.1</v>
      </c>
      <c r="O150" s="56">
        <v>5.5</v>
      </c>
      <c r="P150" s="56">
        <v>0</v>
      </c>
      <c r="Q150" s="56">
        <v>0</v>
      </c>
      <c r="R150" s="64">
        <v>41.2</v>
      </c>
      <c r="S150" s="52"/>
      <c r="U150" s="63" t="s">
        <v>57</v>
      </c>
      <c r="V150" s="56">
        <v>0</v>
      </c>
      <c r="W150" s="56">
        <v>0</v>
      </c>
      <c r="X150" s="56">
        <v>0</v>
      </c>
      <c r="Y150" s="56">
        <v>0</v>
      </c>
      <c r="Z150" s="56">
        <v>0</v>
      </c>
      <c r="AA150" s="56">
        <v>0</v>
      </c>
      <c r="AB150" s="56">
        <v>5.0054618408177598</v>
      </c>
      <c r="AC150" s="56">
        <v>0</v>
      </c>
      <c r="AD150" s="56">
        <v>18.815796579352799</v>
      </c>
      <c r="AE150" s="56">
        <v>0.65554734743876097</v>
      </c>
      <c r="AF150" s="56">
        <v>0</v>
      </c>
      <c r="AG150" s="56">
        <v>2.1874070050904901</v>
      </c>
      <c r="AH150" s="56">
        <v>5.5978638718802802</v>
      </c>
      <c r="AI150" s="56">
        <v>0</v>
      </c>
      <c r="AJ150" s="56">
        <v>0.443393311842667</v>
      </c>
      <c r="AK150" s="64">
        <v>32.705469956422696</v>
      </c>
      <c r="AL150" s="52"/>
    </row>
    <row r="151" spans="2:38" ht="13.5" x14ac:dyDescent="0.3">
      <c r="B151" s="63" t="s">
        <v>111</v>
      </c>
      <c r="C151" s="56">
        <v>0</v>
      </c>
      <c r="D151" s="56">
        <v>0</v>
      </c>
      <c r="E151" s="56">
        <v>0</v>
      </c>
      <c r="F151" s="56">
        <v>0</v>
      </c>
      <c r="G151" s="56">
        <v>0</v>
      </c>
      <c r="H151" s="56">
        <v>0</v>
      </c>
      <c r="I151" s="56">
        <v>0</v>
      </c>
      <c r="J151" s="56">
        <v>0</v>
      </c>
      <c r="K151" s="56">
        <v>0</v>
      </c>
      <c r="L151" s="56">
        <v>0</v>
      </c>
      <c r="M151" s="56">
        <v>0</v>
      </c>
      <c r="N151" s="56">
        <v>0</v>
      </c>
      <c r="O151" s="56">
        <v>0.5</v>
      </c>
      <c r="P151" s="56">
        <v>0</v>
      </c>
      <c r="Q151" s="56">
        <v>0</v>
      </c>
      <c r="R151" s="64">
        <v>0.5</v>
      </c>
      <c r="S151" s="52"/>
      <c r="U151" s="63" t="s">
        <v>111</v>
      </c>
      <c r="V151" s="56">
        <v>0</v>
      </c>
      <c r="W151" s="56">
        <v>0</v>
      </c>
      <c r="X151" s="56">
        <v>0</v>
      </c>
      <c r="Y151" s="56">
        <v>0</v>
      </c>
      <c r="Z151" s="56">
        <v>0</v>
      </c>
      <c r="AA151" s="56">
        <v>0</v>
      </c>
      <c r="AB151" s="56">
        <v>0</v>
      </c>
      <c r="AC151" s="56">
        <v>0</v>
      </c>
      <c r="AD151" s="56">
        <v>0</v>
      </c>
      <c r="AE151" s="56">
        <v>0</v>
      </c>
      <c r="AF151" s="56">
        <v>0</v>
      </c>
      <c r="AG151" s="56">
        <v>0</v>
      </c>
      <c r="AH151" s="56">
        <v>8</v>
      </c>
      <c r="AI151" s="56">
        <v>0</v>
      </c>
      <c r="AJ151" s="56">
        <v>0</v>
      </c>
      <c r="AK151" s="64">
        <v>8</v>
      </c>
      <c r="AL151" s="52"/>
    </row>
    <row r="152" spans="2:38" ht="13.5" x14ac:dyDescent="0.3">
      <c r="B152" s="59" t="s">
        <v>112</v>
      </c>
      <c r="C152" s="60">
        <v>3.7</v>
      </c>
      <c r="D152" s="60">
        <v>0</v>
      </c>
      <c r="E152" s="60">
        <v>262</v>
      </c>
      <c r="F152" s="60">
        <v>255.8</v>
      </c>
      <c r="G152" s="60">
        <v>0</v>
      </c>
      <c r="H152" s="60">
        <v>0</v>
      </c>
      <c r="I152" s="60">
        <v>116.9</v>
      </c>
      <c r="J152" s="60">
        <v>1.7</v>
      </c>
      <c r="K152" s="60">
        <v>25.2</v>
      </c>
      <c r="L152" s="60">
        <v>5.2</v>
      </c>
      <c r="M152" s="60">
        <v>75.099999999999994</v>
      </c>
      <c r="N152" s="60">
        <v>1.7</v>
      </c>
      <c r="O152" s="60">
        <v>531.79999999999995</v>
      </c>
      <c r="P152" s="60">
        <v>34.1</v>
      </c>
      <c r="Q152" s="60">
        <v>3.2</v>
      </c>
      <c r="R152" s="60">
        <v>1316.1</v>
      </c>
      <c r="S152" s="52"/>
      <c r="U152" s="59" t="s">
        <v>112</v>
      </c>
      <c r="V152" s="60">
        <v>1.79989703190501</v>
      </c>
      <c r="W152" s="60">
        <v>0</v>
      </c>
      <c r="X152" s="60">
        <v>2.5920989829361201</v>
      </c>
      <c r="Y152" s="60">
        <v>0</v>
      </c>
      <c r="Z152" s="60">
        <v>0</v>
      </c>
      <c r="AA152" s="60">
        <v>0</v>
      </c>
      <c r="AB152" s="60">
        <v>72.841690529371405</v>
      </c>
      <c r="AC152" s="60">
        <v>4.1186114199060402</v>
      </c>
      <c r="AD152" s="60">
        <v>39.953476502827499</v>
      </c>
      <c r="AE152" s="60">
        <v>112.500708510964</v>
      </c>
      <c r="AF152" s="60">
        <v>121.931750282495</v>
      </c>
      <c r="AG152" s="60">
        <v>7.3737848279134903</v>
      </c>
      <c r="AH152" s="60">
        <v>500.11915632728898</v>
      </c>
      <c r="AI152" s="60">
        <v>70.692409156436497</v>
      </c>
      <c r="AJ152" s="60">
        <v>16.512616402642301</v>
      </c>
      <c r="AK152" s="60">
        <v>950.43619997468704</v>
      </c>
      <c r="AL152" s="52"/>
    </row>
    <row r="153" spans="2:38" ht="13.5" x14ac:dyDescent="0.3">
      <c r="B153" s="55" t="s">
        <v>113</v>
      </c>
      <c r="C153" s="56">
        <v>0</v>
      </c>
      <c r="D153" s="56">
        <v>0</v>
      </c>
      <c r="E153" s="56">
        <v>99</v>
      </c>
      <c r="F153" s="56">
        <v>11.2</v>
      </c>
      <c r="G153" s="56">
        <v>0</v>
      </c>
      <c r="H153" s="56">
        <v>0</v>
      </c>
      <c r="I153" s="56">
        <v>0</v>
      </c>
      <c r="J153" s="56">
        <v>0</v>
      </c>
      <c r="K153" s="56">
        <v>0</v>
      </c>
      <c r="L153" s="56">
        <v>0</v>
      </c>
      <c r="M153" s="56">
        <v>0</v>
      </c>
      <c r="N153" s="56">
        <v>0</v>
      </c>
      <c r="O153" s="56">
        <v>0</v>
      </c>
      <c r="P153" s="56">
        <v>0</v>
      </c>
      <c r="Q153" s="56">
        <v>3.9</v>
      </c>
      <c r="R153" s="64">
        <v>114.1</v>
      </c>
      <c r="S153" s="52"/>
      <c r="U153" s="55" t="s">
        <v>113</v>
      </c>
      <c r="V153" s="56">
        <v>0.11915305480957</v>
      </c>
      <c r="W153" s="56">
        <v>0</v>
      </c>
      <c r="X153" s="56">
        <v>61.1470679855287</v>
      </c>
      <c r="Y153" s="56">
        <v>3.6153613407475298</v>
      </c>
      <c r="Z153" s="56">
        <v>0</v>
      </c>
      <c r="AA153" s="56">
        <v>0</v>
      </c>
      <c r="AB153" s="56">
        <v>0</v>
      </c>
      <c r="AC153" s="56">
        <v>0</v>
      </c>
      <c r="AD153" s="56">
        <v>30.1084320007324</v>
      </c>
      <c r="AE153" s="56">
        <v>0</v>
      </c>
      <c r="AF153" s="56">
        <v>0</v>
      </c>
      <c r="AG153" s="56">
        <v>0</v>
      </c>
      <c r="AH153" s="56">
        <v>0</v>
      </c>
      <c r="AI153" s="56">
        <v>0</v>
      </c>
      <c r="AJ153" s="56">
        <v>20.5435542449951</v>
      </c>
      <c r="AK153" s="64">
        <v>115.53356862681299</v>
      </c>
      <c r="AL153" s="52"/>
    </row>
    <row r="154" spans="2:38" ht="13.5" x14ac:dyDescent="0.3">
      <c r="B154" s="59" t="s">
        <v>114</v>
      </c>
      <c r="C154" s="60">
        <v>3.7</v>
      </c>
      <c r="D154" s="60">
        <v>0</v>
      </c>
      <c r="E154" s="60">
        <v>361</v>
      </c>
      <c r="F154" s="60">
        <v>267</v>
      </c>
      <c r="G154" s="60">
        <v>0</v>
      </c>
      <c r="H154" s="60">
        <v>0</v>
      </c>
      <c r="I154" s="60">
        <v>116.9</v>
      </c>
      <c r="J154" s="60">
        <v>1.7</v>
      </c>
      <c r="K154" s="60">
        <v>25.2</v>
      </c>
      <c r="L154" s="60">
        <v>5.2</v>
      </c>
      <c r="M154" s="60">
        <v>75.099999999999994</v>
      </c>
      <c r="N154" s="60">
        <v>1.7</v>
      </c>
      <c r="O154" s="60">
        <v>531.79999999999995</v>
      </c>
      <c r="P154" s="60">
        <v>34.1</v>
      </c>
      <c r="Q154" s="60">
        <v>7.1</v>
      </c>
      <c r="R154" s="60">
        <v>1430.3</v>
      </c>
      <c r="S154" s="52"/>
      <c r="U154" s="59" t="s">
        <v>114</v>
      </c>
      <c r="V154" s="60">
        <v>1.9190500867145801</v>
      </c>
      <c r="W154" s="60">
        <v>0</v>
      </c>
      <c r="X154" s="60">
        <v>63.7391669684649</v>
      </c>
      <c r="Y154" s="60">
        <v>3.6153613407475298</v>
      </c>
      <c r="Z154" s="60">
        <v>0</v>
      </c>
      <c r="AA154" s="60">
        <v>0</v>
      </c>
      <c r="AB154" s="60">
        <v>72.841690529371405</v>
      </c>
      <c r="AC154" s="60">
        <v>4.1186114199060402</v>
      </c>
      <c r="AD154" s="60">
        <v>70.061908503559906</v>
      </c>
      <c r="AE154" s="60">
        <v>112.500708510964</v>
      </c>
      <c r="AF154" s="60">
        <v>121.931750282495</v>
      </c>
      <c r="AG154" s="60">
        <v>7.3737848279134903</v>
      </c>
      <c r="AH154" s="60">
        <v>500.11915632728898</v>
      </c>
      <c r="AI154" s="60">
        <v>70.692409156436497</v>
      </c>
      <c r="AJ154" s="60">
        <v>37.056170647637501</v>
      </c>
      <c r="AK154" s="60">
        <v>1065.9697686014999</v>
      </c>
      <c r="AL154" s="52"/>
    </row>
    <row r="155" spans="2:38" x14ac:dyDescent="0.25">
      <c r="B155" s="52"/>
      <c r="C155" s="65">
        <f t="shared" ref="C155:R155" si="2">C154+C144-C130</f>
        <v>0</v>
      </c>
      <c r="D155" s="65">
        <f t="shared" si="2"/>
        <v>0</v>
      </c>
      <c r="E155" s="65">
        <f t="shared" si="2"/>
        <v>0</v>
      </c>
      <c r="F155" s="65">
        <f t="shared" si="2"/>
        <v>0</v>
      </c>
      <c r="G155" s="65">
        <f t="shared" si="2"/>
        <v>0</v>
      </c>
      <c r="H155" s="65">
        <f t="shared" si="2"/>
        <v>0</v>
      </c>
      <c r="I155" s="65">
        <f t="shared" si="2"/>
        <v>0.10000000000002274</v>
      </c>
      <c r="J155" s="65">
        <f t="shared" si="2"/>
        <v>0</v>
      </c>
      <c r="K155" s="65">
        <f t="shared" si="2"/>
        <v>9.9999999999997868E-2</v>
      </c>
      <c r="L155" s="65">
        <f t="shared" si="2"/>
        <v>0</v>
      </c>
      <c r="M155" s="65">
        <f t="shared" si="2"/>
        <v>0</v>
      </c>
      <c r="N155" s="65">
        <f t="shared" si="2"/>
        <v>0</v>
      </c>
      <c r="O155" s="65">
        <f t="shared" si="2"/>
        <v>-6.7501559897209518E-14</v>
      </c>
      <c r="P155" s="65">
        <f t="shared" si="2"/>
        <v>0</v>
      </c>
      <c r="Q155" s="65">
        <f t="shared" si="2"/>
        <v>0</v>
      </c>
      <c r="R155" s="65">
        <f t="shared" si="2"/>
        <v>0</v>
      </c>
      <c r="S155" s="52"/>
      <c r="U155" s="52"/>
      <c r="V155" s="65">
        <f t="shared" ref="V155:AK155" si="3">V154+V144-V130</f>
        <v>1.0658141036401503E-14</v>
      </c>
      <c r="W155" s="65">
        <f t="shared" si="3"/>
        <v>0</v>
      </c>
      <c r="X155" s="65">
        <f t="shared" si="3"/>
        <v>9.5923269327613525E-14</v>
      </c>
      <c r="Y155" s="65">
        <f t="shared" si="3"/>
        <v>0</v>
      </c>
      <c r="Z155" s="65">
        <f t="shared" si="3"/>
        <v>0</v>
      </c>
      <c r="AA155" s="65">
        <f t="shared" si="3"/>
        <v>0</v>
      </c>
      <c r="AB155" s="65">
        <f t="shared" si="3"/>
        <v>0</v>
      </c>
      <c r="AC155" s="65">
        <f t="shared" si="3"/>
        <v>0</v>
      </c>
      <c r="AD155" s="65">
        <f t="shared" si="3"/>
        <v>-3.979039320256561E-13</v>
      </c>
      <c r="AE155" s="65">
        <f t="shared" si="3"/>
        <v>-1.9984014443252818E-13</v>
      </c>
      <c r="AF155" s="65">
        <f t="shared" si="3"/>
        <v>0</v>
      </c>
      <c r="AG155" s="65">
        <f t="shared" si="3"/>
        <v>0</v>
      </c>
      <c r="AH155" s="65">
        <f t="shared" si="3"/>
        <v>-1.3855583347321954E-13</v>
      </c>
      <c r="AI155" s="65">
        <f t="shared" si="3"/>
        <v>-9.9475983006414026E-14</v>
      </c>
      <c r="AJ155" s="65">
        <f t="shared" si="3"/>
        <v>7.815970093361102E-14</v>
      </c>
      <c r="AK155" s="65">
        <f t="shared" si="3"/>
        <v>3.865352482534945E-12</v>
      </c>
      <c r="AL155" s="52"/>
    </row>
    <row r="156" spans="2:38" x14ac:dyDescent="0.25"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</row>
    <row r="160" spans="2:38" ht="13.5" x14ac:dyDescent="0.25">
      <c r="B160" s="50" t="s">
        <v>119</v>
      </c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U160" s="50" t="s">
        <v>119</v>
      </c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</row>
    <row r="161" spans="2:37" x14ac:dyDescent="0.25"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</row>
    <row r="162" spans="2:37" ht="13.75" customHeight="1" x14ac:dyDescent="0.25">
      <c r="B162" s="3" t="s">
        <v>76</v>
      </c>
      <c r="C162" s="2" t="s">
        <v>77</v>
      </c>
      <c r="D162" s="2" t="s">
        <v>78</v>
      </c>
      <c r="E162" s="2" t="s">
        <v>79</v>
      </c>
      <c r="F162" s="2" t="s">
        <v>80</v>
      </c>
      <c r="G162" s="2" t="s">
        <v>81</v>
      </c>
      <c r="H162" s="2" t="s">
        <v>82</v>
      </c>
      <c r="I162" s="2" t="s">
        <v>83</v>
      </c>
      <c r="J162" s="2"/>
      <c r="K162" s="2"/>
      <c r="L162" s="2"/>
      <c r="M162" s="2"/>
      <c r="N162" s="2"/>
      <c r="O162" s="2" t="s">
        <v>84</v>
      </c>
      <c r="P162" s="2" t="s">
        <v>85</v>
      </c>
      <c r="Q162" s="2" t="s">
        <v>86</v>
      </c>
      <c r="R162" s="2" t="s">
        <v>38</v>
      </c>
      <c r="U162" s="3" t="s">
        <v>76</v>
      </c>
      <c r="V162" s="2" t="s">
        <v>77</v>
      </c>
      <c r="W162" s="2" t="s">
        <v>78</v>
      </c>
      <c r="X162" s="2" t="s">
        <v>79</v>
      </c>
      <c r="Y162" s="2" t="s">
        <v>80</v>
      </c>
      <c r="Z162" s="2" t="s">
        <v>81</v>
      </c>
      <c r="AA162" s="2" t="s">
        <v>82</v>
      </c>
      <c r="AB162" s="2" t="s">
        <v>83</v>
      </c>
      <c r="AC162" s="2"/>
      <c r="AD162" s="2"/>
      <c r="AE162" s="2"/>
      <c r="AF162" s="2"/>
      <c r="AG162" s="2"/>
      <c r="AH162" s="2" t="s">
        <v>84</v>
      </c>
      <c r="AI162" s="2" t="s">
        <v>85</v>
      </c>
      <c r="AJ162" s="2" t="s">
        <v>86</v>
      </c>
      <c r="AK162" s="2" t="s">
        <v>38</v>
      </c>
    </row>
    <row r="163" spans="2:37" ht="46" x14ac:dyDescent="0.25">
      <c r="B163" s="3"/>
      <c r="C163" s="2"/>
      <c r="D163" s="2"/>
      <c r="E163" s="2"/>
      <c r="F163" s="2"/>
      <c r="G163" s="2"/>
      <c r="H163" s="2"/>
      <c r="I163" s="53" t="s">
        <v>35</v>
      </c>
      <c r="J163" s="53" t="s">
        <v>16</v>
      </c>
      <c r="K163" s="53" t="s">
        <v>36</v>
      </c>
      <c r="L163" s="53" t="s">
        <v>87</v>
      </c>
      <c r="M163" s="54" t="s">
        <v>88</v>
      </c>
      <c r="N163" s="53" t="s">
        <v>89</v>
      </c>
      <c r="O163" s="2"/>
      <c r="P163" s="2"/>
      <c r="Q163" s="2"/>
      <c r="R163" s="2"/>
      <c r="U163" s="3"/>
      <c r="V163" s="2"/>
      <c r="W163" s="2"/>
      <c r="X163" s="2"/>
      <c r="Y163" s="2"/>
      <c r="Z163" s="2"/>
      <c r="AA163" s="2"/>
      <c r="AB163" s="53" t="s">
        <v>35</v>
      </c>
      <c r="AC163" s="53" t="s">
        <v>16</v>
      </c>
      <c r="AD163" s="53" t="s">
        <v>36</v>
      </c>
      <c r="AE163" s="53" t="s">
        <v>87</v>
      </c>
      <c r="AF163" s="54" t="s">
        <v>88</v>
      </c>
      <c r="AG163" s="53" t="s">
        <v>89</v>
      </c>
      <c r="AH163" s="2"/>
      <c r="AI163" s="2"/>
      <c r="AJ163" s="2"/>
      <c r="AK163" s="2"/>
    </row>
    <row r="164" spans="2:37" ht="13.5" x14ac:dyDescent="0.3">
      <c r="B164" s="55" t="s">
        <v>90</v>
      </c>
      <c r="C164" s="56">
        <v>0</v>
      </c>
      <c r="D164" s="56">
        <v>0</v>
      </c>
      <c r="E164" s="56">
        <v>0</v>
      </c>
      <c r="F164" s="56">
        <v>0</v>
      </c>
      <c r="G164" s="57">
        <v>959.1</v>
      </c>
      <c r="H164" s="57">
        <v>262.60000000000002</v>
      </c>
      <c r="I164" s="57">
        <v>186.1</v>
      </c>
      <c r="J164" s="57">
        <v>20</v>
      </c>
      <c r="K164" s="56">
        <v>0</v>
      </c>
      <c r="L164" s="56">
        <v>0</v>
      </c>
      <c r="M164" s="57">
        <v>62.9</v>
      </c>
      <c r="N164" s="57">
        <v>3.8</v>
      </c>
      <c r="O164" s="56">
        <v>0</v>
      </c>
      <c r="P164" s="56">
        <v>0</v>
      </c>
      <c r="Q164" s="56">
        <v>0</v>
      </c>
      <c r="R164" s="58">
        <v>1494.5</v>
      </c>
      <c r="U164" s="55" t="s">
        <v>90</v>
      </c>
      <c r="V164" s="56">
        <v>0</v>
      </c>
      <c r="W164" s="56">
        <v>0</v>
      </c>
      <c r="X164" s="56">
        <v>0</v>
      </c>
      <c r="Y164" s="56">
        <v>0</v>
      </c>
      <c r="Z164" s="57">
        <v>919.39393939393995</v>
      </c>
      <c r="AA164" s="57">
        <v>297.2</v>
      </c>
      <c r="AB164" s="57">
        <v>293.71785736374301</v>
      </c>
      <c r="AC164" s="57">
        <v>38.3991774648144</v>
      </c>
      <c r="AD164" s="56">
        <v>0</v>
      </c>
      <c r="AE164" s="56">
        <v>0</v>
      </c>
      <c r="AF164" s="57">
        <v>91.728344176793996</v>
      </c>
      <c r="AG164" s="57">
        <v>16.494075355247801</v>
      </c>
      <c r="AH164" s="56">
        <v>0</v>
      </c>
      <c r="AI164" s="56">
        <v>0</v>
      </c>
      <c r="AJ164" s="56">
        <v>0</v>
      </c>
      <c r="AK164" s="58">
        <v>1656.93339375454</v>
      </c>
    </row>
    <row r="165" spans="2:37" ht="13.5" x14ac:dyDescent="0.3">
      <c r="B165" s="55" t="s">
        <v>91</v>
      </c>
      <c r="C165" s="56">
        <v>47.4</v>
      </c>
      <c r="D165" s="56">
        <v>504.2</v>
      </c>
      <c r="E165" s="56">
        <v>53.9</v>
      </c>
      <c r="F165" s="56">
        <v>333</v>
      </c>
      <c r="G165" s="56">
        <v>0</v>
      </c>
      <c r="H165" s="56">
        <v>0</v>
      </c>
      <c r="I165" s="56">
        <v>0</v>
      </c>
      <c r="J165" s="56">
        <v>0</v>
      </c>
      <c r="K165" s="56">
        <v>0</v>
      </c>
      <c r="L165" s="56">
        <v>0</v>
      </c>
      <c r="M165" s="56">
        <v>0</v>
      </c>
      <c r="N165" s="56">
        <v>0</v>
      </c>
      <c r="O165" s="56">
        <v>0</v>
      </c>
      <c r="P165" s="56">
        <v>0</v>
      </c>
      <c r="Q165" s="56">
        <v>0</v>
      </c>
      <c r="R165" s="58">
        <v>938.4</v>
      </c>
      <c r="U165" s="55" t="s">
        <v>91</v>
      </c>
      <c r="V165" s="56">
        <v>7.4939151456434798</v>
      </c>
      <c r="W165" s="56">
        <v>266.28302835422397</v>
      </c>
      <c r="X165" s="56">
        <v>0</v>
      </c>
      <c r="Y165" s="56">
        <v>151.91024428871401</v>
      </c>
      <c r="Z165" s="56">
        <v>0</v>
      </c>
      <c r="AA165" s="56">
        <v>0</v>
      </c>
      <c r="AB165" s="56">
        <v>0</v>
      </c>
      <c r="AC165" s="56">
        <v>0</v>
      </c>
      <c r="AD165" s="56">
        <v>0</v>
      </c>
      <c r="AE165" s="56">
        <v>0</v>
      </c>
      <c r="AF165" s="56">
        <v>0</v>
      </c>
      <c r="AG165" s="56">
        <v>0</v>
      </c>
      <c r="AH165" s="56">
        <v>25.896699392432499</v>
      </c>
      <c r="AI165" s="56">
        <v>0</v>
      </c>
      <c r="AJ165" s="56">
        <v>0</v>
      </c>
      <c r="AK165" s="58">
        <v>451.58388718101401</v>
      </c>
    </row>
    <row r="166" spans="2:37" ht="13.5" x14ac:dyDescent="0.3">
      <c r="B166" s="55" t="s">
        <v>92</v>
      </c>
      <c r="C166" s="56">
        <v>0</v>
      </c>
      <c r="D166" s="56">
        <v>0</v>
      </c>
      <c r="E166" s="56">
        <v>0</v>
      </c>
      <c r="F166" s="56">
        <v>0</v>
      </c>
      <c r="G166" s="56">
        <v>0</v>
      </c>
      <c r="H166" s="56">
        <v>0</v>
      </c>
      <c r="I166" s="56">
        <v>0</v>
      </c>
      <c r="J166" s="56">
        <v>0</v>
      </c>
      <c r="K166" s="56">
        <v>0</v>
      </c>
      <c r="L166" s="56">
        <v>0</v>
      </c>
      <c r="M166" s="56">
        <v>0</v>
      </c>
      <c r="N166" s="56">
        <v>0</v>
      </c>
      <c r="O166" s="56">
        <v>-31.1</v>
      </c>
      <c r="P166" s="56">
        <v>0</v>
      </c>
      <c r="Q166" s="56">
        <v>0</v>
      </c>
      <c r="R166" s="58">
        <v>-31.1</v>
      </c>
      <c r="U166" s="55" t="s">
        <v>92</v>
      </c>
      <c r="V166" s="56">
        <v>0</v>
      </c>
      <c r="W166" s="56">
        <v>0</v>
      </c>
      <c r="X166" s="56">
        <v>-20.601925350856099</v>
      </c>
      <c r="Y166" s="56">
        <v>0</v>
      </c>
      <c r="Z166" s="56">
        <v>0</v>
      </c>
      <c r="AA166" s="56">
        <v>0</v>
      </c>
      <c r="AB166" s="56">
        <v>0</v>
      </c>
      <c r="AC166" s="56">
        <v>0</v>
      </c>
      <c r="AD166" s="56">
        <v>0</v>
      </c>
      <c r="AE166" s="56">
        <v>0</v>
      </c>
      <c r="AF166" s="56">
        <v>0</v>
      </c>
      <c r="AG166" s="56">
        <v>0</v>
      </c>
      <c r="AH166" s="56">
        <v>0</v>
      </c>
      <c r="AI166" s="56">
        <v>0</v>
      </c>
      <c r="AJ166" s="56">
        <v>0</v>
      </c>
      <c r="AK166" s="58">
        <v>-20.601925350856099</v>
      </c>
    </row>
    <row r="167" spans="2:37" ht="13.5" x14ac:dyDescent="0.3">
      <c r="B167" s="55" t="s">
        <v>93</v>
      </c>
      <c r="C167" s="56">
        <v>0</v>
      </c>
      <c r="D167" s="56">
        <v>0</v>
      </c>
      <c r="E167" s="56">
        <v>-15.9</v>
      </c>
      <c r="F167" s="56">
        <v>0</v>
      </c>
      <c r="G167" s="56">
        <v>0</v>
      </c>
      <c r="H167" s="56">
        <v>0</v>
      </c>
      <c r="I167" s="56">
        <v>0</v>
      </c>
      <c r="J167" s="56">
        <v>0</v>
      </c>
      <c r="K167" s="56">
        <v>0</v>
      </c>
      <c r="L167" s="56">
        <v>0</v>
      </c>
      <c r="M167" s="56">
        <v>0</v>
      </c>
      <c r="N167" s="56">
        <v>0</v>
      </c>
      <c r="O167" s="56">
        <v>0</v>
      </c>
      <c r="P167" s="56">
        <v>0</v>
      </c>
      <c r="Q167" s="56">
        <v>0</v>
      </c>
      <c r="R167" s="58">
        <v>-15.9</v>
      </c>
      <c r="U167" s="55" t="s">
        <v>93</v>
      </c>
      <c r="V167" s="56">
        <v>0</v>
      </c>
      <c r="W167" s="56">
        <v>0</v>
      </c>
      <c r="X167" s="56">
        <v>-10.0686168173907</v>
      </c>
      <c r="Y167" s="56">
        <v>-2.2904268439326998</v>
      </c>
      <c r="Z167" s="56">
        <v>0</v>
      </c>
      <c r="AA167" s="56">
        <v>0</v>
      </c>
      <c r="AB167" s="56">
        <v>0</v>
      </c>
      <c r="AC167" s="56">
        <v>0</v>
      </c>
      <c r="AD167" s="56">
        <v>0</v>
      </c>
      <c r="AE167" s="56">
        <v>-0.98161150454258395</v>
      </c>
      <c r="AF167" s="56">
        <v>0</v>
      </c>
      <c r="AG167" s="56">
        <v>0</v>
      </c>
      <c r="AH167" s="56">
        <v>0</v>
      </c>
      <c r="AI167" s="56">
        <v>0</v>
      </c>
      <c r="AJ167" s="56">
        <v>0</v>
      </c>
      <c r="AK167" s="58">
        <v>-13.3406551658659</v>
      </c>
    </row>
    <row r="168" spans="2:37" ht="13.5" x14ac:dyDescent="0.3">
      <c r="B168" s="55" t="s">
        <v>94</v>
      </c>
      <c r="C168" s="56">
        <v>0</v>
      </c>
      <c r="D168" s="56">
        <v>0</v>
      </c>
      <c r="E168" s="56">
        <v>-87.1</v>
      </c>
      <c r="F168" s="56">
        <v>0</v>
      </c>
      <c r="G168" s="56">
        <v>0</v>
      </c>
      <c r="H168" s="56">
        <v>0</v>
      </c>
      <c r="I168" s="56">
        <v>0</v>
      </c>
      <c r="J168" s="56">
        <v>0</v>
      </c>
      <c r="K168" s="56">
        <v>-0.9</v>
      </c>
      <c r="L168" s="56">
        <v>0</v>
      </c>
      <c r="M168" s="56">
        <v>0</v>
      </c>
      <c r="N168" s="56">
        <v>0</v>
      </c>
      <c r="O168" s="56">
        <v>0</v>
      </c>
      <c r="P168" s="56">
        <v>0</v>
      </c>
      <c r="Q168" s="56">
        <v>0</v>
      </c>
      <c r="R168" s="58">
        <v>-88</v>
      </c>
      <c r="U168" s="55" t="s">
        <v>94</v>
      </c>
      <c r="V168" s="56">
        <v>0</v>
      </c>
      <c r="W168" s="56">
        <v>0</v>
      </c>
      <c r="X168" s="56">
        <v>-52.082612477609999</v>
      </c>
      <c r="Y168" s="56">
        <v>0</v>
      </c>
      <c r="Z168" s="56">
        <v>0</v>
      </c>
      <c r="AA168" s="56">
        <v>0</v>
      </c>
      <c r="AB168" s="56">
        <v>0</v>
      </c>
      <c r="AC168" s="56">
        <v>0</v>
      </c>
      <c r="AD168" s="56">
        <v>-26.158313394490399</v>
      </c>
      <c r="AE168" s="56">
        <v>0</v>
      </c>
      <c r="AF168" s="56">
        <v>0</v>
      </c>
      <c r="AG168" s="56">
        <v>0</v>
      </c>
      <c r="AH168" s="56">
        <v>0</v>
      </c>
      <c r="AI168" s="56">
        <v>0</v>
      </c>
      <c r="AJ168" s="56">
        <v>-0.70753299969045202</v>
      </c>
      <c r="AK168" s="58">
        <v>-78.948458871790905</v>
      </c>
    </row>
    <row r="169" spans="2:37" ht="13.5" x14ac:dyDescent="0.3">
      <c r="B169" s="55" t="s">
        <v>95</v>
      </c>
      <c r="C169" s="56">
        <v>0</v>
      </c>
      <c r="D169" s="56">
        <v>0</v>
      </c>
      <c r="E169" s="56">
        <v>0</v>
      </c>
      <c r="F169" s="56">
        <v>0</v>
      </c>
      <c r="G169" s="56">
        <v>0</v>
      </c>
      <c r="H169" s="56">
        <v>0</v>
      </c>
      <c r="I169" s="56">
        <v>0</v>
      </c>
      <c r="J169" s="56">
        <v>0</v>
      </c>
      <c r="K169" s="56">
        <v>0</v>
      </c>
      <c r="L169" s="56">
        <v>0</v>
      </c>
      <c r="M169" s="56">
        <v>0</v>
      </c>
      <c r="N169" s="56">
        <v>0</v>
      </c>
      <c r="O169" s="56">
        <v>0</v>
      </c>
      <c r="P169" s="56">
        <v>0</v>
      </c>
      <c r="Q169" s="56">
        <v>0</v>
      </c>
      <c r="R169" s="58">
        <v>0</v>
      </c>
      <c r="U169" s="55" t="s">
        <v>95</v>
      </c>
      <c r="V169" s="56">
        <v>0</v>
      </c>
      <c r="W169" s="56">
        <v>0</v>
      </c>
      <c r="X169" s="56">
        <v>0</v>
      </c>
      <c r="Y169" s="56">
        <v>0</v>
      </c>
      <c r="Z169" s="56">
        <v>0</v>
      </c>
      <c r="AA169" s="56">
        <v>0</v>
      </c>
      <c r="AB169" s="56">
        <v>0</v>
      </c>
      <c r="AC169" s="56">
        <v>0</v>
      </c>
      <c r="AD169" s="56">
        <v>0</v>
      </c>
      <c r="AE169" s="56">
        <v>0</v>
      </c>
      <c r="AF169" s="56">
        <v>0</v>
      </c>
      <c r="AG169" s="56">
        <v>0</v>
      </c>
      <c r="AH169" s="56">
        <v>0</v>
      </c>
      <c r="AI169" s="56">
        <v>0</v>
      </c>
      <c r="AJ169" s="56">
        <v>0</v>
      </c>
      <c r="AK169" s="58">
        <v>0</v>
      </c>
    </row>
    <row r="170" spans="2:37" ht="13.5" x14ac:dyDescent="0.3">
      <c r="B170" s="59" t="s">
        <v>96</v>
      </c>
      <c r="C170" s="60">
        <v>47.4</v>
      </c>
      <c r="D170" s="60">
        <v>504.2</v>
      </c>
      <c r="E170" s="60">
        <v>-49.1</v>
      </c>
      <c r="F170" s="60">
        <v>333</v>
      </c>
      <c r="G170" s="60">
        <v>959.1</v>
      </c>
      <c r="H170" s="60">
        <v>262.60000000000002</v>
      </c>
      <c r="I170" s="60">
        <v>186.1</v>
      </c>
      <c r="J170" s="60">
        <v>20</v>
      </c>
      <c r="K170" s="60">
        <v>-0.9</v>
      </c>
      <c r="L170" s="60">
        <v>0</v>
      </c>
      <c r="M170" s="60">
        <v>62.9</v>
      </c>
      <c r="N170" s="60">
        <v>3.8</v>
      </c>
      <c r="O170" s="60">
        <v>-31.1</v>
      </c>
      <c r="P170" s="60">
        <v>0</v>
      </c>
      <c r="Q170" s="60">
        <v>0</v>
      </c>
      <c r="R170" s="60">
        <v>2298.1</v>
      </c>
      <c r="U170" s="59" t="s">
        <v>96</v>
      </c>
      <c r="V170" s="60">
        <v>7.4939151456434798</v>
      </c>
      <c r="W170" s="60">
        <v>266.28302835422397</v>
      </c>
      <c r="X170" s="60">
        <v>-82.753154645856696</v>
      </c>
      <c r="Y170" s="60">
        <v>149.61981744478101</v>
      </c>
      <c r="Z170" s="60">
        <v>919.39393939393995</v>
      </c>
      <c r="AA170" s="60">
        <v>297.2</v>
      </c>
      <c r="AB170" s="60">
        <v>293.71785736374301</v>
      </c>
      <c r="AC170" s="60">
        <v>38.3991774648144</v>
      </c>
      <c r="AD170" s="60">
        <v>-26.158313394490399</v>
      </c>
      <c r="AE170" s="60">
        <v>-0.98161150454258395</v>
      </c>
      <c r="AF170" s="60">
        <v>91.728344176793996</v>
      </c>
      <c r="AG170" s="60">
        <v>16.494075355247801</v>
      </c>
      <c r="AH170" s="60">
        <v>25.896699392432499</v>
      </c>
      <c r="AI170" s="60">
        <v>0</v>
      </c>
      <c r="AJ170" s="60">
        <v>-0.70753299969045202</v>
      </c>
      <c r="AK170" s="60">
        <v>1995.6262415470401</v>
      </c>
    </row>
    <row r="171" spans="2:37" ht="13.5" x14ac:dyDescent="0.3">
      <c r="B171" s="61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U171" s="61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  <c r="AJ171" s="62"/>
      <c r="AK171" s="62"/>
    </row>
    <row r="172" spans="2:37" ht="13.5" x14ac:dyDescent="0.3">
      <c r="B172" s="63" t="s">
        <v>97</v>
      </c>
      <c r="C172" s="56">
        <v>0</v>
      </c>
      <c r="D172" s="56">
        <v>0</v>
      </c>
      <c r="E172" s="56">
        <v>0</v>
      </c>
      <c r="F172" s="56">
        <v>0</v>
      </c>
      <c r="G172" s="56">
        <v>0</v>
      </c>
      <c r="H172" s="56">
        <v>0</v>
      </c>
      <c r="I172" s="56">
        <v>0</v>
      </c>
      <c r="J172" s="56">
        <v>0</v>
      </c>
      <c r="K172" s="56">
        <v>0</v>
      </c>
      <c r="L172" s="56">
        <v>0</v>
      </c>
      <c r="M172" s="56">
        <v>0</v>
      </c>
      <c r="N172" s="56">
        <v>0</v>
      </c>
      <c r="O172" s="56">
        <v>0</v>
      </c>
      <c r="P172" s="56">
        <v>0</v>
      </c>
      <c r="Q172" s="56">
        <v>0</v>
      </c>
      <c r="R172" s="64">
        <v>0</v>
      </c>
      <c r="U172" s="63" t="s">
        <v>97</v>
      </c>
      <c r="V172" s="56">
        <v>0</v>
      </c>
      <c r="W172" s="56">
        <v>0</v>
      </c>
      <c r="X172" s="56">
        <v>0</v>
      </c>
      <c r="Y172" s="56">
        <v>0</v>
      </c>
      <c r="Z172" s="56">
        <v>0</v>
      </c>
      <c r="AA172" s="56">
        <v>0</v>
      </c>
      <c r="AB172" s="56">
        <v>0</v>
      </c>
      <c r="AC172" s="56">
        <v>0</v>
      </c>
      <c r="AD172" s="56">
        <v>0</v>
      </c>
      <c r="AE172" s="56">
        <v>0</v>
      </c>
      <c r="AF172" s="56">
        <v>0</v>
      </c>
      <c r="AG172" s="56">
        <v>0</v>
      </c>
      <c r="AH172" s="56">
        <v>0</v>
      </c>
      <c r="AI172" s="56">
        <v>0</v>
      </c>
      <c r="AJ172" s="56">
        <v>0</v>
      </c>
      <c r="AK172" s="64">
        <v>0</v>
      </c>
    </row>
    <row r="173" spans="2:37" ht="13.5" x14ac:dyDescent="0.3">
      <c r="B173" s="63" t="s">
        <v>98</v>
      </c>
      <c r="C173" s="56">
        <v>2.2000000000000002</v>
      </c>
      <c r="D173" s="56">
        <v>0</v>
      </c>
      <c r="E173" s="56">
        <v>3.9</v>
      </c>
      <c r="F173" s="56">
        <v>17</v>
      </c>
      <c r="G173" s="56">
        <v>959.1</v>
      </c>
      <c r="H173" s="56">
        <v>262.60000000000002</v>
      </c>
      <c r="I173" s="56">
        <v>23.5</v>
      </c>
      <c r="J173" s="56">
        <v>6.2</v>
      </c>
      <c r="K173" s="56">
        <v>0</v>
      </c>
      <c r="L173" s="56">
        <v>0.3</v>
      </c>
      <c r="M173" s="56">
        <v>0</v>
      </c>
      <c r="N173" s="56">
        <v>0</v>
      </c>
      <c r="O173" s="56">
        <v>-603.70000000000005</v>
      </c>
      <c r="P173" s="56">
        <v>0</v>
      </c>
      <c r="Q173" s="56">
        <v>0</v>
      </c>
      <c r="R173" s="64">
        <v>671.2</v>
      </c>
      <c r="U173" s="63" t="s">
        <v>98</v>
      </c>
      <c r="V173" s="56">
        <v>0</v>
      </c>
      <c r="W173" s="56">
        <v>0</v>
      </c>
      <c r="X173" s="56">
        <v>0</v>
      </c>
      <c r="Y173" s="56">
        <v>6.2086956521739101</v>
      </c>
      <c r="Z173" s="56">
        <v>919.39393939393904</v>
      </c>
      <c r="AA173" s="56">
        <v>297.2</v>
      </c>
      <c r="AB173" s="56">
        <v>17.565889816526202</v>
      </c>
      <c r="AC173" s="56">
        <v>4.9093303559187103</v>
      </c>
      <c r="AD173" s="56">
        <v>0</v>
      </c>
      <c r="AE173" s="56">
        <v>2.6608695652173902</v>
      </c>
      <c r="AF173" s="56">
        <v>0</v>
      </c>
      <c r="AG173" s="56">
        <v>0</v>
      </c>
      <c r="AH173" s="56">
        <v>-615.5</v>
      </c>
      <c r="AI173" s="56">
        <v>0</v>
      </c>
      <c r="AJ173" s="56">
        <v>4.75</v>
      </c>
      <c r="AK173" s="64">
        <v>637.18872478377602</v>
      </c>
    </row>
    <row r="174" spans="2:37" ht="13.5" x14ac:dyDescent="0.3">
      <c r="B174" s="63" t="s">
        <v>99</v>
      </c>
      <c r="C174" s="56">
        <v>0</v>
      </c>
      <c r="D174" s="56">
        <v>0</v>
      </c>
      <c r="E174" s="56">
        <v>0</v>
      </c>
      <c r="F174" s="56">
        <v>15</v>
      </c>
      <c r="G174" s="56">
        <v>0</v>
      </c>
      <c r="H174" s="56">
        <v>0</v>
      </c>
      <c r="I174" s="56">
        <v>11.9</v>
      </c>
      <c r="J174" s="56">
        <v>12</v>
      </c>
      <c r="K174" s="56">
        <v>0</v>
      </c>
      <c r="L174" s="56">
        <v>0.3</v>
      </c>
      <c r="M174" s="56">
        <v>0</v>
      </c>
      <c r="N174" s="56">
        <v>2</v>
      </c>
      <c r="O174" s="56">
        <v>0</v>
      </c>
      <c r="P174" s="56">
        <v>-37.4</v>
      </c>
      <c r="Q174" s="56">
        <v>0</v>
      </c>
      <c r="R174" s="64">
        <v>3.8</v>
      </c>
      <c r="U174" s="63" t="s">
        <v>99</v>
      </c>
      <c r="V174" s="56">
        <v>0</v>
      </c>
      <c r="W174" s="56">
        <v>0</v>
      </c>
      <c r="X174" s="56">
        <v>0</v>
      </c>
      <c r="Y174" s="56">
        <v>11.665233563399299</v>
      </c>
      <c r="Z174" s="56">
        <v>0</v>
      </c>
      <c r="AA174" s="56">
        <v>0</v>
      </c>
      <c r="AB174" s="56">
        <v>29.284960707020101</v>
      </c>
      <c r="AC174" s="56">
        <v>27.401179727670598</v>
      </c>
      <c r="AD174" s="56">
        <v>0</v>
      </c>
      <c r="AE174" s="56">
        <v>4.9993858128854303</v>
      </c>
      <c r="AF174" s="56">
        <v>0</v>
      </c>
      <c r="AG174" s="56">
        <v>11.2068466425665</v>
      </c>
      <c r="AH174" s="56">
        <v>0</v>
      </c>
      <c r="AI174" s="56">
        <v>-77.8888709289253</v>
      </c>
      <c r="AJ174" s="56">
        <v>0</v>
      </c>
      <c r="AK174" s="64">
        <v>6.6687355246166398</v>
      </c>
    </row>
    <row r="175" spans="2:37" ht="13.5" x14ac:dyDescent="0.3">
      <c r="B175" s="63" t="s">
        <v>100</v>
      </c>
      <c r="C175" s="56">
        <v>0</v>
      </c>
      <c r="D175" s="56">
        <v>0</v>
      </c>
      <c r="E175" s="56">
        <v>0</v>
      </c>
      <c r="F175" s="56">
        <v>0</v>
      </c>
      <c r="G175" s="56">
        <v>0</v>
      </c>
      <c r="H175" s="56">
        <v>0</v>
      </c>
      <c r="I175" s="56">
        <v>7.2</v>
      </c>
      <c r="J175" s="56">
        <v>0</v>
      </c>
      <c r="K175" s="56">
        <v>0</v>
      </c>
      <c r="L175" s="56">
        <v>-6.6</v>
      </c>
      <c r="M175" s="56">
        <v>0</v>
      </c>
      <c r="N175" s="56">
        <v>0</v>
      </c>
      <c r="O175" s="56">
        <v>0</v>
      </c>
      <c r="P175" s="56">
        <v>0</v>
      </c>
      <c r="Q175" s="56">
        <v>0</v>
      </c>
      <c r="R175" s="64">
        <v>0.6</v>
      </c>
      <c r="U175" s="63" t="s">
        <v>100</v>
      </c>
      <c r="V175" s="56">
        <v>0</v>
      </c>
      <c r="W175" s="56">
        <v>0</v>
      </c>
      <c r="X175" s="56">
        <v>0</v>
      </c>
      <c r="Y175" s="56">
        <v>0</v>
      </c>
      <c r="Z175" s="56">
        <v>0</v>
      </c>
      <c r="AA175" s="56">
        <v>0</v>
      </c>
      <c r="AB175" s="56">
        <v>67.617330016206097</v>
      </c>
      <c r="AC175" s="56">
        <v>0</v>
      </c>
      <c r="AD175" s="56">
        <v>0</v>
      </c>
      <c r="AE175" s="56">
        <v>-61.700813639788102</v>
      </c>
      <c r="AF175" s="56">
        <v>0</v>
      </c>
      <c r="AG175" s="56">
        <v>0</v>
      </c>
      <c r="AH175" s="56">
        <v>0</v>
      </c>
      <c r="AI175" s="56">
        <v>0</v>
      </c>
      <c r="AJ175" s="56">
        <v>0</v>
      </c>
      <c r="AK175" s="64">
        <v>5.9165163764180404</v>
      </c>
    </row>
    <row r="176" spans="2:37" ht="13.5" x14ac:dyDescent="0.3">
      <c r="B176" s="63" t="s">
        <v>101</v>
      </c>
      <c r="C176" s="56">
        <v>0</v>
      </c>
      <c r="D176" s="56">
        <v>0</v>
      </c>
      <c r="E176" s="56">
        <v>0</v>
      </c>
      <c r="F176" s="56">
        <v>0</v>
      </c>
      <c r="G176" s="56">
        <v>0</v>
      </c>
      <c r="H176" s="56">
        <v>0</v>
      </c>
      <c r="I176" s="56">
        <v>0</v>
      </c>
      <c r="J176" s="56">
        <v>0</v>
      </c>
      <c r="K176" s="56">
        <v>0</v>
      </c>
      <c r="L176" s="56">
        <v>0</v>
      </c>
      <c r="M176" s="56">
        <v>0</v>
      </c>
      <c r="N176" s="56">
        <v>0</v>
      </c>
      <c r="O176" s="56">
        <v>0</v>
      </c>
      <c r="P176" s="56">
        <v>0</v>
      </c>
      <c r="Q176" s="56">
        <v>0</v>
      </c>
      <c r="R176" s="64">
        <v>0</v>
      </c>
      <c r="U176" s="63" t="s">
        <v>101</v>
      </c>
      <c r="V176" s="56">
        <v>0</v>
      </c>
      <c r="W176" s="56">
        <v>0</v>
      </c>
      <c r="X176" s="56">
        <v>0</v>
      </c>
      <c r="Y176" s="56">
        <v>0</v>
      </c>
      <c r="Z176" s="56">
        <v>0</v>
      </c>
      <c r="AA176" s="56">
        <v>0</v>
      </c>
      <c r="AB176" s="56">
        <v>0</v>
      </c>
      <c r="AC176" s="56">
        <v>0</v>
      </c>
      <c r="AD176" s="56">
        <v>0</v>
      </c>
      <c r="AE176" s="56">
        <v>0</v>
      </c>
      <c r="AF176" s="56">
        <v>0</v>
      </c>
      <c r="AG176" s="56">
        <v>0</v>
      </c>
      <c r="AH176" s="56">
        <v>0</v>
      </c>
      <c r="AI176" s="56">
        <v>0</v>
      </c>
      <c r="AJ176" s="56">
        <v>0</v>
      </c>
      <c r="AK176" s="64">
        <v>0</v>
      </c>
    </row>
    <row r="177" spans="2:37" ht="13.5" x14ac:dyDescent="0.3">
      <c r="B177" s="63" t="s">
        <v>102</v>
      </c>
      <c r="C177" s="56">
        <v>0</v>
      </c>
      <c r="D177" s="56">
        <v>522.29999999999995</v>
      </c>
      <c r="E177" s="56">
        <v>-517.1</v>
      </c>
      <c r="F177" s="56">
        <v>0</v>
      </c>
      <c r="G177" s="56">
        <v>0</v>
      </c>
      <c r="H177" s="56">
        <v>0</v>
      </c>
      <c r="I177" s="56">
        <v>0</v>
      </c>
      <c r="J177" s="56">
        <v>0</v>
      </c>
      <c r="K177" s="56">
        <v>0</v>
      </c>
      <c r="L177" s="56">
        <v>0</v>
      </c>
      <c r="M177" s="56">
        <v>0</v>
      </c>
      <c r="N177" s="56">
        <v>0</v>
      </c>
      <c r="O177" s="56">
        <v>0</v>
      </c>
      <c r="P177" s="56">
        <v>0</v>
      </c>
      <c r="Q177" s="56">
        <v>0</v>
      </c>
      <c r="R177" s="64">
        <v>5.2</v>
      </c>
      <c r="U177" s="63" t="s">
        <v>102</v>
      </c>
      <c r="V177" s="56">
        <v>0</v>
      </c>
      <c r="W177" s="56">
        <v>275.84091609698402</v>
      </c>
      <c r="X177" s="56">
        <v>-273.082506936014</v>
      </c>
      <c r="Y177" s="56">
        <v>0</v>
      </c>
      <c r="Z177" s="56">
        <v>0</v>
      </c>
      <c r="AA177" s="56">
        <v>0</v>
      </c>
      <c r="AB177" s="56">
        <v>0</v>
      </c>
      <c r="AC177" s="56">
        <v>0</v>
      </c>
      <c r="AD177" s="56">
        <v>0</v>
      </c>
      <c r="AE177" s="56">
        <v>0</v>
      </c>
      <c r="AF177" s="56">
        <v>0</v>
      </c>
      <c r="AG177" s="56">
        <v>0</v>
      </c>
      <c r="AH177" s="56">
        <v>0</v>
      </c>
      <c r="AI177" s="56">
        <v>0</v>
      </c>
      <c r="AJ177" s="56">
        <v>0</v>
      </c>
      <c r="AK177" s="64">
        <v>2.7584091609698498</v>
      </c>
    </row>
    <row r="178" spans="2:37" ht="13.5" x14ac:dyDescent="0.3">
      <c r="B178" s="63" t="s">
        <v>103</v>
      </c>
      <c r="C178" s="56">
        <v>0</v>
      </c>
      <c r="D178" s="56">
        <v>0</v>
      </c>
      <c r="E178" s="56">
        <v>0</v>
      </c>
      <c r="F178" s="56">
        <v>0</v>
      </c>
      <c r="G178" s="56">
        <v>0</v>
      </c>
      <c r="H178" s="56">
        <v>0</v>
      </c>
      <c r="I178" s="56">
        <v>28.9</v>
      </c>
      <c r="J178" s="56">
        <v>0</v>
      </c>
      <c r="K178" s="56">
        <v>-28.9</v>
      </c>
      <c r="L178" s="56">
        <v>0</v>
      </c>
      <c r="M178" s="56">
        <v>0</v>
      </c>
      <c r="N178" s="56">
        <v>0</v>
      </c>
      <c r="O178" s="56">
        <v>0</v>
      </c>
      <c r="P178" s="56">
        <v>0</v>
      </c>
      <c r="Q178" s="56">
        <v>0</v>
      </c>
      <c r="R178" s="64">
        <v>0</v>
      </c>
      <c r="U178" s="63" t="s">
        <v>103</v>
      </c>
      <c r="V178" s="56">
        <v>0</v>
      </c>
      <c r="W178" s="56">
        <v>0</v>
      </c>
      <c r="X178" s="56">
        <v>0</v>
      </c>
      <c r="Y178" s="56">
        <v>0</v>
      </c>
      <c r="Z178" s="56">
        <v>0</v>
      </c>
      <c r="AA178" s="56">
        <v>0</v>
      </c>
      <c r="AB178" s="56">
        <v>94.973460214546293</v>
      </c>
      <c r="AC178" s="56">
        <v>0</v>
      </c>
      <c r="AD178" s="56">
        <v>-94.973460214546293</v>
      </c>
      <c r="AE178" s="56">
        <v>0</v>
      </c>
      <c r="AF178" s="56">
        <v>0</v>
      </c>
      <c r="AG178" s="56">
        <v>0</v>
      </c>
      <c r="AH178" s="56">
        <v>0</v>
      </c>
      <c r="AI178" s="56">
        <v>0</v>
      </c>
      <c r="AJ178" s="56">
        <v>0</v>
      </c>
      <c r="AK178" s="64">
        <v>0</v>
      </c>
    </row>
    <row r="179" spans="2:37" ht="13.5" x14ac:dyDescent="0.3">
      <c r="B179" s="63" t="s">
        <v>104</v>
      </c>
      <c r="C179" s="56">
        <v>0</v>
      </c>
      <c r="D179" s="56">
        <v>0</v>
      </c>
      <c r="E179" s="56">
        <v>0</v>
      </c>
      <c r="F179" s="56">
        <v>0</v>
      </c>
      <c r="G179" s="56">
        <v>0</v>
      </c>
      <c r="H179" s="56">
        <v>0</v>
      </c>
      <c r="I179" s="56">
        <v>0</v>
      </c>
      <c r="J179" s="56">
        <v>0</v>
      </c>
      <c r="K179" s="56">
        <v>0</v>
      </c>
      <c r="L179" s="56">
        <v>0</v>
      </c>
      <c r="M179" s="56">
        <v>0</v>
      </c>
      <c r="N179" s="56">
        <v>0</v>
      </c>
      <c r="O179" s="56">
        <v>0</v>
      </c>
      <c r="P179" s="56">
        <v>0</v>
      </c>
      <c r="Q179" s="56">
        <v>0</v>
      </c>
      <c r="R179" s="64">
        <v>0</v>
      </c>
      <c r="U179" s="63" t="s">
        <v>104</v>
      </c>
      <c r="V179" s="56">
        <v>0</v>
      </c>
      <c r="W179" s="56">
        <v>0</v>
      </c>
      <c r="X179" s="56">
        <v>0</v>
      </c>
      <c r="Y179" s="56">
        <v>0</v>
      </c>
      <c r="Z179" s="56">
        <v>0</v>
      </c>
      <c r="AA179" s="56">
        <v>0</v>
      </c>
      <c r="AB179" s="56">
        <v>0</v>
      </c>
      <c r="AC179" s="56">
        <v>0</v>
      </c>
      <c r="AD179" s="56">
        <v>-18.919398689376301</v>
      </c>
      <c r="AE179" s="56">
        <v>0</v>
      </c>
      <c r="AF179" s="56">
        <v>0</v>
      </c>
      <c r="AG179" s="56">
        <v>0</v>
      </c>
      <c r="AH179" s="56">
        <v>0</v>
      </c>
      <c r="AI179" s="56">
        <v>0</v>
      </c>
      <c r="AJ179" s="56">
        <v>27.027712413394799</v>
      </c>
      <c r="AK179" s="64">
        <v>8.10831372401843</v>
      </c>
    </row>
    <row r="180" spans="2:37" ht="13.5" x14ac:dyDescent="0.3">
      <c r="B180" s="63" t="s">
        <v>105</v>
      </c>
      <c r="C180" s="56">
        <v>0</v>
      </c>
      <c r="D180" s="56">
        <v>0</v>
      </c>
      <c r="E180" s="56">
        <v>0</v>
      </c>
      <c r="F180" s="56">
        <v>5.0999999999999996</v>
      </c>
      <c r="G180" s="56">
        <v>0</v>
      </c>
      <c r="H180" s="56">
        <v>0</v>
      </c>
      <c r="I180" s="56">
        <v>0</v>
      </c>
      <c r="J180" s="56">
        <v>0.1</v>
      </c>
      <c r="K180" s="56">
        <v>0</v>
      </c>
      <c r="L180" s="56">
        <v>0.1</v>
      </c>
      <c r="M180" s="56">
        <v>0</v>
      </c>
      <c r="N180" s="56">
        <v>0</v>
      </c>
      <c r="O180" s="56">
        <v>0.6</v>
      </c>
      <c r="P180" s="56">
        <v>0</v>
      </c>
      <c r="Q180" s="56">
        <v>-4.0999999999999996</v>
      </c>
      <c r="R180" s="64">
        <v>1.8</v>
      </c>
      <c r="U180" s="63" t="s">
        <v>105</v>
      </c>
      <c r="V180" s="56">
        <v>0</v>
      </c>
      <c r="W180" s="56">
        <v>0</v>
      </c>
      <c r="X180" s="56">
        <v>0</v>
      </c>
      <c r="Y180" s="56">
        <v>11.241873404965199</v>
      </c>
      <c r="Z180" s="56">
        <v>0</v>
      </c>
      <c r="AA180" s="56">
        <v>0</v>
      </c>
      <c r="AB180" s="56">
        <v>0</v>
      </c>
      <c r="AC180" s="56">
        <v>0.80299095749751603</v>
      </c>
      <c r="AD180" s="56">
        <v>0</v>
      </c>
      <c r="AE180" s="56">
        <v>4.8179457449851002</v>
      </c>
      <c r="AF180" s="56">
        <v>0</v>
      </c>
      <c r="AG180" s="56">
        <v>0</v>
      </c>
      <c r="AH180" s="56">
        <v>64.825401386295795</v>
      </c>
      <c r="AI180" s="56">
        <v>0</v>
      </c>
      <c r="AJ180" s="56">
        <v>-56.209367024826101</v>
      </c>
      <c r="AK180" s="64">
        <v>25.478844468917501</v>
      </c>
    </row>
    <row r="181" spans="2:37" ht="13.5" x14ac:dyDescent="0.3">
      <c r="B181" s="63" t="s">
        <v>106</v>
      </c>
      <c r="C181" s="56">
        <v>28.6</v>
      </c>
      <c r="D181" s="56">
        <v>-18.100000000000001</v>
      </c>
      <c r="E181" s="56">
        <v>23.7</v>
      </c>
      <c r="F181" s="56">
        <v>0</v>
      </c>
      <c r="G181" s="56">
        <v>0</v>
      </c>
      <c r="H181" s="56">
        <v>0</v>
      </c>
      <c r="I181" s="56">
        <v>0</v>
      </c>
      <c r="J181" s="56">
        <v>0</v>
      </c>
      <c r="K181" s="56">
        <v>0</v>
      </c>
      <c r="L181" s="56">
        <v>0</v>
      </c>
      <c r="M181" s="56">
        <v>0</v>
      </c>
      <c r="N181" s="56">
        <v>0</v>
      </c>
      <c r="O181" s="56">
        <v>0</v>
      </c>
      <c r="P181" s="56">
        <v>0</v>
      </c>
      <c r="Q181" s="56">
        <v>0</v>
      </c>
      <c r="R181" s="64">
        <v>34.200000000000003</v>
      </c>
      <c r="U181" s="63" t="s">
        <v>106</v>
      </c>
      <c r="V181" s="56">
        <v>2.3505202026367198</v>
      </c>
      <c r="W181" s="56">
        <v>-9.55788774276051</v>
      </c>
      <c r="X181" s="56">
        <v>12.5011526289501</v>
      </c>
      <c r="Y181" s="56">
        <v>0</v>
      </c>
      <c r="Z181" s="56">
        <v>0</v>
      </c>
      <c r="AA181" s="56">
        <v>0</v>
      </c>
      <c r="AB181" s="56">
        <v>0</v>
      </c>
      <c r="AC181" s="56">
        <v>0</v>
      </c>
      <c r="AD181" s="56">
        <v>0</v>
      </c>
      <c r="AE181" s="56">
        <v>0</v>
      </c>
      <c r="AF181" s="56">
        <v>0</v>
      </c>
      <c r="AG181" s="56">
        <v>0</v>
      </c>
      <c r="AH181" s="56">
        <v>0</v>
      </c>
      <c r="AI181" s="56">
        <v>0</v>
      </c>
      <c r="AJ181" s="56">
        <v>0</v>
      </c>
      <c r="AK181" s="64">
        <v>5.2937850888262901</v>
      </c>
    </row>
    <row r="182" spans="2:37" ht="13.5" x14ac:dyDescent="0.3">
      <c r="B182" s="63" t="s">
        <v>107</v>
      </c>
      <c r="C182" s="56">
        <v>11.1</v>
      </c>
      <c r="D182" s="56">
        <v>0</v>
      </c>
      <c r="E182" s="56">
        <v>17.8</v>
      </c>
      <c r="F182" s="56">
        <v>5.0999999999999996</v>
      </c>
      <c r="G182" s="56">
        <v>0</v>
      </c>
      <c r="H182" s="56">
        <v>0</v>
      </c>
      <c r="I182" s="56">
        <v>0</v>
      </c>
      <c r="J182" s="56">
        <v>0</v>
      </c>
      <c r="K182" s="56">
        <v>0</v>
      </c>
      <c r="L182" s="56">
        <v>0.1</v>
      </c>
      <c r="M182" s="56">
        <v>0</v>
      </c>
      <c r="N182" s="56">
        <v>0</v>
      </c>
      <c r="O182" s="56">
        <v>30.6</v>
      </c>
      <c r="P182" s="56">
        <v>0</v>
      </c>
      <c r="Q182" s="56">
        <v>0</v>
      </c>
      <c r="R182" s="64">
        <v>64.7</v>
      </c>
      <c r="U182" s="63" t="s">
        <v>107</v>
      </c>
      <c r="V182" s="56">
        <v>3.4784289550781202</v>
      </c>
      <c r="W182" s="56">
        <v>0</v>
      </c>
      <c r="X182" s="56">
        <v>17.757847143387401</v>
      </c>
      <c r="Y182" s="56">
        <v>3.6194670795198398</v>
      </c>
      <c r="Z182" s="56">
        <v>0</v>
      </c>
      <c r="AA182" s="56">
        <v>0</v>
      </c>
      <c r="AB182" s="56">
        <v>0</v>
      </c>
      <c r="AC182" s="56">
        <v>0</v>
      </c>
      <c r="AD182" s="56">
        <v>0</v>
      </c>
      <c r="AE182" s="56">
        <v>1.55120017693708</v>
      </c>
      <c r="AF182" s="56">
        <v>0</v>
      </c>
      <c r="AG182" s="56">
        <v>0</v>
      </c>
      <c r="AH182" s="56">
        <v>36.310454545454498</v>
      </c>
      <c r="AI182" s="56">
        <v>0</v>
      </c>
      <c r="AJ182" s="56">
        <v>0</v>
      </c>
      <c r="AK182" s="64">
        <v>62.717397900377001</v>
      </c>
    </row>
    <row r="183" spans="2:37" ht="13.5" x14ac:dyDescent="0.3">
      <c r="B183" s="63" t="s">
        <v>108</v>
      </c>
      <c r="C183" s="56">
        <v>0</v>
      </c>
      <c r="D183" s="56">
        <v>0</v>
      </c>
      <c r="E183" s="56">
        <v>0</v>
      </c>
      <c r="F183" s="56">
        <v>3.8</v>
      </c>
      <c r="G183" s="56">
        <v>0</v>
      </c>
      <c r="H183" s="56">
        <v>0</v>
      </c>
      <c r="I183" s="56">
        <v>0</v>
      </c>
      <c r="J183" s="56">
        <v>0</v>
      </c>
      <c r="K183" s="56">
        <v>0</v>
      </c>
      <c r="L183" s="56">
        <v>0.1</v>
      </c>
      <c r="M183" s="56">
        <v>0</v>
      </c>
      <c r="N183" s="56">
        <v>0</v>
      </c>
      <c r="O183" s="56">
        <v>43.9</v>
      </c>
      <c r="P183" s="56">
        <v>2.9</v>
      </c>
      <c r="Q183" s="56">
        <v>0</v>
      </c>
      <c r="R183" s="64">
        <v>50.7</v>
      </c>
      <c r="U183" s="63" t="s">
        <v>108</v>
      </c>
      <c r="V183" s="56">
        <v>0</v>
      </c>
      <c r="W183" s="56">
        <v>0</v>
      </c>
      <c r="X183" s="56">
        <v>0</v>
      </c>
      <c r="Y183" s="56">
        <v>1.70713713627872</v>
      </c>
      <c r="Z183" s="56">
        <v>0</v>
      </c>
      <c r="AA183" s="56">
        <v>0</v>
      </c>
      <c r="AB183" s="56">
        <v>0</v>
      </c>
      <c r="AC183" s="56">
        <v>0</v>
      </c>
      <c r="AD183" s="56">
        <v>0</v>
      </c>
      <c r="AE183" s="56">
        <v>0.73163020126230904</v>
      </c>
      <c r="AF183" s="56">
        <v>0</v>
      </c>
      <c r="AG183" s="56">
        <v>0</v>
      </c>
      <c r="AH183" s="56">
        <v>49.155979731830001</v>
      </c>
      <c r="AI183" s="56">
        <v>6.0356689649720803</v>
      </c>
      <c r="AJ183" s="56">
        <v>0</v>
      </c>
      <c r="AK183" s="64">
        <v>57.630416034343099</v>
      </c>
    </row>
    <row r="184" spans="2:37" ht="13.5" x14ac:dyDescent="0.3">
      <c r="B184" s="59" t="s">
        <v>109</v>
      </c>
      <c r="C184" s="60">
        <v>41.9</v>
      </c>
      <c r="D184" s="60">
        <v>504.2</v>
      </c>
      <c r="E184" s="60">
        <v>-471.8</v>
      </c>
      <c r="F184" s="60">
        <v>46</v>
      </c>
      <c r="G184" s="60">
        <v>959.1</v>
      </c>
      <c r="H184" s="60">
        <v>262.60000000000002</v>
      </c>
      <c r="I184" s="60">
        <v>71.599999999999994</v>
      </c>
      <c r="J184" s="60">
        <v>18.3</v>
      </c>
      <c r="K184" s="60">
        <v>-28.9</v>
      </c>
      <c r="L184" s="60">
        <v>-5.6</v>
      </c>
      <c r="M184" s="60">
        <v>0</v>
      </c>
      <c r="N184" s="60">
        <v>2</v>
      </c>
      <c r="O184" s="60">
        <v>-528.6</v>
      </c>
      <c r="P184" s="60">
        <v>-34.5</v>
      </c>
      <c r="Q184" s="60">
        <v>-4.0999999999999996</v>
      </c>
      <c r="R184" s="60">
        <v>832.2</v>
      </c>
      <c r="U184" s="59" t="s">
        <v>109</v>
      </c>
      <c r="V184" s="60">
        <v>5.82894915771484</v>
      </c>
      <c r="W184" s="60">
        <v>266.28302835422397</v>
      </c>
      <c r="X184" s="60">
        <v>-242.82350716367699</v>
      </c>
      <c r="Y184" s="60">
        <v>34.442406836337</v>
      </c>
      <c r="Z184" s="60">
        <v>919.39393939393995</v>
      </c>
      <c r="AA184" s="60">
        <v>297.2</v>
      </c>
      <c r="AB184" s="60">
        <v>209.44164075429899</v>
      </c>
      <c r="AC184" s="60">
        <v>33.113501041086799</v>
      </c>
      <c r="AD184" s="60">
        <v>-113.892858903923</v>
      </c>
      <c r="AE184" s="60">
        <v>-46.939782138500803</v>
      </c>
      <c r="AF184" s="60">
        <v>0</v>
      </c>
      <c r="AG184" s="60">
        <v>11.2068466425665</v>
      </c>
      <c r="AH184" s="60">
        <v>-465.20816433642</v>
      </c>
      <c r="AI184" s="60">
        <v>-71.853201963953296</v>
      </c>
      <c r="AJ184" s="60">
        <v>-24.431654611431401</v>
      </c>
      <c r="AK184" s="60">
        <v>811.76114306226202</v>
      </c>
    </row>
    <row r="185" spans="2:37" ht="13.5" x14ac:dyDescent="0.3">
      <c r="B185" s="61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U185" s="61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62"/>
      <c r="AH185" s="62"/>
      <c r="AI185" s="62"/>
      <c r="AJ185" s="62"/>
      <c r="AK185" s="62"/>
    </row>
    <row r="186" spans="2:37" ht="13.5" x14ac:dyDescent="0.3">
      <c r="B186" s="63" t="s">
        <v>53</v>
      </c>
      <c r="C186" s="56">
        <v>5.5</v>
      </c>
      <c r="D186" s="56">
        <v>0</v>
      </c>
      <c r="E186" s="56">
        <v>21.2</v>
      </c>
      <c r="F186" s="56">
        <v>98</v>
      </c>
      <c r="G186" s="56">
        <v>0</v>
      </c>
      <c r="H186" s="56">
        <v>0</v>
      </c>
      <c r="I186" s="56">
        <v>20.6</v>
      </c>
      <c r="J186" s="56">
        <v>1.8</v>
      </c>
      <c r="K186" s="56">
        <v>0.9</v>
      </c>
      <c r="L186" s="56">
        <v>2</v>
      </c>
      <c r="M186" s="56">
        <v>0</v>
      </c>
      <c r="N186" s="56">
        <v>0</v>
      </c>
      <c r="O186" s="56">
        <v>110.5</v>
      </c>
      <c r="P186" s="56">
        <v>15.5</v>
      </c>
      <c r="Q186" s="56">
        <v>0.3</v>
      </c>
      <c r="R186" s="64">
        <v>276.2</v>
      </c>
      <c r="U186" s="63" t="s">
        <v>53</v>
      </c>
      <c r="V186" s="56">
        <v>1.2914218900282399</v>
      </c>
      <c r="W186" s="56">
        <v>0</v>
      </c>
      <c r="X186" s="56">
        <v>7.8764387202852104</v>
      </c>
      <c r="Y186" s="56">
        <v>53.350379932057301</v>
      </c>
      <c r="Z186" s="56">
        <v>0</v>
      </c>
      <c r="AA186" s="56">
        <v>0</v>
      </c>
      <c r="AB186" s="56">
        <v>14.620158681310601</v>
      </c>
      <c r="AC186" s="56">
        <v>5.28567642372757</v>
      </c>
      <c r="AD186" s="56">
        <v>4.3757583007812499</v>
      </c>
      <c r="AE186" s="56">
        <v>22.864448542310299</v>
      </c>
      <c r="AF186" s="56">
        <v>0</v>
      </c>
      <c r="AG186" s="56">
        <v>0</v>
      </c>
      <c r="AH186" s="56">
        <v>138.83144142059001</v>
      </c>
      <c r="AI186" s="56">
        <v>24.198968897330399</v>
      </c>
      <c r="AJ186" s="56">
        <v>6.850041015625</v>
      </c>
      <c r="AK186" s="64">
        <v>279.54473382404501</v>
      </c>
    </row>
    <row r="187" spans="2:37" ht="13.5" x14ac:dyDescent="0.3">
      <c r="B187" s="63" t="s">
        <v>110</v>
      </c>
      <c r="C187" s="56">
        <v>0</v>
      </c>
      <c r="D187" s="56">
        <v>0</v>
      </c>
      <c r="E187" s="56">
        <v>241.3</v>
      </c>
      <c r="F187" s="56">
        <v>29.9</v>
      </c>
      <c r="G187" s="56">
        <v>0</v>
      </c>
      <c r="H187" s="56">
        <v>0</v>
      </c>
      <c r="I187" s="56">
        <v>0</v>
      </c>
      <c r="J187" s="56">
        <v>0</v>
      </c>
      <c r="K187" s="56">
        <v>24.1</v>
      </c>
      <c r="L187" s="56">
        <v>0.6</v>
      </c>
      <c r="M187" s="56">
        <v>0</v>
      </c>
      <c r="N187" s="56">
        <v>0</v>
      </c>
      <c r="O187" s="56">
        <v>61</v>
      </c>
      <c r="P187" s="56">
        <v>0</v>
      </c>
      <c r="Q187" s="56">
        <v>2</v>
      </c>
      <c r="R187" s="64">
        <v>358.9</v>
      </c>
      <c r="U187" s="63" t="s">
        <v>110</v>
      </c>
      <c r="V187" s="56">
        <v>0</v>
      </c>
      <c r="W187" s="56">
        <v>0</v>
      </c>
      <c r="X187" s="56">
        <v>51.208587064668897</v>
      </c>
      <c r="Y187" s="56">
        <v>17.942066440325</v>
      </c>
      <c r="Z187" s="56">
        <v>0</v>
      </c>
      <c r="AA187" s="56">
        <v>0</v>
      </c>
      <c r="AB187" s="56">
        <v>0</v>
      </c>
      <c r="AC187" s="56">
        <v>0</v>
      </c>
      <c r="AD187" s="56">
        <v>51.332808564474597</v>
      </c>
      <c r="AE187" s="56">
        <v>7.6894570458535796</v>
      </c>
      <c r="AF187" s="56">
        <v>0</v>
      </c>
      <c r="AG187" s="56">
        <v>0</v>
      </c>
      <c r="AH187" s="56">
        <v>81.112108407408201</v>
      </c>
      <c r="AI187" s="56">
        <v>0</v>
      </c>
      <c r="AJ187" s="56">
        <v>4.6183032107255597</v>
      </c>
      <c r="AK187" s="64">
        <v>213.90333073345599</v>
      </c>
    </row>
    <row r="188" spans="2:37" ht="13.5" x14ac:dyDescent="0.3">
      <c r="B188" s="63" t="s">
        <v>55</v>
      </c>
      <c r="C188" s="56">
        <v>0</v>
      </c>
      <c r="D188" s="56">
        <v>0</v>
      </c>
      <c r="E188" s="56">
        <v>17.2</v>
      </c>
      <c r="F188" s="56">
        <v>82.8</v>
      </c>
      <c r="G188" s="56">
        <v>0</v>
      </c>
      <c r="H188" s="56">
        <v>0</v>
      </c>
      <c r="I188" s="56">
        <v>87</v>
      </c>
      <c r="J188" s="56">
        <v>0</v>
      </c>
      <c r="K188" s="56">
        <v>0</v>
      </c>
      <c r="L188" s="56">
        <v>1.7</v>
      </c>
      <c r="M188" s="56">
        <v>54.2</v>
      </c>
      <c r="N188" s="56">
        <v>1</v>
      </c>
      <c r="O188" s="56">
        <v>183.9</v>
      </c>
      <c r="P188" s="56">
        <v>15.5</v>
      </c>
      <c r="Q188" s="56">
        <v>0</v>
      </c>
      <c r="R188" s="64">
        <v>443.3</v>
      </c>
      <c r="U188" s="63" t="s">
        <v>55</v>
      </c>
      <c r="V188" s="56">
        <v>0</v>
      </c>
      <c r="W188" s="56">
        <v>0</v>
      </c>
      <c r="X188" s="56">
        <v>0.59878850754916801</v>
      </c>
      <c r="Y188" s="56">
        <v>17.944335255265202</v>
      </c>
      <c r="Z188" s="56">
        <v>0</v>
      </c>
      <c r="AA188" s="56">
        <v>0</v>
      </c>
      <c r="AB188" s="56">
        <v>58.7756577076902</v>
      </c>
      <c r="AC188" s="56">
        <v>0</v>
      </c>
      <c r="AD188" s="56">
        <v>0</v>
      </c>
      <c r="AE188" s="56">
        <v>7.6904293951136404</v>
      </c>
      <c r="AF188" s="56">
        <v>77.140439944189495</v>
      </c>
      <c r="AG188" s="56">
        <v>2.3876725664027898</v>
      </c>
      <c r="AH188" s="56">
        <v>147.94366969867801</v>
      </c>
      <c r="AI188" s="56">
        <v>35.899095037211403</v>
      </c>
      <c r="AJ188" s="56">
        <v>0</v>
      </c>
      <c r="AK188" s="64">
        <v>348.3800881121</v>
      </c>
    </row>
    <row r="189" spans="2:37" ht="13.5" x14ac:dyDescent="0.3">
      <c r="B189" s="63" t="s">
        <v>56</v>
      </c>
      <c r="C189" s="56">
        <v>0</v>
      </c>
      <c r="D189" s="56">
        <v>0</v>
      </c>
      <c r="E189" s="56">
        <v>5.3</v>
      </c>
      <c r="F189" s="56">
        <v>63.2</v>
      </c>
      <c r="G189" s="56">
        <v>0</v>
      </c>
      <c r="H189" s="56">
        <v>0</v>
      </c>
      <c r="I189" s="56">
        <v>3.2</v>
      </c>
      <c r="J189" s="56">
        <v>0</v>
      </c>
      <c r="K189" s="56">
        <v>0</v>
      </c>
      <c r="L189" s="56">
        <v>1.3</v>
      </c>
      <c r="M189" s="56">
        <v>8.6999999999999993</v>
      </c>
      <c r="N189" s="56">
        <v>0.7</v>
      </c>
      <c r="O189" s="56">
        <v>135.4</v>
      </c>
      <c r="P189" s="56">
        <v>3.6</v>
      </c>
      <c r="Q189" s="56">
        <v>0</v>
      </c>
      <c r="R189" s="64">
        <v>221.4</v>
      </c>
      <c r="U189" s="63" t="s">
        <v>56</v>
      </c>
      <c r="V189" s="56">
        <v>0</v>
      </c>
      <c r="W189" s="56">
        <v>0</v>
      </c>
      <c r="X189" s="56">
        <v>1.41136233073529</v>
      </c>
      <c r="Y189" s="56">
        <v>16.956940670956399</v>
      </c>
      <c r="Z189" s="56">
        <v>0</v>
      </c>
      <c r="AA189" s="56">
        <v>0</v>
      </c>
      <c r="AB189" s="56">
        <v>7.1959049572050198</v>
      </c>
      <c r="AC189" s="56">
        <v>0</v>
      </c>
      <c r="AD189" s="56">
        <v>0</v>
      </c>
      <c r="AE189" s="56">
        <v>7.2672602875527703</v>
      </c>
      <c r="AF189" s="56">
        <v>14.587904232604499</v>
      </c>
      <c r="AG189" s="56">
        <v>1.59893576487328</v>
      </c>
      <c r="AH189" s="56">
        <v>113.624954527706</v>
      </c>
      <c r="AI189" s="56">
        <v>11.7551380294114</v>
      </c>
      <c r="AJ189" s="56">
        <v>0</v>
      </c>
      <c r="AK189" s="64">
        <v>174.398400801045</v>
      </c>
    </row>
    <row r="190" spans="2:37" ht="13.5" x14ac:dyDescent="0.3">
      <c r="B190" s="63" t="s">
        <v>57</v>
      </c>
      <c r="C190" s="56">
        <v>0</v>
      </c>
      <c r="D190" s="56">
        <v>0</v>
      </c>
      <c r="E190" s="56">
        <v>28.9</v>
      </c>
      <c r="F190" s="56">
        <v>1.3</v>
      </c>
      <c r="G190" s="56">
        <v>0</v>
      </c>
      <c r="H190" s="56">
        <v>0</v>
      </c>
      <c r="I190" s="56">
        <v>3.7</v>
      </c>
      <c r="J190" s="56">
        <v>0</v>
      </c>
      <c r="K190" s="56">
        <v>3</v>
      </c>
      <c r="L190" s="56">
        <v>0</v>
      </c>
      <c r="M190" s="56">
        <v>0</v>
      </c>
      <c r="N190" s="56">
        <v>0.1</v>
      </c>
      <c r="O190" s="56">
        <v>6.3</v>
      </c>
      <c r="P190" s="56">
        <v>0</v>
      </c>
      <c r="Q190" s="56">
        <v>0</v>
      </c>
      <c r="R190" s="64">
        <v>43.3</v>
      </c>
      <c r="U190" s="63" t="s">
        <v>57</v>
      </c>
      <c r="V190" s="56">
        <v>0</v>
      </c>
      <c r="W190" s="56">
        <v>0</v>
      </c>
      <c r="X190" s="56">
        <v>9.3172526318529894</v>
      </c>
      <c r="Y190" s="56">
        <v>1.0420091806317999</v>
      </c>
      <c r="Z190" s="56">
        <v>0</v>
      </c>
      <c r="AA190" s="56">
        <v>0</v>
      </c>
      <c r="AB190" s="56">
        <v>3.6844952632387198</v>
      </c>
      <c r="AC190" s="56">
        <v>0</v>
      </c>
      <c r="AD190" s="56">
        <v>14.271913525768101</v>
      </c>
      <c r="AE190" s="56">
        <v>0.44657536312791402</v>
      </c>
      <c r="AF190" s="56">
        <v>0</v>
      </c>
      <c r="AG190" s="56">
        <v>1.30062038140516</v>
      </c>
      <c r="AH190" s="56">
        <v>6.3926896744698603</v>
      </c>
      <c r="AI190" s="56">
        <v>0</v>
      </c>
      <c r="AJ190" s="56">
        <v>0.325155095351289</v>
      </c>
      <c r="AK190" s="64">
        <v>36.780711115845897</v>
      </c>
    </row>
    <row r="191" spans="2:37" ht="13.5" x14ac:dyDescent="0.3">
      <c r="B191" s="63" t="s">
        <v>111</v>
      </c>
      <c r="C191" s="56">
        <v>0</v>
      </c>
      <c r="D191" s="56">
        <v>0</v>
      </c>
      <c r="E191" s="56">
        <v>0</v>
      </c>
      <c r="F191" s="56">
        <v>0</v>
      </c>
      <c r="G191" s="56">
        <v>0</v>
      </c>
      <c r="H191" s="56">
        <v>0</v>
      </c>
      <c r="I191" s="56">
        <v>0</v>
      </c>
      <c r="J191" s="56">
        <v>0</v>
      </c>
      <c r="K191" s="56">
        <v>0</v>
      </c>
      <c r="L191" s="56">
        <v>0</v>
      </c>
      <c r="M191" s="56">
        <v>0</v>
      </c>
      <c r="N191" s="56">
        <v>0</v>
      </c>
      <c r="O191" s="56">
        <v>0.3</v>
      </c>
      <c r="P191" s="56">
        <v>0</v>
      </c>
      <c r="Q191" s="56">
        <v>0</v>
      </c>
      <c r="R191" s="64">
        <v>0.3</v>
      </c>
      <c r="U191" s="63" t="s">
        <v>111</v>
      </c>
      <c r="V191" s="56">
        <v>0</v>
      </c>
      <c r="W191" s="56">
        <v>0</v>
      </c>
      <c r="X191" s="56">
        <v>0</v>
      </c>
      <c r="Y191" s="56">
        <v>0</v>
      </c>
      <c r="Z191" s="56">
        <v>0</v>
      </c>
      <c r="AA191" s="56">
        <v>0</v>
      </c>
      <c r="AB191" s="56">
        <v>0</v>
      </c>
      <c r="AC191" s="56">
        <v>0</v>
      </c>
      <c r="AD191" s="56">
        <v>0</v>
      </c>
      <c r="AE191" s="56">
        <v>0</v>
      </c>
      <c r="AF191" s="56">
        <v>0</v>
      </c>
      <c r="AG191" s="56">
        <v>0</v>
      </c>
      <c r="AH191" s="56">
        <v>3.2</v>
      </c>
      <c r="AI191" s="56">
        <v>0</v>
      </c>
      <c r="AJ191" s="56">
        <v>0</v>
      </c>
      <c r="AK191" s="64">
        <v>3.2</v>
      </c>
    </row>
    <row r="192" spans="2:37" ht="13.5" x14ac:dyDescent="0.3">
      <c r="B192" s="59" t="s">
        <v>112</v>
      </c>
      <c r="C192" s="60">
        <v>5.5</v>
      </c>
      <c r="D192" s="60">
        <v>0</v>
      </c>
      <c r="E192" s="60">
        <v>313.8</v>
      </c>
      <c r="F192" s="60">
        <v>275.2</v>
      </c>
      <c r="G192" s="60">
        <v>0</v>
      </c>
      <c r="H192" s="60">
        <v>0</v>
      </c>
      <c r="I192" s="60">
        <v>114.5</v>
      </c>
      <c r="J192" s="60">
        <v>1.8</v>
      </c>
      <c r="K192" s="60">
        <v>28</v>
      </c>
      <c r="L192" s="60">
        <v>5.6</v>
      </c>
      <c r="M192" s="60">
        <v>62.9</v>
      </c>
      <c r="N192" s="60">
        <v>1.8</v>
      </c>
      <c r="O192" s="60">
        <v>497.5</v>
      </c>
      <c r="P192" s="60">
        <v>34.5</v>
      </c>
      <c r="Q192" s="60">
        <v>2.2999999999999998</v>
      </c>
      <c r="R192" s="60">
        <v>1343.4</v>
      </c>
      <c r="U192" s="59" t="s">
        <v>112</v>
      </c>
      <c r="V192" s="60">
        <v>1.2914218900282399</v>
      </c>
      <c r="W192" s="60">
        <v>0</v>
      </c>
      <c r="X192" s="60">
        <v>70.412429255091595</v>
      </c>
      <c r="Y192" s="60">
        <v>107.23573147923599</v>
      </c>
      <c r="Z192" s="60">
        <v>0</v>
      </c>
      <c r="AA192" s="60">
        <v>0</v>
      </c>
      <c r="AB192" s="60">
        <v>84.276216609444504</v>
      </c>
      <c r="AC192" s="60">
        <v>5.28567642372757</v>
      </c>
      <c r="AD192" s="60">
        <v>69.980480391024003</v>
      </c>
      <c r="AE192" s="60">
        <v>45.958170633958197</v>
      </c>
      <c r="AF192" s="60">
        <v>91.728344176793996</v>
      </c>
      <c r="AG192" s="60">
        <v>5.2872287126812303</v>
      </c>
      <c r="AH192" s="60">
        <v>491.10486372885202</v>
      </c>
      <c r="AI192" s="60">
        <v>71.853201963953296</v>
      </c>
      <c r="AJ192" s="60">
        <v>11.7934993217019</v>
      </c>
      <c r="AK192" s="60">
        <v>1056.2072645864901</v>
      </c>
    </row>
    <row r="193" spans="2:37" ht="13.5" x14ac:dyDescent="0.3">
      <c r="B193" s="55" t="s">
        <v>113</v>
      </c>
      <c r="C193" s="56">
        <v>0</v>
      </c>
      <c r="D193" s="56">
        <v>0</v>
      </c>
      <c r="E193" s="56">
        <v>108.8</v>
      </c>
      <c r="F193" s="56">
        <v>11.8</v>
      </c>
      <c r="G193" s="56">
        <v>0</v>
      </c>
      <c r="H193" s="56">
        <v>0</v>
      </c>
      <c r="I193" s="56">
        <v>0</v>
      </c>
      <c r="J193" s="56">
        <v>0</v>
      </c>
      <c r="K193" s="56">
        <v>0</v>
      </c>
      <c r="L193" s="56">
        <v>0</v>
      </c>
      <c r="M193" s="56">
        <v>0</v>
      </c>
      <c r="N193" s="56">
        <v>0</v>
      </c>
      <c r="O193" s="56">
        <v>0</v>
      </c>
      <c r="P193" s="56">
        <v>0</v>
      </c>
      <c r="Q193" s="56">
        <v>1.8</v>
      </c>
      <c r="R193" s="64">
        <v>122.4</v>
      </c>
      <c r="U193" s="55" t="s">
        <v>113</v>
      </c>
      <c r="V193" s="56">
        <v>0.373544097900391</v>
      </c>
      <c r="W193" s="56">
        <v>0</v>
      </c>
      <c r="X193" s="56">
        <v>89.657923262728701</v>
      </c>
      <c r="Y193" s="56">
        <v>7.94167912920852</v>
      </c>
      <c r="Z193" s="56">
        <v>0</v>
      </c>
      <c r="AA193" s="56">
        <v>0</v>
      </c>
      <c r="AB193" s="56">
        <v>0</v>
      </c>
      <c r="AC193" s="56">
        <v>0</v>
      </c>
      <c r="AD193" s="56">
        <v>17.754065118408199</v>
      </c>
      <c r="AE193" s="56">
        <v>0</v>
      </c>
      <c r="AF193" s="56">
        <v>0</v>
      </c>
      <c r="AG193" s="56">
        <v>0</v>
      </c>
      <c r="AH193" s="56">
        <v>0</v>
      </c>
      <c r="AI193" s="56">
        <v>0</v>
      </c>
      <c r="AJ193" s="56">
        <v>11.9306222900391</v>
      </c>
      <c r="AK193" s="64">
        <v>127.65783389828501</v>
      </c>
    </row>
    <row r="194" spans="2:37" ht="13.5" x14ac:dyDescent="0.3">
      <c r="B194" s="59" t="s">
        <v>114</v>
      </c>
      <c r="C194" s="60">
        <v>5.5</v>
      </c>
      <c r="D194" s="60">
        <v>0</v>
      </c>
      <c r="E194" s="60">
        <v>422.7</v>
      </c>
      <c r="F194" s="60">
        <v>287</v>
      </c>
      <c r="G194" s="60">
        <v>0</v>
      </c>
      <c r="H194" s="60">
        <v>0</v>
      </c>
      <c r="I194" s="60">
        <v>114.5</v>
      </c>
      <c r="J194" s="60">
        <v>1.8</v>
      </c>
      <c r="K194" s="60">
        <v>28</v>
      </c>
      <c r="L194" s="60">
        <v>5.6</v>
      </c>
      <c r="M194" s="60">
        <v>62.9</v>
      </c>
      <c r="N194" s="60">
        <v>1.8</v>
      </c>
      <c r="O194" s="60">
        <v>497.5</v>
      </c>
      <c r="P194" s="60">
        <v>34.5</v>
      </c>
      <c r="Q194" s="60">
        <v>4.0999999999999996</v>
      </c>
      <c r="R194" s="60">
        <v>1465.9</v>
      </c>
      <c r="U194" s="59" t="s">
        <v>114</v>
      </c>
      <c r="V194" s="60">
        <v>1.66496598792863</v>
      </c>
      <c r="W194" s="60">
        <v>0</v>
      </c>
      <c r="X194" s="60">
        <v>160.07035251782</v>
      </c>
      <c r="Y194" s="60">
        <v>115.17741060844401</v>
      </c>
      <c r="Z194" s="60">
        <v>0</v>
      </c>
      <c r="AA194" s="60">
        <v>0</v>
      </c>
      <c r="AB194" s="60">
        <v>84.276216609444504</v>
      </c>
      <c r="AC194" s="60">
        <v>5.28567642372757</v>
      </c>
      <c r="AD194" s="60">
        <v>87.734545509432195</v>
      </c>
      <c r="AE194" s="60">
        <v>45.958170633958197</v>
      </c>
      <c r="AF194" s="60">
        <v>91.728344176793996</v>
      </c>
      <c r="AG194" s="60">
        <v>5.2872287126812303</v>
      </c>
      <c r="AH194" s="60">
        <v>491.10486372885202</v>
      </c>
      <c r="AI194" s="60">
        <v>71.853201963953296</v>
      </c>
      <c r="AJ194" s="60">
        <v>23.724121611740902</v>
      </c>
      <c r="AK194" s="60">
        <v>1183.86509848478</v>
      </c>
    </row>
  </sheetData>
  <mergeCells count="108">
    <mergeCell ref="AI162:AI163"/>
    <mergeCell ref="AJ162:AJ163"/>
    <mergeCell ref="AK162:AK163"/>
    <mergeCell ref="AI122:AI123"/>
    <mergeCell ref="AJ122:AJ123"/>
    <mergeCell ref="AK122:AK123"/>
    <mergeCell ref="B162:B163"/>
    <mergeCell ref="C162:C163"/>
    <mergeCell ref="D162:D163"/>
    <mergeCell ref="E162:E163"/>
    <mergeCell ref="F162:F163"/>
    <mergeCell ref="G162:G163"/>
    <mergeCell ref="H162:H163"/>
    <mergeCell ref="I162:N162"/>
    <mergeCell ref="O162:O163"/>
    <mergeCell ref="P162:P163"/>
    <mergeCell ref="Q162:Q163"/>
    <mergeCell ref="R162:R163"/>
    <mergeCell ref="U162:U163"/>
    <mergeCell ref="V162:V163"/>
    <mergeCell ref="W162:W163"/>
    <mergeCell ref="X162:X163"/>
    <mergeCell ref="Y162:Y163"/>
    <mergeCell ref="Z162:Z163"/>
    <mergeCell ref="AA162:AA163"/>
    <mergeCell ref="AB162:AG162"/>
    <mergeCell ref="AH162:AH163"/>
    <mergeCell ref="AI83:AI84"/>
    <mergeCell ref="AJ83:AJ84"/>
    <mergeCell ref="AK83:AK84"/>
    <mergeCell ref="B122:B123"/>
    <mergeCell ref="C122:C123"/>
    <mergeCell ref="D122:D123"/>
    <mergeCell ref="E122:E123"/>
    <mergeCell ref="F122:F123"/>
    <mergeCell ref="G122:G123"/>
    <mergeCell ref="H122:H123"/>
    <mergeCell ref="I122:N122"/>
    <mergeCell ref="O122:O123"/>
    <mergeCell ref="P122:P123"/>
    <mergeCell ref="Q122:Q123"/>
    <mergeCell ref="R122:R123"/>
    <mergeCell ref="U122:U123"/>
    <mergeCell ref="V122:V123"/>
    <mergeCell ref="W122:W123"/>
    <mergeCell ref="X122:X123"/>
    <mergeCell ref="Y122:Y123"/>
    <mergeCell ref="Z122:Z123"/>
    <mergeCell ref="AA122:AA123"/>
    <mergeCell ref="AB122:AG122"/>
    <mergeCell ref="AH122:AH123"/>
    <mergeCell ref="AI44:AI45"/>
    <mergeCell ref="AJ44:AJ45"/>
    <mergeCell ref="AK44:AK45"/>
    <mergeCell ref="B83:B84"/>
    <mergeCell ref="C83:C84"/>
    <mergeCell ref="D83:D84"/>
    <mergeCell ref="E83:E84"/>
    <mergeCell ref="F83:F84"/>
    <mergeCell ref="G83:G84"/>
    <mergeCell ref="H83:H84"/>
    <mergeCell ref="I83:N83"/>
    <mergeCell ref="O83:O84"/>
    <mergeCell ref="P83:P84"/>
    <mergeCell ref="Q83:Q84"/>
    <mergeCell ref="R83:R84"/>
    <mergeCell ref="U83:U84"/>
    <mergeCell ref="V83:V84"/>
    <mergeCell ref="W83:W84"/>
    <mergeCell ref="X83:X84"/>
    <mergeCell ref="Y83:Y84"/>
    <mergeCell ref="Z83:Z84"/>
    <mergeCell ref="AA83:AA84"/>
    <mergeCell ref="AB83:AG83"/>
    <mergeCell ref="AH83:AH84"/>
    <mergeCell ref="U44:U45"/>
    <mergeCell ref="V44:V45"/>
    <mergeCell ref="W44:W45"/>
    <mergeCell ref="X44:X45"/>
    <mergeCell ref="Y44:Y45"/>
    <mergeCell ref="Z44:Z45"/>
    <mergeCell ref="AA44:AA45"/>
    <mergeCell ref="AB44:AG44"/>
    <mergeCell ref="AH44:AH45"/>
    <mergeCell ref="P4:P5"/>
    <mergeCell ref="Q4:Q5"/>
    <mergeCell ref="R4:R5"/>
    <mergeCell ref="B44:B45"/>
    <mergeCell ref="C44:C45"/>
    <mergeCell ref="D44:D45"/>
    <mergeCell ref="E44:E45"/>
    <mergeCell ref="F44:F45"/>
    <mergeCell ref="G44:G45"/>
    <mergeCell ref="H44:H45"/>
    <mergeCell ref="I44:N44"/>
    <mergeCell ref="O44:O45"/>
    <mergeCell ref="P44:P45"/>
    <mergeCell ref="Q44:Q45"/>
    <mergeCell ref="R44:R45"/>
    <mergeCell ref="B4:B5"/>
    <mergeCell ref="C4:C5"/>
    <mergeCell ref="D4:D5"/>
    <mergeCell ref="E4:E5"/>
    <mergeCell ref="F4:F5"/>
    <mergeCell ref="G4:G5"/>
    <mergeCell ref="H4:H5"/>
    <mergeCell ref="I4:N4"/>
    <mergeCell ref="O4:O5"/>
  </mergeCells>
  <conditionalFormatting sqref="I5:M5 O27:R27 C27:H27 C13:R13">
    <cfRule type="cellIs" priority="2" operator="equal">
      <formula>0</formula>
    </cfRule>
  </conditionalFormatting>
  <conditionalFormatting sqref="N5">
    <cfRule type="cellIs" priority="3" operator="equal">
      <formula>0</formula>
    </cfRule>
  </conditionalFormatting>
  <conditionalFormatting sqref="I27">
    <cfRule type="cellIs" priority="4" operator="equal">
      <formula>0</formula>
    </cfRule>
  </conditionalFormatting>
  <conditionalFormatting sqref="J27">
    <cfRule type="cellIs" priority="5" operator="equal">
      <formula>0</formula>
    </cfRule>
  </conditionalFormatting>
  <conditionalFormatting sqref="K27">
    <cfRule type="cellIs" priority="6" operator="equal">
      <formula>0</formula>
    </cfRule>
  </conditionalFormatting>
  <conditionalFormatting sqref="L27">
    <cfRule type="cellIs" priority="7" operator="equal">
      <formula>0</formula>
    </cfRule>
  </conditionalFormatting>
  <conditionalFormatting sqref="M27">
    <cfRule type="cellIs" priority="8" operator="equal">
      <formula>0</formula>
    </cfRule>
  </conditionalFormatting>
  <conditionalFormatting sqref="N27">
    <cfRule type="cellIs" priority="9" operator="equal">
      <formula>0</formula>
    </cfRule>
  </conditionalFormatting>
  <conditionalFormatting sqref="Q7:Q8 Q11 F7:F8 C11:H11">
    <cfRule type="cellIs" priority="10" operator="equal">
      <formula>0</formula>
    </cfRule>
  </conditionalFormatting>
  <conditionalFormatting sqref="C7:D8 G7:H8">
    <cfRule type="cellIs" priority="11" operator="equal">
      <formula>0</formula>
    </cfRule>
  </conditionalFormatting>
  <conditionalFormatting sqref="E7:E8">
    <cfRule type="cellIs" priority="12" operator="equal">
      <formula>0</formula>
    </cfRule>
  </conditionalFormatting>
  <conditionalFormatting sqref="I11">
    <cfRule type="cellIs" priority="13" operator="equal">
      <formula>0</formula>
    </cfRule>
  </conditionalFormatting>
  <conditionalFormatting sqref="I7:I8">
    <cfRule type="cellIs" priority="14" operator="equal">
      <formula>0</formula>
    </cfRule>
  </conditionalFormatting>
  <conditionalFormatting sqref="J11">
    <cfRule type="cellIs" priority="15" operator="equal">
      <formula>0</formula>
    </cfRule>
  </conditionalFormatting>
  <conditionalFormatting sqref="J7:J8">
    <cfRule type="cellIs" priority="16" operator="equal">
      <formula>0</formula>
    </cfRule>
  </conditionalFormatting>
  <conditionalFormatting sqref="K11">
    <cfRule type="cellIs" priority="17" operator="equal">
      <formula>0</formula>
    </cfRule>
  </conditionalFormatting>
  <conditionalFormatting sqref="K7:K8">
    <cfRule type="cellIs" priority="18" operator="equal">
      <formula>0</formula>
    </cfRule>
  </conditionalFormatting>
  <conditionalFormatting sqref="L11">
    <cfRule type="cellIs" priority="19" operator="equal">
      <formula>0</formula>
    </cfRule>
  </conditionalFormatting>
  <conditionalFormatting sqref="L7:L8">
    <cfRule type="cellIs" priority="20" operator="equal">
      <formula>0</formula>
    </cfRule>
  </conditionalFormatting>
  <conditionalFormatting sqref="M11">
    <cfRule type="cellIs" priority="21" operator="equal">
      <formula>0</formula>
    </cfRule>
  </conditionalFormatting>
  <conditionalFormatting sqref="M7:M8">
    <cfRule type="cellIs" priority="22" operator="equal">
      <formula>0</formula>
    </cfRule>
  </conditionalFormatting>
  <conditionalFormatting sqref="N11">
    <cfRule type="cellIs" priority="23" operator="equal">
      <formula>0</formula>
    </cfRule>
  </conditionalFormatting>
  <conditionalFormatting sqref="N7:N8">
    <cfRule type="cellIs" priority="24" operator="equal">
      <formula>0</formula>
    </cfRule>
  </conditionalFormatting>
  <conditionalFormatting sqref="C7:N8 C11:N11 Q11 Q7:Q8">
    <cfRule type="expression" priority="25">
      <formula>LEN(TRIM(C7))=0</formula>
    </cfRule>
  </conditionalFormatting>
  <conditionalFormatting sqref="C6:F6 Q6 O6:P11">
    <cfRule type="cellIs" priority="26" operator="equal">
      <formula>0</formula>
    </cfRule>
  </conditionalFormatting>
  <conditionalFormatting sqref="G6">
    <cfRule type="cellIs" priority="27" operator="equal">
      <formula>0</formula>
    </cfRule>
  </conditionalFormatting>
  <conditionalFormatting sqref="H6">
    <cfRule type="cellIs" priority="28" operator="equal">
      <formula>0</formula>
    </cfRule>
  </conditionalFormatting>
  <conditionalFormatting sqref="K6:N6">
    <cfRule type="cellIs" priority="29" operator="equal">
      <formula>0</formula>
    </cfRule>
  </conditionalFormatting>
  <conditionalFormatting sqref="I6">
    <cfRule type="cellIs" priority="30" operator="equal">
      <formula>0</formula>
    </cfRule>
  </conditionalFormatting>
  <conditionalFormatting sqref="J6">
    <cfRule type="cellIs" priority="31" operator="equal">
      <formula>0</formula>
    </cfRule>
  </conditionalFormatting>
  <conditionalFormatting sqref="C6:O6 O7:O11 Q6 P6:P11">
    <cfRule type="expression" priority="32">
      <formula>LEN(TRIM(C6))=0</formula>
    </cfRule>
  </conditionalFormatting>
  <conditionalFormatting sqref="R6:R11">
    <cfRule type="cellIs" priority="33" operator="equal">
      <formula>0</formula>
    </cfRule>
  </conditionalFormatting>
  <conditionalFormatting sqref="R6:R11">
    <cfRule type="expression" priority="34">
      <formula>LEN(TRIM(R6))=0</formula>
    </cfRule>
  </conditionalFormatting>
  <conditionalFormatting sqref="C9:N10 Q9:Q10">
    <cfRule type="cellIs" priority="35" operator="equal">
      <formula>0</formula>
    </cfRule>
  </conditionalFormatting>
  <conditionalFormatting sqref="I9:I10">
    <cfRule type="cellIs" priority="36" operator="equal">
      <formula>0</formula>
    </cfRule>
  </conditionalFormatting>
  <conditionalFormatting sqref="J9:J10">
    <cfRule type="cellIs" priority="37" operator="equal">
      <formula>0</formula>
    </cfRule>
  </conditionalFormatting>
  <conditionalFormatting sqref="K9:K10">
    <cfRule type="cellIs" priority="38" operator="equal">
      <formula>0</formula>
    </cfRule>
  </conditionalFormatting>
  <conditionalFormatting sqref="L9:L10">
    <cfRule type="cellIs" priority="39" operator="equal">
      <formula>0</formula>
    </cfRule>
  </conditionalFormatting>
  <conditionalFormatting sqref="M9:M10">
    <cfRule type="cellIs" priority="40" operator="equal">
      <formula>0</formula>
    </cfRule>
  </conditionalFormatting>
  <conditionalFormatting sqref="N9:N10">
    <cfRule type="cellIs" priority="41" operator="equal">
      <formula>0</formula>
    </cfRule>
  </conditionalFormatting>
  <conditionalFormatting sqref="C9:N10 Q9:Q10">
    <cfRule type="expression" priority="42">
      <formula>LEN(TRIM(C9))=0</formula>
    </cfRule>
  </conditionalFormatting>
  <conditionalFormatting sqref="K9:K10">
    <cfRule type="cellIs" priority="43" operator="equal">
      <formula>0</formula>
    </cfRule>
  </conditionalFormatting>
  <conditionalFormatting sqref="L9:L10">
    <cfRule type="cellIs" priority="44" operator="equal">
      <formula>0</formula>
    </cfRule>
  </conditionalFormatting>
  <conditionalFormatting sqref="M9:N9">
    <cfRule type="cellIs" priority="45" operator="equal">
      <formula>0</formula>
    </cfRule>
  </conditionalFormatting>
  <conditionalFormatting sqref="M10:N10">
    <cfRule type="cellIs" priority="46" operator="equal">
      <formula>0</formula>
    </cfRule>
  </conditionalFormatting>
  <conditionalFormatting sqref="C14:P16">
    <cfRule type="cellIs" priority="47" operator="equal">
      <formula>0</formula>
    </cfRule>
  </conditionalFormatting>
  <conditionalFormatting sqref="C14:P16">
    <cfRule type="expression" priority="48">
      <formula>LEN(TRIM(C14))=0</formula>
    </cfRule>
  </conditionalFormatting>
  <conditionalFormatting sqref="C24:P25 C19:P20">
    <cfRule type="cellIs" priority="49" operator="equal">
      <formula>0</formula>
    </cfRule>
  </conditionalFormatting>
  <conditionalFormatting sqref="C23:P25">
    <cfRule type="cellIs" priority="50" operator="equal">
      <formula>0</formula>
    </cfRule>
  </conditionalFormatting>
  <conditionalFormatting sqref="C19:P20 C23:P25">
    <cfRule type="expression" priority="51">
      <formula>LEN(TRIM(C19))=0</formula>
    </cfRule>
  </conditionalFormatting>
  <conditionalFormatting sqref="C17:P18">
    <cfRule type="cellIs" priority="52" operator="equal">
      <formula>0</formula>
    </cfRule>
  </conditionalFormatting>
  <conditionalFormatting sqref="C17:P18">
    <cfRule type="expression" priority="53">
      <formula>LEN(TRIM(C17))=0</formula>
    </cfRule>
  </conditionalFormatting>
  <conditionalFormatting sqref="Q14:Q20 Q23:Q25">
    <cfRule type="cellIs" priority="54" operator="equal">
      <formula>0</formula>
    </cfRule>
  </conditionalFormatting>
  <conditionalFormatting sqref="Q14:Q20 Q23:Q25">
    <cfRule type="expression" priority="55">
      <formula>LEN(TRIM(Q14))=0</formula>
    </cfRule>
  </conditionalFormatting>
  <conditionalFormatting sqref="R14:R25">
    <cfRule type="cellIs" priority="56" operator="equal">
      <formula>0</formula>
    </cfRule>
  </conditionalFormatting>
  <conditionalFormatting sqref="R14:R25">
    <cfRule type="expression" priority="57">
      <formula>LEN(TRIM(R14))=0</formula>
    </cfRule>
  </conditionalFormatting>
  <conditionalFormatting sqref="C21:P22">
    <cfRule type="cellIs" priority="58" operator="equal">
      <formula>0</formula>
    </cfRule>
  </conditionalFormatting>
  <conditionalFormatting sqref="C21:P22">
    <cfRule type="expression" priority="59">
      <formula>LEN(TRIM(C21))=0</formula>
    </cfRule>
  </conditionalFormatting>
  <conditionalFormatting sqref="Q21:Q22">
    <cfRule type="cellIs" priority="60" operator="equal">
      <formula>0</formula>
    </cfRule>
  </conditionalFormatting>
  <conditionalFormatting sqref="Q21:Q22">
    <cfRule type="expression" priority="61">
      <formula>LEN(TRIM(Q21))=0</formula>
    </cfRule>
  </conditionalFormatting>
  <conditionalFormatting sqref="C28:R33">
    <cfRule type="cellIs" priority="62" operator="equal">
      <formula>0</formula>
    </cfRule>
  </conditionalFormatting>
  <conditionalFormatting sqref="C28:R33">
    <cfRule type="expression" priority="63">
      <formula>LEN(TRIM(C28))=0</formula>
    </cfRule>
  </conditionalFormatting>
  <conditionalFormatting sqref="R35">
    <cfRule type="cellIs" priority="64" operator="equal">
      <formula>0</formula>
    </cfRule>
  </conditionalFormatting>
  <conditionalFormatting sqref="C35:R35">
    <cfRule type="cellIs" priority="65" operator="equal">
      <formula>0</formula>
    </cfRule>
  </conditionalFormatting>
  <conditionalFormatting sqref="C35:R35">
    <cfRule type="expression" priority="66">
      <formula>LEN(TRIM(C35))=0</formula>
    </cfRule>
  </conditionalFormatting>
  <conditionalFormatting sqref="C35:Q35">
    <cfRule type="cellIs" priority="67" operator="equal">
      <formula>0</formula>
    </cfRule>
  </conditionalFormatting>
  <conditionalFormatting sqref="C12:R12">
    <cfRule type="cellIs" priority="68" operator="equal">
      <formula>0</formula>
    </cfRule>
  </conditionalFormatting>
  <conditionalFormatting sqref="C12:R12">
    <cfRule type="expression" priority="69">
      <formula>LEN(TRIM(C12))=0</formula>
    </cfRule>
  </conditionalFormatting>
  <conditionalFormatting sqref="C26:R26">
    <cfRule type="cellIs" priority="70" operator="equal">
      <formula>0</formula>
    </cfRule>
  </conditionalFormatting>
  <conditionalFormatting sqref="C26:R26">
    <cfRule type="expression" priority="71">
      <formula>LEN(TRIM(C26))=0</formula>
    </cfRule>
  </conditionalFormatting>
  <conditionalFormatting sqref="C34:R34">
    <cfRule type="cellIs" priority="72" operator="equal">
      <formula>0</formula>
    </cfRule>
  </conditionalFormatting>
  <conditionalFormatting sqref="C34:R34">
    <cfRule type="expression" priority="73">
      <formula>LEN(TRIM(C34))=0</formula>
    </cfRule>
  </conditionalFormatting>
  <conditionalFormatting sqref="C36:R36">
    <cfRule type="cellIs" priority="74" operator="equal">
      <formula>0</formula>
    </cfRule>
  </conditionalFormatting>
  <conditionalFormatting sqref="C36:R36">
    <cfRule type="expression" priority="75">
      <formula>LEN(TRIM(C36))=0</formula>
    </cfRule>
  </conditionalFormatting>
  <conditionalFormatting sqref="I45:M45 AB45:AF45">
    <cfRule type="cellIs" priority="76" operator="equal">
      <formula>0</formula>
    </cfRule>
  </conditionalFormatting>
  <conditionalFormatting sqref="N45 AG45">
    <cfRule type="cellIs" priority="77" operator="equal">
      <formula>0</formula>
    </cfRule>
  </conditionalFormatting>
  <conditionalFormatting sqref="R76 R46:R74 AK76 AK46:AK74">
    <cfRule type="cellIs" priority="78" operator="equal">
      <formula>0</formula>
    </cfRule>
  </conditionalFormatting>
  <conditionalFormatting sqref="R75 AK75">
    <cfRule type="cellIs" priority="79" operator="equal">
      <formula>0</formula>
    </cfRule>
  </conditionalFormatting>
  <conditionalFormatting sqref="R68:R76 R46:R52 R54:R66 AK68:AK76 AK46:AK52 AK54:AK66">
    <cfRule type="expression" priority="80">
      <formula>LEN(TRIM(R46))=0</formula>
    </cfRule>
  </conditionalFormatting>
  <conditionalFormatting sqref="C76:Q76 O67:Q67 C67:H67 C68:Q74 C66:Q66 C47:Q53 C46:F46 K46:L46 O46:Q46 V76:AJ76 AH67:AJ67 V67:AA67 V68:AJ74 V66:AJ66 V47:AJ53 V46:Y46 AD46:AE46 AH46:AJ46">
    <cfRule type="cellIs" priority="81" operator="equal">
      <formula>0</formula>
    </cfRule>
  </conditionalFormatting>
  <conditionalFormatting sqref="O46:O48 AH46:AH48">
    <cfRule type="cellIs" priority="82" operator="equal">
      <formula>0</formula>
    </cfRule>
  </conditionalFormatting>
  <conditionalFormatting sqref="O46:Q46 K46:L46 C47:Q48 AH46:AJ46 AD46:AE46 V47:AJ48">
    <cfRule type="cellIs" priority="83" operator="equal">
      <formula>0</formula>
    </cfRule>
  </conditionalFormatting>
  <conditionalFormatting sqref="E47:E48 X47:X48">
    <cfRule type="cellIs" priority="84" operator="equal">
      <formula>0</formula>
    </cfRule>
  </conditionalFormatting>
  <conditionalFormatting sqref="K46:L46 AD46:AE46">
    <cfRule type="cellIs" priority="85" operator="equal">
      <formula>0</formula>
    </cfRule>
  </conditionalFormatting>
  <conditionalFormatting sqref="I49:I51 I67 AB49:AB51 AB67">
    <cfRule type="cellIs" priority="86" operator="equal">
      <formula>0</formula>
    </cfRule>
  </conditionalFormatting>
  <conditionalFormatting sqref="I47:I48 AB47:AB48">
    <cfRule type="cellIs" priority="87" operator="equal">
      <formula>0</formula>
    </cfRule>
  </conditionalFormatting>
  <conditionalFormatting sqref="J49:J51 J67 AC49:AC51 AC67">
    <cfRule type="cellIs" priority="88" operator="equal">
      <formula>0</formula>
    </cfRule>
  </conditionalFormatting>
  <conditionalFormatting sqref="J47:J48 AC47:AC48">
    <cfRule type="cellIs" priority="89" operator="equal">
      <formula>0</formula>
    </cfRule>
  </conditionalFormatting>
  <conditionalFormatting sqref="K49:K51 K67 AD49:AD51 AD67">
    <cfRule type="cellIs" priority="90" operator="equal">
      <formula>0</formula>
    </cfRule>
  </conditionalFormatting>
  <conditionalFormatting sqref="K46:K48 AD46:AD48">
    <cfRule type="cellIs" priority="91" operator="equal">
      <formula>0</formula>
    </cfRule>
  </conditionalFormatting>
  <conditionalFormatting sqref="L49:L51 L67 AE49:AE51 AE67">
    <cfRule type="cellIs" priority="92" operator="equal">
      <formula>0</formula>
    </cfRule>
  </conditionalFormatting>
  <conditionalFormatting sqref="L46:L48 AE46:AE48">
    <cfRule type="cellIs" priority="93" operator="equal">
      <formula>0</formula>
    </cfRule>
  </conditionalFormatting>
  <conditionalFormatting sqref="M49:M51 M67 AF49:AF51 AF67">
    <cfRule type="cellIs" priority="94" operator="equal">
      <formula>0</formula>
    </cfRule>
  </conditionalFormatting>
  <conditionalFormatting sqref="M47:M48 AF47:AF48">
    <cfRule type="cellIs" priority="95" operator="equal">
      <formula>0</formula>
    </cfRule>
  </conditionalFormatting>
  <conditionalFormatting sqref="N49:N51 N67 AG49:AG51 AG67">
    <cfRule type="cellIs" priority="96" operator="equal">
      <formula>0</formula>
    </cfRule>
  </conditionalFormatting>
  <conditionalFormatting sqref="N47:N48 AG47:AG48">
    <cfRule type="cellIs" priority="97" operator="equal">
      <formula>0</formula>
    </cfRule>
  </conditionalFormatting>
  <conditionalFormatting sqref="C75:Q75 V75:AJ75">
    <cfRule type="cellIs" priority="98" operator="equal">
      <formula>0</formula>
    </cfRule>
  </conditionalFormatting>
  <conditionalFormatting sqref="C68:Q76 C66:Q66 C47:Q52 C46:F46 K46:L46 O46:Q46 V68:AJ76 V66:AJ66 V47:AJ52 V46:Y46 AD46:AE46 AH46:AJ46">
    <cfRule type="expression" priority="99">
      <formula>LEN(TRIM(C46))=0</formula>
    </cfRule>
  </conditionalFormatting>
  <conditionalFormatting sqref="C75:Q75 V75:AJ75">
    <cfRule type="cellIs" priority="100" operator="equal">
      <formula>0</formula>
    </cfRule>
  </conditionalFormatting>
  <conditionalFormatting sqref="K49:K50 AD49:AD50">
    <cfRule type="cellIs" priority="101" operator="equal">
      <formula>0</formula>
    </cfRule>
  </conditionalFormatting>
  <conditionalFormatting sqref="L49:L50 AE49:AE50">
    <cfRule type="cellIs" priority="102" operator="equal">
      <formula>0</formula>
    </cfRule>
  </conditionalFormatting>
  <conditionalFormatting sqref="M49:N49 AF49:AG49">
    <cfRule type="cellIs" priority="103" operator="equal">
      <formula>0</formula>
    </cfRule>
  </conditionalFormatting>
  <conditionalFormatting sqref="M50:N50 AF50:AG50">
    <cfRule type="cellIs" priority="104" operator="equal">
      <formula>0</formula>
    </cfRule>
  </conditionalFormatting>
  <conditionalFormatting sqref="C54:Q65 V54:AJ65">
    <cfRule type="cellIs" priority="105" operator="equal">
      <formula>0</formula>
    </cfRule>
  </conditionalFormatting>
  <conditionalFormatting sqref="C54:Q65 V54:AJ65">
    <cfRule type="expression" priority="106">
      <formula>LEN(TRIM(C54))=0</formula>
    </cfRule>
  </conditionalFormatting>
  <conditionalFormatting sqref="G46 Z46">
    <cfRule type="cellIs" priority="107" operator="equal">
      <formula>0</formula>
    </cfRule>
  </conditionalFormatting>
  <conditionalFormatting sqref="H46 AA46">
    <cfRule type="cellIs" priority="108" operator="equal">
      <formula>0</formula>
    </cfRule>
  </conditionalFormatting>
  <conditionalFormatting sqref="I46:J46 AB46:AC46">
    <cfRule type="cellIs" priority="109" operator="equal">
      <formula>0</formula>
    </cfRule>
  </conditionalFormatting>
  <conditionalFormatting sqref="J46 AC46">
    <cfRule type="cellIs" priority="110" operator="equal">
      <formula>0</formula>
    </cfRule>
  </conditionalFormatting>
  <conditionalFormatting sqref="G46:J46 Z46:AC46">
    <cfRule type="expression" priority="111">
      <formula>LEN(TRIM(G46))=0</formula>
    </cfRule>
  </conditionalFormatting>
  <conditionalFormatting sqref="M46:N46 AF46:AG46">
    <cfRule type="cellIs" priority="112" operator="equal">
      <formula>0</formula>
    </cfRule>
  </conditionalFormatting>
  <conditionalFormatting sqref="M46:N46 AF46:AG46">
    <cfRule type="cellIs" priority="113" operator="equal">
      <formula>0</formula>
    </cfRule>
  </conditionalFormatting>
  <conditionalFormatting sqref="M46:N46 AF46:AG46">
    <cfRule type="expression" priority="114">
      <formula>LEN(TRIM(M46))=0</formula>
    </cfRule>
  </conditionalFormatting>
  <conditionalFormatting sqref="I84:M84 AB84:AF84">
    <cfRule type="cellIs" priority="115" operator="equal">
      <formula>0</formula>
    </cfRule>
  </conditionalFormatting>
  <conditionalFormatting sqref="N84 AG84">
    <cfRule type="cellIs" priority="116" operator="equal">
      <formula>0</formula>
    </cfRule>
  </conditionalFormatting>
  <conditionalFormatting sqref="R115 R85:R113 AK115 AK85:AK113">
    <cfRule type="cellIs" priority="117" operator="equal">
      <formula>0</formula>
    </cfRule>
  </conditionalFormatting>
  <conditionalFormatting sqref="R114 AK114">
    <cfRule type="cellIs" priority="118" operator="equal">
      <formula>0</formula>
    </cfRule>
  </conditionalFormatting>
  <conditionalFormatting sqref="R107:R115 R85:R91 R93:R105 AK107:AK115 AK85:AK91 AK93:AK105">
    <cfRule type="expression" priority="119">
      <formula>LEN(TRIM(R85))=0</formula>
    </cfRule>
  </conditionalFormatting>
  <conditionalFormatting sqref="C115:Q115 O106:Q106 C106:H106 C107:Q113 C105:Q105 C86:Q92 C85:F85 K85:L85 O85:Q85 V115:AJ115 AH106:AJ106 V106:AA106 V107:AJ113 V105:AJ105 V86:AJ92 V85:Y85 AD85:AE85 AH85:AJ85">
    <cfRule type="cellIs" priority="120" operator="equal">
      <formula>0</formula>
    </cfRule>
  </conditionalFormatting>
  <conditionalFormatting sqref="O85:O87 AH85:AH87">
    <cfRule type="cellIs" priority="121" operator="equal">
      <formula>0</formula>
    </cfRule>
  </conditionalFormatting>
  <conditionalFormatting sqref="O85:Q85 K85:L85 C86:Q87 AH85:AJ85 AD85:AE85 V86:AJ87">
    <cfRule type="cellIs" priority="122" operator="equal">
      <formula>0</formula>
    </cfRule>
  </conditionalFormatting>
  <conditionalFormatting sqref="E86:E87 X86:X87">
    <cfRule type="cellIs" priority="123" operator="equal">
      <formula>0</formula>
    </cfRule>
  </conditionalFormatting>
  <conditionalFormatting sqref="K85:L85 AD85:AE85">
    <cfRule type="cellIs" priority="124" operator="equal">
      <formula>0</formula>
    </cfRule>
  </conditionalFormatting>
  <conditionalFormatting sqref="I88:I90 I106 AB88:AB90 AB106">
    <cfRule type="cellIs" priority="125" operator="equal">
      <formula>0</formula>
    </cfRule>
  </conditionalFormatting>
  <conditionalFormatting sqref="I86:I87 AB86:AB87">
    <cfRule type="cellIs" priority="126" operator="equal">
      <formula>0</formula>
    </cfRule>
  </conditionalFormatting>
  <conditionalFormatting sqref="J88:J90 J106 AC88:AC90 AC106">
    <cfRule type="cellIs" priority="127" operator="equal">
      <formula>0</formula>
    </cfRule>
  </conditionalFormatting>
  <conditionalFormatting sqref="J86:J87 AC86:AC87">
    <cfRule type="cellIs" priority="128" operator="equal">
      <formula>0</formula>
    </cfRule>
  </conditionalFormatting>
  <conditionalFormatting sqref="K88:K90 K106 AD88:AD90 AD106">
    <cfRule type="cellIs" priority="129" operator="equal">
      <formula>0</formula>
    </cfRule>
  </conditionalFormatting>
  <conditionalFormatting sqref="K85:K87 AD85:AD87">
    <cfRule type="cellIs" priority="130" operator="equal">
      <formula>0</formula>
    </cfRule>
  </conditionalFormatting>
  <conditionalFormatting sqref="L88:L90 L106 AE88:AE90 AE106">
    <cfRule type="cellIs" priority="131" operator="equal">
      <formula>0</formula>
    </cfRule>
  </conditionalFormatting>
  <conditionalFormatting sqref="L85:L87 AE85:AE87">
    <cfRule type="cellIs" priority="132" operator="equal">
      <formula>0</formula>
    </cfRule>
  </conditionalFormatting>
  <conditionalFormatting sqref="M88:M90 M106 AF88:AF90 AF106">
    <cfRule type="cellIs" priority="133" operator="equal">
      <formula>0</formula>
    </cfRule>
  </conditionalFormatting>
  <conditionalFormatting sqref="M86:M87 AF86:AF87">
    <cfRule type="cellIs" priority="134" operator="equal">
      <formula>0</formula>
    </cfRule>
  </conditionalFormatting>
  <conditionalFormatting sqref="N88:N90 N106 AG88:AG90 AG106">
    <cfRule type="cellIs" priority="135" operator="equal">
      <formula>0</formula>
    </cfRule>
  </conditionalFormatting>
  <conditionalFormatting sqref="N86:N87 AG86:AG87">
    <cfRule type="cellIs" priority="136" operator="equal">
      <formula>0</formula>
    </cfRule>
  </conditionalFormatting>
  <conditionalFormatting sqref="C114:Q114 V114:AJ114">
    <cfRule type="cellIs" priority="137" operator="equal">
      <formula>0</formula>
    </cfRule>
  </conditionalFormatting>
  <conditionalFormatting sqref="C107:Q115 C105:Q105 C86:Q91 C85:F85 K85:L85 O85:Q85 V107:AJ115 V105:AJ105 V86:AJ91 V85:Y85 AD85:AE85 AH85:AJ85">
    <cfRule type="expression" priority="138">
      <formula>LEN(TRIM(C85))=0</formula>
    </cfRule>
  </conditionalFormatting>
  <conditionalFormatting sqref="C114:Q114 V114:AJ114">
    <cfRule type="cellIs" priority="139" operator="equal">
      <formula>0</formula>
    </cfRule>
  </conditionalFormatting>
  <conditionalFormatting sqref="K88:K89 AD88:AD89">
    <cfRule type="cellIs" priority="140" operator="equal">
      <formula>0</formula>
    </cfRule>
  </conditionalFormatting>
  <conditionalFormatting sqref="L88:L89 AE88:AE89">
    <cfRule type="cellIs" priority="141" operator="equal">
      <formula>0</formula>
    </cfRule>
  </conditionalFormatting>
  <conditionalFormatting sqref="M88:N88 AF88:AG88">
    <cfRule type="cellIs" priority="142" operator="equal">
      <formula>0</formula>
    </cfRule>
  </conditionalFormatting>
  <conditionalFormatting sqref="M89:N89 AF89:AG89">
    <cfRule type="cellIs" priority="143" operator="equal">
      <formula>0</formula>
    </cfRule>
  </conditionalFormatting>
  <conditionalFormatting sqref="C93:Q104 V93:AJ104">
    <cfRule type="cellIs" priority="144" operator="equal">
      <formula>0</formula>
    </cfRule>
  </conditionalFormatting>
  <conditionalFormatting sqref="C93:Q104 V93:AJ104">
    <cfRule type="expression" priority="145">
      <formula>LEN(TRIM(C93))=0</formula>
    </cfRule>
  </conditionalFormatting>
  <conditionalFormatting sqref="G85 Z85">
    <cfRule type="cellIs" priority="146" operator="equal">
      <formula>0</formula>
    </cfRule>
  </conditionalFormatting>
  <conditionalFormatting sqref="H85 AA85">
    <cfRule type="cellIs" priority="147" operator="equal">
      <formula>0</formula>
    </cfRule>
  </conditionalFormatting>
  <conditionalFormatting sqref="I85:J85 AB85:AC85">
    <cfRule type="cellIs" priority="148" operator="equal">
      <formula>0</formula>
    </cfRule>
  </conditionalFormatting>
  <conditionalFormatting sqref="J85 AC85">
    <cfRule type="cellIs" priority="149" operator="equal">
      <formula>0</formula>
    </cfRule>
  </conditionalFormatting>
  <conditionalFormatting sqref="G85:J85 Z85:AC85">
    <cfRule type="expression" priority="150">
      <formula>LEN(TRIM(G85))=0</formula>
    </cfRule>
  </conditionalFormatting>
  <conditionalFormatting sqref="M85:N85 AF85:AG85">
    <cfRule type="cellIs" priority="151" operator="equal">
      <formula>0</formula>
    </cfRule>
  </conditionalFormatting>
  <conditionalFormatting sqref="M85:N85 AF85:AG85">
    <cfRule type="cellIs" priority="152" operator="equal">
      <formula>0</formula>
    </cfRule>
  </conditionalFormatting>
  <conditionalFormatting sqref="M85:N85 AF85:AG85">
    <cfRule type="expression" priority="153">
      <formula>LEN(TRIM(M85))=0</formula>
    </cfRule>
  </conditionalFormatting>
  <conditionalFormatting sqref="R129:R131 R144:R152 AK129:AK131 AK144:AK152">
    <cfRule type="cellIs" priority="154" operator="equal">
      <formula>0</formula>
    </cfRule>
  </conditionalFormatting>
  <conditionalFormatting sqref="R144 AK144">
    <cfRule type="expression" priority="155">
      <formula>LEN(TRIM(R144))=0</formula>
    </cfRule>
  </conditionalFormatting>
  <conditionalFormatting sqref="I123:M123 AB123:AF123">
    <cfRule type="cellIs" priority="156" operator="equal">
      <formula>0</formula>
    </cfRule>
  </conditionalFormatting>
  <conditionalFormatting sqref="N123 AG123">
    <cfRule type="cellIs" priority="157" operator="equal">
      <formula>0</formula>
    </cfRule>
  </conditionalFormatting>
  <conditionalFormatting sqref="R154 R124:R126 AK154 AK124:AK126">
    <cfRule type="cellIs" priority="158" operator="equal">
      <formula>0</formula>
    </cfRule>
  </conditionalFormatting>
  <conditionalFormatting sqref="R153 AK153">
    <cfRule type="cellIs" priority="159" operator="equal">
      <formula>0</formula>
    </cfRule>
  </conditionalFormatting>
  <conditionalFormatting sqref="R146:R154 R124:R126 R129:R130 AK146:AK154 AK124:AK126 AK129:AK130">
    <cfRule type="expression" priority="160">
      <formula>LEN(TRIM(R124))=0</formula>
    </cfRule>
  </conditionalFormatting>
  <conditionalFormatting sqref="R127:R128 AK127:AK128">
    <cfRule type="cellIs" priority="161" operator="equal">
      <formula>0</formula>
    </cfRule>
  </conditionalFormatting>
  <conditionalFormatting sqref="R127:R128 AK127:AK128">
    <cfRule type="expression" priority="162">
      <formula>LEN(TRIM(R127))=0</formula>
    </cfRule>
  </conditionalFormatting>
  <conditionalFormatting sqref="R132:R143 AK132:AK143">
    <cfRule type="cellIs" priority="163" operator="equal">
      <formula>0</formula>
    </cfRule>
  </conditionalFormatting>
  <conditionalFormatting sqref="R132:R143 AK132:AK143">
    <cfRule type="expression" priority="164">
      <formula>LEN(TRIM(R132))=0</formula>
    </cfRule>
  </conditionalFormatting>
  <conditionalFormatting sqref="C154:Q154 O145:Q145 C145:H145 C146:Q152 C144:Q144 C125:Q131 C124:F124 K124:L124 O124:Q124 V154:AJ154 AH145:AJ145 V145:AA145 V146:AJ152 V144:AJ144 V125:AJ131 V124:Y124 AD124:AE124 AH124:AJ124">
    <cfRule type="cellIs" priority="165" operator="equal">
      <formula>0</formula>
    </cfRule>
  </conditionalFormatting>
  <conditionalFormatting sqref="O124:O126 AH124:AH126">
    <cfRule type="cellIs" priority="166" operator="equal">
      <formula>0</formula>
    </cfRule>
  </conditionalFormatting>
  <conditionalFormatting sqref="O124:Q124 K124:L124 C125:Q126 AH124:AJ124 AD124:AE124 V125:AJ126">
    <cfRule type="cellIs" priority="167" operator="equal">
      <formula>0</formula>
    </cfRule>
  </conditionalFormatting>
  <conditionalFormatting sqref="E125:E126 X125:X126">
    <cfRule type="cellIs" priority="168" operator="equal">
      <formula>0</formula>
    </cfRule>
  </conditionalFormatting>
  <conditionalFormatting sqref="K124:L124 AD124:AE124">
    <cfRule type="cellIs" priority="169" operator="equal">
      <formula>0</formula>
    </cfRule>
  </conditionalFormatting>
  <conditionalFormatting sqref="I127:I129 I145 AB127:AB129 AB145">
    <cfRule type="cellIs" priority="170" operator="equal">
      <formula>0</formula>
    </cfRule>
  </conditionalFormatting>
  <conditionalFormatting sqref="I125:I126 AB125:AB126">
    <cfRule type="cellIs" priority="171" operator="equal">
      <formula>0</formula>
    </cfRule>
  </conditionalFormatting>
  <conditionalFormatting sqref="J127:J129 J145 AC127:AC129 AC145">
    <cfRule type="cellIs" priority="172" operator="equal">
      <formula>0</formula>
    </cfRule>
  </conditionalFormatting>
  <conditionalFormatting sqref="J125:J126 AC125:AC126">
    <cfRule type="cellIs" priority="173" operator="equal">
      <formula>0</formula>
    </cfRule>
  </conditionalFormatting>
  <conditionalFormatting sqref="K127:K129 K145 AD127:AD129 AD145">
    <cfRule type="cellIs" priority="174" operator="equal">
      <formula>0</formula>
    </cfRule>
  </conditionalFormatting>
  <conditionalFormatting sqref="K124:K126 AD124:AD126">
    <cfRule type="cellIs" priority="175" operator="equal">
      <formula>0</formula>
    </cfRule>
  </conditionalFormatting>
  <conditionalFormatting sqref="L127:L129 L145 AE127:AE129 AE145">
    <cfRule type="cellIs" priority="176" operator="equal">
      <formula>0</formula>
    </cfRule>
  </conditionalFormatting>
  <conditionalFormatting sqref="L124:L126 AE124:AE126">
    <cfRule type="cellIs" priority="177" operator="equal">
      <formula>0</formula>
    </cfRule>
  </conditionalFormatting>
  <conditionalFormatting sqref="M127:M129 M145 AF127:AF129 AF145">
    <cfRule type="cellIs" priority="178" operator="equal">
      <formula>0</formula>
    </cfRule>
  </conditionalFormatting>
  <conditionalFormatting sqref="M125:M126 AF125:AF126">
    <cfRule type="cellIs" priority="179" operator="equal">
      <formula>0</formula>
    </cfRule>
  </conditionalFormatting>
  <conditionalFormatting sqref="N127:N129 N145 AG127:AG129 AG145">
    <cfRule type="cellIs" priority="180" operator="equal">
      <formula>0</formula>
    </cfRule>
  </conditionalFormatting>
  <conditionalFormatting sqref="N125:N126 AG125:AG126">
    <cfRule type="cellIs" priority="181" operator="equal">
      <formula>0</formula>
    </cfRule>
  </conditionalFormatting>
  <conditionalFormatting sqref="C153:Q153 V153:AJ153">
    <cfRule type="cellIs" priority="182" operator="equal">
      <formula>0</formula>
    </cfRule>
  </conditionalFormatting>
  <conditionalFormatting sqref="C146:Q154 C144:Q144 C125:Q130 C124:F124 K124:L124 O124:Q124 V146:AJ154 V144:AJ144 V125:AJ130 V124:Y124 AD124:AE124 AH124:AJ124">
    <cfRule type="expression" priority="183">
      <formula>LEN(TRIM(C124))=0</formula>
    </cfRule>
  </conditionalFormatting>
  <conditionalFormatting sqref="C153:Q153 V153:AJ153">
    <cfRule type="cellIs" priority="184" operator="equal">
      <formula>0</formula>
    </cfRule>
  </conditionalFormatting>
  <conditionalFormatting sqref="K127:K128 AD127:AD128">
    <cfRule type="cellIs" priority="185" operator="equal">
      <formula>0</formula>
    </cfRule>
  </conditionalFormatting>
  <conditionalFormatting sqref="L127:L128 AE127:AE128">
    <cfRule type="cellIs" priority="186" operator="equal">
      <formula>0</formula>
    </cfRule>
  </conditionalFormatting>
  <conditionalFormatting sqref="M127:N127 AF127:AG127">
    <cfRule type="cellIs" priority="187" operator="equal">
      <formula>0</formula>
    </cfRule>
  </conditionalFormatting>
  <conditionalFormatting sqref="M128:N128 AF128:AG128">
    <cfRule type="cellIs" priority="188" operator="equal">
      <formula>0</formula>
    </cfRule>
  </conditionalFormatting>
  <conditionalFormatting sqref="C132:Q143 V132:AJ143">
    <cfRule type="cellIs" priority="189" operator="equal">
      <formula>0</formula>
    </cfRule>
  </conditionalFormatting>
  <conditionalFormatting sqref="C132:Q143 V132:AJ143">
    <cfRule type="expression" priority="190">
      <formula>LEN(TRIM(C132))=0</formula>
    </cfRule>
  </conditionalFormatting>
  <conditionalFormatting sqref="G124 Z124">
    <cfRule type="cellIs" priority="191" operator="equal">
      <formula>0</formula>
    </cfRule>
  </conditionalFormatting>
  <conditionalFormatting sqref="H124 AA124">
    <cfRule type="cellIs" priority="192" operator="equal">
      <formula>0</formula>
    </cfRule>
  </conditionalFormatting>
  <conditionalFormatting sqref="I124:J124 AB124:AC124">
    <cfRule type="cellIs" priority="193" operator="equal">
      <formula>0</formula>
    </cfRule>
  </conditionalFormatting>
  <conditionalFormatting sqref="J124 AC124">
    <cfRule type="cellIs" priority="194" operator="equal">
      <formula>0</formula>
    </cfRule>
  </conditionalFormatting>
  <conditionalFormatting sqref="G124:J124 Z124:AC124">
    <cfRule type="expression" priority="195">
      <formula>LEN(TRIM(G124))=0</formula>
    </cfRule>
  </conditionalFormatting>
  <conditionalFormatting sqref="M124:N124 AF124:AG124">
    <cfRule type="cellIs" priority="196" operator="equal">
      <formula>0</formula>
    </cfRule>
  </conditionalFormatting>
  <conditionalFormatting sqref="M124:N124 AF124:AG124">
    <cfRule type="cellIs" priority="197" operator="equal">
      <formula>0</formula>
    </cfRule>
  </conditionalFormatting>
  <conditionalFormatting sqref="M124:N124 AF124:AG124">
    <cfRule type="expression" priority="198">
      <formula>LEN(TRIM(M124))=0</formula>
    </cfRule>
  </conditionalFormatting>
  <conditionalFormatting sqref="AB163:AF163">
    <cfRule type="cellIs" priority="199" operator="equal">
      <formula>0</formula>
    </cfRule>
  </conditionalFormatting>
  <conditionalFormatting sqref="AG163">
    <cfRule type="cellIs" priority="200" operator="equal">
      <formula>0</formula>
    </cfRule>
  </conditionalFormatting>
  <conditionalFormatting sqref="AK194 AK164:AK192">
    <cfRule type="cellIs" priority="201" operator="equal">
      <formula>0</formula>
    </cfRule>
  </conditionalFormatting>
  <conditionalFormatting sqref="AK193">
    <cfRule type="cellIs" priority="202" operator="equal">
      <formula>0</formula>
    </cfRule>
  </conditionalFormatting>
  <conditionalFormatting sqref="AK186:AK194 AK164:AK170 AK172:AK184">
    <cfRule type="expression" priority="203">
      <formula>LEN(TRIM(AK164))=0</formula>
    </cfRule>
  </conditionalFormatting>
  <conditionalFormatting sqref="V194:AJ194 AH185:AJ185 V185:AA185 V186:AJ192 V184:AJ184 V165:AJ171 V164:Y164 AD164:AE164 AH164:AJ164">
    <cfRule type="cellIs" priority="204" operator="equal">
      <formula>0</formula>
    </cfRule>
  </conditionalFormatting>
  <conditionalFormatting sqref="AH164:AH166">
    <cfRule type="cellIs" priority="205" operator="equal">
      <formula>0</formula>
    </cfRule>
  </conditionalFormatting>
  <conditionalFormatting sqref="AH164:AJ164 AD164:AE164 V165:AJ166">
    <cfRule type="cellIs" priority="206" operator="equal">
      <formula>0</formula>
    </cfRule>
  </conditionalFormatting>
  <conditionalFormatting sqref="X165:X166">
    <cfRule type="cellIs" priority="207" operator="equal">
      <formula>0</formula>
    </cfRule>
  </conditionalFormatting>
  <conditionalFormatting sqref="AD164:AE164">
    <cfRule type="cellIs" priority="208" operator="equal">
      <formula>0</formula>
    </cfRule>
  </conditionalFormatting>
  <conditionalFormatting sqref="AB167:AB169 AB185">
    <cfRule type="cellIs" priority="209" operator="equal">
      <formula>0</formula>
    </cfRule>
  </conditionalFormatting>
  <conditionalFormatting sqref="AB165:AB166">
    <cfRule type="cellIs" priority="210" operator="equal">
      <formula>0</formula>
    </cfRule>
  </conditionalFormatting>
  <conditionalFormatting sqref="AC167:AC169 AC185">
    <cfRule type="cellIs" priority="211" operator="equal">
      <formula>0</formula>
    </cfRule>
  </conditionalFormatting>
  <conditionalFormatting sqref="AC165:AC166">
    <cfRule type="cellIs" priority="212" operator="equal">
      <formula>0</formula>
    </cfRule>
  </conditionalFormatting>
  <conditionalFormatting sqref="AD167:AD169 AD185">
    <cfRule type="cellIs" priority="213" operator="equal">
      <formula>0</formula>
    </cfRule>
  </conditionalFormatting>
  <conditionalFormatting sqref="AD164:AD166">
    <cfRule type="cellIs" priority="214" operator="equal">
      <formula>0</formula>
    </cfRule>
  </conditionalFormatting>
  <conditionalFormatting sqref="AE167:AE169 AE185">
    <cfRule type="cellIs" priority="215" operator="equal">
      <formula>0</formula>
    </cfRule>
  </conditionalFormatting>
  <conditionalFormatting sqref="AE164:AE166">
    <cfRule type="cellIs" priority="216" operator="equal">
      <formula>0</formula>
    </cfRule>
  </conditionalFormatting>
  <conditionalFormatting sqref="AF167:AF169 AF185">
    <cfRule type="cellIs" priority="217" operator="equal">
      <formula>0</formula>
    </cfRule>
  </conditionalFormatting>
  <conditionalFormatting sqref="AF165:AF166">
    <cfRule type="cellIs" priority="218" operator="equal">
      <formula>0</formula>
    </cfRule>
  </conditionalFormatting>
  <conditionalFormatting sqref="AG167:AG169 AG185">
    <cfRule type="cellIs" priority="219" operator="equal">
      <formula>0</formula>
    </cfRule>
  </conditionalFormatting>
  <conditionalFormatting sqref="AG165:AG166">
    <cfRule type="cellIs" priority="220" operator="equal">
      <formula>0</formula>
    </cfRule>
  </conditionalFormatting>
  <conditionalFormatting sqref="V193:AJ193">
    <cfRule type="cellIs" priority="221" operator="equal">
      <formula>0</formula>
    </cfRule>
  </conditionalFormatting>
  <conditionalFormatting sqref="V186:AJ194 V184:AJ184 V165:AJ170 V164:Y164 AD164:AE164 AH164:AJ164">
    <cfRule type="expression" priority="222">
      <formula>LEN(TRIM(V164))=0</formula>
    </cfRule>
  </conditionalFormatting>
  <conditionalFormatting sqref="V193:AJ193">
    <cfRule type="cellIs" priority="223" operator="equal">
      <formula>0</formula>
    </cfRule>
  </conditionalFormatting>
  <conditionalFormatting sqref="AD167:AD168">
    <cfRule type="cellIs" priority="224" operator="equal">
      <formula>0</formula>
    </cfRule>
  </conditionalFormatting>
  <conditionalFormatting sqref="AE167:AE168">
    <cfRule type="cellIs" priority="225" operator="equal">
      <formula>0</formula>
    </cfRule>
  </conditionalFormatting>
  <conditionalFormatting sqref="AF167:AG167">
    <cfRule type="cellIs" priority="226" operator="equal">
      <formula>0</formula>
    </cfRule>
  </conditionalFormatting>
  <conditionalFormatting sqref="AF168:AG168">
    <cfRule type="cellIs" priority="227" operator="equal">
      <formula>0</formula>
    </cfRule>
  </conditionalFormatting>
  <conditionalFormatting sqref="V172:AJ183">
    <cfRule type="cellIs" priority="228" operator="equal">
      <formula>0</formula>
    </cfRule>
  </conditionalFormatting>
  <conditionalFormatting sqref="V172:AJ183">
    <cfRule type="expression" priority="229">
      <formula>LEN(TRIM(V172))=0</formula>
    </cfRule>
  </conditionalFormatting>
  <conditionalFormatting sqref="Z164">
    <cfRule type="cellIs" priority="230" operator="equal">
      <formula>0</formula>
    </cfRule>
  </conditionalFormatting>
  <conditionalFormatting sqref="AA164">
    <cfRule type="cellIs" priority="231" operator="equal">
      <formula>0</formula>
    </cfRule>
  </conditionalFormatting>
  <conditionalFormatting sqref="AB164:AC164">
    <cfRule type="cellIs" priority="232" operator="equal">
      <formula>0</formula>
    </cfRule>
  </conditionalFormatting>
  <conditionalFormatting sqref="AC164">
    <cfRule type="cellIs" priority="233" operator="equal">
      <formula>0</formula>
    </cfRule>
  </conditionalFormatting>
  <conditionalFormatting sqref="Z164:AC164">
    <cfRule type="expression" priority="234">
      <formula>LEN(TRIM(Z164))=0</formula>
    </cfRule>
  </conditionalFormatting>
  <conditionalFormatting sqref="AF164:AG164">
    <cfRule type="cellIs" priority="235" operator="equal">
      <formula>0</formula>
    </cfRule>
  </conditionalFormatting>
  <conditionalFormatting sqref="AF164:AG164">
    <cfRule type="cellIs" priority="236" operator="equal">
      <formula>0</formula>
    </cfRule>
  </conditionalFormatting>
  <conditionalFormatting sqref="AF164:AG164">
    <cfRule type="expression" priority="237">
      <formula>LEN(TRIM(AF164))=0</formula>
    </cfRule>
  </conditionalFormatting>
  <conditionalFormatting sqref="I163:M163">
    <cfRule type="cellIs" priority="238" operator="equal">
      <formula>0</formula>
    </cfRule>
  </conditionalFormatting>
  <conditionalFormatting sqref="N163">
    <cfRule type="cellIs" priority="239" operator="equal">
      <formula>0</formula>
    </cfRule>
  </conditionalFormatting>
  <conditionalFormatting sqref="R194 R164:R192">
    <cfRule type="cellIs" priority="240" operator="equal">
      <formula>0</formula>
    </cfRule>
  </conditionalFormatting>
  <conditionalFormatting sqref="R193">
    <cfRule type="cellIs" priority="241" operator="equal">
      <formula>0</formula>
    </cfRule>
  </conditionalFormatting>
  <conditionalFormatting sqref="R186:R194 R164:R170 R172:R184">
    <cfRule type="expression" priority="242">
      <formula>LEN(TRIM(R164))=0</formula>
    </cfRule>
  </conditionalFormatting>
  <conditionalFormatting sqref="C194:Q194 O185:Q185 C185:H185 C186:Q192 C184:Q184 C165:Q171 C164:F164 K164:L164 O164:Q164">
    <cfRule type="cellIs" priority="243" operator="equal">
      <formula>0</formula>
    </cfRule>
  </conditionalFormatting>
  <conditionalFormatting sqref="O164:O166">
    <cfRule type="cellIs" priority="244" operator="equal">
      <formula>0</formula>
    </cfRule>
  </conditionalFormatting>
  <conditionalFormatting sqref="O164:Q164 K164:L164 C165:Q166">
    <cfRule type="cellIs" priority="245" operator="equal">
      <formula>0</formula>
    </cfRule>
  </conditionalFormatting>
  <conditionalFormatting sqref="E165:E166">
    <cfRule type="cellIs" priority="246" operator="equal">
      <formula>0</formula>
    </cfRule>
  </conditionalFormatting>
  <conditionalFormatting sqref="K164:L164">
    <cfRule type="cellIs" priority="247" operator="equal">
      <formula>0</formula>
    </cfRule>
  </conditionalFormatting>
  <conditionalFormatting sqref="I167:I169 I185">
    <cfRule type="cellIs" priority="248" operator="equal">
      <formula>0</formula>
    </cfRule>
  </conditionalFormatting>
  <conditionalFormatting sqref="I165:I166">
    <cfRule type="cellIs" priority="249" operator="equal">
      <formula>0</formula>
    </cfRule>
  </conditionalFormatting>
  <conditionalFormatting sqref="J167:J169 J185">
    <cfRule type="cellIs" priority="250" operator="equal">
      <formula>0</formula>
    </cfRule>
  </conditionalFormatting>
  <conditionalFormatting sqref="J165:J166">
    <cfRule type="cellIs" priority="251" operator="equal">
      <formula>0</formula>
    </cfRule>
  </conditionalFormatting>
  <conditionalFormatting sqref="K167:K169 K185">
    <cfRule type="cellIs" priority="252" operator="equal">
      <formula>0</formula>
    </cfRule>
  </conditionalFormatting>
  <conditionalFormatting sqref="K164:K166">
    <cfRule type="cellIs" priority="253" operator="equal">
      <formula>0</formula>
    </cfRule>
  </conditionalFormatting>
  <conditionalFormatting sqref="L167:L169 L185">
    <cfRule type="cellIs" priority="254" operator="equal">
      <formula>0</formula>
    </cfRule>
  </conditionalFormatting>
  <conditionalFormatting sqref="L164:L166">
    <cfRule type="cellIs" priority="255" operator="equal">
      <formula>0</formula>
    </cfRule>
  </conditionalFormatting>
  <conditionalFormatting sqref="M167:M169 M185">
    <cfRule type="cellIs" priority="256" operator="equal">
      <formula>0</formula>
    </cfRule>
  </conditionalFormatting>
  <conditionalFormatting sqref="M165:M166">
    <cfRule type="cellIs" priority="257" operator="equal">
      <formula>0</formula>
    </cfRule>
  </conditionalFormatting>
  <conditionalFormatting sqref="N167:N169 N185">
    <cfRule type="cellIs" priority="258" operator="equal">
      <formula>0</formula>
    </cfRule>
  </conditionalFormatting>
  <conditionalFormatting sqref="N165:N166">
    <cfRule type="cellIs" priority="259" operator="equal">
      <formula>0</formula>
    </cfRule>
  </conditionalFormatting>
  <conditionalFormatting sqref="C193:Q193">
    <cfRule type="cellIs" priority="260" operator="equal">
      <formula>0</formula>
    </cfRule>
  </conditionalFormatting>
  <conditionalFormatting sqref="C186:Q194 C184:Q184 C165:Q170 C164:F164 K164:L164 O164:Q164">
    <cfRule type="expression" priority="261">
      <formula>LEN(TRIM(C164))=0</formula>
    </cfRule>
  </conditionalFormatting>
  <conditionalFormatting sqref="C193:Q193">
    <cfRule type="cellIs" priority="262" operator="equal">
      <formula>0</formula>
    </cfRule>
  </conditionalFormatting>
  <conditionalFormatting sqref="K167:K168">
    <cfRule type="cellIs" priority="263" operator="equal">
      <formula>0</formula>
    </cfRule>
  </conditionalFormatting>
  <conditionalFormatting sqref="L167:L168">
    <cfRule type="cellIs" priority="264" operator="equal">
      <formula>0</formula>
    </cfRule>
  </conditionalFormatting>
  <conditionalFormatting sqref="M167:N167">
    <cfRule type="cellIs" priority="265" operator="equal">
      <formula>0</formula>
    </cfRule>
  </conditionalFormatting>
  <conditionalFormatting sqref="M168:N168">
    <cfRule type="cellIs" priority="266" operator="equal">
      <formula>0</formula>
    </cfRule>
  </conditionalFormatting>
  <conditionalFormatting sqref="C172:Q183">
    <cfRule type="cellIs" priority="267" operator="equal">
      <formula>0</formula>
    </cfRule>
  </conditionalFormatting>
  <conditionalFormatting sqref="C172:Q183">
    <cfRule type="expression" priority="268">
      <formula>LEN(TRIM(C172))=0</formula>
    </cfRule>
  </conditionalFormatting>
  <conditionalFormatting sqref="G164">
    <cfRule type="cellIs" priority="269" operator="equal">
      <formula>0</formula>
    </cfRule>
  </conditionalFormatting>
  <conditionalFormatting sqref="H164">
    <cfRule type="cellIs" priority="270" operator="equal">
      <formula>0</formula>
    </cfRule>
  </conditionalFormatting>
  <conditionalFormatting sqref="I164:J164">
    <cfRule type="cellIs" priority="271" operator="equal">
      <formula>0</formula>
    </cfRule>
  </conditionalFormatting>
  <conditionalFormatting sqref="J164">
    <cfRule type="cellIs" priority="272" operator="equal">
      <formula>0</formula>
    </cfRule>
  </conditionalFormatting>
  <conditionalFormatting sqref="G164:J164">
    <cfRule type="expression" priority="273">
      <formula>LEN(TRIM(G164))=0</formula>
    </cfRule>
  </conditionalFormatting>
  <conditionalFormatting sqref="M164:N164">
    <cfRule type="cellIs" priority="274" operator="equal">
      <formula>0</formula>
    </cfRule>
  </conditionalFormatting>
  <conditionalFormatting sqref="M164:N164">
    <cfRule type="cellIs" priority="275" operator="equal">
      <formula>0</formula>
    </cfRule>
  </conditionalFormatting>
  <conditionalFormatting sqref="M164:N164">
    <cfRule type="expression" priority="276">
      <formula>LEN(TRIM(M164))=0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83"/>
  <sheetViews>
    <sheetView topLeftCell="B48" zoomScale="129" zoomScaleNormal="129" workbookViewId="0">
      <selection activeCell="N80" sqref="N80"/>
    </sheetView>
  </sheetViews>
  <sheetFormatPr baseColWidth="10" defaultColWidth="8.7265625" defaultRowHeight="12.5" x14ac:dyDescent="0.25"/>
  <cols>
    <col min="1" max="1" width="10.453125" customWidth="1"/>
    <col min="2" max="2" width="13.36328125" customWidth="1"/>
    <col min="3" max="1025" width="10.453125" customWidth="1"/>
  </cols>
  <sheetData>
    <row r="2" spans="1:23" ht="14.5" x14ac:dyDescent="0.35">
      <c r="B2" s="6" t="s">
        <v>120</v>
      </c>
      <c r="C2" s="6"/>
      <c r="D2" s="6"/>
      <c r="E2" t="s">
        <v>46</v>
      </c>
      <c r="I2" s="66"/>
      <c r="J2" s="66"/>
      <c r="K2" s="66"/>
      <c r="U2">
        <f>4.4*U5*11.628</f>
        <v>10.5907824</v>
      </c>
    </row>
    <row r="4" spans="1:23" ht="12.75" customHeight="1" x14ac:dyDescent="0.25">
      <c r="A4" t="s">
        <v>121</v>
      </c>
      <c r="B4" s="9" t="s">
        <v>4</v>
      </c>
      <c r="C4" s="8" t="s">
        <v>122</v>
      </c>
      <c r="D4" s="8"/>
      <c r="E4" s="8"/>
      <c r="F4" s="8"/>
      <c r="G4" s="8"/>
      <c r="H4" s="8" t="s">
        <v>123</v>
      </c>
      <c r="I4" s="8"/>
      <c r="J4" s="8"/>
      <c r="K4" s="8"/>
      <c r="L4" s="8"/>
      <c r="M4" s="8" t="s">
        <v>76</v>
      </c>
      <c r="N4" s="8"/>
      <c r="O4" s="8"/>
      <c r="P4" s="8" t="s">
        <v>124</v>
      </c>
      <c r="Q4" s="8"/>
      <c r="R4" s="8"/>
      <c r="T4" s="67" t="s">
        <v>125</v>
      </c>
      <c r="U4" s="67">
        <v>0.9</v>
      </c>
      <c r="V4" s="67"/>
      <c r="W4" s="67" t="s">
        <v>126</v>
      </c>
    </row>
    <row r="5" spans="1:23" x14ac:dyDescent="0.25">
      <c r="B5" s="9"/>
      <c r="C5" s="8" t="s">
        <v>127</v>
      </c>
      <c r="D5" s="8"/>
      <c r="E5" s="8" t="s">
        <v>128</v>
      </c>
      <c r="F5" s="8"/>
      <c r="G5" s="8"/>
      <c r="H5" s="8" t="s">
        <v>127</v>
      </c>
      <c r="I5" s="8"/>
      <c r="J5" s="8" t="s">
        <v>128</v>
      </c>
      <c r="K5" s="8"/>
      <c r="L5" s="8"/>
      <c r="M5" s="8" t="s">
        <v>127</v>
      </c>
      <c r="N5" s="8"/>
      <c r="O5" s="8"/>
      <c r="P5" s="8" t="s">
        <v>127</v>
      </c>
      <c r="Q5" s="8"/>
      <c r="R5" s="8"/>
      <c r="T5" s="67" t="s">
        <v>129</v>
      </c>
      <c r="U5" s="67">
        <v>0.20699999999999999</v>
      </c>
    </row>
    <row r="6" spans="1:23" x14ac:dyDescent="0.25">
      <c r="B6" s="9"/>
      <c r="C6" s="68" t="s">
        <v>130</v>
      </c>
      <c r="D6" s="68" t="s">
        <v>131</v>
      </c>
      <c r="E6" s="68" t="s">
        <v>132</v>
      </c>
      <c r="F6" s="68" t="s">
        <v>133</v>
      </c>
      <c r="G6" s="68" t="s">
        <v>134</v>
      </c>
      <c r="H6" s="68" t="s">
        <v>130</v>
      </c>
      <c r="I6" s="68" t="s">
        <v>131</v>
      </c>
      <c r="J6" s="68" t="s">
        <v>132</v>
      </c>
      <c r="K6" s="68" t="s">
        <v>133</v>
      </c>
      <c r="L6" s="68" t="s">
        <v>134</v>
      </c>
      <c r="M6" s="68" t="s">
        <v>130</v>
      </c>
      <c r="N6" s="68" t="s">
        <v>131</v>
      </c>
      <c r="O6" s="68" t="s">
        <v>38</v>
      </c>
      <c r="P6" s="68" t="s">
        <v>130</v>
      </c>
      <c r="Q6" s="68" t="s">
        <v>131</v>
      </c>
      <c r="R6" s="68" t="s">
        <v>38</v>
      </c>
      <c r="T6" s="67" t="s">
        <v>135</v>
      </c>
      <c r="U6" s="67">
        <f>U5*0.8</f>
        <v>0.1656</v>
      </c>
      <c r="V6" t="s">
        <v>136</v>
      </c>
    </row>
    <row r="7" spans="1:23" x14ac:dyDescent="0.25">
      <c r="B7" s="68">
        <v>2019</v>
      </c>
      <c r="C7" s="69">
        <v>28.074285</v>
      </c>
      <c r="D7" s="69">
        <v>8.13140048760485</v>
      </c>
      <c r="E7" s="69">
        <v>3.8757419999999998</v>
      </c>
      <c r="F7" s="69">
        <v>5.863302</v>
      </c>
      <c r="G7" s="69">
        <v>3.0310290000000002</v>
      </c>
      <c r="H7" s="15">
        <f t="shared" ref="H7:L11" si="0">C7/$U$4</f>
        <v>31.193649999999998</v>
      </c>
      <c r="I7" s="15">
        <f t="shared" si="0"/>
        <v>9.034889430672056</v>
      </c>
      <c r="J7" s="15">
        <f t="shared" si="0"/>
        <v>4.3063799999999999</v>
      </c>
      <c r="K7" s="15">
        <f t="shared" si="0"/>
        <v>6.51478</v>
      </c>
      <c r="L7" s="15">
        <f t="shared" si="0"/>
        <v>3.36781</v>
      </c>
      <c r="M7" s="15">
        <f>H7*$U$5*11.628</f>
        <v>75.082990775399992</v>
      </c>
      <c r="N7" s="15">
        <f>I7*$U$6*11.628</f>
        <v>17.397554176055934</v>
      </c>
      <c r="O7" s="15">
        <f>(H7*$U$5+I7*$U$6)*11.628</f>
        <v>92.480544951455926</v>
      </c>
      <c r="P7" s="15">
        <f>M7/O7*R7</f>
        <v>72.104152373221766</v>
      </c>
      <c r="Q7" s="15">
        <f>N7/O7*R7</f>
        <v>16.707324578800847</v>
      </c>
      <c r="R7" s="15">
        <f>79.4*118.9/106.3</f>
        <v>88.811476952022602</v>
      </c>
      <c r="S7" t="s">
        <v>137</v>
      </c>
      <c r="V7" s="70"/>
    </row>
    <row r="8" spans="1:23" x14ac:dyDescent="0.25">
      <c r="B8" s="68">
        <v>2025</v>
      </c>
      <c r="C8" s="69">
        <v>31.116869999999999</v>
      </c>
      <c r="D8" s="69">
        <v>8.46553929706565</v>
      </c>
      <c r="E8" s="69">
        <v>4.3848900000000004</v>
      </c>
      <c r="F8" s="69">
        <v>6.2339399999999996</v>
      </c>
      <c r="G8" s="69">
        <v>3.6981000000000002</v>
      </c>
      <c r="H8" s="15">
        <f t="shared" si="0"/>
        <v>34.574300000000001</v>
      </c>
      <c r="I8" s="15">
        <f t="shared" si="0"/>
        <v>9.4061547745173879</v>
      </c>
      <c r="J8" s="15">
        <f t="shared" si="0"/>
        <v>4.8721000000000005</v>
      </c>
      <c r="K8" s="15">
        <f t="shared" si="0"/>
        <v>6.9265999999999996</v>
      </c>
      <c r="L8" s="15">
        <f t="shared" si="0"/>
        <v>4.109</v>
      </c>
      <c r="M8" s="15">
        <f>H8*$U$5*11.628</f>
        <v>83.220201802799991</v>
      </c>
      <c r="N8" s="15">
        <f>I8*$U$6*11.628</f>
        <v>18.112461534115404</v>
      </c>
      <c r="O8" s="15">
        <f>(H8*$U$5+I8*$U$6)*11.628</f>
        <v>101.3326633369154</v>
      </c>
      <c r="P8" s="15">
        <f>M8/O8*R8</f>
        <v>79.918528142666233</v>
      </c>
      <c r="Q8" s="15">
        <f>N8/O8*R8</f>
        <v>17.393868742078187</v>
      </c>
      <c r="R8" s="15">
        <f>O8*R$7/O$7</f>
        <v>97.31239688474443</v>
      </c>
    </row>
    <row r="9" spans="1:23" x14ac:dyDescent="0.25">
      <c r="B9" s="68">
        <v>2030</v>
      </c>
      <c r="C9" s="69">
        <v>32.329439999999998</v>
      </c>
      <c r="D9" s="69">
        <v>9.2088913192826105</v>
      </c>
      <c r="E9" s="69">
        <v>5.6520000000000001</v>
      </c>
      <c r="F9" s="69">
        <v>6.6693600000000002</v>
      </c>
      <c r="G9" s="69">
        <v>3.9563999999999999</v>
      </c>
      <c r="H9" s="15">
        <f t="shared" si="0"/>
        <v>35.921599999999998</v>
      </c>
      <c r="I9" s="15">
        <f t="shared" si="0"/>
        <v>10.232101465869567</v>
      </c>
      <c r="J9" s="15">
        <f t="shared" si="0"/>
        <v>6.28</v>
      </c>
      <c r="K9" s="15">
        <f t="shared" si="0"/>
        <v>7.4104000000000001</v>
      </c>
      <c r="L9" s="15">
        <f t="shared" si="0"/>
        <v>4.3959999999999999</v>
      </c>
      <c r="M9" s="15">
        <f>H9*$U$5*11.628</f>
        <v>86.463147513599992</v>
      </c>
      <c r="N9" s="15">
        <f>I9*$U$6*11.628</f>
        <v>19.702901839953746</v>
      </c>
      <c r="O9" s="15">
        <f>(H9*$U$5+I9*$U$6)*11.628</f>
        <v>106.16604935355375</v>
      </c>
      <c r="P9" s="15">
        <f>M9/O9*R9</f>
        <v>83.032813405610511</v>
      </c>
      <c r="Q9" s="15">
        <f>N9/O9*R9</f>
        <v>18.921210007634883</v>
      </c>
      <c r="R9" s="15">
        <f>O9*R$7/O$7</f>
        <v>101.95402341324541</v>
      </c>
      <c r="T9" s="16"/>
    </row>
    <row r="10" spans="1:23" x14ac:dyDescent="0.25">
      <c r="B10" s="68">
        <v>2040</v>
      </c>
      <c r="C10" s="69">
        <v>32.329439999999998</v>
      </c>
      <c r="D10" s="69">
        <v>10.1657715686377</v>
      </c>
      <c r="E10" s="69">
        <v>5.6520000000000001</v>
      </c>
      <c r="F10" s="69">
        <v>6.6693600000000002</v>
      </c>
      <c r="G10" s="69">
        <v>3.9563999999999999</v>
      </c>
      <c r="H10" s="15">
        <f t="shared" si="0"/>
        <v>35.921599999999998</v>
      </c>
      <c r="I10" s="15">
        <f t="shared" si="0"/>
        <v>11.295301742930777</v>
      </c>
      <c r="J10" s="15">
        <f t="shared" si="0"/>
        <v>6.28</v>
      </c>
      <c r="K10" s="15">
        <f t="shared" si="0"/>
        <v>7.4104000000000001</v>
      </c>
      <c r="L10" s="15">
        <f t="shared" si="0"/>
        <v>4.3959999999999999</v>
      </c>
      <c r="M10" s="15">
        <f>H10*$U$5*11.628</f>
        <v>86.463147513599992</v>
      </c>
      <c r="N10" s="15">
        <f>I10*$U$6*11.628</f>
        <v>21.750196891221925</v>
      </c>
      <c r="O10" s="15">
        <f>(H10*$U$5+I10*$U$6)*11.628</f>
        <v>108.21334440482191</v>
      </c>
      <c r="P10" s="15">
        <f>M10/O10*R10</f>
        <v>83.032813405610526</v>
      </c>
      <c r="Q10" s="15">
        <f>N10/O10*R10</f>
        <v>20.887280788847679</v>
      </c>
      <c r="R10" s="15">
        <f>O10*R$7/O$7</f>
        <v>103.92009419445819</v>
      </c>
      <c r="T10" s="16"/>
    </row>
    <row r="11" spans="1:23" x14ac:dyDescent="0.25">
      <c r="B11" s="68">
        <v>2050</v>
      </c>
      <c r="C11" s="69">
        <v>32.329439999999998</v>
      </c>
      <c r="D11" s="69">
        <v>10.903854026537299</v>
      </c>
      <c r="E11" s="69">
        <v>5.6520000000000001</v>
      </c>
      <c r="F11" s="69">
        <v>6.6693600000000002</v>
      </c>
      <c r="G11" s="69">
        <v>3.9563999999999999</v>
      </c>
      <c r="H11" s="15">
        <f t="shared" si="0"/>
        <v>35.921599999999998</v>
      </c>
      <c r="I11" s="15">
        <f t="shared" si="0"/>
        <v>12.115393362819221</v>
      </c>
      <c r="J11" s="15">
        <f t="shared" si="0"/>
        <v>6.28</v>
      </c>
      <c r="K11" s="15">
        <f t="shared" si="0"/>
        <v>7.4104000000000001</v>
      </c>
      <c r="L11" s="15">
        <f t="shared" si="0"/>
        <v>4.3959999999999999</v>
      </c>
      <c r="M11" s="15">
        <f>H11*$U$5*11.628</f>
        <v>86.463147513599992</v>
      </c>
      <c r="N11" s="15">
        <f>I11*$U$6*11.628</f>
        <v>23.329362690185931</v>
      </c>
      <c r="O11" s="15">
        <f>(H11*$U$5+I11*$U$6)*11.628</f>
        <v>109.79251020378592</v>
      </c>
      <c r="P11" s="15">
        <f>M11/O11*R11</f>
        <v>83.032813405610526</v>
      </c>
      <c r="Q11" s="15">
        <f>N11/O11*R11</f>
        <v>22.403794851689025</v>
      </c>
      <c r="R11" s="15">
        <f>O11*R$7/O$7</f>
        <v>105.43660825729954</v>
      </c>
      <c r="T11" s="16"/>
    </row>
    <row r="12" spans="1:23" x14ac:dyDescent="0.25">
      <c r="A12" s="16"/>
      <c r="B12" t="s">
        <v>138</v>
      </c>
      <c r="P12" s="16"/>
      <c r="Q12" s="16"/>
    </row>
    <row r="13" spans="1:23" x14ac:dyDescent="0.25">
      <c r="P13" s="16"/>
    </row>
    <row r="14" spans="1:23" ht="12.75" customHeight="1" x14ac:dyDescent="0.25">
      <c r="A14" t="s">
        <v>139</v>
      </c>
      <c r="B14" s="9" t="s">
        <v>4</v>
      </c>
      <c r="C14" s="8" t="s">
        <v>122</v>
      </c>
      <c r="D14" s="8"/>
      <c r="E14" s="8"/>
      <c r="F14" s="8"/>
      <c r="G14" s="8"/>
      <c r="H14" s="8" t="s">
        <v>123</v>
      </c>
      <c r="I14" s="8"/>
      <c r="J14" s="8"/>
      <c r="K14" s="8"/>
      <c r="L14" s="8"/>
      <c r="M14" s="8" t="s">
        <v>76</v>
      </c>
      <c r="N14" s="8"/>
      <c r="O14" s="8"/>
      <c r="P14" s="8" t="s">
        <v>124</v>
      </c>
      <c r="Q14" s="8"/>
      <c r="R14" s="8"/>
    </row>
    <row r="15" spans="1:23" x14ac:dyDescent="0.25">
      <c r="B15" s="9"/>
      <c r="C15" s="8" t="s">
        <v>127</v>
      </c>
      <c r="D15" s="8"/>
      <c r="E15" s="8" t="s">
        <v>128</v>
      </c>
      <c r="F15" s="8"/>
      <c r="G15" s="8"/>
      <c r="H15" s="8" t="s">
        <v>127</v>
      </c>
      <c r="I15" s="8"/>
      <c r="J15" s="8" t="s">
        <v>128</v>
      </c>
      <c r="K15" s="8"/>
      <c r="L15" s="8"/>
      <c r="M15" s="8" t="s">
        <v>127</v>
      </c>
      <c r="N15" s="8"/>
      <c r="O15" s="8"/>
      <c r="P15" s="8" t="s">
        <v>127</v>
      </c>
      <c r="Q15" s="8"/>
      <c r="R15" s="8"/>
    </row>
    <row r="16" spans="1:23" x14ac:dyDescent="0.25">
      <c r="B16" s="9"/>
      <c r="C16" s="68" t="s">
        <v>130</v>
      </c>
      <c r="D16" s="68" t="s">
        <v>131</v>
      </c>
      <c r="E16" s="68" t="s">
        <v>132</v>
      </c>
      <c r="F16" s="68" t="s">
        <v>133</v>
      </c>
      <c r="G16" s="68" t="s">
        <v>134</v>
      </c>
      <c r="H16" s="68" t="s">
        <v>130</v>
      </c>
      <c r="I16" s="68" t="s">
        <v>131</v>
      </c>
      <c r="J16" s="68" t="s">
        <v>132</v>
      </c>
      <c r="K16" s="68" t="s">
        <v>133</v>
      </c>
      <c r="L16" s="68" t="s">
        <v>134</v>
      </c>
      <c r="M16" s="68" t="s">
        <v>130</v>
      </c>
      <c r="N16" s="68" t="s">
        <v>131</v>
      </c>
      <c r="O16" s="68" t="s">
        <v>38</v>
      </c>
      <c r="P16" s="68" t="s">
        <v>130</v>
      </c>
      <c r="Q16" s="68" t="s">
        <v>131</v>
      </c>
      <c r="R16" s="68" t="s">
        <v>38</v>
      </c>
    </row>
    <row r="17" spans="1:29" x14ac:dyDescent="0.25">
      <c r="B17" s="68">
        <v>2019</v>
      </c>
      <c r="C17" s="69">
        <v>28.074285</v>
      </c>
      <c r="D17" s="69">
        <v>8.1314004876048092</v>
      </c>
      <c r="E17" s="69">
        <v>3.8757419999999998</v>
      </c>
      <c r="F17" s="69">
        <v>5.863302</v>
      </c>
      <c r="G17" s="69">
        <v>3.0310290000000002</v>
      </c>
      <c r="H17" s="15">
        <f t="shared" ref="H17:L21" si="1">C17/$U$4</f>
        <v>31.193649999999998</v>
      </c>
      <c r="I17" s="15">
        <f t="shared" si="1"/>
        <v>9.0348894306720098</v>
      </c>
      <c r="J17" s="15">
        <f t="shared" si="1"/>
        <v>4.3063799999999999</v>
      </c>
      <c r="K17" s="15">
        <f t="shared" si="1"/>
        <v>6.51478</v>
      </c>
      <c r="L17" s="15">
        <f t="shared" si="1"/>
        <v>3.36781</v>
      </c>
      <c r="M17" s="15">
        <f>H17*$U$5*11.628</f>
        <v>75.082990775399992</v>
      </c>
      <c r="N17" s="15">
        <f>I17*$U$6*11.628</f>
        <v>17.397554176055845</v>
      </c>
      <c r="O17" s="15">
        <f>(H17*$U$5+I17*$U$6)*11.628</f>
        <v>92.48054495145584</v>
      </c>
      <c r="P17" s="15">
        <f>M17/O17*R17</f>
        <v>72.104152373221822</v>
      </c>
      <c r="Q17" s="15">
        <f>N17/O17*R17</f>
        <v>16.707324578800776</v>
      </c>
      <c r="R17" s="15">
        <f>79.4*118.9/106.3</f>
        <v>88.811476952022602</v>
      </c>
    </row>
    <row r="18" spans="1:29" x14ac:dyDescent="0.25">
      <c r="B18" s="68">
        <v>2025</v>
      </c>
      <c r="C18" s="69">
        <v>30.164400000000001</v>
      </c>
      <c r="D18" s="69">
        <v>8.7837085256121998</v>
      </c>
      <c r="E18" s="69">
        <v>4.5775800000000002</v>
      </c>
      <c r="F18" s="69">
        <v>7.4088000000000003</v>
      </c>
      <c r="G18" s="69">
        <v>3.28104</v>
      </c>
      <c r="H18" s="15">
        <f t="shared" si="1"/>
        <v>33.515999999999998</v>
      </c>
      <c r="I18" s="15">
        <f t="shared" si="1"/>
        <v>9.7596761395691107</v>
      </c>
      <c r="J18" s="15">
        <f t="shared" si="1"/>
        <v>5.0861999999999998</v>
      </c>
      <c r="K18" s="15">
        <f t="shared" si="1"/>
        <v>8.2319999999999993</v>
      </c>
      <c r="L18" s="15">
        <f t="shared" si="1"/>
        <v>3.6456</v>
      </c>
      <c r="M18" s="15">
        <f>H18*$U$5*11.628</f>
        <v>80.672877935999992</v>
      </c>
      <c r="N18" s="15">
        <f>I18*$U$6*11.628</f>
        <v>18.793201143390633</v>
      </c>
      <c r="O18" s="15">
        <f>(H18*$U$5+I18*$U$6)*11.628</f>
        <v>99.46607907939061</v>
      </c>
      <c r="P18" s="15">
        <f>M18/O18*R18</f>
        <v>77.472266661352549</v>
      </c>
      <c r="Q18" s="15">
        <f>N18/O18*R18</f>
        <v>18.04760072593718</v>
      </c>
      <c r="R18" s="15">
        <f>O18*R$7/O$7</f>
        <v>95.519867387289722</v>
      </c>
    </row>
    <row r="19" spans="1:29" x14ac:dyDescent="0.25">
      <c r="B19" s="68">
        <v>2030</v>
      </c>
      <c r="C19" s="69">
        <v>30.050999999999998</v>
      </c>
      <c r="D19" s="69">
        <v>10.046321958806899</v>
      </c>
      <c r="E19" s="69">
        <v>6.2370000000000001</v>
      </c>
      <c r="F19" s="69">
        <v>9.0719999999999992</v>
      </c>
      <c r="G19" s="69">
        <v>3.4983900000000001</v>
      </c>
      <c r="H19" s="15">
        <f t="shared" si="1"/>
        <v>33.39</v>
      </c>
      <c r="I19" s="15">
        <f t="shared" si="1"/>
        <v>11.162579954229889</v>
      </c>
      <c r="J19" s="15">
        <f t="shared" si="1"/>
        <v>6.93</v>
      </c>
      <c r="K19" s="15">
        <f t="shared" si="1"/>
        <v>10.079999999999998</v>
      </c>
      <c r="L19" s="15">
        <f t="shared" si="1"/>
        <v>3.8871000000000002</v>
      </c>
      <c r="M19" s="15">
        <f>H19*$U$5*11.628</f>
        <v>80.369596439999995</v>
      </c>
      <c r="N19" s="15">
        <f>I19*$U$6*11.628</f>
        <v>21.49462823960922</v>
      </c>
      <c r="O19" s="15">
        <f>(H19*$U$5+I19*$U$6)*11.628</f>
        <v>101.86422467960922</v>
      </c>
      <c r="P19" s="15">
        <f>M19/O19*R19</f>
        <v>77.181017538565527</v>
      </c>
      <c r="Q19" s="15">
        <f>N19/O19*R19</f>
        <v>20.641851553712062</v>
      </c>
      <c r="R19" s="15">
        <f>O19*R$7/O$7</f>
        <v>97.8228690922776</v>
      </c>
    </row>
    <row r="20" spans="1:29" x14ac:dyDescent="0.25">
      <c r="B20" s="68">
        <v>2040</v>
      </c>
      <c r="C20" s="69">
        <v>29.62575</v>
      </c>
      <c r="D20" s="69">
        <v>12.1460423125608</v>
      </c>
      <c r="E20" s="69">
        <v>7.3316249999999998</v>
      </c>
      <c r="F20" s="69">
        <v>11.07225</v>
      </c>
      <c r="G20" s="69">
        <v>3.6269100000000001</v>
      </c>
      <c r="H20" s="15">
        <f t="shared" si="1"/>
        <v>32.917499999999997</v>
      </c>
      <c r="I20" s="15">
        <f t="shared" si="1"/>
        <v>13.495602569512</v>
      </c>
      <c r="J20" s="15">
        <f t="shared" si="1"/>
        <v>8.1462500000000002</v>
      </c>
      <c r="K20" s="15">
        <f t="shared" si="1"/>
        <v>12.3025</v>
      </c>
      <c r="L20" s="15">
        <f t="shared" si="1"/>
        <v>4.0298999999999996</v>
      </c>
      <c r="M20" s="15">
        <f>H20*$U$5*11.628</f>
        <v>79.232290829999997</v>
      </c>
      <c r="N20" s="15">
        <f>I20*$U$6*11.628</f>
        <v>25.987089121924086</v>
      </c>
      <c r="O20" s="15">
        <f>(H20*$U$5+I20*$U$6)*11.628</f>
        <v>105.21937995192408</v>
      </c>
      <c r="P20" s="15">
        <f>M20/O20*R20</f>
        <v>76.088833328114134</v>
      </c>
      <c r="Q20" s="15">
        <f>N20/O20*R20</f>
        <v>24.95607879271676</v>
      </c>
      <c r="R20" s="15">
        <f>O20*R$7/O$7</f>
        <v>101.04491212083089</v>
      </c>
    </row>
    <row r="21" spans="1:29" x14ac:dyDescent="0.25">
      <c r="A21" s="16"/>
      <c r="B21" s="68">
        <v>2050</v>
      </c>
      <c r="C21" s="69">
        <v>28.98</v>
      </c>
      <c r="D21" s="69">
        <v>14.5860482887785</v>
      </c>
      <c r="E21" s="69">
        <v>8.5050000000000008</v>
      </c>
      <c r="F21" s="69">
        <v>13.23</v>
      </c>
      <c r="G21" s="69">
        <v>3.7484999999999999</v>
      </c>
      <c r="H21" s="15">
        <f t="shared" si="1"/>
        <v>32.200000000000003</v>
      </c>
      <c r="I21" s="15">
        <f t="shared" si="1"/>
        <v>16.206720320864999</v>
      </c>
      <c r="J21" s="15">
        <f t="shared" si="1"/>
        <v>9.4500000000000011</v>
      </c>
      <c r="K21" s="15">
        <f t="shared" si="1"/>
        <v>14.7</v>
      </c>
      <c r="L21" s="15">
        <f t="shared" si="1"/>
        <v>4.165</v>
      </c>
      <c r="M21" s="15">
        <f>H21*$U$5*11.628</f>
        <v>77.505271199999996</v>
      </c>
      <c r="N21" s="15">
        <f>I21*$U$6*11.628</f>
        <v>31.207608788352616</v>
      </c>
      <c r="O21" s="15">
        <f>(H21*$U$5+I21*$U$6)*11.628</f>
        <v>108.71287998835261</v>
      </c>
      <c r="P21" s="15">
        <f>M21/O21*R21</f>
        <v>74.430331378910154</v>
      </c>
      <c r="Q21" s="15">
        <f>N21/O21*R21</f>
        <v>29.969479852106804</v>
      </c>
      <c r="R21" s="15">
        <f>O21*R$7/O$7</f>
        <v>104.39981123101695</v>
      </c>
    </row>
    <row r="22" spans="1:29" x14ac:dyDescent="0.25">
      <c r="A22" s="16"/>
      <c r="B22" t="s">
        <v>140</v>
      </c>
    </row>
    <row r="25" spans="1:29" ht="14.5" x14ac:dyDescent="0.35">
      <c r="B25" s="6" t="s">
        <v>141</v>
      </c>
      <c r="C25" s="6"/>
      <c r="D25" s="6"/>
      <c r="E25" t="s">
        <v>46</v>
      </c>
      <c r="G25" t="s">
        <v>142</v>
      </c>
    </row>
    <row r="26" spans="1:29" x14ac:dyDescent="0.25">
      <c r="Y26" t="s">
        <v>143</v>
      </c>
      <c r="Z26">
        <v>2015</v>
      </c>
      <c r="AA26">
        <v>2025</v>
      </c>
      <c r="AB26">
        <v>2035</v>
      </c>
      <c r="AC26">
        <v>2050</v>
      </c>
    </row>
    <row r="27" spans="1:29" ht="14" x14ac:dyDescent="0.3">
      <c r="D27" s="71" t="s">
        <v>144</v>
      </c>
      <c r="E27" s="1" t="s">
        <v>47</v>
      </c>
      <c r="F27" s="1"/>
      <c r="G27" s="1"/>
      <c r="H27" s="1"/>
      <c r="I27" s="1"/>
      <c r="J27" s="1" t="s">
        <v>145</v>
      </c>
      <c r="K27" s="1"/>
      <c r="L27" s="1"/>
      <c r="M27" s="1"/>
      <c r="Y27" s="72" t="s">
        <v>146</v>
      </c>
      <c r="Z27" s="73">
        <v>27.892400220032901</v>
      </c>
      <c r="AA27" s="73">
        <v>63.259914210964801</v>
      </c>
      <c r="AB27" s="73">
        <v>107.118205735207</v>
      </c>
      <c r="AC27" s="73">
        <v>189.195660388796</v>
      </c>
    </row>
    <row r="28" spans="1:29" ht="14.5" x14ac:dyDescent="0.35">
      <c r="B28" s="74" t="s">
        <v>35</v>
      </c>
      <c r="D28" s="75">
        <v>2019</v>
      </c>
      <c r="E28" s="76">
        <v>2019</v>
      </c>
      <c r="F28">
        <v>2025</v>
      </c>
      <c r="G28">
        <v>2030</v>
      </c>
      <c r="H28">
        <v>2040</v>
      </c>
      <c r="I28" s="77">
        <v>2050</v>
      </c>
      <c r="J28">
        <v>2025</v>
      </c>
      <c r="K28">
        <v>2030</v>
      </c>
      <c r="L28">
        <v>2040</v>
      </c>
      <c r="M28" s="77">
        <v>2050</v>
      </c>
      <c r="Y28" s="78" t="s">
        <v>147</v>
      </c>
      <c r="Z28" s="79">
        <v>0.55313581885371699</v>
      </c>
      <c r="AA28" s="79">
        <v>23.6997254065388</v>
      </c>
      <c r="AB28" s="79">
        <v>48.366357346013402</v>
      </c>
      <c r="AC28" s="79">
        <v>96.144512694425401</v>
      </c>
    </row>
    <row r="29" spans="1:29" ht="14" x14ac:dyDescent="0.3">
      <c r="B29" t="s">
        <v>148</v>
      </c>
      <c r="C29" t="s">
        <v>149</v>
      </c>
      <c r="D29" s="75">
        <v>112</v>
      </c>
      <c r="E29" s="76">
        <v>112</v>
      </c>
      <c r="G29">
        <v>132.5</v>
      </c>
      <c r="I29" s="77">
        <v>152.19999999999999</v>
      </c>
      <c r="K29">
        <v>155.80000000000001</v>
      </c>
      <c r="M29" s="77">
        <v>171.4</v>
      </c>
      <c r="N29" t="s">
        <v>150</v>
      </c>
      <c r="Y29" s="80" t="s">
        <v>151</v>
      </c>
      <c r="Z29" s="81">
        <v>2.3184907367579198E-5</v>
      </c>
      <c r="AA29" s="81">
        <v>1.26080459633032</v>
      </c>
      <c r="AB29" s="81">
        <v>4.6309893151769801</v>
      </c>
      <c r="AC29" s="81">
        <v>8.1892958740042197</v>
      </c>
    </row>
    <row r="30" spans="1:29" ht="14.5" x14ac:dyDescent="0.3">
      <c r="B30" s="82" t="s">
        <v>152</v>
      </c>
      <c r="C30" s="82"/>
      <c r="D30" s="83">
        <f t="shared" ref="D30:I30" si="2">D34+D33+D31</f>
        <v>46.527766483293767</v>
      </c>
      <c r="E30" s="83">
        <f t="shared" si="2"/>
        <v>47.2</v>
      </c>
      <c r="F30" s="83">
        <f t="shared" si="2"/>
        <v>48.35</v>
      </c>
      <c r="G30" s="83">
        <f t="shared" si="2"/>
        <v>49.5</v>
      </c>
      <c r="H30" s="83">
        <f t="shared" si="2"/>
        <v>49.25</v>
      </c>
      <c r="I30" s="83">
        <f t="shared" si="2"/>
        <v>49</v>
      </c>
      <c r="J30" s="83">
        <f t="shared" ref="J30:J35" si="3">(E30+K30)/2</f>
        <v>49.235714285714302</v>
      </c>
      <c r="K30" s="83">
        <f>K34+K33+K31</f>
        <v>51.271428571428601</v>
      </c>
      <c r="L30" s="83">
        <f t="shared" ref="L30:L35" si="4">(K30+M30)/2</f>
        <v>63.171428571428599</v>
      </c>
      <c r="M30" s="83">
        <f>M34+M33+M31</f>
        <v>75.071428571428598</v>
      </c>
      <c r="P30" t="s">
        <v>121</v>
      </c>
      <c r="Q30">
        <v>2019</v>
      </c>
      <c r="R30">
        <v>2025</v>
      </c>
      <c r="S30">
        <v>2030</v>
      </c>
      <c r="T30">
        <v>2040</v>
      </c>
      <c r="U30">
        <v>2050</v>
      </c>
      <c r="Y30" s="80" t="s">
        <v>153</v>
      </c>
      <c r="Z30" s="81">
        <v>7.1573301707035394E-2</v>
      </c>
      <c r="AA30" s="81">
        <v>13.991078218305899</v>
      </c>
      <c r="AB30" s="81">
        <v>27.8182727842551</v>
      </c>
      <c r="AC30" s="81">
        <v>50.216386881743603</v>
      </c>
    </row>
    <row r="31" spans="1:29" ht="14.5" x14ac:dyDescent="0.35">
      <c r="B31" s="84" t="s">
        <v>154</v>
      </c>
      <c r="D31" s="85">
        <v>25.7</v>
      </c>
      <c r="E31" s="76">
        <v>26.6</v>
      </c>
      <c r="F31">
        <f>(E31+G31)/2</f>
        <v>27.6</v>
      </c>
      <c r="G31" s="86">
        <v>28.6</v>
      </c>
      <c r="H31">
        <f>(G31+I31)/2</f>
        <v>28.6</v>
      </c>
      <c r="I31" s="87">
        <v>28.6</v>
      </c>
      <c r="J31">
        <f t="shared" si="3"/>
        <v>28.15</v>
      </c>
      <c r="K31" s="86">
        <v>29.7</v>
      </c>
      <c r="L31">
        <f t="shared" si="4"/>
        <v>37.200000000000003</v>
      </c>
      <c r="M31" s="87">
        <v>44.7</v>
      </c>
      <c r="N31" t="s">
        <v>155</v>
      </c>
      <c r="Y31" s="80"/>
      <c r="Z31" s="81"/>
      <c r="AA31" s="81"/>
      <c r="AB31" s="81"/>
      <c r="AC31" s="81"/>
    </row>
    <row r="32" spans="1:29" ht="18.5" x14ac:dyDescent="0.35">
      <c r="B32" s="88" t="s">
        <v>156</v>
      </c>
      <c r="C32" s="89"/>
      <c r="D32" s="90">
        <v>43.403152548341701</v>
      </c>
      <c r="E32" s="91"/>
      <c r="G32" s="92"/>
      <c r="I32" s="93"/>
      <c r="J32">
        <f t="shared" si="3"/>
        <v>0</v>
      </c>
      <c r="K32" s="92"/>
      <c r="L32">
        <f t="shared" si="4"/>
        <v>0</v>
      </c>
      <c r="M32" s="93"/>
      <c r="N32" t="s">
        <v>157</v>
      </c>
      <c r="P32" s="94" t="s">
        <v>158</v>
      </c>
      <c r="Q32" s="95">
        <v>85.593066224430004</v>
      </c>
      <c r="R32" s="95">
        <v>83.975710599612896</v>
      </c>
      <c r="S32" s="95">
        <v>81.866380978087093</v>
      </c>
      <c r="T32" s="95">
        <v>83.052521912005602</v>
      </c>
      <c r="U32" s="95">
        <v>86.473343046075797</v>
      </c>
      <c r="Y32" s="80" t="s">
        <v>159</v>
      </c>
      <c r="Z32" s="81">
        <v>0</v>
      </c>
      <c r="AA32" s="81">
        <v>0</v>
      </c>
      <c r="AB32" s="81">
        <v>0.99427443281875905</v>
      </c>
      <c r="AC32" s="81">
        <v>11.0466504762654</v>
      </c>
    </row>
    <row r="33" spans="2:29" ht="14.5" x14ac:dyDescent="0.35">
      <c r="B33" s="84" t="s">
        <v>160</v>
      </c>
      <c r="D33" s="85">
        <v>16.671428571428599</v>
      </c>
      <c r="E33" s="76">
        <v>16.7</v>
      </c>
      <c r="F33">
        <f>(E33+G33)/2</f>
        <v>16.7</v>
      </c>
      <c r="G33" s="86">
        <v>16.7</v>
      </c>
      <c r="H33">
        <f>(G33+I33)/2</f>
        <v>16.7</v>
      </c>
      <c r="I33" s="87">
        <v>16.7</v>
      </c>
      <c r="J33" s="16">
        <f t="shared" si="3"/>
        <v>16.685714285714297</v>
      </c>
      <c r="K33" s="86">
        <v>16.671428571428599</v>
      </c>
      <c r="L33" s="16">
        <f t="shared" si="4"/>
        <v>16.671428571428599</v>
      </c>
      <c r="M33" s="87">
        <v>16.671428571428599</v>
      </c>
      <c r="P33" s="96" t="s">
        <v>161</v>
      </c>
      <c r="Q33" s="97">
        <v>2.3186057044528199</v>
      </c>
      <c r="R33" s="98">
        <v>3.3584444832110401</v>
      </c>
      <c r="S33" s="98">
        <v>6.5987297494623096</v>
      </c>
      <c r="T33" s="98">
        <v>16.6029964845604</v>
      </c>
      <c r="U33" s="98">
        <v>22.108199742556199</v>
      </c>
      <c r="Y33" s="80" t="s">
        <v>162</v>
      </c>
      <c r="Z33" s="81">
        <v>0.481539332239314</v>
      </c>
      <c r="AA33" s="81">
        <v>8.4478425919025693</v>
      </c>
      <c r="AB33" s="81">
        <v>14.922820813762501</v>
      </c>
      <c r="AC33" s="81">
        <v>26.692179462412199</v>
      </c>
    </row>
    <row r="34" spans="2:29" ht="14.5" x14ac:dyDescent="0.35">
      <c r="B34" s="84" t="s">
        <v>163</v>
      </c>
      <c r="D34" s="85">
        <v>4.1563379118651698</v>
      </c>
      <c r="E34" s="76">
        <v>3.9</v>
      </c>
      <c r="F34">
        <f>(E34+G34)/2</f>
        <v>4.05</v>
      </c>
      <c r="G34" s="86">
        <v>4.2</v>
      </c>
      <c r="H34">
        <f>(G34+I34)/2</f>
        <v>3.95</v>
      </c>
      <c r="I34" s="87">
        <v>3.7</v>
      </c>
      <c r="J34">
        <f t="shared" si="3"/>
        <v>4.4000000000000004</v>
      </c>
      <c r="K34" s="86">
        <v>4.9000000000000004</v>
      </c>
      <c r="L34">
        <f t="shared" si="4"/>
        <v>9.3000000000000007</v>
      </c>
      <c r="M34" s="87">
        <v>13.7</v>
      </c>
      <c r="P34" s="96" t="s">
        <v>164</v>
      </c>
      <c r="Q34" s="97">
        <v>35.714970059770302</v>
      </c>
      <c r="R34" s="98">
        <v>34.516030504409599</v>
      </c>
      <c r="S34" s="98">
        <v>32.483328075772398</v>
      </c>
      <c r="T34" s="98">
        <v>27.7069035888941</v>
      </c>
      <c r="U34" s="98">
        <v>25.1816679052063</v>
      </c>
      <c r="Y34" s="78" t="s">
        <v>165</v>
      </c>
      <c r="Z34" s="79">
        <v>6.89079347834749</v>
      </c>
      <c r="AA34" s="79">
        <v>19.117709399532199</v>
      </c>
      <c r="AB34" s="79">
        <v>38.476653266009201</v>
      </c>
      <c r="AC34" s="79">
        <v>72.236861894170204</v>
      </c>
    </row>
    <row r="35" spans="2:29" ht="14.5" x14ac:dyDescent="0.35">
      <c r="B35" s="99" t="s">
        <v>166</v>
      </c>
      <c r="C35" s="100"/>
      <c r="D35" s="101">
        <v>4.1563379118651698</v>
      </c>
      <c r="E35" s="102">
        <v>0</v>
      </c>
      <c r="F35">
        <f>(E35+G35)/2</f>
        <v>2.1</v>
      </c>
      <c r="G35" s="103">
        <v>4.2</v>
      </c>
      <c r="H35">
        <f>(G35+I35)/2</f>
        <v>6.1999999999999993</v>
      </c>
      <c r="I35" s="104">
        <v>8.1999999999999993</v>
      </c>
      <c r="J35">
        <f t="shared" si="3"/>
        <v>2.4500000000000002</v>
      </c>
      <c r="K35" s="103">
        <v>4.9000000000000004</v>
      </c>
      <c r="L35">
        <f t="shared" si="4"/>
        <v>17.05</v>
      </c>
      <c r="M35" s="104">
        <v>29.2</v>
      </c>
      <c r="N35" t="s">
        <v>167</v>
      </c>
      <c r="P35" s="96" t="s">
        <v>168</v>
      </c>
      <c r="Q35" s="97">
        <v>47.559490460206803</v>
      </c>
      <c r="R35" s="98">
        <v>46.101235611992202</v>
      </c>
      <c r="S35" s="98">
        <v>42.784323152852402</v>
      </c>
      <c r="T35" s="98">
        <v>38.742621838551102</v>
      </c>
      <c r="U35" s="98">
        <v>39.183475398313298</v>
      </c>
      <c r="Y35" s="80" t="s">
        <v>151</v>
      </c>
      <c r="Z35" s="81">
        <v>7.0271781093487299E-5</v>
      </c>
      <c r="AA35" s="81">
        <v>3.8214077455784898</v>
      </c>
      <c r="AB35" s="81">
        <v>14.0361944191962</v>
      </c>
      <c r="AC35" s="81">
        <v>24.821164813992102</v>
      </c>
    </row>
    <row r="36" spans="2:29" ht="14.5" x14ac:dyDescent="0.35">
      <c r="B36" s="74" t="s">
        <v>169</v>
      </c>
      <c r="C36" s="82"/>
      <c r="D36" s="83">
        <f t="shared" ref="D36:M36" si="5">D37/1.11</f>
        <v>2.0861355986551655</v>
      </c>
      <c r="E36" s="83">
        <f t="shared" si="5"/>
        <v>4.1441441441441436</v>
      </c>
      <c r="F36" s="83">
        <f t="shared" si="5"/>
        <v>7.9729729729729719</v>
      </c>
      <c r="G36" s="83">
        <f t="shared" si="5"/>
        <v>11.801801801801801</v>
      </c>
      <c r="H36" s="83">
        <f t="shared" si="5"/>
        <v>16.891891891891891</v>
      </c>
      <c r="I36" s="83">
        <f t="shared" si="5"/>
        <v>21.981981981981981</v>
      </c>
      <c r="J36" s="83">
        <f t="shared" si="5"/>
        <v>14.144144144144144</v>
      </c>
      <c r="K36" s="83">
        <f t="shared" si="5"/>
        <v>24.144144144144143</v>
      </c>
      <c r="L36" s="83">
        <f t="shared" si="5"/>
        <v>40.54054054054054</v>
      </c>
      <c r="M36" s="83">
        <f t="shared" si="5"/>
        <v>56.936936936936931</v>
      </c>
      <c r="P36" s="96"/>
      <c r="Q36" s="97"/>
      <c r="R36" s="98"/>
      <c r="S36" s="98"/>
      <c r="T36" s="98"/>
      <c r="U36" s="98"/>
      <c r="Y36" s="80"/>
      <c r="Z36" s="81"/>
      <c r="AA36" s="81"/>
      <c r="AB36" s="81"/>
      <c r="AC36" s="81"/>
    </row>
    <row r="37" spans="2:29" ht="14.5" x14ac:dyDescent="0.35">
      <c r="B37" s="74" t="s">
        <v>170</v>
      </c>
      <c r="C37" s="82"/>
      <c r="D37" s="83">
        <f t="shared" ref="D37:M37" si="6">SUM(D39:D45)</f>
        <v>2.3156105145072341</v>
      </c>
      <c r="E37" s="83">
        <f t="shared" si="6"/>
        <v>4.5999999999999996</v>
      </c>
      <c r="F37" s="83">
        <f t="shared" si="6"/>
        <v>8.85</v>
      </c>
      <c r="G37" s="83">
        <f t="shared" si="6"/>
        <v>13.1</v>
      </c>
      <c r="H37" s="83">
        <f t="shared" si="6"/>
        <v>18.75</v>
      </c>
      <c r="I37" s="83">
        <f t="shared" si="6"/>
        <v>24.400000000000002</v>
      </c>
      <c r="J37" s="83">
        <f t="shared" si="6"/>
        <v>15.700000000000001</v>
      </c>
      <c r="K37" s="83">
        <f t="shared" si="6"/>
        <v>26.8</v>
      </c>
      <c r="L37" s="83">
        <f t="shared" si="6"/>
        <v>45</v>
      </c>
      <c r="M37" s="83">
        <f t="shared" si="6"/>
        <v>63.199999999999996</v>
      </c>
      <c r="Y37" s="80" t="s">
        <v>171</v>
      </c>
      <c r="Z37" s="81">
        <v>0.21693351239039499</v>
      </c>
      <c r="AA37" s="81">
        <v>7.9163279014260697</v>
      </c>
      <c r="AB37" s="81">
        <v>15.335936279214501</v>
      </c>
      <c r="AC37" s="81">
        <v>28.6144379379868</v>
      </c>
    </row>
    <row r="38" spans="2:29" ht="14.5" x14ac:dyDescent="0.35">
      <c r="B38" s="74" t="s">
        <v>172</v>
      </c>
      <c r="C38" s="82"/>
      <c r="D38" s="83">
        <f t="shared" ref="D38:M38" si="7">D36*0.8</f>
        <v>1.6689084789241324</v>
      </c>
      <c r="E38" s="83">
        <f t="shared" si="7"/>
        <v>3.3153153153153152</v>
      </c>
      <c r="F38" s="83">
        <f t="shared" si="7"/>
        <v>6.3783783783783781</v>
      </c>
      <c r="G38" s="83">
        <f t="shared" si="7"/>
        <v>9.4414414414414409</v>
      </c>
      <c r="H38" s="83">
        <f t="shared" si="7"/>
        <v>13.513513513513514</v>
      </c>
      <c r="I38" s="83">
        <f t="shared" si="7"/>
        <v>17.585585585585587</v>
      </c>
      <c r="J38" s="83">
        <f t="shared" si="7"/>
        <v>11.315315315315317</v>
      </c>
      <c r="K38" s="83">
        <f t="shared" si="7"/>
        <v>19.315315315315317</v>
      </c>
      <c r="L38" s="83">
        <f t="shared" si="7"/>
        <v>32.432432432432435</v>
      </c>
      <c r="M38" s="83">
        <f t="shared" si="7"/>
        <v>45.549549549549546</v>
      </c>
      <c r="N38" t="s">
        <v>173</v>
      </c>
      <c r="Y38" s="80"/>
      <c r="Z38" s="81"/>
      <c r="AA38" s="81"/>
      <c r="AB38" s="81"/>
      <c r="AC38" s="81"/>
    </row>
    <row r="39" spans="2:29" ht="14.5" x14ac:dyDescent="0.35">
      <c r="B39" s="84" t="s">
        <v>19</v>
      </c>
      <c r="D39" s="85">
        <v>0.26096158737759001</v>
      </c>
      <c r="E39" s="76">
        <v>0.3</v>
      </c>
      <c r="F39">
        <f t="shared" ref="F39:F45" si="8">(E39+G39)/2</f>
        <v>0.35</v>
      </c>
      <c r="G39" s="86">
        <v>0.4</v>
      </c>
      <c r="H39">
        <f t="shared" ref="H39:H45" si="9">(G39+I39)/2</f>
        <v>0.4</v>
      </c>
      <c r="I39" s="87">
        <v>0.4</v>
      </c>
      <c r="J39">
        <f t="shared" ref="J39:J45" si="10">(E39+K39)/2</f>
        <v>0.4</v>
      </c>
      <c r="K39" s="86">
        <v>0.5</v>
      </c>
      <c r="L39">
        <f t="shared" ref="L39:L45" si="11">(K39+M39)/2</f>
        <v>0.8</v>
      </c>
      <c r="M39" s="87">
        <v>1.1000000000000001</v>
      </c>
      <c r="P39" t="s">
        <v>139</v>
      </c>
      <c r="Q39">
        <v>2019</v>
      </c>
      <c r="R39">
        <v>2025</v>
      </c>
      <c r="S39">
        <v>2030</v>
      </c>
      <c r="T39">
        <v>2040</v>
      </c>
      <c r="U39">
        <v>2050</v>
      </c>
      <c r="Y39" s="80" t="s">
        <v>174</v>
      </c>
      <c r="Z39" s="81">
        <v>6.6737896941760004</v>
      </c>
      <c r="AA39" s="81">
        <v>7.3799737525276097</v>
      </c>
      <c r="AB39" s="81">
        <v>9.1045225675985204</v>
      </c>
      <c r="AC39" s="81">
        <v>18.801259142191299</v>
      </c>
    </row>
    <row r="40" spans="2:29" ht="18.5" x14ac:dyDescent="0.35">
      <c r="B40" s="84" t="s">
        <v>175</v>
      </c>
      <c r="D40" s="85">
        <v>1.8562813820541799</v>
      </c>
      <c r="E40" s="76">
        <v>2.1</v>
      </c>
      <c r="F40">
        <f t="shared" si="8"/>
        <v>3.2</v>
      </c>
      <c r="G40" s="86">
        <v>4.3</v>
      </c>
      <c r="H40">
        <f t="shared" si="9"/>
        <v>5.6</v>
      </c>
      <c r="I40" s="87">
        <v>6.9</v>
      </c>
      <c r="J40">
        <f t="shared" si="10"/>
        <v>4.5</v>
      </c>
      <c r="K40" s="86">
        <v>6.9</v>
      </c>
      <c r="L40">
        <f t="shared" si="11"/>
        <v>9.25</v>
      </c>
      <c r="M40" s="87">
        <v>11.6</v>
      </c>
      <c r="P40" s="94" t="s">
        <v>158</v>
      </c>
      <c r="Q40" s="95">
        <v>85.607773896997102</v>
      </c>
      <c r="R40" s="95">
        <v>85.196339738153696</v>
      </c>
      <c r="S40" s="95">
        <v>87.243062412932304</v>
      </c>
      <c r="T40" s="95">
        <v>102.384285461129</v>
      </c>
      <c r="U40" s="95">
        <v>112.221295087614</v>
      </c>
      <c r="Y40" s="105" t="s">
        <v>176</v>
      </c>
      <c r="Z40" s="106">
        <v>20.448470922831699</v>
      </c>
      <c r="AA40" s="106">
        <v>20.442479404893799</v>
      </c>
      <c r="AB40" s="106">
        <v>20.275195123184201</v>
      </c>
      <c r="AC40" s="106">
        <v>20.814285800199901</v>
      </c>
    </row>
    <row r="41" spans="2:29" ht="14.5" x14ac:dyDescent="0.35">
      <c r="B41" s="84" t="s">
        <v>177</v>
      </c>
      <c r="D41" s="85">
        <v>0</v>
      </c>
      <c r="E41" s="76">
        <v>1.4</v>
      </c>
      <c r="F41">
        <f t="shared" si="8"/>
        <v>1.8499999999999999</v>
      </c>
      <c r="G41" s="86">
        <v>2.2999999999999998</v>
      </c>
      <c r="H41">
        <f t="shared" si="9"/>
        <v>3.8</v>
      </c>
      <c r="I41" s="87">
        <v>5.3</v>
      </c>
      <c r="J41">
        <f t="shared" si="10"/>
        <v>5.7</v>
      </c>
      <c r="K41" s="86">
        <v>10</v>
      </c>
      <c r="L41">
        <f t="shared" si="11"/>
        <v>11.1</v>
      </c>
      <c r="M41" s="87">
        <v>12.2</v>
      </c>
      <c r="P41" s="96" t="s">
        <v>161</v>
      </c>
      <c r="Q41" s="97">
        <v>2.3333133770199601</v>
      </c>
      <c r="R41" s="98">
        <v>4.2490341160579597</v>
      </c>
      <c r="S41" s="98">
        <v>10.451280347839999</v>
      </c>
      <c r="T41" s="98">
        <v>30.4634265414184</v>
      </c>
      <c r="U41" s="98">
        <v>40.149777432946301</v>
      </c>
    </row>
    <row r="42" spans="2:29" ht="14.5" x14ac:dyDescent="0.35">
      <c r="B42" s="84" t="s">
        <v>178</v>
      </c>
      <c r="D42" s="85">
        <v>0.198367545075464</v>
      </c>
      <c r="E42" s="76">
        <v>0.8</v>
      </c>
      <c r="F42">
        <f t="shared" si="8"/>
        <v>2.85</v>
      </c>
      <c r="G42" s="86">
        <v>4.9000000000000004</v>
      </c>
      <c r="H42">
        <f t="shared" si="9"/>
        <v>7.05</v>
      </c>
      <c r="I42" s="87">
        <v>9.1999999999999993</v>
      </c>
      <c r="J42">
        <f t="shared" si="10"/>
        <v>4.7</v>
      </c>
      <c r="K42" s="86">
        <v>8.6</v>
      </c>
      <c r="L42">
        <f t="shared" si="11"/>
        <v>21.75</v>
      </c>
      <c r="M42" s="87">
        <v>34.9</v>
      </c>
      <c r="P42" s="96" t="s">
        <v>164</v>
      </c>
      <c r="Q42" s="97">
        <v>35.714970059770302</v>
      </c>
      <c r="R42" s="98">
        <v>34.516030504409599</v>
      </c>
      <c r="S42" s="98">
        <v>32.483328075772398</v>
      </c>
      <c r="T42" s="98">
        <v>27.7069035888941</v>
      </c>
      <c r="U42" s="98">
        <v>25.1816679052063</v>
      </c>
    </row>
    <row r="43" spans="2:29" ht="14.5" x14ac:dyDescent="0.35">
      <c r="B43" s="84" t="s">
        <v>179</v>
      </c>
      <c r="D43" s="85">
        <v>0</v>
      </c>
      <c r="E43" s="76">
        <v>0</v>
      </c>
      <c r="F43">
        <f t="shared" si="8"/>
        <v>0.6</v>
      </c>
      <c r="G43" s="86">
        <v>1.2</v>
      </c>
      <c r="H43">
        <f t="shared" si="9"/>
        <v>1.9</v>
      </c>
      <c r="I43" s="87">
        <v>2.6</v>
      </c>
      <c r="J43">
        <f t="shared" si="10"/>
        <v>0.4</v>
      </c>
      <c r="K43" s="86">
        <v>0.8</v>
      </c>
      <c r="L43">
        <f t="shared" si="11"/>
        <v>2.1</v>
      </c>
      <c r="M43" s="87">
        <v>3.4</v>
      </c>
      <c r="P43" s="96" t="s">
        <v>168</v>
      </c>
      <c r="Q43" s="97">
        <v>47.559490460206803</v>
      </c>
      <c r="R43" s="98">
        <v>46.431275117686098</v>
      </c>
      <c r="S43" s="98">
        <v>44.308453989319901</v>
      </c>
      <c r="T43" s="98">
        <v>44.213955330816901</v>
      </c>
      <c r="U43" s="98">
        <v>46.8898497494609</v>
      </c>
    </row>
    <row r="44" spans="2:29" ht="14.5" x14ac:dyDescent="0.35">
      <c r="B44" s="84" t="s">
        <v>180</v>
      </c>
      <c r="D44" s="85">
        <v>0</v>
      </c>
      <c r="E44" s="76">
        <v>0</v>
      </c>
      <c r="F44">
        <f t="shared" si="8"/>
        <v>0</v>
      </c>
      <c r="G44" s="86">
        <v>0</v>
      </c>
      <c r="H44">
        <f t="shared" si="9"/>
        <v>0</v>
      </c>
      <c r="I44" s="87">
        <v>0</v>
      </c>
      <c r="J44">
        <f t="shared" si="10"/>
        <v>0</v>
      </c>
      <c r="K44" s="86">
        <v>0</v>
      </c>
      <c r="L44">
        <f t="shared" si="11"/>
        <v>0</v>
      </c>
      <c r="M44" s="87">
        <v>0</v>
      </c>
    </row>
    <row r="45" spans="2:29" ht="14.5" x14ac:dyDescent="0.35">
      <c r="B45" s="84" t="s">
        <v>181</v>
      </c>
      <c r="D45" s="85">
        <v>0</v>
      </c>
      <c r="E45" s="76">
        <v>0</v>
      </c>
      <c r="F45">
        <f t="shared" si="8"/>
        <v>0</v>
      </c>
      <c r="G45" s="86">
        <v>0</v>
      </c>
      <c r="H45">
        <f t="shared" si="9"/>
        <v>0</v>
      </c>
      <c r="I45" s="87">
        <v>0</v>
      </c>
      <c r="J45">
        <f t="shared" si="10"/>
        <v>0</v>
      </c>
      <c r="K45" s="86">
        <v>0</v>
      </c>
      <c r="L45">
        <f t="shared" si="11"/>
        <v>0</v>
      </c>
      <c r="M45" s="87">
        <v>0</v>
      </c>
      <c r="Q45" t="s">
        <v>10</v>
      </c>
    </row>
    <row r="46" spans="2:29" ht="14.5" x14ac:dyDescent="0.35">
      <c r="B46" s="74" t="s">
        <v>182</v>
      </c>
      <c r="C46" s="82"/>
      <c r="D46" s="83">
        <f t="shared" ref="D46:I46" si="12">SUM(D48:D53)</f>
        <v>39.713362158988453</v>
      </c>
      <c r="E46" s="107">
        <f t="shared" si="12"/>
        <v>35.6</v>
      </c>
      <c r="F46" s="107">
        <f t="shared" si="12"/>
        <v>35.900000000000006</v>
      </c>
      <c r="G46" s="107">
        <f t="shared" si="12"/>
        <v>36.200000000000003</v>
      </c>
      <c r="H46" s="107">
        <f t="shared" si="12"/>
        <v>34.75</v>
      </c>
      <c r="I46" s="107">
        <f t="shared" si="12"/>
        <v>33.299999999999997</v>
      </c>
      <c r="J46" s="107">
        <f>SUM(I48:I53)</f>
        <v>33.299999999999997</v>
      </c>
      <c r="K46" s="107">
        <f>SUM(J48:J53)</f>
        <v>37.650000000000006</v>
      </c>
      <c r="L46" s="107">
        <f>SUM(K48:K53)</f>
        <v>39.699999999999996</v>
      </c>
      <c r="M46" s="107">
        <f>SUM(L48:L53)</f>
        <v>51.849999999999994</v>
      </c>
      <c r="Q46" t="s">
        <v>183</v>
      </c>
      <c r="R46" t="s">
        <v>184</v>
      </c>
      <c r="S46" t="s">
        <v>185</v>
      </c>
      <c r="T46" t="s">
        <v>51</v>
      </c>
    </row>
    <row r="47" spans="2:29" ht="14.5" x14ac:dyDescent="0.35">
      <c r="B47" s="74" t="s">
        <v>186</v>
      </c>
      <c r="C47" s="82"/>
      <c r="D47" s="83">
        <f t="shared" ref="D47:M47" si="13">D46*0.7</f>
        <v>27.799353511291915</v>
      </c>
      <c r="E47" s="83">
        <f t="shared" si="13"/>
        <v>24.919999999999998</v>
      </c>
      <c r="F47" s="83">
        <f t="shared" si="13"/>
        <v>25.130000000000003</v>
      </c>
      <c r="G47" s="83">
        <f t="shared" si="13"/>
        <v>25.34</v>
      </c>
      <c r="H47" s="83">
        <f t="shared" si="13"/>
        <v>24.324999999999999</v>
      </c>
      <c r="I47" s="83">
        <f t="shared" si="13"/>
        <v>23.309999999999995</v>
      </c>
      <c r="J47" s="83">
        <f t="shared" si="13"/>
        <v>23.309999999999995</v>
      </c>
      <c r="K47" s="83">
        <f t="shared" si="13"/>
        <v>26.355000000000004</v>
      </c>
      <c r="L47" s="83">
        <f t="shared" si="13"/>
        <v>27.789999999999996</v>
      </c>
      <c r="M47" s="83">
        <f t="shared" si="13"/>
        <v>36.294999999999995</v>
      </c>
      <c r="N47" t="s">
        <v>187</v>
      </c>
      <c r="Q47">
        <v>2019</v>
      </c>
      <c r="R47">
        <f>E34/U47</f>
        <v>0.73584905660377364</v>
      </c>
      <c r="S47">
        <f>E35/U47</f>
        <v>0</v>
      </c>
      <c r="T47">
        <f>E41/U47</f>
        <v>0.26415094339622641</v>
      </c>
      <c r="U47">
        <f>E34+E35+E41</f>
        <v>5.3</v>
      </c>
    </row>
    <row r="48" spans="2:29" ht="14.5" x14ac:dyDescent="0.35">
      <c r="B48" s="84" t="s">
        <v>188</v>
      </c>
      <c r="D48" s="85">
        <v>4.4040548186907804</v>
      </c>
      <c r="E48" s="76">
        <v>4.4000000000000004</v>
      </c>
      <c r="F48">
        <f t="shared" ref="F48:F53" si="14">(E48+G48)/2</f>
        <v>3.95</v>
      </c>
      <c r="G48" s="86">
        <v>3.5</v>
      </c>
      <c r="H48">
        <f t="shared" ref="H48:H53" si="15">(G48+I48)/2</f>
        <v>2.65</v>
      </c>
      <c r="I48" s="87">
        <v>1.8</v>
      </c>
      <c r="J48">
        <f t="shared" ref="J48:J53" si="16">(E48+K48)/2</f>
        <v>4.45</v>
      </c>
      <c r="K48" s="86">
        <v>4.5</v>
      </c>
      <c r="L48">
        <f t="shared" ref="L48:L53" si="17">(K48+M48)/2</f>
        <v>4.5</v>
      </c>
      <c r="M48" s="87">
        <v>4.5</v>
      </c>
      <c r="Q48">
        <v>2025</v>
      </c>
      <c r="R48">
        <f>F34/U48</f>
        <v>0.50624999999999998</v>
      </c>
      <c r="S48">
        <f>F35/U48</f>
        <v>0.26250000000000001</v>
      </c>
      <c r="T48">
        <f>F41/U48</f>
        <v>0.23124999999999998</v>
      </c>
      <c r="U48">
        <f>F34+F35+F41</f>
        <v>8</v>
      </c>
    </row>
    <row r="49" spans="2:21" ht="14.5" x14ac:dyDescent="0.35">
      <c r="B49" s="84" t="s">
        <v>189</v>
      </c>
      <c r="D49" s="85">
        <v>31.152969428432499</v>
      </c>
      <c r="E49" s="76">
        <v>31.2</v>
      </c>
      <c r="F49">
        <f t="shared" si="14"/>
        <v>29.85</v>
      </c>
      <c r="G49" s="86">
        <v>28.5</v>
      </c>
      <c r="H49">
        <f t="shared" si="15"/>
        <v>25.9</v>
      </c>
      <c r="I49" s="87">
        <v>23.3</v>
      </c>
      <c r="J49">
        <f t="shared" si="16"/>
        <v>30.75</v>
      </c>
      <c r="K49" s="86">
        <v>30.3</v>
      </c>
      <c r="L49">
        <f t="shared" si="17"/>
        <v>30.3</v>
      </c>
      <c r="M49" s="87">
        <v>30.3</v>
      </c>
      <c r="Q49">
        <v>2030</v>
      </c>
      <c r="R49">
        <f>G34/U49</f>
        <v>0.39252336448598135</v>
      </c>
      <c r="S49">
        <f>G35/U49</f>
        <v>0.39252336448598135</v>
      </c>
      <c r="T49">
        <f>G41/U49</f>
        <v>0.21495327102803738</v>
      </c>
      <c r="U49">
        <f>G34+G35+G41</f>
        <v>10.7</v>
      </c>
    </row>
    <row r="50" spans="2:21" ht="14.5" x14ac:dyDescent="0.35">
      <c r="B50" s="84" t="s">
        <v>190</v>
      </c>
      <c r="D50" s="85">
        <v>0</v>
      </c>
      <c r="E50" s="76">
        <v>0</v>
      </c>
      <c r="F50">
        <f t="shared" si="14"/>
        <v>0</v>
      </c>
      <c r="G50" s="86">
        <v>0</v>
      </c>
      <c r="H50">
        <f t="shared" si="15"/>
        <v>0</v>
      </c>
      <c r="I50" s="87">
        <v>0</v>
      </c>
      <c r="J50">
        <f t="shared" si="16"/>
        <v>0</v>
      </c>
      <c r="K50" s="86">
        <v>0</v>
      </c>
      <c r="L50">
        <f t="shared" si="17"/>
        <v>0</v>
      </c>
      <c r="M50" s="87">
        <v>0</v>
      </c>
      <c r="Q50">
        <v>2040</v>
      </c>
      <c r="R50">
        <f>H34/U50</f>
        <v>0.28315412186379929</v>
      </c>
      <c r="S50">
        <f>H35/U50</f>
        <v>0.44444444444444442</v>
      </c>
      <c r="T50">
        <f>H41/U50</f>
        <v>0.27240143369175629</v>
      </c>
      <c r="U50">
        <f>H34+H35+H41</f>
        <v>13.95</v>
      </c>
    </row>
    <row r="51" spans="2:21" ht="14.5" x14ac:dyDescent="0.35">
      <c r="B51" s="84" t="s">
        <v>191</v>
      </c>
      <c r="D51" s="85">
        <v>0</v>
      </c>
      <c r="E51" s="76">
        <v>0</v>
      </c>
      <c r="F51">
        <f t="shared" si="14"/>
        <v>0</v>
      </c>
      <c r="G51" s="86">
        <v>0</v>
      </c>
      <c r="H51">
        <f t="shared" si="15"/>
        <v>0</v>
      </c>
      <c r="I51" s="87">
        <v>0</v>
      </c>
      <c r="J51">
        <f t="shared" si="16"/>
        <v>0</v>
      </c>
      <c r="K51" s="86">
        <v>0</v>
      </c>
      <c r="L51">
        <f t="shared" si="17"/>
        <v>0</v>
      </c>
      <c r="M51" s="87">
        <v>0</v>
      </c>
      <c r="Q51">
        <v>2050</v>
      </c>
      <c r="R51">
        <f>I34/U51</f>
        <v>0.21511627906976746</v>
      </c>
      <c r="S51">
        <f>I35/U51</f>
        <v>0.47674418604651159</v>
      </c>
      <c r="T51">
        <f>I41/U51</f>
        <v>0.30813953488372092</v>
      </c>
      <c r="U51">
        <f>I34+I35+I41</f>
        <v>17.2</v>
      </c>
    </row>
    <row r="52" spans="2:21" ht="14.5" x14ac:dyDescent="0.35">
      <c r="B52" s="84" t="s">
        <v>192</v>
      </c>
      <c r="D52" s="108">
        <v>0</v>
      </c>
      <c r="E52" s="109">
        <v>0</v>
      </c>
      <c r="F52">
        <f t="shared" si="14"/>
        <v>0</v>
      </c>
      <c r="G52" s="110">
        <v>0</v>
      </c>
      <c r="H52">
        <f t="shared" si="15"/>
        <v>0</v>
      </c>
      <c r="I52" s="111">
        <v>0</v>
      </c>
      <c r="J52">
        <f t="shared" si="16"/>
        <v>0</v>
      </c>
      <c r="K52" s="110">
        <v>0</v>
      </c>
      <c r="L52">
        <f t="shared" si="17"/>
        <v>0</v>
      </c>
      <c r="M52" s="111">
        <v>0</v>
      </c>
      <c r="Q52" t="s">
        <v>193</v>
      </c>
      <c r="R52" t="s">
        <v>184</v>
      </c>
      <c r="S52" t="s">
        <v>185</v>
      </c>
      <c r="T52" t="s">
        <v>51</v>
      </c>
    </row>
    <row r="53" spans="2:21" ht="14.5" x14ac:dyDescent="0.35">
      <c r="B53" s="99" t="s">
        <v>166</v>
      </c>
      <c r="C53" s="100"/>
      <c r="D53" s="101">
        <f>D35</f>
        <v>4.1563379118651698</v>
      </c>
      <c r="E53" s="103">
        <v>0</v>
      </c>
      <c r="F53" s="112">
        <f t="shared" si="14"/>
        <v>2.1</v>
      </c>
      <c r="G53" s="112">
        <v>4.2</v>
      </c>
      <c r="H53" s="112">
        <f t="shared" si="15"/>
        <v>6.1999999999999993</v>
      </c>
      <c r="I53" s="112">
        <v>8.1999999999999993</v>
      </c>
      <c r="J53" s="112">
        <f t="shared" si="16"/>
        <v>2.4500000000000002</v>
      </c>
      <c r="K53" s="113">
        <f>K35</f>
        <v>4.9000000000000004</v>
      </c>
      <c r="L53" s="112">
        <f t="shared" si="17"/>
        <v>17.05</v>
      </c>
      <c r="M53" s="113">
        <f>M35</f>
        <v>29.2</v>
      </c>
      <c r="Q53">
        <v>2019</v>
      </c>
      <c r="R53">
        <f>E34/U53</f>
        <v>0.73584905660377364</v>
      </c>
      <c r="S53">
        <f>E35/U53</f>
        <v>0</v>
      </c>
      <c r="T53">
        <f>E41/U53</f>
        <v>0.26415094339622641</v>
      </c>
      <c r="U53">
        <f>E34+E35+E41</f>
        <v>5.3</v>
      </c>
    </row>
    <row r="54" spans="2:21" x14ac:dyDescent="0.25">
      <c r="B54" t="s">
        <v>194</v>
      </c>
      <c r="Q54">
        <v>2025</v>
      </c>
      <c r="R54">
        <f>J34/U54</f>
        <v>0.35059760956175301</v>
      </c>
      <c r="S54">
        <f>J35/U54</f>
        <v>0.19521912350597609</v>
      </c>
      <c r="T54">
        <f>J41/U54</f>
        <v>0.4541832669322709</v>
      </c>
      <c r="U54">
        <f>J34+J35+J41</f>
        <v>12.55</v>
      </c>
    </row>
    <row r="55" spans="2:21" x14ac:dyDescent="0.25">
      <c r="Q55">
        <v>2030</v>
      </c>
      <c r="R55">
        <f>K34/U55</f>
        <v>0.24747474747474749</v>
      </c>
      <c r="S55">
        <f>K35/U55</f>
        <v>0.24747474747474749</v>
      </c>
      <c r="T55">
        <f>K41/U55</f>
        <v>0.50505050505050508</v>
      </c>
      <c r="U55">
        <f>K34+K35+K41</f>
        <v>19.8</v>
      </c>
    </row>
    <row r="56" spans="2:21" ht="14.5" x14ac:dyDescent="0.35">
      <c r="B56" s="32" t="s">
        <v>195</v>
      </c>
      <c r="C56" s="32"/>
      <c r="D56" s="32"/>
      <c r="E56" t="s">
        <v>46</v>
      </c>
      <c r="G56" t="s">
        <v>196</v>
      </c>
      <c r="Q56">
        <v>2040</v>
      </c>
      <c r="R56">
        <f>L34/U56</f>
        <v>0.24833110814419226</v>
      </c>
      <c r="S56">
        <f>L35/U56</f>
        <v>0.45527369826435243</v>
      </c>
      <c r="T56">
        <f>L41/U56</f>
        <v>0.29639519359145522</v>
      </c>
      <c r="U56">
        <f>L34+L35+L41</f>
        <v>37.450000000000003</v>
      </c>
    </row>
    <row r="57" spans="2:21" x14ac:dyDescent="0.25">
      <c r="Q57">
        <v>2050</v>
      </c>
      <c r="R57">
        <f>M34/U57</f>
        <v>0.24863883847549911</v>
      </c>
      <c r="S57">
        <f>M35/U57</f>
        <v>0.52994555353901995</v>
      </c>
      <c r="T57">
        <f>M41/U57</f>
        <v>0.22141560798548096</v>
      </c>
      <c r="U57">
        <f>M34+M35+M41</f>
        <v>55.099999999999994</v>
      </c>
    </row>
    <row r="58" spans="2:21" x14ac:dyDescent="0.25">
      <c r="B58" s="14"/>
      <c r="C58" s="21" t="s">
        <v>24</v>
      </c>
      <c r="D58" s="21"/>
      <c r="E58" s="21" t="s">
        <v>197</v>
      </c>
      <c r="F58" s="21"/>
      <c r="G58" s="21"/>
      <c r="H58" s="21"/>
    </row>
    <row r="59" spans="2:21" x14ac:dyDescent="0.25">
      <c r="B59" s="14" t="s">
        <v>76</v>
      </c>
      <c r="C59" s="14">
        <v>2019</v>
      </c>
      <c r="D59" s="14">
        <v>2021</v>
      </c>
      <c r="E59" s="14">
        <v>2025</v>
      </c>
      <c r="F59" s="14">
        <v>2030</v>
      </c>
      <c r="G59" s="14">
        <v>2040</v>
      </c>
      <c r="H59" s="14">
        <v>2050</v>
      </c>
    </row>
    <row r="60" spans="2:21" x14ac:dyDescent="0.25">
      <c r="B60" s="14" t="s">
        <v>17</v>
      </c>
      <c r="C60" s="14">
        <v>0.17899999999999999</v>
      </c>
      <c r="D60" s="14">
        <v>0.38400000000000001</v>
      </c>
      <c r="E60" s="15">
        <f t="shared" ref="E60:G62" si="18">$D60+($H60-$D60)*((E$59-$D$59)/($H$59-$D$59))</f>
        <v>0.58344827586206893</v>
      </c>
      <c r="F60" s="15">
        <f t="shared" si="18"/>
        <v>0.83275862068965523</v>
      </c>
      <c r="G60" s="15">
        <f t="shared" si="18"/>
        <v>1.3313793103448277</v>
      </c>
      <c r="H60" s="14">
        <v>1.83</v>
      </c>
    </row>
    <row r="61" spans="2:21" x14ac:dyDescent="0.25">
      <c r="B61" s="14" t="s">
        <v>198</v>
      </c>
      <c r="C61" s="14">
        <v>0.11799999999999999</v>
      </c>
      <c r="D61" s="14">
        <v>0.17</v>
      </c>
      <c r="E61" s="15">
        <f t="shared" si="18"/>
        <v>0.48724137931034484</v>
      </c>
      <c r="F61" s="15">
        <f t="shared" si="18"/>
        <v>0.883793103448276</v>
      </c>
      <c r="G61" s="15">
        <f t="shared" si="18"/>
        <v>1.6768965517241379</v>
      </c>
      <c r="H61" s="14">
        <v>2.4700000000000002</v>
      </c>
    </row>
    <row r="62" spans="2:21" x14ac:dyDescent="0.25">
      <c r="B62" s="14" t="s">
        <v>199</v>
      </c>
      <c r="C62" s="14">
        <v>0.247</v>
      </c>
      <c r="D62" s="14">
        <v>0.497</v>
      </c>
      <c r="E62" s="15">
        <f t="shared" si="18"/>
        <v>0.98017241379310338</v>
      </c>
      <c r="F62" s="15">
        <f t="shared" si="18"/>
        <v>1.584137931034483</v>
      </c>
      <c r="G62" s="15">
        <f t="shared" si="18"/>
        <v>2.7920689655172413</v>
      </c>
      <c r="H62" s="14">
        <v>4</v>
      </c>
    </row>
    <row r="63" spans="2:21" x14ac:dyDescent="0.25">
      <c r="B63" s="14" t="s">
        <v>22</v>
      </c>
      <c r="C63" s="14">
        <f t="shared" ref="C63:H63" si="19">SUM(C60:C62)</f>
        <v>0.54400000000000004</v>
      </c>
      <c r="D63" s="14">
        <f t="shared" si="19"/>
        <v>1.0510000000000002</v>
      </c>
      <c r="E63" s="15">
        <f t="shared" si="19"/>
        <v>2.0508620689655173</v>
      </c>
      <c r="F63" s="15">
        <f t="shared" si="19"/>
        <v>3.3006896551724143</v>
      </c>
      <c r="G63" s="15">
        <f t="shared" si="19"/>
        <v>5.8003448275862066</v>
      </c>
      <c r="H63" s="14">
        <f t="shared" si="19"/>
        <v>8.3000000000000007</v>
      </c>
    </row>
    <row r="64" spans="2:21" x14ac:dyDescent="0.25">
      <c r="B64" s="14" t="s">
        <v>200</v>
      </c>
      <c r="C64" s="14">
        <v>0.128</v>
      </c>
      <c r="D64" s="14">
        <v>0.21299999999999999</v>
      </c>
      <c r="E64" t="s">
        <v>201</v>
      </c>
    </row>
    <row r="65" spans="2:16" x14ac:dyDescent="0.25">
      <c r="B65" t="s">
        <v>202</v>
      </c>
      <c r="C65" t="s">
        <v>203</v>
      </c>
    </row>
    <row r="66" spans="2:16" x14ac:dyDescent="0.25">
      <c r="C66" t="s">
        <v>204</v>
      </c>
    </row>
    <row r="71" spans="2:16" x14ac:dyDescent="0.25">
      <c r="C71">
        <v>2019</v>
      </c>
      <c r="D71" t="s">
        <v>69</v>
      </c>
      <c r="E71" t="s">
        <v>70</v>
      </c>
      <c r="F71" t="s">
        <v>71</v>
      </c>
      <c r="G71" t="s">
        <v>72</v>
      </c>
      <c r="L71">
        <v>2019</v>
      </c>
      <c r="M71" t="s">
        <v>69</v>
      </c>
      <c r="N71" t="s">
        <v>70</v>
      </c>
      <c r="O71" t="s">
        <v>71</v>
      </c>
      <c r="P71" t="s">
        <v>72</v>
      </c>
    </row>
    <row r="72" spans="2:16" x14ac:dyDescent="0.25">
      <c r="B72" t="s">
        <v>205</v>
      </c>
      <c r="C72" s="16">
        <f>R7</f>
        <v>88.811476952022602</v>
      </c>
      <c r="D72" s="16">
        <f>R9</f>
        <v>101.95402341324541</v>
      </c>
      <c r="E72" s="16">
        <f>R11</f>
        <v>105.43660825729954</v>
      </c>
      <c r="F72" s="16">
        <f>R19</f>
        <v>97.8228690922776</v>
      </c>
      <c r="G72" s="16">
        <f>R21</f>
        <v>104.39981123101695</v>
      </c>
      <c r="K72" t="s">
        <v>27</v>
      </c>
      <c r="L72" s="16">
        <f>Ressources!D62</f>
        <v>135.33924343531638</v>
      </c>
      <c r="M72" s="16">
        <f>Ressources!L62</f>
        <v>151.45402341324538</v>
      </c>
      <c r="N72" s="16">
        <f>Ressources!T62</f>
        <v>154.43660825729955</v>
      </c>
      <c r="O72" s="16">
        <f>Ressources!AB62</f>
        <v>145.48649215756367</v>
      </c>
      <c r="P72" s="16">
        <f>Ressources!AJ62</f>
        <v>149.60043360061013</v>
      </c>
    </row>
    <row r="73" spans="2:16" x14ac:dyDescent="0.25">
      <c r="B73" t="s">
        <v>152</v>
      </c>
      <c r="C73" s="114">
        <f>D31+D33</f>
        <v>42.371428571428595</v>
      </c>
      <c r="D73" s="114">
        <f>G31+G33</f>
        <v>45.3</v>
      </c>
      <c r="E73" s="114">
        <f>I31+I33</f>
        <v>45.3</v>
      </c>
      <c r="F73" s="114">
        <f>K31+K33</f>
        <v>46.371428571428595</v>
      </c>
      <c r="G73" s="114">
        <f>M31+M33</f>
        <v>61.371428571428602</v>
      </c>
      <c r="K73" t="s">
        <v>29</v>
      </c>
      <c r="L73" s="16">
        <f>Ressources!F62</f>
        <v>2.8596105145072337</v>
      </c>
      <c r="M73" s="16">
        <f>Ressources!N62</f>
        <v>17.193793103448275</v>
      </c>
      <c r="N73" s="16">
        <f>Ressources!V62</f>
        <v>32.699999999999996</v>
      </c>
      <c r="O73" s="16">
        <f>Ressources!AD62</f>
        <v>30.60068965517242</v>
      </c>
      <c r="P73" s="16">
        <f>Ressources!AL62</f>
        <v>73.999999999999986</v>
      </c>
    </row>
    <row r="74" spans="2:16" x14ac:dyDescent="0.25">
      <c r="B74" t="s">
        <v>14</v>
      </c>
      <c r="C74">
        <v>0</v>
      </c>
      <c r="D74">
        <v>0</v>
      </c>
      <c r="E74">
        <v>0</v>
      </c>
      <c r="F74">
        <v>1</v>
      </c>
      <c r="G74">
        <v>5</v>
      </c>
      <c r="K74" t="s">
        <v>36</v>
      </c>
      <c r="L74" s="16">
        <f>Ressources!E62</f>
        <v>39.713362158988453</v>
      </c>
      <c r="M74" s="16">
        <f>Ressources!M62</f>
        <v>36.200000000000003</v>
      </c>
      <c r="N74" s="16">
        <f>Ressources!U62</f>
        <v>33.299999999999997</v>
      </c>
      <c r="O74" s="16">
        <f>Ressources!AC62</f>
        <v>42.003902753071259</v>
      </c>
      <c r="P74" s="16">
        <f>Ressources!AK62</f>
        <v>81.435403100917711</v>
      </c>
    </row>
    <row r="75" spans="2:16" x14ac:dyDescent="0.25">
      <c r="B75" t="s">
        <v>13</v>
      </c>
      <c r="C75" s="114">
        <f>D42</f>
        <v>0.198367545075464</v>
      </c>
      <c r="D75" s="114">
        <f>G42</f>
        <v>4.9000000000000004</v>
      </c>
      <c r="E75" s="114">
        <f>I42</f>
        <v>9.1999999999999993</v>
      </c>
      <c r="F75" s="114">
        <f>K42</f>
        <v>8.6</v>
      </c>
      <c r="G75" s="114">
        <f>M42</f>
        <v>34.9</v>
      </c>
      <c r="K75" t="s">
        <v>206</v>
      </c>
      <c r="L75" s="16">
        <f>Ressources!G62</f>
        <v>0</v>
      </c>
      <c r="M75" s="16">
        <f>Ressources!O62</f>
        <v>0</v>
      </c>
      <c r="N75" s="16">
        <f>Ressources!W62</f>
        <v>0</v>
      </c>
      <c r="O75" s="16">
        <f>Ressources!AE62</f>
        <v>1.8039027530712586</v>
      </c>
      <c r="P75" s="16">
        <f>Ressources!AM62</f>
        <v>14.935403100917718</v>
      </c>
    </row>
    <row r="76" spans="2:16" x14ac:dyDescent="0.25">
      <c r="B76" t="s">
        <v>10</v>
      </c>
      <c r="C76" s="114">
        <f>D34+D41+D53</f>
        <v>8.3126758237303395</v>
      </c>
      <c r="D76" s="114">
        <f>G34+G41+G53</f>
        <v>10.7</v>
      </c>
      <c r="E76" s="114">
        <f>I34+I41+I53</f>
        <v>17.2</v>
      </c>
      <c r="F76" s="114">
        <f>K34+K41+K53</f>
        <v>19.8</v>
      </c>
      <c r="G76" s="114">
        <f>M34+M41+M53</f>
        <v>55.099999999999994</v>
      </c>
    </row>
    <row r="77" spans="2:16" x14ac:dyDescent="0.25">
      <c r="B77" t="s">
        <v>207</v>
      </c>
      <c r="C77" s="114">
        <f>D48+D49</f>
        <v>35.55702424712328</v>
      </c>
      <c r="D77" s="114">
        <f>G48+G49</f>
        <v>32</v>
      </c>
      <c r="E77" s="114">
        <f>I48+I49</f>
        <v>25.1</v>
      </c>
      <c r="F77" s="114">
        <f>K48+K49</f>
        <v>34.799999999999997</v>
      </c>
      <c r="G77" s="114">
        <f>M48+M49</f>
        <v>34.799999999999997</v>
      </c>
      <c r="K77" t="s">
        <v>38</v>
      </c>
      <c r="L77" s="16">
        <f>SUM(L72:L75)</f>
        <v>177.91221610881206</v>
      </c>
      <c r="M77" s="16">
        <f>SUM(M72:M75)</f>
        <v>204.84781651669368</v>
      </c>
      <c r="N77" s="16">
        <f>SUM(N72:N75)</f>
        <v>220.43660825729955</v>
      </c>
      <c r="O77" s="16">
        <f>SUM(O72:O75)</f>
        <v>219.89498731887863</v>
      </c>
      <c r="P77" s="16">
        <f>SUM(P72:P75)</f>
        <v>319.97123980244555</v>
      </c>
    </row>
    <row r="78" spans="2:16" x14ac:dyDescent="0.25">
      <c r="B78" t="s">
        <v>208</v>
      </c>
    </row>
    <row r="79" spans="2:16" x14ac:dyDescent="0.25">
      <c r="B79" t="s">
        <v>209</v>
      </c>
      <c r="C79" s="114">
        <f>D43</f>
        <v>0</v>
      </c>
      <c r="D79" s="114">
        <f>G43</f>
        <v>1.2</v>
      </c>
      <c r="E79" s="114">
        <f>I43</f>
        <v>2.6</v>
      </c>
      <c r="F79" s="114">
        <f>K43</f>
        <v>0.8</v>
      </c>
      <c r="G79" s="114">
        <f>M43</f>
        <v>3.4</v>
      </c>
    </row>
    <row r="80" spans="2:16" x14ac:dyDescent="0.25">
      <c r="B80" t="s">
        <v>15</v>
      </c>
      <c r="C80" s="114">
        <f>D40</f>
        <v>1.8562813820541799</v>
      </c>
      <c r="D80" s="114">
        <f>G40</f>
        <v>4.3</v>
      </c>
      <c r="E80" s="114">
        <f>I40</f>
        <v>6.9</v>
      </c>
      <c r="F80" s="114">
        <f>K40</f>
        <v>6.9</v>
      </c>
      <c r="G80" s="114">
        <f>M40</f>
        <v>11.6</v>
      </c>
    </row>
    <row r="81" spans="2:7" x14ac:dyDescent="0.25">
      <c r="B81" t="s">
        <v>210</v>
      </c>
      <c r="C81" s="114">
        <f>D39+D44+D45+D51+D52+C63</f>
        <v>0.80496158737759005</v>
      </c>
      <c r="D81" s="114">
        <f>G39+G44+G45+G51+G52+F63</f>
        <v>3.7006896551724142</v>
      </c>
      <c r="E81" s="114">
        <f>I39+I44+I45+I51+I52+H63</f>
        <v>8.7000000000000011</v>
      </c>
      <c r="F81" s="114">
        <f>K39+K44+K45+K51+K52+F63</f>
        <v>3.8006896551724143</v>
      </c>
      <c r="G81" s="114">
        <f>M39+M44+M45+M51+M52+H63</f>
        <v>9.4</v>
      </c>
    </row>
    <row r="83" spans="2:7" x14ac:dyDescent="0.25">
      <c r="B83" t="s">
        <v>38</v>
      </c>
      <c r="C83" s="16">
        <f>SUM(C72:C81)</f>
        <v>177.91221610881206</v>
      </c>
      <c r="D83" s="16">
        <f>SUM(D72:D81)</f>
        <v>204.05471306841784</v>
      </c>
      <c r="E83" s="16">
        <f>SUM(E72:E81)</f>
        <v>220.4366082572995</v>
      </c>
      <c r="F83" s="16">
        <f>SUM(F72:F81)</f>
        <v>219.89498731887863</v>
      </c>
      <c r="G83" s="16">
        <f>SUM(G72:G81)</f>
        <v>319.97123980244555</v>
      </c>
    </row>
  </sheetData>
  <mergeCells count="26">
    <mergeCell ref="B25:D25"/>
    <mergeCell ref="E27:I27"/>
    <mergeCell ref="J27:M27"/>
    <mergeCell ref="B14:B16"/>
    <mergeCell ref="C14:G14"/>
    <mergeCell ref="H14:L14"/>
    <mergeCell ref="M14:O14"/>
    <mergeCell ref="P14:R14"/>
    <mergeCell ref="C15:D15"/>
    <mergeCell ref="E15:G15"/>
    <mergeCell ref="H15:I15"/>
    <mergeCell ref="J15:L15"/>
    <mergeCell ref="M15:O15"/>
    <mergeCell ref="P15:R15"/>
    <mergeCell ref="P4:R4"/>
    <mergeCell ref="C5:D5"/>
    <mergeCell ref="E5:G5"/>
    <mergeCell ref="H5:I5"/>
    <mergeCell ref="J5:L5"/>
    <mergeCell ref="M5:O5"/>
    <mergeCell ref="P5:R5"/>
    <mergeCell ref="B2:D2"/>
    <mergeCell ref="B4:B6"/>
    <mergeCell ref="C4:G4"/>
    <mergeCell ref="H4:L4"/>
    <mergeCell ref="M4:O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Y41"/>
  <sheetViews>
    <sheetView topLeftCell="E21" workbookViewId="0">
      <selection activeCell="O48" sqref="O48"/>
    </sheetView>
  </sheetViews>
  <sheetFormatPr baseColWidth="10" defaultRowHeight="12.5" x14ac:dyDescent="0.25"/>
  <sheetData>
    <row r="5" spans="2:25" ht="13" x14ac:dyDescent="0.3">
      <c r="B5" t="s">
        <v>235</v>
      </c>
      <c r="D5" s="13" t="s">
        <v>1</v>
      </c>
      <c r="E5" s="11" t="s">
        <v>2</v>
      </c>
      <c r="F5" s="11"/>
      <c r="G5" s="11"/>
      <c r="H5" s="11"/>
      <c r="I5" s="11"/>
      <c r="J5" s="10" t="s">
        <v>3</v>
      </c>
      <c r="K5" s="10"/>
      <c r="L5" s="10"/>
      <c r="M5" s="10"/>
    </row>
    <row r="6" spans="2:25" ht="13" x14ac:dyDescent="0.3">
      <c r="B6" s="14"/>
      <c r="C6" s="14"/>
      <c r="D6" s="13">
        <v>2019</v>
      </c>
      <c r="E6" s="13">
        <v>2019</v>
      </c>
      <c r="F6" s="13">
        <v>2025</v>
      </c>
      <c r="G6" s="13">
        <v>2030</v>
      </c>
      <c r="H6" s="13">
        <v>2040</v>
      </c>
      <c r="I6" s="13">
        <v>2050</v>
      </c>
      <c r="J6" s="13">
        <v>2025</v>
      </c>
      <c r="K6" s="13">
        <v>2030</v>
      </c>
      <c r="L6" s="13">
        <v>2040</v>
      </c>
      <c r="M6" s="13">
        <v>2050</v>
      </c>
    </row>
    <row r="7" spans="2:25" x14ac:dyDescent="0.25">
      <c r="B7" s="9" t="s">
        <v>4</v>
      </c>
      <c r="C7" s="14" t="s">
        <v>5</v>
      </c>
      <c r="D7" s="15">
        <f>'Sorties modèles'!P7</f>
        <v>72.104152373221766</v>
      </c>
      <c r="E7" s="15">
        <f>'Sorties modèles'!P7</f>
        <v>72.104152373221766</v>
      </c>
      <c r="F7" s="15">
        <f>'Sorties modèles'!P8</f>
        <v>79.918528142666233</v>
      </c>
      <c r="G7" s="15">
        <f>'Sorties modèles'!P9</f>
        <v>83.032813405610511</v>
      </c>
      <c r="H7" s="15">
        <f>'Sorties modèles'!P10</f>
        <v>83.032813405610526</v>
      </c>
      <c r="I7" s="15">
        <f>'Sorties modèles'!P11</f>
        <v>83.032813405610526</v>
      </c>
      <c r="J7" s="15">
        <f>'Sorties modèles'!P18</f>
        <v>77.472266661352549</v>
      </c>
      <c r="K7" s="15">
        <f>'Sorties modèles'!P19</f>
        <v>77.181017538565527</v>
      </c>
      <c r="L7" s="15">
        <f>'Sorties modèles'!P20</f>
        <v>76.088833328114134</v>
      </c>
      <c r="M7" s="15">
        <f>'Sorties modèles'!P21</f>
        <v>74.430331378910154</v>
      </c>
    </row>
    <row r="8" spans="2:25" x14ac:dyDescent="0.25">
      <c r="B8" s="9"/>
      <c r="C8" s="14" t="s">
        <v>6</v>
      </c>
      <c r="D8" s="15">
        <f>'Sorties modèles'!Q7</f>
        <v>16.707324578800847</v>
      </c>
      <c r="E8" s="15">
        <f>'Sorties modèles'!Q7</f>
        <v>16.707324578800847</v>
      </c>
      <c r="F8" s="15">
        <f>'Sorties modèles'!Q8</f>
        <v>17.393868742078187</v>
      </c>
      <c r="G8" s="15">
        <f>'Sorties modèles'!Q9</f>
        <v>18.921210007634883</v>
      </c>
      <c r="H8" s="15">
        <f>'Sorties modèles'!Q10</f>
        <v>20.887280788847679</v>
      </c>
      <c r="I8" s="15">
        <f>'Sorties modèles'!Q11</f>
        <v>22.403794851689025</v>
      </c>
      <c r="J8" s="15">
        <f>'Sorties modèles'!Q18</f>
        <v>18.04760072593718</v>
      </c>
      <c r="K8" s="15">
        <f>'Sorties modèles'!Q19</f>
        <v>20.641851553712062</v>
      </c>
      <c r="L8" s="15">
        <f>'Sorties modèles'!Q20</f>
        <v>24.95607879271676</v>
      </c>
      <c r="M8" s="15">
        <f>'Sorties modèles'!Q21</f>
        <v>29.969479852106804</v>
      </c>
    </row>
    <row r="9" spans="2:25" x14ac:dyDescent="0.25">
      <c r="B9" s="9"/>
      <c r="C9" s="17" t="s">
        <v>7</v>
      </c>
      <c r="D9" s="15">
        <f>'Sorties modèles'!D33</f>
        <v>16.671428571428599</v>
      </c>
      <c r="E9" s="15">
        <f>'Sorties modèles'!E33</f>
        <v>16.7</v>
      </c>
      <c r="F9" s="15">
        <f>AVERAGE(G9,E9)</f>
        <v>16.7</v>
      </c>
      <c r="G9" s="15">
        <f>'Sorties modèles'!G33</f>
        <v>16.7</v>
      </c>
      <c r="H9" s="15">
        <f t="shared" ref="H9:H16" si="0">AVERAGE(I9,G9)</f>
        <v>16.7</v>
      </c>
      <c r="I9" s="15">
        <f>'Sorties modèles'!I33</f>
        <v>16.7</v>
      </c>
      <c r="J9" s="15">
        <f t="shared" ref="J9:J16" si="1">AVERAGE(K9,I9)</f>
        <v>16.685714285714297</v>
      </c>
      <c r="K9" s="15">
        <f>'Sorties modèles'!K33</f>
        <v>16.671428571428599</v>
      </c>
      <c r="L9" s="15">
        <f t="shared" ref="L9:L16" si="2">AVERAGE(M9,K9)</f>
        <v>16.671428571428599</v>
      </c>
      <c r="M9" s="15">
        <f>'Sorties modèles'!M33</f>
        <v>16.671428571428599</v>
      </c>
    </row>
    <row r="10" spans="2:25" ht="13" x14ac:dyDescent="0.3">
      <c r="B10" s="9" t="s">
        <v>8</v>
      </c>
      <c r="C10" s="14" t="s">
        <v>9</v>
      </c>
      <c r="D10" s="15">
        <f>'Sorties modèles'!D31</f>
        <v>25.7</v>
      </c>
      <c r="E10" s="15">
        <f>'Sorties modèles'!E31</f>
        <v>26.6</v>
      </c>
      <c r="F10" s="15">
        <f t="shared" ref="F10:F16" si="3">AVERAGE(G10,D10)</f>
        <v>27.15</v>
      </c>
      <c r="G10" s="15">
        <f>'Sorties modèles'!G31</f>
        <v>28.6</v>
      </c>
      <c r="H10" s="15">
        <f t="shared" si="0"/>
        <v>28.6</v>
      </c>
      <c r="I10" s="15">
        <f>'Sorties modèles'!I31</f>
        <v>28.6</v>
      </c>
      <c r="J10" s="15">
        <f t="shared" si="1"/>
        <v>29.15</v>
      </c>
      <c r="K10" s="15">
        <f>'Sorties modèles'!K31</f>
        <v>29.7</v>
      </c>
      <c r="L10" s="15">
        <f t="shared" si="2"/>
        <v>37.200000000000003</v>
      </c>
      <c r="M10" s="15">
        <f>'Sorties modèles'!M31</f>
        <v>44.7</v>
      </c>
      <c r="P10" s="11" t="s">
        <v>2</v>
      </c>
      <c r="Q10" s="11"/>
      <c r="R10" s="11"/>
      <c r="S10" s="11"/>
      <c r="T10" s="11"/>
      <c r="V10" s="10" t="s">
        <v>3</v>
      </c>
      <c r="W10" s="10"/>
      <c r="X10" s="10"/>
      <c r="Y10" s="10"/>
    </row>
    <row r="11" spans="2:25" ht="13" x14ac:dyDescent="0.3">
      <c r="B11" s="9"/>
      <c r="C11" s="14" t="s">
        <v>10</v>
      </c>
      <c r="D11" s="15">
        <f>'Sorties modèles'!C76</f>
        <v>8.3126758237303395</v>
      </c>
      <c r="E11" s="15">
        <f>'Sorties modèles'!C76</f>
        <v>8.3126758237303395</v>
      </c>
      <c r="F11" s="15">
        <f t="shared" si="3"/>
        <v>9.5063379118651703</v>
      </c>
      <c r="G11" s="15">
        <f>'Sorties modèles'!D76</f>
        <v>10.7</v>
      </c>
      <c r="H11" s="15">
        <f t="shared" si="0"/>
        <v>13.95</v>
      </c>
      <c r="I11" s="15">
        <f>'Sorties modèles'!E76</f>
        <v>17.2</v>
      </c>
      <c r="J11" s="15">
        <f t="shared" si="1"/>
        <v>18.5</v>
      </c>
      <c r="K11" s="15">
        <f>'Sorties modèles'!F76</f>
        <v>19.8</v>
      </c>
      <c r="L11" s="15">
        <f t="shared" si="2"/>
        <v>37.449999999999996</v>
      </c>
      <c r="M11" s="15">
        <f>'Sorties modèles'!G76</f>
        <v>55.099999999999994</v>
      </c>
      <c r="P11" s="13">
        <v>2019</v>
      </c>
      <c r="Q11" s="13">
        <v>2025</v>
      </c>
      <c r="R11" s="13">
        <v>2030</v>
      </c>
      <c r="S11" s="13">
        <v>2040</v>
      </c>
      <c r="T11" s="13">
        <v>2050</v>
      </c>
      <c r="U11" s="13">
        <v>2019</v>
      </c>
      <c r="V11" s="13">
        <v>2025</v>
      </c>
      <c r="W11" s="13">
        <v>2030</v>
      </c>
      <c r="X11" s="13">
        <v>2040</v>
      </c>
      <c r="Y11" s="13">
        <v>2050</v>
      </c>
    </row>
    <row r="12" spans="2:25" x14ac:dyDescent="0.25">
      <c r="B12" s="9"/>
      <c r="C12" s="14" t="s">
        <v>11</v>
      </c>
      <c r="D12" s="15">
        <f>'Sorties modèles'!C79</f>
        <v>0</v>
      </c>
      <c r="E12" s="15">
        <f>'Sorties modèles'!C79</f>
        <v>0</v>
      </c>
      <c r="F12" s="15">
        <f t="shared" si="3"/>
        <v>0.6</v>
      </c>
      <c r="G12" s="15">
        <f>'Sorties modèles'!D79</f>
        <v>1.2</v>
      </c>
      <c r="H12" s="15">
        <f t="shared" si="0"/>
        <v>1.9</v>
      </c>
      <c r="I12" s="15">
        <f>'Sorties modèles'!E79</f>
        <v>2.6</v>
      </c>
      <c r="J12" s="15">
        <f t="shared" si="1"/>
        <v>1.7000000000000002</v>
      </c>
      <c r="K12" s="15">
        <f>'Sorties modèles'!F79</f>
        <v>0.8</v>
      </c>
      <c r="L12" s="15">
        <f t="shared" si="2"/>
        <v>2.1</v>
      </c>
      <c r="M12" s="15">
        <f>'Sorties modèles'!G79</f>
        <v>3.4</v>
      </c>
      <c r="O12" t="s">
        <v>4</v>
      </c>
      <c r="P12" s="16">
        <f>SUM(E7:E9)</f>
        <v>105.51147695202262</v>
      </c>
      <c r="Q12" s="16">
        <f t="shared" ref="Q12:Y12" si="4">SUM(F7:F9)</f>
        <v>114.01239688474442</v>
      </c>
      <c r="R12" s="16">
        <f t="shared" si="4"/>
        <v>118.6540234132454</v>
      </c>
      <c r="S12" s="16">
        <f t="shared" si="4"/>
        <v>120.6200941944582</v>
      </c>
      <c r="T12" s="16">
        <f t="shared" si="4"/>
        <v>122.13660825729956</v>
      </c>
      <c r="U12" s="16">
        <f>P12</f>
        <v>105.51147695202262</v>
      </c>
      <c r="V12" s="16">
        <f>SUM(J7:J9)</f>
        <v>112.20558167300403</v>
      </c>
      <c r="W12" s="16">
        <f>SUM(K7:K9)</f>
        <v>114.49429766370619</v>
      </c>
      <c r="X12" s="16">
        <f>SUM(L7:L9)</f>
        <v>117.71634069225951</v>
      </c>
      <c r="Y12" s="16">
        <f>SUM(M7:M9)</f>
        <v>121.07123980244555</v>
      </c>
    </row>
    <row r="13" spans="2:25" x14ac:dyDescent="0.25">
      <c r="B13" s="9"/>
      <c r="C13" s="14" t="s">
        <v>12</v>
      </c>
      <c r="D13" s="15">
        <f>'Sorties modèles'!C77</f>
        <v>35.55702424712328</v>
      </c>
      <c r="E13" s="15">
        <f>'Sorties modèles'!C77</f>
        <v>35.55702424712328</v>
      </c>
      <c r="F13" s="15">
        <f t="shared" si="3"/>
        <v>33.77851212356164</v>
      </c>
      <c r="G13" s="15">
        <f>'Sorties modèles'!D77</f>
        <v>32</v>
      </c>
      <c r="H13" s="15">
        <f t="shared" si="0"/>
        <v>28.55</v>
      </c>
      <c r="I13" s="15">
        <f>'Sorties modèles'!E77</f>
        <v>25.1</v>
      </c>
      <c r="J13" s="15">
        <f t="shared" si="1"/>
        <v>29.95</v>
      </c>
      <c r="K13" s="15">
        <f>'Sorties modèles'!F77</f>
        <v>34.799999999999997</v>
      </c>
      <c r="L13" s="15">
        <f t="shared" si="2"/>
        <v>34.799999999999997</v>
      </c>
      <c r="M13" s="15">
        <f>'Sorties modèles'!G77</f>
        <v>34.799999999999997</v>
      </c>
      <c r="O13" t="s">
        <v>152</v>
      </c>
      <c r="P13" s="16">
        <f>E10</f>
        <v>26.6</v>
      </c>
      <c r="Q13" s="16">
        <f t="shared" ref="Q13:X13" si="5">F10</f>
        <v>27.15</v>
      </c>
      <c r="R13" s="16">
        <f t="shared" si="5"/>
        <v>28.6</v>
      </c>
      <c r="S13" s="16">
        <f t="shared" si="5"/>
        <v>28.6</v>
      </c>
      <c r="T13" s="16">
        <f t="shared" si="5"/>
        <v>28.6</v>
      </c>
      <c r="U13" s="16">
        <f t="shared" ref="U13:U17" si="6">P13</f>
        <v>26.6</v>
      </c>
      <c r="V13" s="16">
        <f>J10</f>
        <v>29.15</v>
      </c>
      <c r="W13" s="16">
        <f>K10</f>
        <v>29.7</v>
      </c>
      <c r="X13" s="16">
        <f>L10</f>
        <v>37.200000000000003</v>
      </c>
      <c r="Y13" s="16">
        <f>M10</f>
        <v>44.7</v>
      </c>
    </row>
    <row r="14" spans="2:25" x14ac:dyDescent="0.25">
      <c r="B14" s="9"/>
      <c r="C14" s="14" t="s">
        <v>13</v>
      </c>
      <c r="D14" s="15">
        <f>'Sorties modèles'!C75</f>
        <v>0.198367545075464</v>
      </c>
      <c r="E14" s="15">
        <f>'Sorties modèles'!C75</f>
        <v>0.198367545075464</v>
      </c>
      <c r="F14" s="15">
        <f t="shared" si="3"/>
        <v>2.5491837725377322</v>
      </c>
      <c r="G14" s="15">
        <f>'Sorties modèles'!D75</f>
        <v>4.9000000000000004</v>
      </c>
      <c r="H14" s="15">
        <f t="shared" si="0"/>
        <v>7.05</v>
      </c>
      <c r="I14" s="15">
        <f>'Sorties modèles'!E75</f>
        <v>9.1999999999999993</v>
      </c>
      <c r="J14" s="15">
        <f t="shared" si="1"/>
        <v>8.8999999999999986</v>
      </c>
      <c r="K14" s="15">
        <f>'Sorties modèles'!F75</f>
        <v>8.6</v>
      </c>
      <c r="L14" s="15">
        <f t="shared" si="2"/>
        <v>21.75</v>
      </c>
      <c r="M14" s="15">
        <f>'Sorties modèles'!G75</f>
        <v>34.9</v>
      </c>
      <c r="O14" t="s">
        <v>10</v>
      </c>
      <c r="P14" s="16">
        <f>E11</f>
        <v>8.3126758237303395</v>
      </c>
      <c r="Q14" s="16">
        <f t="shared" ref="Q14:X14" si="7">F11</f>
        <v>9.5063379118651703</v>
      </c>
      <c r="R14" s="16">
        <f t="shared" si="7"/>
        <v>10.7</v>
      </c>
      <c r="S14" s="16">
        <f t="shared" si="7"/>
        <v>13.95</v>
      </c>
      <c r="T14" s="16">
        <f t="shared" si="7"/>
        <v>17.2</v>
      </c>
      <c r="U14" s="16">
        <f t="shared" si="6"/>
        <v>8.3126758237303395</v>
      </c>
      <c r="V14" s="16">
        <f>J11</f>
        <v>18.5</v>
      </c>
      <c r="W14" s="16">
        <f>K11</f>
        <v>19.8</v>
      </c>
      <c r="X14" s="16">
        <f>L11</f>
        <v>37.449999999999996</v>
      </c>
      <c r="Y14" s="16">
        <f>M11</f>
        <v>55.099999999999994</v>
      </c>
    </row>
    <row r="15" spans="2:25" x14ac:dyDescent="0.25">
      <c r="B15" s="9"/>
      <c r="C15" s="14" t="s">
        <v>14</v>
      </c>
      <c r="D15" s="15">
        <v>0</v>
      </c>
      <c r="E15" s="15">
        <v>0</v>
      </c>
      <c r="F15" s="15">
        <f t="shared" si="3"/>
        <v>0</v>
      </c>
      <c r="G15" s="15">
        <v>0</v>
      </c>
      <c r="H15" s="15">
        <f t="shared" si="0"/>
        <v>0</v>
      </c>
      <c r="I15" s="15">
        <v>0</v>
      </c>
      <c r="J15" s="15">
        <f t="shared" si="1"/>
        <v>0.5</v>
      </c>
      <c r="K15" s="15">
        <v>1</v>
      </c>
      <c r="L15" s="15">
        <f t="shared" si="2"/>
        <v>3</v>
      </c>
      <c r="M15" s="15">
        <v>5</v>
      </c>
      <c r="O15" t="s">
        <v>13</v>
      </c>
      <c r="P15" s="16">
        <f>E14</f>
        <v>0.198367545075464</v>
      </c>
      <c r="Q15" s="16">
        <f t="shared" ref="Q15:X15" si="8">F14</f>
        <v>2.5491837725377322</v>
      </c>
      <c r="R15" s="16">
        <f t="shared" si="8"/>
        <v>4.9000000000000004</v>
      </c>
      <c r="S15" s="16">
        <f t="shared" si="8"/>
        <v>7.05</v>
      </c>
      <c r="T15" s="16">
        <f t="shared" si="8"/>
        <v>9.1999999999999993</v>
      </c>
      <c r="U15" s="16">
        <f t="shared" si="6"/>
        <v>0.198367545075464</v>
      </c>
      <c r="V15" s="16">
        <f>J14</f>
        <v>8.8999999999999986</v>
      </c>
      <c r="W15" s="16">
        <f>K14</f>
        <v>8.6</v>
      </c>
      <c r="X15" s="16">
        <f>L14</f>
        <v>21.75</v>
      </c>
      <c r="Y15" s="16">
        <f>M14</f>
        <v>34.9</v>
      </c>
    </row>
    <row r="16" spans="2:25" x14ac:dyDescent="0.25">
      <c r="B16" s="9"/>
      <c r="C16" s="14" t="s">
        <v>15</v>
      </c>
      <c r="D16" s="15">
        <f>'Sorties modèles'!C80</f>
        <v>1.8562813820541799</v>
      </c>
      <c r="E16" s="15">
        <f>'Sorties modèles'!C80</f>
        <v>1.8562813820541799</v>
      </c>
      <c r="F16" s="15">
        <f t="shared" si="3"/>
        <v>3.0781406910270901</v>
      </c>
      <c r="G16" s="15">
        <f>'Sorties modèles'!D80</f>
        <v>4.3</v>
      </c>
      <c r="H16" s="15">
        <f t="shared" si="0"/>
        <v>5.6</v>
      </c>
      <c r="I16" s="15">
        <f>'Sorties modèles'!E80</f>
        <v>6.9</v>
      </c>
      <c r="J16" s="15">
        <f t="shared" si="1"/>
        <v>6.9</v>
      </c>
      <c r="K16" s="15">
        <f>'Sorties modèles'!F80</f>
        <v>6.9</v>
      </c>
      <c r="L16" s="15">
        <f t="shared" si="2"/>
        <v>9.25</v>
      </c>
      <c r="M16" s="15">
        <f>'Sorties modèles'!G80</f>
        <v>11.6</v>
      </c>
      <c r="O16" t="s">
        <v>236</v>
      </c>
      <c r="P16" s="16">
        <f>E12+E13+E15+E16</f>
        <v>37.413305629177458</v>
      </c>
      <c r="Q16" s="16">
        <f t="shared" ref="Q16:X16" si="9">F12+F13+F15+F16</f>
        <v>37.456652814588729</v>
      </c>
      <c r="R16" s="16">
        <f t="shared" si="9"/>
        <v>37.5</v>
      </c>
      <c r="S16" s="16">
        <f t="shared" si="9"/>
        <v>36.049999999999997</v>
      </c>
      <c r="T16" s="16">
        <f t="shared" si="9"/>
        <v>34.6</v>
      </c>
      <c r="U16" s="16">
        <f t="shared" si="6"/>
        <v>37.413305629177458</v>
      </c>
      <c r="V16" s="16">
        <f>J12+J13+J15+J16</f>
        <v>39.049999999999997</v>
      </c>
      <c r="W16" s="16">
        <f>K12+K13+K15+K16</f>
        <v>43.499999999999993</v>
      </c>
      <c r="X16" s="16">
        <f>L12+L13+L15+L16</f>
        <v>49.15</v>
      </c>
      <c r="Y16" s="16">
        <f>M12+M13+M15+M16</f>
        <v>54.8</v>
      </c>
    </row>
    <row r="17" spans="2:25" x14ac:dyDescent="0.25">
      <c r="B17" s="9" t="s">
        <v>16</v>
      </c>
      <c r="C17" s="14" t="s">
        <v>17</v>
      </c>
      <c r="D17" s="15">
        <f>'Sorties modèles'!C60</f>
        <v>0.17899999999999999</v>
      </c>
      <c r="E17" s="15">
        <f>'Sorties modèles'!C60</f>
        <v>0.17899999999999999</v>
      </c>
      <c r="F17" s="15">
        <f>'Sorties modèles'!E60</f>
        <v>0.58344827586206893</v>
      </c>
      <c r="G17" s="15">
        <f>'Sorties modèles'!F60</f>
        <v>0.83275862068965523</v>
      </c>
      <c r="H17" s="15">
        <f>'Sorties modèles'!G60</f>
        <v>1.3313793103448277</v>
      </c>
      <c r="I17" s="15">
        <f>'Sorties modèles'!H60</f>
        <v>1.83</v>
      </c>
      <c r="J17" s="15">
        <f>'Sorties modèles'!E60</f>
        <v>0.58344827586206893</v>
      </c>
      <c r="K17" s="15">
        <f>'Sorties modèles'!F60</f>
        <v>0.83275862068965523</v>
      </c>
      <c r="L17" s="15">
        <f>'Sorties modèles'!G60</f>
        <v>1.3313793103448277</v>
      </c>
      <c r="M17" s="15">
        <f>'Sorties modèles'!H60</f>
        <v>1.83</v>
      </c>
      <c r="O17" t="s">
        <v>16</v>
      </c>
      <c r="P17" s="16">
        <f>SUM(E17:E20)</f>
        <v>0.84399999999999997</v>
      </c>
      <c r="Q17" s="16">
        <f t="shared" ref="Q17:X17" si="10">SUM(F17:F20)</f>
        <v>1.9176896551724139</v>
      </c>
      <c r="R17" s="16">
        <f t="shared" si="10"/>
        <v>4.4937931034482759</v>
      </c>
      <c r="S17" s="16">
        <f t="shared" si="10"/>
        <v>6.200344827586207</v>
      </c>
      <c r="T17" s="16">
        <f t="shared" si="10"/>
        <v>8.7000000000000011</v>
      </c>
      <c r="U17" s="16">
        <f t="shared" si="6"/>
        <v>0.84399999999999997</v>
      </c>
      <c r="V17" s="16">
        <f>SUM(J17:J20)</f>
        <v>2.5008620689655174</v>
      </c>
      <c r="W17" s="16">
        <f>SUM(K17:K20)</f>
        <v>3.8006896551724143</v>
      </c>
      <c r="X17" s="16">
        <f>SUM(L17:L20)</f>
        <v>6.6003448275862073</v>
      </c>
      <c r="Y17" s="16">
        <f>SUM(M17:M20)</f>
        <v>9.4</v>
      </c>
    </row>
    <row r="18" spans="2:25" x14ac:dyDescent="0.25">
      <c r="B18" s="9"/>
      <c r="C18" s="14" t="s">
        <v>18</v>
      </c>
      <c r="D18" s="15">
        <f>'Sorties modèles'!C61</f>
        <v>0.11799999999999999</v>
      </c>
      <c r="E18" s="15">
        <f>'Sorties modèles'!C61</f>
        <v>0.11799999999999999</v>
      </c>
      <c r="F18" s="15">
        <f>'Sorties modèles'!E61</f>
        <v>0.48724137931034484</v>
      </c>
      <c r="G18" s="15">
        <f>'Sorties modèles'!G61</f>
        <v>1.6768965517241379</v>
      </c>
      <c r="H18" s="15">
        <f>'Sorties modèles'!G61</f>
        <v>1.6768965517241379</v>
      </c>
      <c r="I18" s="15">
        <f>'Sorties modèles'!H61</f>
        <v>2.4700000000000002</v>
      </c>
      <c r="J18" s="15">
        <f>'Sorties modèles'!E61</f>
        <v>0.48724137931034484</v>
      </c>
      <c r="K18" s="15">
        <f>'Sorties modèles'!F61</f>
        <v>0.883793103448276</v>
      </c>
      <c r="L18" s="15">
        <f>'Sorties modèles'!G61</f>
        <v>1.6768965517241379</v>
      </c>
      <c r="M18" s="15">
        <f>'Sorties modèles'!H61</f>
        <v>2.4700000000000002</v>
      </c>
    </row>
    <row r="19" spans="2:25" ht="13" x14ac:dyDescent="0.3">
      <c r="B19" s="9"/>
      <c r="C19" s="14" t="s">
        <v>19</v>
      </c>
      <c r="D19" s="15">
        <f>'Sorties modèles'!D39</f>
        <v>0.26096158737759001</v>
      </c>
      <c r="E19" s="15">
        <f>'Sorties modèles'!E39</f>
        <v>0.3</v>
      </c>
      <c r="F19" s="15">
        <f>AVERAGE(G19,E19)</f>
        <v>0.35</v>
      </c>
      <c r="G19" s="15">
        <f>'Sorties modèles'!G39</f>
        <v>0.4</v>
      </c>
      <c r="H19" s="15">
        <f>AVERAGE(I19,G19)</f>
        <v>0.4</v>
      </c>
      <c r="I19" s="15">
        <f>'Sorties modèles'!I39</f>
        <v>0.4</v>
      </c>
      <c r="J19" s="15">
        <f>AVERAGE(K19,I19)</f>
        <v>0.45</v>
      </c>
      <c r="K19" s="15">
        <f>'Sorties modèles'!K39</f>
        <v>0.5</v>
      </c>
      <c r="L19" s="15">
        <f>AVERAGE(M19,K19)</f>
        <v>0.8</v>
      </c>
      <c r="M19" s="15">
        <f>'Sorties modèles'!M39</f>
        <v>1.1000000000000001</v>
      </c>
      <c r="P19" s="11" t="s">
        <v>232</v>
      </c>
      <c r="Q19" s="11"/>
      <c r="R19" s="11"/>
      <c r="S19" s="11"/>
      <c r="T19" s="11"/>
      <c r="V19" s="128" t="s">
        <v>233</v>
      </c>
      <c r="W19" s="128"/>
      <c r="X19" s="128"/>
      <c r="Y19" s="128"/>
    </row>
    <row r="20" spans="2:25" ht="13" x14ac:dyDescent="0.3">
      <c r="B20" s="9"/>
      <c r="C20" s="18" t="s">
        <v>20</v>
      </c>
      <c r="D20" s="15">
        <f>'Sorties modèles'!C62</f>
        <v>0.247</v>
      </c>
      <c r="E20" s="15">
        <f>'Sorties modèles'!C62</f>
        <v>0.247</v>
      </c>
      <c r="F20" s="15">
        <f>'Sorties modèles'!D62</f>
        <v>0.497</v>
      </c>
      <c r="G20" s="15">
        <f>'Sorties modèles'!F62</f>
        <v>1.584137931034483</v>
      </c>
      <c r="H20" s="15">
        <f>'Sorties modèles'!G62</f>
        <v>2.7920689655172413</v>
      </c>
      <c r="I20" s="15">
        <f>'Sorties modèles'!H62</f>
        <v>4</v>
      </c>
      <c r="J20" s="15">
        <f>'Sorties modèles'!E62</f>
        <v>0.98017241379310338</v>
      </c>
      <c r="K20" s="15">
        <f>'Sorties modèles'!F62</f>
        <v>1.584137931034483</v>
      </c>
      <c r="L20" s="15">
        <f>'Sorties modèles'!G62</f>
        <v>2.7920689655172413</v>
      </c>
      <c r="M20" s="15">
        <f>'Sorties modèles'!H62</f>
        <v>4</v>
      </c>
      <c r="P20" s="13">
        <v>2019</v>
      </c>
      <c r="Q20" s="13">
        <v>2025</v>
      </c>
      <c r="R20" s="13">
        <v>2030</v>
      </c>
      <c r="S20" s="13">
        <v>2040</v>
      </c>
      <c r="T20" s="13">
        <v>2050</v>
      </c>
      <c r="U20" s="13">
        <v>2019</v>
      </c>
      <c r="V20" s="13">
        <v>2025</v>
      </c>
      <c r="W20" s="13">
        <v>2030</v>
      </c>
      <c r="X20" s="13">
        <v>2040</v>
      </c>
      <c r="Y20" s="13">
        <v>2050</v>
      </c>
    </row>
    <row r="21" spans="2:25" ht="14.5" x14ac:dyDescent="0.35">
      <c r="B21" s="19" t="s">
        <v>21</v>
      </c>
      <c r="C21" s="14" t="s">
        <v>21</v>
      </c>
      <c r="D21" s="15">
        <f>'Sorties modèles'!D45+'Sorties modèles'!D51+'Sorties modèles'!D52</f>
        <v>0</v>
      </c>
      <c r="E21" s="15">
        <f>'Sorties modèles'!D45+'Sorties modèles'!D51+'Sorties modèles'!D52</f>
        <v>0</v>
      </c>
      <c r="F21" s="15">
        <f>AVERAGE(G21,E21)</f>
        <v>0</v>
      </c>
      <c r="G21" s="15">
        <f>'Sorties modèles'!G44+'Sorties modèles'!G45+'Sorties modèles'!G52</f>
        <v>0</v>
      </c>
      <c r="H21" s="15">
        <f>AVERAGE(I21,G21)</f>
        <v>0</v>
      </c>
      <c r="I21" s="15">
        <f>'Sorties modèles'!I45+'Sorties modèles'!I51+'Sorties modèles'!I52</f>
        <v>0</v>
      </c>
      <c r="J21" s="15">
        <f>AVERAGE(K21,I21)</f>
        <v>0</v>
      </c>
      <c r="K21" s="15">
        <f>'Sorties modèles'!K45+'Sorties modèles'!K51+'Sorties modèles'!K52</f>
        <v>0</v>
      </c>
      <c r="L21" s="15">
        <f>AVERAGE(M21,K21)</f>
        <v>0</v>
      </c>
      <c r="M21" s="15">
        <f>'Sorties modèles'!M45+'Sorties modèles'!M51+'Sorties modèles'!M52</f>
        <v>0</v>
      </c>
      <c r="O21" t="s">
        <v>4</v>
      </c>
      <c r="P21" s="16">
        <f>SUM(D26:D28)</f>
        <v>105.48290552345119</v>
      </c>
      <c r="Q21" s="16">
        <f t="shared" ref="Q21:Y21" si="11">SUM(E26:E28)</f>
        <v>112.78300850530181</v>
      </c>
      <c r="R21" s="16">
        <f t="shared" si="11"/>
        <v>118.97611701387018</v>
      </c>
      <c r="S21" s="16">
        <f t="shared" si="11"/>
        <v>119.92509782353304</v>
      </c>
      <c r="T21" s="16">
        <f t="shared" si="11"/>
        <v>120.82007609561506</v>
      </c>
      <c r="U21" s="16">
        <f>P21</f>
        <v>105.48290552345119</v>
      </c>
      <c r="V21" s="16">
        <f>SUM(I26:I28)</f>
        <v>110.91909208852567</v>
      </c>
      <c r="W21" s="16">
        <f>SUM(J26:J28)</f>
        <v>115.37817396690497</v>
      </c>
      <c r="X21" s="16">
        <f>SUM(K26:K28)</f>
        <v>116.20732420725855</v>
      </c>
      <c r="Y21" s="16">
        <f>SUM(L26:L28)</f>
        <v>117.17614746954226</v>
      </c>
    </row>
    <row r="22" spans="2:25" x14ac:dyDescent="0.25">
      <c r="C22" t="s">
        <v>22</v>
      </c>
      <c r="D22" s="16">
        <f t="shared" ref="D22:M22" si="12">SUM(D7:D21)</f>
        <v>177.91221610881206</v>
      </c>
      <c r="E22" s="16">
        <f t="shared" si="12"/>
        <v>178.87982595000591</v>
      </c>
      <c r="F22" s="16">
        <f t="shared" si="12"/>
        <v>192.5922610389085</v>
      </c>
      <c r="G22" s="16">
        <f t="shared" si="12"/>
        <v>204.84781651669365</v>
      </c>
      <c r="H22" s="16">
        <f t="shared" si="12"/>
        <v>212.47043902204442</v>
      </c>
      <c r="I22" s="16">
        <f t="shared" si="12"/>
        <v>220.43660825729955</v>
      </c>
      <c r="J22" s="16">
        <f t="shared" si="12"/>
        <v>210.30644374196953</v>
      </c>
      <c r="K22" s="16">
        <f t="shared" si="12"/>
        <v>219.89498731887861</v>
      </c>
      <c r="L22" s="16">
        <f t="shared" si="12"/>
        <v>269.86668551984565</v>
      </c>
      <c r="M22" s="16">
        <f t="shared" si="12"/>
        <v>319.97123980244561</v>
      </c>
      <c r="O22" t="s">
        <v>152</v>
      </c>
      <c r="P22" s="16">
        <f>D29</f>
        <v>25.7</v>
      </c>
      <c r="Q22" s="16">
        <f t="shared" ref="Q22:Y22" si="13">E29</f>
        <v>24.112272259287757</v>
      </c>
      <c r="R22" s="16">
        <f t="shared" si="13"/>
        <v>22.524544518575517</v>
      </c>
      <c r="S22" s="16">
        <f t="shared" si="13"/>
        <v>20.612557707069733</v>
      </c>
      <c r="T22" s="16">
        <f t="shared" si="13"/>
        <v>18.700570895563949</v>
      </c>
      <c r="U22" s="16">
        <f t="shared" ref="U22:U26" si="14">P22</f>
        <v>25.7</v>
      </c>
      <c r="V22" s="16">
        <f>I29</f>
        <v>20.679796709772418</v>
      </c>
      <c r="W22" s="16">
        <f>J29</f>
        <v>22.659022523980884</v>
      </c>
      <c r="X22" s="16">
        <f>K29</f>
        <v>20.889926588145954</v>
      </c>
      <c r="Y22" s="16">
        <f>L29</f>
        <v>19.120830652311028</v>
      </c>
    </row>
    <row r="23" spans="2:25" x14ac:dyDescent="0.25">
      <c r="O23" t="s">
        <v>10</v>
      </c>
      <c r="P23" s="16">
        <f>D30</f>
        <v>8.3126758237303395</v>
      </c>
      <c r="Q23" s="16">
        <f t="shared" ref="Q23:Y23" si="15">E30</f>
        <v>9.386510375494785</v>
      </c>
      <c r="R23" s="16">
        <f t="shared" si="15"/>
        <v>10.46034492725923</v>
      </c>
      <c r="S23" s="16">
        <f t="shared" si="15"/>
        <v>16.209725526320224</v>
      </c>
      <c r="T23" s="16">
        <f t="shared" si="15"/>
        <v>21.959106125381219</v>
      </c>
      <c r="U23" s="16">
        <f t="shared" si="14"/>
        <v>8.3126758237303395</v>
      </c>
      <c r="V23" s="16">
        <f>I30</f>
        <v>17.869135109839696</v>
      </c>
      <c r="W23" s="16">
        <f>J30</f>
        <v>13.779164094298171</v>
      </c>
      <c r="X23" s="16">
        <f>K30</f>
        <v>27.975368972365082</v>
      </c>
      <c r="Y23" s="16">
        <f>L30</f>
        <v>42.171573850431997</v>
      </c>
    </row>
    <row r="24" spans="2:25" ht="13" x14ac:dyDescent="0.3">
      <c r="B24" t="s">
        <v>234</v>
      </c>
      <c r="D24" s="127" t="s">
        <v>24</v>
      </c>
      <c r="E24" s="128" t="s">
        <v>232</v>
      </c>
      <c r="F24" s="128"/>
      <c r="G24" s="128"/>
      <c r="H24" s="128"/>
      <c r="I24" s="128" t="s">
        <v>233</v>
      </c>
      <c r="J24" s="128"/>
      <c r="K24" s="128"/>
      <c r="L24" s="128"/>
      <c r="O24" t="s">
        <v>13</v>
      </c>
      <c r="P24" s="16">
        <f>D33</f>
        <v>0.198367545075464</v>
      </c>
      <c r="Q24" s="16">
        <f t="shared" ref="Q24:Y24" si="16">E33</f>
        <v>0.53513505836674602</v>
      </c>
      <c r="R24" s="16">
        <f t="shared" si="16"/>
        <v>0.87190257165802798</v>
      </c>
      <c r="S24" s="16">
        <f t="shared" si="16"/>
        <v>2.449302626510494</v>
      </c>
      <c r="T24" s="16">
        <f t="shared" si="16"/>
        <v>4.0267026813629601</v>
      </c>
      <c r="U24" s="16">
        <f t="shared" si="14"/>
        <v>0.198367545075464</v>
      </c>
      <c r="V24" s="16">
        <f>I33</f>
        <v>2.9553042655719652</v>
      </c>
      <c r="W24" s="16">
        <f>J33</f>
        <v>1.88390584978097</v>
      </c>
      <c r="X24" s="16">
        <f>K33</f>
        <v>6.8561227912910345</v>
      </c>
      <c r="Y24" s="16">
        <f>L33</f>
        <v>11.8283397328011</v>
      </c>
    </row>
    <row r="25" spans="2:25" ht="13" x14ac:dyDescent="0.3">
      <c r="B25" s="14"/>
      <c r="C25" s="14"/>
      <c r="D25" s="127">
        <v>2019</v>
      </c>
      <c r="E25" s="127">
        <v>2025</v>
      </c>
      <c r="F25" s="127">
        <v>2030</v>
      </c>
      <c r="G25" s="127">
        <v>2040</v>
      </c>
      <c r="H25" s="127">
        <v>2050</v>
      </c>
      <c r="I25" s="127">
        <v>2025</v>
      </c>
      <c r="J25" s="127">
        <v>2030</v>
      </c>
      <c r="K25" s="127">
        <v>2040</v>
      </c>
      <c r="L25" s="127">
        <v>2050</v>
      </c>
      <c r="O25" t="s">
        <v>236</v>
      </c>
      <c r="P25" s="16">
        <f>D31+D32+D34+D35</f>
        <v>37.413305629177458</v>
      </c>
      <c r="Q25" s="16">
        <f t="shared" ref="Q25:Y25" si="17">E31+E32+E34+E35</f>
        <v>36.7619200491039</v>
      </c>
      <c r="R25" s="16">
        <f t="shared" si="17"/>
        <v>36.110534469030348</v>
      </c>
      <c r="S25" s="16">
        <f t="shared" si="17"/>
        <v>36.095775335661799</v>
      </c>
      <c r="T25" s="16">
        <f t="shared" si="17"/>
        <v>36.081016202293249</v>
      </c>
      <c r="U25" s="16">
        <f t="shared" si="14"/>
        <v>37.413305629177458</v>
      </c>
      <c r="V25" s="16">
        <f>I31+I32+I34+I35</f>
        <v>36.92767229479454</v>
      </c>
      <c r="W25" s="16">
        <f>J31+J32+J34+J35</f>
        <v>37.774328387295832</v>
      </c>
      <c r="X25" s="16">
        <f>K31+K32+K34+K35</f>
        <v>39.027793632089697</v>
      </c>
      <c r="Y25" s="16">
        <f>L31+L32+L34+L35</f>
        <v>40.281258876883562</v>
      </c>
    </row>
    <row r="26" spans="2:25" x14ac:dyDescent="0.25">
      <c r="B26" s="129" t="s">
        <v>4</v>
      </c>
      <c r="C26" s="14" t="s">
        <v>5</v>
      </c>
      <c r="D26" s="15">
        <v>72.020806831213875</v>
      </c>
      <c r="E26" s="15">
        <v>78.28039333960362</v>
      </c>
      <c r="F26" s="15">
        <v>83.496715429928486</v>
      </c>
      <c r="G26" s="15">
        <v>83.496715429928472</v>
      </c>
      <c r="H26" s="15">
        <v>83.496715429928472</v>
      </c>
      <c r="I26" s="15">
        <v>75.383607514359326</v>
      </c>
      <c r="J26" s="15">
        <v>77.829600072538554</v>
      </c>
      <c r="K26" s="15">
        <v>76.17669142663317</v>
      </c>
      <c r="L26" s="15">
        <v>73.862619322365589</v>
      </c>
      <c r="O26" t="s">
        <v>16</v>
      </c>
      <c r="P26" s="16">
        <f>SUM(D36:D39)</f>
        <v>0.80496158737759005</v>
      </c>
      <c r="Q26" s="16">
        <f t="shared" ref="Q26:Y26" si="18">SUM(E36:E39)</f>
        <v>1.9079093478023488</v>
      </c>
      <c r="R26" s="16">
        <f t="shared" si="18"/>
        <v>4.5132709013305554</v>
      </c>
      <c r="S26" s="16">
        <f t="shared" si="18"/>
        <v>6.2113572471594356</v>
      </c>
      <c r="T26" s="16">
        <f t="shared" si="18"/>
        <v>8.7025470412641788</v>
      </c>
      <c r="U26" s="16">
        <f t="shared" si="14"/>
        <v>0.80496158737759005</v>
      </c>
      <c r="V26" s="16">
        <f>SUM(I36:I39)</f>
        <v>2.4434046674200971</v>
      </c>
      <c r="W26" s="16">
        <f>SUM(J36:J39)</f>
        <v>3.6832278108173964</v>
      </c>
      <c r="X26" s="16">
        <f>SUM(K36:K39)</f>
        <v>6.1031259889830238</v>
      </c>
      <c r="Y26" s="16">
        <f>SUM(L36:L39)</f>
        <v>8.5230241671486517</v>
      </c>
    </row>
    <row r="27" spans="2:25" x14ac:dyDescent="0.25">
      <c r="B27" s="130"/>
      <c r="C27" s="14" t="s">
        <v>6</v>
      </c>
      <c r="D27" s="15">
        <v>16.790670120808731</v>
      </c>
      <c r="E27" s="15">
        <v>17.831186594269582</v>
      </c>
      <c r="F27" s="15">
        <v>18.807973012513106</v>
      </c>
      <c r="G27" s="15">
        <v>19.756953822175976</v>
      </c>
      <c r="H27" s="15">
        <v>20.65193209425798</v>
      </c>
      <c r="I27" s="15">
        <v>18.864056002737733</v>
      </c>
      <c r="J27" s="15">
        <v>20.877145322937814</v>
      </c>
      <c r="K27" s="15">
        <v>23.359204209196776</v>
      </c>
      <c r="L27" s="15">
        <v>26.642099575748073</v>
      </c>
    </row>
    <row r="28" spans="2:25" x14ac:dyDescent="0.25">
      <c r="B28" s="131"/>
      <c r="C28" s="132" t="s">
        <v>7</v>
      </c>
      <c r="D28" s="15">
        <v>16.671428571428599</v>
      </c>
      <c r="E28" s="15">
        <v>16.671428571428599</v>
      </c>
      <c r="F28" s="15">
        <v>16.671428571428599</v>
      </c>
      <c r="G28" s="15">
        <v>16.671428571428599</v>
      </c>
      <c r="H28" s="15">
        <v>16.671428571428599</v>
      </c>
      <c r="I28" s="15">
        <v>16.671428571428599</v>
      </c>
      <c r="J28" s="15">
        <v>16.671428571428599</v>
      </c>
      <c r="K28" s="15">
        <v>16.671428571428599</v>
      </c>
      <c r="L28" s="15">
        <v>16.671428571428599</v>
      </c>
    </row>
    <row r="29" spans="2:25" x14ac:dyDescent="0.25">
      <c r="B29" s="129" t="s">
        <v>8</v>
      </c>
      <c r="C29" s="14" t="s">
        <v>9</v>
      </c>
      <c r="D29" s="15">
        <v>25.7</v>
      </c>
      <c r="E29" s="15">
        <v>24.112272259287757</v>
      </c>
      <c r="F29" s="15">
        <v>22.524544518575517</v>
      </c>
      <c r="G29" s="15">
        <v>20.612557707069733</v>
      </c>
      <c r="H29" s="15">
        <v>18.700570895563949</v>
      </c>
      <c r="I29" s="15">
        <v>20.679796709772418</v>
      </c>
      <c r="J29" s="15">
        <v>22.659022523980884</v>
      </c>
      <c r="K29" s="15">
        <v>20.889926588145954</v>
      </c>
      <c r="L29" s="15">
        <v>19.120830652311028</v>
      </c>
      <c r="P29">
        <v>2019</v>
      </c>
      <c r="Q29" t="s">
        <v>237</v>
      </c>
      <c r="R29" t="s">
        <v>238</v>
      </c>
      <c r="S29" t="s">
        <v>239</v>
      </c>
      <c r="T29" t="s">
        <v>240</v>
      </c>
      <c r="U29" t="s">
        <v>241</v>
      </c>
      <c r="V29" t="s">
        <v>242</v>
      </c>
      <c r="W29" t="s">
        <v>243</v>
      </c>
      <c r="X29" t="s">
        <v>244</v>
      </c>
    </row>
    <row r="30" spans="2:25" x14ac:dyDescent="0.25">
      <c r="B30" s="130"/>
      <c r="C30" s="14" t="s">
        <v>10</v>
      </c>
      <c r="D30" s="15">
        <v>8.3126758237303395</v>
      </c>
      <c r="E30" s="15">
        <v>9.386510375494785</v>
      </c>
      <c r="F30" s="15">
        <v>10.46034492725923</v>
      </c>
      <c r="G30" s="15">
        <v>16.209725526320224</v>
      </c>
      <c r="H30" s="15">
        <v>21.959106125381219</v>
      </c>
      <c r="I30" s="15">
        <v>17.869135109839696</v>
      </c>
      <c r="J30" s="15">
        <v>13.779164094298171</v>
      </c>
      <c r="K30" s="15">
        <v>27.975368972365082</v>
      </c>
      <c r="L30" s="15">
        <v>42.171573850431997</v>
      </c>
      <c r="O30" t="s">
        <v>4</v>
      </c>
      <c r="P30" s="16">
        <f>P12</f>
        <v>105.51147695202262</v>
      </c>
      <c r="Q30" s="16">
        <f>R21</f>
        <v>118.97611701387018</v>
      </c>
      <c r="R30" s="16">
        <f>R12</f>
        <v>118.6540234132454</v>
      </c>
      <c r="S30" s="16">
        <f>T21</f>
        <v>120.82007609561506</v>
      </c>
      <c r="T30" s="16">
        <f>T12</f>
        <v>122.13660825729956</v>
      </c>
      <c r="U30" s="16">
        <f>W21</f>
        <v>115.37817396690497</v>
      </c>
      <c r="V30" s="16">
        <f>W12</f>
        <v>114.49429766370619</v>
      </c>
      <c r="W30" s="16">
        <f>Y21</f>
        <v>117.17614746954226</v>
      </c>
      <c r="X30" s="16">
        <f>Y12</f>
        <v>121.07123980244555</v>
      </c>
    </row>
    <row r="31" spans="2:25" x14ac:dyDescent="0.25">
      <c r="B31" s="130"/>
      <c r="C31" s="14" t="s">
        <v>11</v>
      </c>
      <c r="D31" s="15">
        <v>0</v>
      </c>
      <c r="E31" s="15">
        <v>0.45676674844790299</v>
      </c>
      <c r="F31" s="15">
        <v>0.91353349689580599</v>
      </c>
      <c r="G31" s="15">
        <v>2.4851976045814679</v>
      </c>
      <c r="H31" s="15">
        <v>4.0568617122671302</v>
      </c>
      <c r="I31" s="15">
        <v>2.4855425474123858</v>
      </c>
      <c r="J31" s="15">
        <v>0.91422338255764102</v>
      </c>
      <c r="K31" s="15">
        <v>2.0243854482527204</v>
      </c>
      <c r="L31" s="15">
        <v>3.1345475139477998</v>
      </c>
      <c r="O31" t="s">
        <v>152</v>
      </c>
      <c r="P31" s="16">
        <f t="shared" ref="P31:P35" si="19">P13</f>
        <v>26.6</v>
      </c>
      <c r="Q31" s="16">
        <f t="shared" ref="Q31:Q35" si="20">R22</f>
        <v>22.524544518575517</v>
      </c>
      <c r="R31" s="16">
        <f t="shared" ref="R31:R35" si="21">R13</f>
        <v>28.6</v>
      </c>
      <c r="S31" s="16">
        <f t="shared" ref="S31:S35" si="22">T22</f>
        <v>18.700570895563949</v>
      </c>
      <c r="T31" s="16">
        <f t="shared" ref="T31:T35" si="23">T13</f>
        <v>28.6</v>
      </c>
      <c r="U31" s="16">
        <f t="shared" ref="U31:U35" si="24">W22</f>
        <v>22.659022523980884</v>
      </c>
      <c r="V31" s="16">
        <f t="shared" ref="V31:V35" si="25">W13</f>
        <v>29.7</v>
      </c>
      <c r="W31" s="16">
        <f t="shared" ref="W31:W35" si="26">Y22</f>
        <v>19.120830652311028</v>
      </c>
      <c r="X31" s="16">
        <f t="shared" ref="X31:X35" si="27">Y13</f>
        <v>44.7</v>
      </c>
    </row>
    <row r="32" spans="2:25" x14ac:dyDescent="0.25">
      <c r="B32" s="130"/>
      <c r="C32" s="14" t="s">
        <v>12</v>
      </c>
      <c r="D32" s="15">
        <v>35.55702424712328</v>
      </c>
      <c r="E32" s="15">
        <v>33.784553053371511</v>
      </c>
      <c r="F32" s="15">
        <v>32.012081859619748</v>
      </c>
      <c r="G32" s="15">
        <v>28.585398040281405</v>
      </c>
      <c r="H32" s="15">
        <v>25.158714220943061</v>
      </c>
      <c r="I32" s="15">
        <v>28.585398040281405</v>
      </c>
      <c r="J32" s="15">
        <v>32.012081859619748</v>
      </c>
      <c r="K32" s="15">
        <v>28.585398040281405</v>
      </c>
      <c r="L32" s="15">
        <v>25.158714220943061</v>
      </c>
      <c r="O32" t="s">
        <v>10</v>
      </c>
      <c r="P32" s="16">
        <f t="shared" si="19"/>
        <v>8.3126758237303395</v>
      </c>
      <c r="Q32" s="16">
        <f t="shared" si="20"/>
        <v>10.46034492725923</v>
      </c>
      <c r="R32" s="16">
        <f t="shared" si="21"/>
        <v>10.7</v>
      </c>
      <c r="S32" s="16">
        <f t="shared" si="22"/>
        <v>21.959106125381219</v>
      </c>
      <c r="T32" s="16">
        <f t="shared" si="23"/>
        <v>17.2</v>
      </c>
      <c r="U32" s="16">
        <f t="shared" si="24"/>
        <v>13.779164094298171</v>
      </c>
      <c r="V32" s="16">
        <f t="shared" si="25"/>
        <v>19.8</v>
      </c>
      <c r="W32" s="16">
        <f t="shared" si="26"/>
        <v>42.171573850431997</v>
      </c>
      <c r="X32" s="16">
        <f t="shared" si="27"/>
        <v>55.099999999999994</v>
      </c>
    </row>
    <row r="33" spans="2:24" x14ac:dyDescent="0.25">
      <c r="B33" s="130"/>
      <c r="C33" s="14" t="s">
        <v>13</v>
      </c>
      <c r="D33" s="15">
        <v>0.198367545075464</v>
      </c>
      <c r="E33" s="15">
        <v>0.53513505836674602</v>
      </c>
      <c r="F33" s="15">
        <v>0.87190257165802798</v>
      </c>
      <c r="G33" s="15">
        <v>2.449302626510494</v>
      </c>
      <c r="H33" s="15">
        <v>4.0267026813629601</v>
      </c>
      <c r="I33" s="15">
        <v>2.9553042655719652</v>
      </c>
      <c r="J33" s="15">
        <v>1.88390584978097</v>
      </c>
      <c r="K33" s="15">
        <v>6.8561227912910345</v>
      </c>
      <c r="L33" s="15">
        <v>11.8283397328011</v>
      </c>
      <c r="O33" t="s">
        <v>13</v>
      </c>
      <c r="P33" s="16">
        <f t="shared" si="19"/>
        <v>0.198367545075464</v>
      </c>
      <c r="Q33" s="16">
        <f t="shared" si="20"/>
        <v>0.87190257165802798</v>
      </c>
      <c r="R33" s="16">
        <f t="shared" si="21"/>
        <v>4.9000000000000004</v>
      </c>
      <c r="S33" s="16">
        <f t="shared" si="22"/>
        <v>4.0267026813629601</v>
      </c>
      <c r="T33" s="16">
        <f t="shared" si="23"/>
        <v>9.1999999999999993</v>
      </c>
      <c r="U33" s="16">
        <f t="shared" si="24"/>
        <v>1.88390584978097</v>
      </c>
      <c r="V33" s="16">
        <f t="shared" si="25"/>
        <v>8.6</v>
      </c>
      <c r="W33" s="16">
        <f t="shared" si="26"/>
        <v>11.8283397328011</v>
      </c>
      <c r="X33" s="16">
        <f t="shared" si="27"/>
        <v>34.9</v>
      </c>
    </row>
    <row r="34" spans="2:24" x14ac:dyDescent="0.25">
      <c r="B34" s="130"/>
      <c r="C34" s="14" t="s">
        <v>14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O34" t="s">
        <v>236</v>
      </c>
      <c r="P34" s="16">
        <f t="shared" si="19"/>
        <v>37.413305629177458</v>
      </c>
      <c r="Q34" s="16">
        <f t="shared" si="20"/>
        <v>36.110534469030348</v>
      </c>
      <c r="R34" s="16">
        <f t="shared" si="21"/>
        <v>37.5</v>
      </c>
      <c r="S34" s="16">
        <f t="shared" si="22"/>
        <v>36.081016202293249</v>
      </c>
      <c r="T34" s="16">
        <f t="shared" si="23"/>
        <v>34.6</v>
      </c>
      <c r="U34" s="16">
        <f t="shared" si="24"/>
        <v>37.774328387295832</v>
      </c>
      <c r="V34" s="16">
        <f t="shared" si="25"/>
        <v>43.499999999999993</v>
      </c>
      <c r="W34" s="16">
        <f t="shared" si="26"/>
        <v>40.281258876883562</v>
      </c>
      <c r="X34" s="16">
        <f t="shared" si="27"/>
        <v>54.8</v>
      </c>
    </row>
    <row r="35" spans="2:24" x14ac:dyDescent="0.25">
      <c r="B35" s="131"/>
      <c r="C35" s="14" t="s">
        <v>15</v>
      </c>
      <c r="D35" s="15">
        <v>1.8562813820541799</v>
      </c>
      <c r="E35" s="15">
        <v>2.5206002472844853</v>
      </c>
      <c r="F35" s="15">
        <v>3.1849191125147902</v>
      </c>
      <c r="G35" s="15">
        <v>5.0251796907989252</v>
      </c>
      <c r="H35" s="15">
        <v>6.8654402690830603</v>
      </c>
      <c r="I35" s="15">
        <v>5.8567317071007503</v>
      </c>
      <c r="J35" s="15">
        <v>4.8480231451184403</v>
      </c>
      <c r="K35" s="15">
        <v>8.4180101435555699</v>
      </c>
      <c r="L35" s="15">
        <v>11.9879971419927</v>
      </c>
      <c r="O35" t="s">
        <v>16</v>
      </c>
      <c r="P35" s="16">
        <f t="shared" si="19"/>
        <v>0.84399999999999997</v>
      </c>
      <c r="Q35" s="16">
        <f t="shared" si="20"/>
        <v>4.5132709013305554</v>
      </c>
      <c r="R35" s="16">
        <f t="shared" si="21"/>
        <v>4.4937931034482759</v>
      </c>
      <c r="S35" s="16">
        <f t="shared" si="22"/>
        <v>8.7025470412641788</v>
      </c>
      <c r="T35" s="16">
        <f t="shared" si="23"/>
        <v>8.7000000000000011</v>
      </c>
      <c r="U35" s="16">
        <f t="shared" si="24"/>
        <v>3.6832278108173964</v>
      </c>
      <c r="V35" s="16">
        <f t="shared" si="25"/>
        <v>3.8006896551724143</v>
      </c>
      <c r="W35" s="16">
        <f t="shared" si="26"/>
        <v>8.5230241671486517</v>
      </c>
      <c r="X35" s="16">
        <f t="shared" si="27"/>
        <v>9.4</v>
      </c>
    </row>
    <row r="36" spans="2:24" x14ac:dyDescent="0.25">
      <c r="B36" s="129" t="s">
        <v>16</v>
      </c>
      <c r="C36" s="14" t="s">
        <v>17</v>
      </c>
      <c r="D36" s="15">
        <v>0.17899999999999999</v>
      </c>
      <c r="E36" s="15">
        <v>0.58344827586206893</v>
      </c>
      <c r="F36" s="15">
        <v>0.83275862068965523</v>
      </c>
      <c r="G36" s="15">
        <v>1.3313793103448277</v>
      </c>
      <c r="H36" s="15">
        <v>1.83</v>
      </c>
      <c r="I36" s="15">
        <v>0.58344827586206893</v>
      </c>
      <c r="J36" s="15">
        <v>0.83275862068965523</v>
      </c>
      <c r="K36" s="15">
        <v>1.3313793103448277</v>
      </c>
      <c r="L36" s="15">
        <v>1.83</v>
      </c>
    </row>
    <row r="37" spans="2:24" x14ac:dyDescent="0.25">
      <c r="B37" s="130"/>
      <c r="C37" s="14" t="s">
        <v>18</v>
      </c>
      <c r="D37" s="15">
        <v>0.11799999999999999</v>
      </c>
      <c r="E37" s="15">
        <v>0.48724137931034484</v>
      </c>
      <c r="F37" s="15">
        <v>1.6768965517241379</v>
      </c>
      <c r="G37" s="15">
        <v>1.6768965517241379</v>
      </c>
      <c r="H37" s="15">
        <v>2.4700000000000002</v>
      </c>
      <c r="I37" s="15">
        <v>0.48724137931034484</v>
      </c>
      <c r="J37" s="15">
        <v>0.883793103448276</v>
      </c>
      <c r="K37" s="15">
        <v>1.6768965517241379</v>
      </c>
      <c r="L37" s="15">
        <v>2.4700000000000002</v>
      </c>
    </row>
    <row r="38" spans="2:24" x14ac:dyDescent="0.25">
      <c r="B38" s="130"/>
      <c r="C38" s="14" t="s">
        <v>19</v>
      </c>
      <c r="D38" s="15">
        <v>0.26096158737759001</v>
      </c>
      <c r="E38" s="15">
        <v>0.34021969262993501</v>
      </c>
      <c r="F38" s="15">
        <v>0.41947779788228001</v>
      </c>
      <c r="G38" s="15">
        <v>0.41101241957322898</v>
      </c>
      <c r="H38" s="15">
        <v>0.40254704126417801</v>
      </c>
      <c r="I38" s="15">
        <v>0.39254259845458001</v>
      </c>
      <c r="J38" s="15">
        <v>0.382538155644982</v>
      </c>
      <c r="K38" s="15">
        <v>0.30278116139681699</v>
      </c>
      <c r="L38" s="15">
        <v>0.223024167148652</v>
      </c>
    </row>
    <row r="39" spans="2:24" x14ac:dyDescent="0.25">
      <c r="B39" s="131"/>
      <c r="C39" s="133" t="s">
        <v>20</v>
      </c>
      <c r="D39" s="15">
        <v>0.247</v>
      </c>
      <c r="E39" s="15">
        <v>0.497</v>
      </c>
      <c r="F39" s="15">
        <v>1.584137931034483</v>
      </c>
      <c r="G39" s="15">
        <v>2.7920689655172413</v>
      </c>
      <c r="H39" s="15">
        <v>4</v>
      </c>
      <c r="I39" s="15">
        <v>0.98017241379310338</v>
      </c>
      <c r="J39" s="15">
        <v>1.584137931034483</v>
      </c>
      <c r="K39" s="15">
        <v>2.7920689655172413</v>
      </c>
      <c r="L39" s="15">
        <v>4</v>
      </c>
    </row>
    <row r="40" spans="2:24" ht="14.5" x14ac:dyDescent="0.35">
      <c r="B40" s="134" t="s">
        <v>21</v>
      </c>
      <c r="C40" s="14" t="s">
        <v>21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</row>
    <row r="41" spans="2:24" x14ac:dyDescent="0.25">
      <c r="C41" t="s">
        <v>22</v>
      </c>
      <c r="D41" s="16">
        <v>177.91221610881203</v>
      </c>
      <c r="E41" s="16">
        <v>185.48675559535738</v>
      </c>
      <c r="F41" s="16">
        <v>193.45671440172384</v>
      </c>
      <c r="G41" s="16">
        <v>201.50381626625472</v>
      </c>
      <c r="H41" s="16">
        <v>210.29001904148063</v>
      </c>
      <c r="I41" s="16">
        <v>191.79440513592442</v>
      </c>
      <c r="J41" s="16">
        <v>195.15782263307827</v>
      </c>
      <c r="K41" s="16">
        <v>217.05966218013333</v>
      </c>
      <c r="L41" s="16">
        <v>239.10117474911863</v>
      </c>
    </row>
  </sheetData>
  <mergeCells count="14">
    <mergeCell ref="B26:B28"/>
    <mergeCell ref="B29:B35"/>
    <mergeCell ref="B36:B39"/>
    <mergeCell ref="V10:Y10"/>
    <mergeCell ref="P10:T10"/>
    <mergeCell ref="P19:T19"/>
    <mergeCell ref="V19:Y19"/>
    <mergeCell ref="E5:I5"/>
    <mergeCell ref="J5:M5"/>
    <mergeCell ref="B7:B9"/>
    <mergeCell ref="B10:B16"/>
    <mergeCell ref="B17:B20"/>
    <mergeCell ref="E24:H24"/>
    <mergeCell ref="I24:L2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43"/>
  <sheetViews>
    <sheetView tabSelected="1" zoomScale="129" zoomScaleNormal="129" workbookViewId="0">
      <selection activeCell="C13" sqref="C13"/>
    </sheetView>
  </sheetViews>
  <sheetFormatPr baseColWidth="10" defaultColWidth="8.7265625" defaultRowHeight="12.5" x14ac:dyDescent="0.25"/>
  <cols>
    <col min="1" max="1" width="10.453125" customWidth="1"/>
    <col min="2" max="2" width="26.26953125" customWidth="1"/>
    <col min="3" max="1025" width="10.453125" customWidth="1"/>
  </cols>
  <sheetData>
    <row r="4" spans="2:8" ht="14.5" x14ac:dyDescent="0.25">
      <c r="B4" s="115" t="s">
        <v>76</v>
      </c>
      <c r="C4" s="116">
        <v>2017</v>
      </c>
      <c r="D4" s="117" t="s">
        <v>211</v>
      </c>
      <c r="E4" s="117" t="s">
        <v>212</v>
      </c>
      <c r="F4" s="117" t="s">
        <v>213</v>
      </c>
      <c r="G4" s="117" t="s">
        <v>214</v>
      </c>
      <c r="H4" s="117" t="s">
        <v>215</v>
      </c>
    </row>
    <row r="5" spans="2:8" x14ac:dyDescent="0.25">
      <c r="B5" s="118" t="s">
        <v>216</v>
      </c>
      <c r="C5" s="119">
        <v>79.400000000000006</v>
      </c>
      <c r="D5" s="119">
        <v>94.7</v>
      </c>
      <c r="E5" s="119">
        <v>80.7</v>
      </c>
      <c r="F5" s="119">
        <v>104.4</v>
      </c>
      <c r="G5" s="119">
        <v>120.9</v>
      </c>
      <c r="H5" s="119">
        <v>110.5</v>
      </c>
    </row>
    <row r="6" spans="2:8" x14ac:dyDescent="0.25">
      <c r="B6" s="120" t="s">
        <v>217</v>
      </c>
      <c r="C6" s="119">
        <v>25.7</v>
      </c>
      <c r="D6" s="119">
        <v>44.3</v>
      </c>
      <c r="E6" s="119">
        <v>36</v>
      </c>
      <c r="F6" s="119">
        <v>37.700000000000003</v>
      </c>
      <c r="G6" s="119">
        <v>42.7</v>
      </c>
      <c r="H6" s="119">
        <v>42.3</v>
      </c>
    </row>
    <row r="7" spans="2:8" ht="25" x14ac:dyDescent="0.25">
      <c r="B7" s="120" t="s">
        <v>218</v>
      </c>
      <c r="C7" s="121"/>
      <c r="D7" s="121"/>
      <c r="E7" s="119">
        <v>25</v>
      </c>
      <c r="F7" s="119">
        <v>25</v>
      </c>
      <c r="G7" s="119">
        <v>48.9</v>
      </c>
      <c r="H7" s="121"/>
    </row>
    <row r="8" spans="2:8" x14ac:dyDescent="0.25">
      <c r="B8" s="120" t="s">
        <v>13</v>
      </c>
      <c r="C8" s="119">
        <v>0.6</v>
      </c>
      <c r="D8" s="119">
        <v>30.4</v>
      </c>
      <c r="E8" s="119">
        <v>46</v>
      </c>
      <c r="F8" s="119">
        <v>46.2</v>
      </c>
      <c r="G8" s="119">
        <v>49.5</v>
      </c>
      <c r="H8" s="119">
        <v>55.3</v>
      </c>
    </row>
    <row r="9" spans="2:8" x14ac:dyDescent="0.25">
      <c r="B9" s="120" t="s">
        <v>219</v>
      </c>
      <c r="C9" s="119">
        <v>0.1</v>
      </c>
      <c r="D9" s="119">
        <v>15.8</v>
      </c>
      <c r="E9" s="119">
        <v>36.4</v>
      </c>
      <c r="F9" s="119">
        <v>33</v>
      </c>
      <c r="G9" s="119">
        <v>28.8</v>
      </c>
      <c r="H9" s="119">
        <v>36</v>
      </c>
    </row>
    <row r="10" spans="2:8" ht="25" x14ac:dyDescent="0.25">
      <c r="B10" s="120" t="s">
        <v>220</v>
      </c>
      <c r="C10" s="119">
        <v>34.299999999999997</v>
      </c>
      <c r="D10" s="119">
        <v>21.9</v>
      </c>
      <c r="E10" s="119">
        <v>31.7</v>
      </c>
      <c r="F10" s="119">
        <v>18.399999999999999</v>
      </c>
      <c r="G10" s="119">
        <v>24.4</v>
      </c>
      <c r="H10" s="119">
        <v>25.1</v>
      </c>
    </row>
    <row r="11" spans="2:8" ht="25" x14ac:dyDescent="0.25">
      <c r="B11" s="120" t="s">
        <v>221</v>
      </c>
      <c r="C11" s="119">
        <v>1.2</v>
      </c>
      <c r="D11" s="119">
        <v>6.2</v>
      </c>
      <c r="E11" s="121"/>
      <c r="F11" s="121"/>
      <c r="G11" s="119">
        <v>9.1</v>
      </c>
      <c r="H11" s="119">
        <v>10</v>
      </c>
    </row>
    <row r="12" spans="2:8" x14ac:dyDescent="0.25">
      <c r="B12" s="120" t="s">
        <v>209</v>
      </c>
      <c r="C12" s="121"/>
      <c r="D12" s="119">
        <v>8.1</v>
      </c>
      <c r="E12" s="119">
        <v>14.4</v>
      </c>
      <c r="F12" s="119">
        <v>17.600000000000001</v>
      </c>
      <c r="G12" s="119">
        <v>19.899999999999999</v>
      </c>
      <c r="H12" s="119">
        <v>18.7</v>
      </c>
    </row>
    <row r="13" spans="2:8" x14ac:dyDescent="0.25">
      <c r="B13" s="120" t="s">
        <v>15</v>
      </c>
      <c r="C13" s="119">
        <v>2.6</v>
      </c>
      <c r="D13" s="119">
        <v>24.3</v>
      </c>
      <c r="E13" s="119">
        <v>9.8000000000000007</v>
      </c>
      <c r="F13" s="119">
        <v>10.1</v>
      </c>
      <c r="G13" s="119">
        <v>20.2</v>
      </c>
      <c r="H13" s="119">
        <v>20.6</v>
      </c>
    </row>
    <row r="14" spans="2:8" ht="25" x14ac:dyDescent="0.25">
      <c r="B14" s="120" t="s">
        <v>222</v>
      </c>
      <c r="C14" s="119">
        <v>2.6</v>
      </c>
      <c r="D14" s="119">
        <v>9.9</v>
      </c>
      <c r="E14" s="119">
        <v>9.4</v>
      </c>
      <c r="F14" s="119">
        <v>10</v>
      </c>
      <c r="G14" s="119">
        <v>22.6</v>
      </c>
      <c r="H14" s="119">
        <v>22.8</v>
      </c>
    </row>
    <row r="17" spans="2:8" ht="14.5" x14ac:dyDescent="0.25">
      <c r="B17" s="122" t="s">
        <v>76</v>
      </c>
      <c r="C17" s="116">
        <v>2017</v>
      </c>
      <c r="D17" s="123" t="s">
        <v>211</v>
      </c>
      <c r="E17" s="123" t="s">
        <v>212</v>
      </c>
      <c r="F17" s="123" t="s">
        <v>213</v>
      </c>
      <c r="G17" s="123" t="s">
        <v>214</v>
      </c>
      <c r="H17" s="123" t="s">
        <v>215</v>
      </c>
    </row>
    <row r="18" spans="2:8" x14ac:dyDescent="0.25">
      <c r="B18" s="124" t="s">
        <v>27</v>
      </c>
      <c r="C18" s="119">
        <v>106.3</v>
      </c>
      <c r="D18" s="125">
        <v>92.2</v>
      </c>
      <c r="E18" s="125">
        <v>136.69999999999999</v>
      </c>
      <c r="F18" s="125">
        <v>141.30000000000001</v>
      </c>
      <c r="G18" s="125">
        <v>107.6</v>
      </c>
      <c r="H18" s="125">
        <v>75.2</v>
      </c>
    </row>
    <row r="19" spans="2:8" x14ac:dyDescent="0.25">
      <c r="B19" s="126" t="s">
        <v>29</v>
      </c>
      <c r="C19" s="119">
        <v>4.7</v>
      </c>
      <c r="D19" s="119">
        <v>89.3</v>
      </c>
      <c r="E19" s="119">
        <v>108.8</v>
      </c>
      <c r="F19" s="119">
        <v>110.5</v>
      </c>
      <c r="G19" s="119">
        <v>135.6</v>
      </c>
      <c r="H19" s="119">
        <v>148.4</v>
      </c>
    </row>
    <row r="20" spans="2:8" x14ac:dyDescent="0.25">
      <c r="B20" s="126" t="s">
        <v>36</v>
      </c>
      <c r="C20" s="119">
        <v>36.299999999999997</v>
      </c>
      <c r="D20" s="119">
        <v>74.2</v>
      </c>
      <c r="E20" s="119">
        <v>43.9</v>
      </c>
      <c r="F20" s="119">
        <v>51.2</v>
      </c>
      <c r="G20" s="119">
        <v>106.7</v>
      </c>
      <c r="H20" s="119">
        <v>113.3</v>
      </c>
    </row>
    <row r="21" spans="2:8" x14ac:dyDescent="0.25">
      <c r="B21" s="126" t="s">
        <v>206</v>
      </c>
      <c r="C21" s="119">
        <v>0</v>
      </c>
      <c r="D21" s="119">
        <v>0</v>
      </c>
      <c r="E21" s="119">
        <v>0</v>
      </c>
      <c r="F21" s="119">
        <v>0</v>
      </c>
      <c r="G21" s="119">
        <v>32.4</v>
      </c>
      <c r="H21" s="119">
        <v>0</v>
      </c>
    </row>
    <row r="24" spans="2:8" ht="14.5" x14ac:dyDescent="0.25">
      <c r="B24" s="115" t="s">
        <v>76</v>
      </c>
      <c r="C24" s="116">
        <v>2017</v>
      </c>
      <c r="D24" s="117" t="s">
        <v>211</v>
      </c>
      <c r="E24" s="117" t="s">
        <v>212</v>
      </c>
      <c r="F24" s="117" t="s">
        <v>213</v>
      </c>
      <c r="G24" s="117" t="s">
        <v>214</v>
      </c>
      <c r="H24" s="117" t="s">
        <v>215</v>
      </c>
    </row>
    <row r="25" spans="2:8" x14ac:dyDescent="0.25">
      <c r="B25" s="118" t="s">
        <v>13</v>
      </c>
      <c r="C25" s="119">
        <v>0.6</v>
      </c>
      <c r="D25" s="119">
        <v>30.4</v>
      </c>
      <c r="E25" s="119">
        <v>46</v>
      </c>
      <c r="F25" s="119">
        <v>46.2</v>
      </c>
      <c r="G25" s="119">
        <v>49.5</v>
      </c>
      <c r="H25" s="119">
        <v>55.3</v>
      </c>
    </row>
    <row r="26" spans="2:8" ht="25" x14ac:dyDescent="0.25">
      <c r="B26" s="120" t="s">
        <v>208</v>
      </c>
      <c r="C26" s="119">
        <v>1.2</v>
      </c>
      <c r="D26" s="119">
        <v>6.3</v>
      </c>
      <c r="E26" s="121"/>
      <c r="F26" s="121"/>
      <c r="G26" s="119">
        <v>9.1</v>
      </c>
      <c r="H26" s="119">
        <v>10</v>
      </c>
    </row>
    <row r="27" spans="2:8" x14ac:dyDescent="0.25">
      <c r="B27" s="120" t="s">
        <v>209</v>
      </c>
      <c r="C27" s="121"/>
      <c r="D27" s="119">
        <v>8</v>
      </c>
      <c r="E27" s="119">
        <v>14.4</v>
      </c>
      <c r="F27" s="119">
        <v>17.600000000000001</v>
      </c>
      <c r="G27" s="119">
        <v>19.899999999999999</v>
      </c>
      <c r="H27" s="119">
        <v>18.7</v>
      </c>
    </row>
    <row r="28" spans="2:8" x14ac:dyDescent="0.25">
      <c r="B28" s="120" t="s">
        <v>15</v>
      </c>
      <c r="C28" s="119">
        <v>2.6</v>
      </c>
      <c r="D28" s="119">
        <v>24.3</v>
      </c>
      <c r="E28" s="119">
        <v>9.8000000000000007</v>
      </c>
      <c r="F28" s="119">
        <v>10.6</v>
      </c>
      <c r="G28" s="119">
        <v>20.2</v>
      </c>
      <c r="H28" s="119">
        <v>20.6</v>
      </c>
    </row>
    <row r="29" spans="2:8" ht="25" x14ac:dyDescent="0.25">
      <c r="B29" s="120" t="s">
        <v>223</v>
      </c>
      <c r="C29" s="121"/>
      <c r="D29" s="119">
        <v>5.8</v>
      </c>
      <c r="E29" s="119">
        <v>5.3</v>
      </c>
      <c r="F29" s="119">
        <v>5.9</v>
      </c>
      <c r="G29" s="119">
        <v>10.6</v>
      </c>
      <c r="H29" s="119">
        <v>10.8</v>
      </c>
    </row>
    <row r="30" spans="2:8" x14ac:dyDescent="0.25">
      <c r="B30" s="120" t="s">
        <v>219</v>
      </c>
      <c r="C30" s="121"/>
      <c r="D30" s="119">
        <v>14.5</v>
      </c>
      <c r="E30" s="119">
        <v>33.299999999999997</v>
      </c>
      <c r="F30" s="119">
        <v>30.2</v>
      </c>
      <c r="G30" s="119">
        <v>26.3</v>
      </c>
      <c r="H30" s="119">
        <v>32.9</v>
      </c>
    </row>
    <row r="33" spans="2:8" ht="14.5" x14ac:dyDescent="0.25">
      <c r="B33" s="122" t="s">
        <v>76</v>
      </c>
      <c r="C33" s="116">
        <v>2017</v>
      </c>
      <c r="D33" s="123" t="s">
        <v>211</v>
      </c>
      <c r="E33" s="123" t="s">
        <v>212</v>
      </c>
      <c r="F33" s="123" t="s">
        <v>213</v>
      </c>
      <c r="G33" s="123" t="s">
        <v>214</v>
      </c>
      <c r="H33" s="123" t="s">
        <v>215</v>
      </c>
    </row>
    <row r="34" spans="2:8" x14ac:dyDescent="0.25">
      <c r="B34" s="124" t="s">
        <v>224</v>
      </c>
      <c r="C34" s="119">
        <v>1.7</v>
      </c>
      <c r="D34" s="125">
        <v>3.4</v>
      </c>
      <c r="E34" s="125">
        <v>3.4</v>
      </c>
      <c r="F34" s="125">
        <v>3.4</v>
      </c>
      <c r="G34" s="125">
        <v>3.4</v>
      </c>
      <c r="H34" s="125">
        <v>3.4</v>
      </c>
    </row>
    <row r="35" spans="2:8" x14ac:dyDescent="0.25">
      <c r="B35" s="126" t="s">
        <v>225</v>
      </c>
      <c r="C35" s="119">
        <v>3.1</v>
      </c>
      <c r="D35" s="119">
        <v>3.2</v>
      </c>
      <c r="E35" s="119">
        <v>6.2</v>
      </c>
      <c r="F35" s="119">
        <v>2.5</v>
      </c>
      <c r="G35" s="119">
        <v>2.7</v>
      </c>
      <c r="H35" s="119">
        <v>2.8</v>
      </c>
    </row>
    <row r="36" spans="2:8" x14ac:dyDescent="0.25">
      <c r="B36" s="126" t="s">
        <v>226</v>
      </c>
      <c r="C36" s="119">
        <v>1.4</v>
      </c>
      <c r="D36" s="119">
        <v>1.9</v>
      </c>
      <c r="E36" s="119">
        <v>1.6</v>
      </c>
      <c r="F36" s="119">
        <v>0.8</v>
      </c>
      <c r="G36" s="119">
        <v>1.3</v>
      </c>
      <c r="H36" s="119">
        <v>1.8</v>
      </c>
    </row>
    <row r="37" spans="2:8" x14ac:dyDescent="0.25">
      <c r="B37" s="126" t="s">
        <v>227</v>
      </c>
      <c r="C37" s="119">
        <v>28.1</v>
      </c>
      <c r="D37" s="119">
        <v>13.5</v>
      </c>
      <c r="E37" s="119">
        <v>20.5</v>
      </c>
      <c r="F37" s="119">
        <v>11.7</v>
      </c>
      <c r="G37" s="119">
        <v>16.899999999999999</v>
      </c>
      <c r="H37" s="119">
        <v>17.100000000000001</v>
      </c>
    </row>
    <row r="38" spans="2:8" x14ac:dyDescent="0.25">
      <c r="B38" s="126" t="s">
        <v>228</v>
      </c>
      <c r="C38" s="121"/>
      <c r="D38" s="119">
        <v>4.0999999999999996</v>
      </c>
      <c r="E38" s="119">
        <v>4.0999999999999996</v>
      </c>
      <c r="F38" s="119">
        <v>4.0999999999999996</v>
      </c>
      <c r="G38" s="119">
        <v>4.0999999999999996</v>
      </c>
      <c r="H38" s="119">
        <v>4.0999999999999996</v>
      </c>
    </row>
    <row r="39" spans="2:8" x14ac:dyDescent="0.25">
      <c r="B39" s="126" t="s">
        <v>21</v>
      </c>
      <c r="C39" s="121"/>
      <c r="D39" s="121"/>
      <c r="E39" s="121"/>
      <c r="F39" s="121"/>
      <c r="G39" s="119">
        <v>3.3</v>
      </c>
      <c r="H39" s="119">
        <v>3.3</v>
      </c>
    </row>
    <row r="40" spans="2:8" x14ac:dyDescent="0.25">
      <c r="B40" s="126" t="s">
        <v>229</v>
      </c>
      <c r="C40" s="121"/>
      <c r="D40" s="119">
        <v>17.3</v>
      </c>
      <c r="E40" s="119">
        <v>3.6</v>
      </c>
      <c r="F40" s="119">
        <v>8.5</v>
      </c>
      <c r="G40" s="121"/>
      <c r="H40" s="119">
        <v>19.8</v>
      </c>
    </row>
    <row r="41" spans="2:8" x14ac:dyDescent="0.25">
      <c r="B41" s="126" t="s">
        <v>230</v>
      </c>
      <c r="C41" s="121"/>
      <c r="D41" s="119">
        <v>29.6</v>
      </c>
      <c r="E41" s="121"/>
      <c r="F41" s="121"/>
      <c r="G41" s="119">
        <v>23.6</v>
      </c>
      <c r="H41" s="119">
        <v>57.9</v>
      </c>
    </row>
    <row r="42" spans="2:8" x14ac:dyDescent="0.25">
      <c r="B42" s="126" t="s">
        <v>14</v>
      </c>
      <c r="C42" s="121"/>
      <c r="D42" s="121"/>
      <c r="E42" s="119">
        <v>1.4</v>
      </c>
      <c r="F42" s="119">
        <v>17.3</v>
      </c>
      <c r="G42" s="119">
        <v>48.8</v>
      </c>
      <c r="H42" s="121"/>
    </row>
    <row r="43" spans="2:8" x14ac:dyDescent="0.25">
      <c r="B43" s="126" t="s">
        <v>231</v>
      </c>
      <c r="C43" s="121"/>
      <c r="D43" s="119">
        <v>1.4</v>
      </c>
      <c r="E43" s="119">
        <v>3.1</v>
      </c>
      <c r="F43" s="119">
        <v>2.8</v>
      </c>
      <c r="G43" s="119">
        <v>2.5</v>
      </c>
      <c r="H43" s="119">
        <v>3.1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Ressources</vt:lpstr>
      <vt:lpstr>Usages</vt:lpstr>
      <vt:lpstr>Graphes</vt:lpstr>
      <vt:lpstr>bilans E</vt:lpstr>
      <vt:lpstr>Sorties modèles</vt:lpstr>
      <vt:lpstr>Comparaison run1</vt:lpstr>
      <vt:lpstr>données ADEME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PODESTA Gwenaël</cp:lastModifiedBy>
  <cp:revision>1</cp:revision>
  <dcterms:created xsi:type="dcterms:W3CDTF">2023-02-24T17:55:00Z</dcterms:created>
  <dcterms:modified xsi:type="dcterms:W3CDTF">2023-02-28T12:59:42Z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