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epa.sharepoint.com/projets/2069/1-En chantier/1_AME/1_1_GES/Résultats périmètres UE et FRA/"/>
    </mc:Choice>
  </mc:AlternateContent>
  <xr:revisionPtr revIDLastSave="110" documentId="13_ncr:1_{8C5763EA-1BD1-4266-83EA-70825000E44A}" xr6:coauthVersionLast="47" xr6:coauthVersionMax="47" xr10:uidLastSave="{DE3F510E-9ECA-4134-AE94-1996B9E35B0B}"/>
  <bookViews>
    <workbookView xWindow="-120" yWindow="-120" windowWidth="29040" windowHeight="15840" tabRatio="690" xr2:uid="{CBD048F2-536E-4E30-BBF1-092AD2479360}"/>
  </bookViews>
  <sheets>
    <sheet name="AME_UE_détail" sheetId="26" r:id="rId1"/>
    <sheet name="Répartition SECTEN1" sheetId="30" r:id="rId2"/>
    <sheet name="SECTEN2_CO2" sheetId="40" r:id="rId3"/>
    <sheet name="SECTEN2_CH4" sheetId="41" r:id="rId4"/>
    <sheet name="SECTEN2_N2O" sheetId="42" r:id="rId5"/>
    <sheet name="SECTEN2_SF6" sheetId="43" r:id="rId6"/>
    <sheet name="SECTEN2_NF3" sheetId="46" r:id="rId7"/>
    <sheet name="2018-2020 NOT_UPDATED &gt;&gt;&gt;" sheetId="48" r:id="rId8"/>
    <sheet name="SECTEN2_CO2e" sheetId="47" r:id="rId9"/>
    <sheet name="SECTEN2_HFC" sheetId="44" r:id="rId10"/>
    <sheet name="SECTEN2_PFC" sheetId="45" r:id="rId11"/>
  </sheets>
  <definedNames>
    <definedName name="_Order1" hidden="1">255</definedName>
    <definedName name="_Order2" hidden="1">255</definedName>
    <definedName name="ddlBaseYears">#REF!</definedName>
    <definedName name="ddlMSList">#REF!</definedName>
    <definedName name="_xlnm.Print_Titles" localSheetId="0">AME_UE_détail!$A:$A</definedName>
    <definedName name="_xlnm.Print_Area" localSheetId="0">AME_UE_détail!$A$5:$CT$77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32" i="26" l="1"/>
  <c r="BR32" i="26"/>
  <c r="BA32" i="26"/>
  <c r="AZ32" i="26"/>
  <c r="AQ32" i="26"/>
  <c r="AG32" i="26"/>
  <c r="X32" i="26"/>
  <c r="O32" i="26"/>
  <c r="F32" i="26"/>
  <c r="CP32" i="26"/>
  <c r="CG32" i="26"/>
  <c r="BX32" i="26"/>
  <c r="BO32" i="26"/>
  <c r="BE32" i="26"/>
  <c r="AV32" i="26"/>
  <c r="AM32" i="26"/>
  <c r="AD32" i="26"/>
  <c r="L32" i="26"/>
  <c r="C32" i="26"/>
  <c r="CS32" i="26"/>
  <c r="CQ32" i="26"/>
  <c r="CM32" i="26"/>
  <c r="CH32" i="26"/>
  <c r="CC32" i="26"/>
  <c r="CA32" i="26"/>
  <c r="BY32" i="26"/>
  <c r="BT32" i="26"/>
  <c r="BP32" i="26"/>
  <c r="BK32" i="26"/>
  <c r="BI32" i="26"/>
  <c r="BG32" i="26"/>
  <c r="BB32" i="26"/>
  <c r="AW32" i="26"/>
  <c r="AS32" i="26"/>
  <c r="AN32" i="26"/>
  <c r="AJ32" i="26"/>
  <c r="AE32" i="26"/>
  <c r="AA32" i="26"/>
  <c r="V32" i="26"/>
  <c r="U32" i="26"/>
  <c r="Q32" i="26"/>
  <c r="M32" i="26"/>
  <c r="H32" i="26"/>
  <c r="D32" i="26"/>
  <c r="P32" i="26" l="1"/>
  <c r="AI32" i="26"/>
  <c r="AR32" i="26"/>
  <c r="BJ32" i="26"/>
  <c r="BS32" i="26"/>
  <c r="CK32" i="26"/>
  <c r="I32" i="26"/>
  <c r="S32" i="26"/>
  <c r="AB32" i="26"/>
  <c r="AK32" i="26"/>
  <c r="AT32" i="26"/>
  <c r="BC32" i="26"/>
  <c r="BL32" i="26"/>
  <c r="BU32" i="26"/>
  <c r="CE32" i="26"/>
  <c r="CN32" i="26"/>
  <c r="K32" i="26"/>
  <c r="T32" i="26"/>
  <c r="AC32" i="26"/>
  <c r="AL32" i="26"/>
  <c r="AU32" i="26"/>
  <c r="BD32" i="26"/>
  <c r="BM32" i="26"/>
  <c r="BW32" i="26"/>
  <c r="CF32" i="26"/>
  <c r="CO32" i="26"/>
  <c r="G32" i="26"/>
  <c r="Y32" i="26"/>
  <c r="CB32" i="26"/>
  <c r="E32" i="26"/>
  <c r="N32" i="26"/>
  <c r="W32" i="26"/>
  <c r="AF32" i="26"/>
  <c r="AO32" i="26"/>
  <c r="AY32" i="26"/>
  <c r="BH32" i="26"/>
  <c r="BQ32" i="26"/>
  <c r="BZ32" i="26"/>
  <c r="CI32" i="26"/>
  <c r="CR32" i="26"/>
  <c r="K26" i="41"/>
  <c r="K27" i="41" s="1"/>
  <c r="I26" i="41"/>
  <c r="I27" i="41" s="1"/>
  <c r="C26" i="41"/>
  <c r="C27" i="41" s="1"/>
  <c r="O26" i="41"/>
  <c r="O27" i="41" s="1"/>
  <c r="N26" i="41"/>
  <c r="N27" i="41" s="1"/>
  <c r="M26" i="41"/>
  <c r="M27" i="41" s="1"/>
  <c r="L26" i="41"/>
  <c r="J26" i="41"/>
  <c r="H26" i="41"/>
  <c r="G26" i="41"/>
  <c r="G27" i="41" s="1"/>
  <c r="F26" i="41"/>
  <c r="E26" i="41"/>
  <c r="E27" i="41" s="1"/>
  <c r="D26" i="41"/>
  <c r="D27" i="41" s="1"/>
  <c r="S27" i="26" l="1"/>
  <c r="V13" i="26"/>
  <c r="AQ27" i="26"/>
  <c r="N21" i="26"/>
  <c r="U27" i="26"/>
  <c r="AK27" i="26"/>
  <c r="CA13" i="26"/>
  <c r="H47" i="42"/>
  <c r="H73" i="42"/>
  <c r="C47" i="43"/>
  <c r="K47" i="43"/>
  <c r="C115" i="43"/>
  <c r="F47" i="46"/>
  <c r="N47" i="46"/>
  <c r="I73" i="47"/>
  <c r="D47" i="44"/>
  <c r="L47" i="44"/>
  <c r="G73" i="45"/>
  <c r="O73" i="45"/>
  <c r="BX27" i="26"/>
  <c r="H115" i="42"/>
  <c r="K115" i="43"/>
  <c r="AS67" i="26"/>
  <c r="BY67" i="26"/>
  <c r="E108" i="46"/>
  <c r="D115" i="46"/>
  <c r="D73" i="47"/>
  <c r="J47" i="44"/>
  <c r="K108" i="45"/>
  <c r="AN27" i="26"/>
  <c r="AR27" i="26"/>
  <c r="L27" i="26"/>
  <c r="K47" i="42"/>
  <c r="K48" i="42" s="1"/>
  <c r="G108" i="42"/>
  <c r="O64" i="43"/>
  <c r="H108" i="44"/>
  <c r="AS27" i="26"/>
  <c r="BI27" i="26"/>
  <c r="BM67" i="26"/>
  <c r="J79" i="42"/>
  <c r="I73" i="43"/>
  <c r="I47" i="46"/>
  <c r="H64" i="46"/>
  <c r="J108" i="46"/>
  <c r="C108" i="45"/>
  <c r="BS27" i="26"/>
  <c r="I108" i="41"/>
  <c r="C47" i="42"/>
  <c r="C48" i="42" s="1"/>
  <c r="I47" i="43"/>
  <c r="E79" i="43"/>
  <c r="O58" i="46"/>
  <c r="D73" i="46"/>
  <c r="M108" i="46"/>
  <c r="BC13" i="26"/>
  <c r="AY27" i="26"/>
  <c r="K73" i="41"/>
  <c r="G64" i="43"/>
  <c r="L73" i="46"/>
  <c r="L115" i="46"/>
  <c r="AA67" i="26"/>
  <c r="AN13" i="26"/>
  <c r="BC21" i="26"/>
  <c r="AZ27" i="26"/>
  <c r="AD21" i="26"/>
  <c r="S13" i="26"/>
  <c r="AD13" i="26"/>
  <c r="AC21" i="26"/>
  <c r="AW47" i="26"/>
  <c r="BD27" i="26"/>
  <c r="BA67" i="26"/>
  <c r="J73" i="42"/>
  <c r="M27" i="26"/>
  <c r="K67" i="26"/>
  <c r="Y13" i="26"/>
  <c r="BJ27" i="26"/>
  <c r="CQ67" i="26"/>
  <c r="I73" i="42"/>
  <c r="E47" i="44"/>
  <c r="M47" i="44"/>
  <c r="M115" i="44"/>
  <c r="H47" i="45"/>
  <c r="H73" i="45"/>
  <c r="BG13" i="26"/>
  <c r="BK13" i="26"/>
  <c r="CS13" i="26"/>
  <c r="AV13" i="26"/>
  <c r="BC58" i="26"/>
  <c r="BQ13" i="26"/>
  <c r="CC47" i="26"/>
  <c r="AJ58" i="26"/>
  <c r="AY13" i="26"/>
  <c r="AG47" i="26"/>
  <c r="AB58" i="26"/>
  <c r="AM13" i="26"/>
  <c r="CK13" i="26"/>
  <c r="AD47" i="26"/>
  <c r="L47" i="26"/>
  <c r="AM36" i="26"/>
  <c r="AO47" i="26"/>
  <c r="AU13" i="26"/>
  <c r="J64" i="46"/>
  <c r="AG36" i="26"/>
  <c r="I58" i="26"/>
  <c r="N47" i="26"/>
  <c r="AT36" i="26"/>
  <c r="AR47" i="26"/>
  <c r="AU47" i="26"/>
  <c r="BJ36" i="26"/>
  <c r="BS21" i="26"/>
  <c r="BP27" i="26"/>
  <c r="CO27" i="26"/>
  <c r="O27" i="26"/>
  <c r="X27" i="26"/>
  <c r="AA47" i="26"/>
  <c r="M13" i="26"/>
  <c r="Q13" i="26"/>
  <c r="P47" i="26"/>
  <c r="T58" i="26"/>
  <c r="AA27" i="26"/>
  <c r="AB27" i="26"/>
  <c r="AL36" i="26"/>
  <c r="AY21" i="26"/>
  <c r="AZ21" i="26"/>
  <c r="BA21" i="26"/>
  <c r="CJ36" i="26"/>
  <c r="CG47" i="26"/>
  <c r="CH47" i="26"/>
  <c r="CI47" i="26"/>
  <c r="CJ47" i="26"/>
  <c r="M36" i="26"/>
  <c r="AA36" i="26"/>
  <c r="BA27" i="26"/>
  <c r="N13" i="26"/>
  <c r="K58" i="26"/>
  <c r="L67" i="26"/>
  <c r="W13" i="26"/>
  <c r="W21" i="26"/>
  <c r="AI21" i="26"/>
  <c r="AV27" i="26"/>
  <c r="BB36" i="26"/>
  <c r="BW27" i="26"/>
  <c r="N27" i="26"/>
  <c r="U67" i="26"/>
  <c r="AF47" i="26"/>
  <c r="G27" i="26"/>
  <c r="E21" i="26"/>
  <c r="G13" i="26"/>
  <c r="O13" i="26"/>
  <c r="X13" i="26"/>
  <c r="U13" i="26"/>
  <c r="AF21" i="26"/>
  <c r="AG21" i="26"/>
  <c r="AB21" i="26"/>
  <c r="AC27" i="26"/>
  <c r="AW27" i="26"/>
  <c r="AQ58" i="26"/>
  <c r="CA21" i="26"/>
  <c r="L21" i="26"/>
  <c r="Y47" i="26"/>
  <c r="AE47" i="26"/>
  <c r="M79" i="43"/>
  <c r="F58" i="26"/>
  <c r="D58" i="26"/>
  <c r="D36" i="26"/>
  <c r="H27" i="26"/>
  <c r="F27" i="26"/>
  <c r="H13" i="26"/>
  <c r="F13" i="26"/>
  <c r="M58" i="26"/>
  <c r="N58" i="26"/>
  <c r="M67" i="26"/>
  <c r="BG67" i="26"/>
  <c r="BT36" i="26"/>
  <c r="BB21" i="26"/>
  <c r="BE47" i="26"/>
  <c r="BW13" i="26"/>
  <c r="CC36" i="26"/>
  <c r="BW36" i="26"/>
  <c r="BZ36" i="26"/>
  <c r="CN67" i="26"/>
  <c r="I47" i="41"/>
  <c r="I48" i="41" s="1"/>
  <c r="L47" i="41"/>
  <c r="I115" i="41"/>
  <c r="F26" i="42"/>
  <c r="N26" i="42"/>
  <c r="N27" i="42" s="1"/>
  <c r="H26" i="42"/>
  <c r="J39" i="42"/>
  <c r="D47" i="42"/>
  <c r="D48" i="42" s="1"/>
  <c r="L47" i="42"/>
  <c r="G47" i="42"/>
  <c r="G48" i="42" s="1"/>
  <c r="O47" i="42"/>
  <c r="O48" i="42" s="1"/>
  <c r="E47" i="42"/>
  <c r="E48" i="42" s="1"/>
  <c r="M47" i="42"/>
  <c r="M48" i="42" s="1"/>
  <c r="F58" i="42"/>
  <c r="N58" i="42"/>
  <c r="I58" i="42"/>
  <c r="D58" i="42"/>
  <c r="L58" i="42"/>
  <c r="E64" i="42"/>
  <c r="M64" i="42"/>
  <c r="H64" i="42"/>
  <c r="C64" i="42"/>
  <c r="K64" i="42"/>
  <c r="F64" i="42"/>
  <c r="N64" i="42"/>
  <c r="D73" i="42"/>
  <c r="L73" i="42"/>
  <c r="G73" i="42"/>
  <c r="O73" i="42"/>
  <c r="E73" i="42"/>
  <c r="H79" i="42"/>
  <c r="C79" i="42"/>
  <c r="K79" i="42"/>
  <c r="F79" i="42"/>
  <c r="N79" i="42"/>
  <c r="E102" i="42"/>
  <c r="I102" i="42"/>
  <c r="D102" i="42"/>
  <c r="L102" i="42"/>
  <c r="G115" i="42"/>
  <c r="E115" i="42"/>
  <c r="M115" i="42"/>
  <c r="E128" i="42"/>
  <c r="M128" i="42"/>
  <c r="M73" i="43"/>
  <c r="O115" i="43"/>
  <c r="H115" i="43"/>
  <c r="K128" i="43"/>
  <c r="I58" i="46"/>
  <c r="I64" i="46"/>
  <c r="E73" i="46"/>
  <c r="M73" i="46"/>
  <c r="C108" i="46"/>
  <c r="K108" i="46"/>
  <c r="E115" i="46"/>
  <c r="M115" i="46"/>
  <c r="H115" i="46"/>
  <c r="C115" i="46"/>
  <c r="H47" i="47"/>
  <c r="O79" i="47"/>
  <c r="M39" i="44"/>
  <c r="F73" i="44"/>
  <c r="N73" i="44"/>
  <c r="I108" i="44"/>
  <c r="D108" i="44"/>
  <c r="L108" i="44"/>
  <c r="G108" i="44"/>
  <c r="O108" i="44"/>
  <c r="C115" i="44"/>
  <c r="K115" i="44"/>
  <c r="F115" i="44"/>
  <c r="N115" i="44"/>
  <c r="I115" i="44"/>
  <c r="C115" i="45"/>
  <c r="K115" i="45"/>
  <c r="AU21" i="26"/>
  <c r="BH27" i="26"/>
  <c r="BH58" i="26"/>
  <c r="BU13" i="26"/>
  <c r="BO47" i="26"/>
  <c r="CC13" i="26"/>
  <c r="CQ36" i="26"/>
  <c r="CP36" i="26"/>
  <c r="BK21" i="26"/>
  <c r="BG47" i="26"/>
  <c r="BT21" i="26"/>
  <c r="BP36" i="26"/>
  <c r="BQ36" i="26"/>
  <c r="CI27" i="26"/>
  <c r="CK58" i="26"/>
  <c r="CS27" i="26"/>
  <c r="BB67" i="26"/>
  <c r="BC67" i="26"/>
  <c r="BM13" i="26"/>
  <c r="BI13" i="26"/>
  <c r="BO13" i="26"/>
  <c r="BR27" i="26"/>
  <c r="BS67" i="26"/>
  <c r="CA27" i="26"/>
  <c r="CB67" i="26"/>
  <c r="CC67" i="26"/>
  <c r="CQ13" i="26"/>
  <c r="CN27" i="26"/>
  <c r="CO67" i="26"/>
  <c r="D115" i="43"/>
  <c r="L115" i="43"/>
  <c r="BD58" i="26"/>
  <c r="BE58" i="26"/>
  <c r="AY58" i="26"/>
  <c r="CB27" i="26"/>
  <c r="CC27" i="26"/>
  <c r="CG13" i="26"/>
  <c r="CQ21" i="26"/>
  <c r="D39" i="40"/>
  <c r="D40" i="40" s="1"/>
  <c r="M39" i="40"/>
  <c r="M40" i="40" s="1"/>
  <c r="F36" i="26"/>
  <c r="P13" i="26"/>
  <c r="O36" i="26"/>
  <c r="Q67" i="26"/>
  <c r="AE13" i="26"/>
  <c r="AE58" i="26"/>
  <c r="AO21" i="26"/>
  <c r="AQ13" i="26"/>
  <c r="AW21" i="26"/>
  <c r="BD13" i="26"/>
  <c r="BA13" i="26"/>
  <c r="BT58" i="26"/>
  <c r="CB58" i="26"/>
  <c r="CK21" i="26"/>
  <c r="CJ67" i="26"/>
  <c r="D67" i="26"/>
  <c r="H67" i="26"/>
  <c r="F67" i="26"/>
  <c r="D47" i="26"/>
  <c r="I27" i="26"/>
  <c r="I13" i="26"/>
  <c r="P21" i="26"/>
  <c r="Q21" i="26"/>
  <c r="Q36" i="26"/>
  <c r="K36" i="26"/>
  <c r="K47" i="26"/>
  <c r="AF67" i="26"/>
  <c r="AG67" i="26"/>
  <c r="AN67" i="26"/>
  <c r="AQ21" i="26"/>
  <c r="AR21" i="26"/>
  <c r="AS36" i="26"/>
  <c r="AV58" i="26"/>
  <c r="AW58" i="26"/>
  <c r="AU67" i="26"/>
  <c r="BE36" i="26"/>
  <c r="AY36" i="26"/>
  <c r="AZ36" i="26"/>
  <c r="AY47" i="26"/>
  <c r="AZ58" i="26"/>
  <c r="BM47" i="26"/>
  <c r="CA47" i="26"/>
  <c r="CB47" i="26"/>
  <c r="AR13" i="26"/>
  <c r="BL21" i="26"/>
  <c r="H58" i="26"/>
  <c r="H36" i="26"/>
  <c r="G21" i="26"/>
  <c r="L13" i="26"/>
  <c r="AA13" i="26"/>
  <c r="AF58" i="26"/>
  <c r="BL67" i="26"/>
  <c r="BH67" i="26"/>
  <c r="BO58" i="26"/>
  <c r="CA58" i="26"/>
  <c r="CH13" i="26"/>
  <c r="E67" i="26"/>
  <c r="E58" i="26"/>
  <c r="I47" i="26"/>
  <c r="H21" i="26"/>
  <c r="F21" i="26"/>
  <c r="K13" i="26"/>
  <c r="L58" i="26"/>
  <c r="W58" i="26"/>
  <c r="X58" i="26"/>
  <c r="Y58" i="26"/>
  <c r="S58" i="26"/>
  <c r="V67" i="26"/>
  <c r="W67" i="26"/>
  <c r="AE21" i="26"/>
  <c r="AJ21" i="26"/>
  <c r="AK21" i="26"/>
  <c r="AO58" i="26"/>
  <c r="AI58" i="26"/>
  <c r="BK36" i="26"/>
  <c r="BT13" i="26"/>
  <c r="BP13" i="26"/>
  <c r="BS36" i="26"/>
  <c r="BY13" i="26"/>
  <c r="BX21" i="26"/>
  <c r="CR13" i="26"/>
  <c r="CN13" i="26"/>
  <c r="CN58" i="26"/>
  <c r="G47" i="26"/>
  <c r="K21" i="26"/>
  <c r="M47" i="26"/>
  <c r="AT21" i="26"/>
  <c r="BI58" i="26"/>
  <c r="BI67" i="26"/>
  <c r="BX58" i="26"/>
  <c r="F47" i="26"/>
  <c r="E13" i="26"/>
  <c r="P27" i="26"/>
  <c r="Q58" i="26"/>
  <c r="O67" i="26"/>
  <c r="AB67" i="26"/>
  <c r="AI47" i="26"/>
  <c r="AW36" i="26"/>
  <c r="AQ36" i="26"/>
  <c r="BI47" i="26"/>
  <c r="BL47" i="26"/>
  <c r="BP47" i="26"/>
  <c r="BU47" i="26"/>
  <c r="BW47" i="26"/>
  <c r="M73" i="42"/>
  <c r="H47" i="43"/>
  <c r="G79" i="46"/>
  <c r="D108" i="46"/>
  <c r="J108" i="47"/>
  <c r="AL21" i="26"/>
  <c r="BQ67" i="26"/>
  <c r="H47" i="26"/>
  <c r="E27" i="26"/>
  <c r="O58" i="26"/>
  <c r="N67" i="26"/>
  <c r="AG13" i="26"/>
  <c r="AK47" i="26"/>
  <c r="AR36" i="26"/>
  <c r="AR58" i="26"/>
  <c r="BJ13" i="26"/>
  <c r="BH47" i="26"/>
  <c r="BJ47" i="26"/>
  <c r="BK47" i="26"/>
  <c r="BU21" i="26"/>
  <c r="BQ27" i="26"/>
  <c r="BR58" i="26"/>
  <c r="I67" i="26"/>
  <c r="E47" i="26"/>
  <c r="I36" i="26"/>
  <c r="D21" i="26"/>
  <c r="M21" i="26"/>
  <c r="Q27" i="26"/>
  <c r="N36" i="26"/>
  <c r="P36" i="26"/>
  <c r="O47" i="26"/>
  <c r="P58" i="26"/>
  <c r="X21" i="26"/>
  <c r="T27" i="26"/>
  <c r="Y36" i="26"/>
  <c r="S36" i="26"/>
  <c r="T36" i="26"/>
  <c r="S47" i="26"/>
  <c r="AD27" i="26"/>
  <c r="AE27" i="26"/>
  <c r="AC67" i="26"/>
  <c r="AN21" i="26"/>
  <c r="AJ27" i="26"/>
  <c r="AJ47" i="26"/>
  <c r="AK58" i="26"/>
  <c r="AK67" i="26"/>
  <c r="AQ47" i="26"/>
  <c r="BE27" i="26"/>
  <c r="BK67" i="26"/>
  <c r="BO36" i="26"/>
  <c r="BR67" i="26"/>
  <c r="CB21" i="26"/>
  <c r="BY27" i="26"/>
  <c r="CR67" i="26"/>
  <c r="CS67" i="26"/>
  <c r="CM67" i="26"/>
  <c r="L36" i="26"/>
  <c r="T13" i="26"/>
  <c r="AI27" i="26"/>
  <c r="BG27" i="26"/>
  <c r="P67" i="26"/>
  <c r="AM21" i="26"/>
  <c r="AN36" i="26"/>
  <c r="BQ58" i="26"/>
  <c r="I21" i="26"/>
  <c r="AL13" i="26"/>
  <c r="AI36" i="26"/>
  <c r="AZ13" i="26"/>
  <c r="AZ12" i="26" s="1"/>
  <c r="AZ11" i="26" s="1"/>
  <c r="BZ13" i="26"/>
  <c r="CC58" i="26"/>
  <c r="G67" i="26"/>
  <c r="G58" i="26"/>
  <c r="E36" i="26"/>
  <c r="G36" i="26"/>
  <c r="D27" i="26"/>
  <c r="D13" i="26"/>
  <c r="O21" i="26"/>
  <c r="K27" i="26"/>
  <c r="Q47" i="26"/>
  <c r="S21" i="26"/>
  <c r="S12" i="26" s="1"/>
  <c r="S11" i="26" s="1"/>
  <c r="T21" i="26"/>
  <c r="U21" i="26"/>
  <c r="V21" i="26"/>
  <c r="AF13" i="26"/>
  <c r="AB13" i="26"/>
  <c r="AC13" i="26"/>
  <c r="AD36" i="26"/>
  <c r="AI13" i="26"/>
  <c r="AM67" i="26"/>
  <c r="AO67" i="26"/>
  <c r="AS21" i="26"/>
  <c r="AT27" i="26"/>
  <c r="AU58" i="26"/>
  <c r="AT67" i="26"/>
  <c r="BE13" i="26"/>
  <c r="BP21" i="26"/>
  <c r="BU58" i="26"/>
  <c r="AS58" i="26"/>
  <c r="BB27" i="26"/>
  <c r="BC27" i="26"/>
  <c r="AZ47" i="26"/>
  <c r="BA47" i="26"/>
  <c r="BB47" i="26"/>
  <c r="BC47" i="26"/>
  <c r="BD47" i="26"/>
  <c r="BA58" i="26"/>
  <c r="BB58" i="26"/>
  <c r="BK27" i="26"/>
  <c r="BJ58" i="26"/>
  <c r="BT27" i="26"/>
  <c r="BQ47" i="26"/>
  <c r="BR47" i="26"/>
  <c r="BS47" i="26"/>
  <c r="BT47" i="26"/>
  <c r="BY21" i="26"/>
  <c r="BZ21" i="26"/>
  <c r="CA36" i="26"/>
  <c r="BW67" i="26"/>
  <c r="BX67" i="26"/>
  <c r="CF13" i="26"/>
  <c r="CJ27" i="26"/>
  <c r="CS58" i="26"/>
  <c r="V27" i="26"/>
  <c r="W27" i="26"/>
  <c r="T47" i="26"/>
  <c r="U47" i="26"/>
  <c r="V47" i="26"/>
  <c r="W47" i="26"/>
  <c r="X47" i="26"/>
  <c r="U58" i="26"/>
  <c r="V58" i="26"/>
  <c r="AA21" i="26"/>
  <c r="AE36" i="26"/>
  <c r="AB36" i="26"/>
  <c r="AC36" i="26"/>
  <c r="AF36" i="26"/>
  <c r="AD67" i="26"/>
  <c r="AE67" i="26"/>
  <c r="AO13" i="26"/>
  <c r="AK13" i="26"/>
  <c r="AO36" i="26"/>
  <c r="AJ36" i="26"/>
  <c r="AI67" i="26"/>
  <c r="AJ67" i="26"/>
  <c r="AT13" i="26"/>
  <c r="AU27" i="26"/>
  <c r="AS47" i="26"/>
  <c r="AT47" i="26"/>
  <c r="AT58" i="26"/>
  <c r="BL13" i="26"/>
  <c r="BL27" i="26"/>
  <c r="BM27" i="26"/>
  <c r="BK58" i="26"/>
  <c r="BL58" i="26"/>
  <c r="BM58" i="26"/>
  <c r="BG58" i="26"/>
  <c r="BJ67" i="26"/>
  <c r="BR13" i="26"/>
  <c r="BS13" i="26"/>
  <c r="BU27" i="26"/>
  <c r="BO27" i="26"/>
  <c r="BS58" i="26"/>
  <c r="BP58" i="26"/>
  <c r="CB13" i="26"/>
  <c r="CB36" i="26"/>
  <c r="BY36" i="26"/>
  <c r="BW58" i="26"/>
  <c r="CS47" i="26"/>
  <c r="Y27" i="26"/>
  <c r="AJ13" i="26"/>
  <c r="AL27" i="26"/>
  <c r="AL58" i="26"/>
  <c r="AN58" i="26"/>
  <c r="AW13" i="26"/>
  <c r="AS13" i="26"/>
  <c r="AU36" i="26"/>
  <c r="AV47" i="26"/>
  <c r="AV67" i="26"/>
  <c r="BB13" i="26"/>
  <c r="BD21" i="26"/>
  <c r="BE21" i="26"/>
  <c r="BC36" i="26"/>
  <c r="BA36" i="26"/>
  <c r="BD36" i="26"/>
  <c r="BD67" i="26"/>
  <c r="BE67" i="26"/>
  <c r="AY67" i="26"/>
  <c r="AZ67" i="26"/>
  <c r="BM21" i="26"/>
  <c r="BL36" i="26"/>
  <c r="BI36" i="26"/>
  <c r="BT67" i="26"/>
  <c r="CC21" i="26"/>
  <c r="BW21" i="26"/>
  <c r="BX47" i="26"/>
  <c r="BY47" i="26"/>
  <c r="BZ47" i="26"/>
  <c r="BY58" i="26"/>
  <c r="CF27" i="26"/>
  <c r="CE47" i="26"/>
  <c r="CG67" i="26"/>
  <c r="CH67" i="26"/>
  <c r="CI67" i="26"/>
  <c r="Y21" i="26"/>
  <c r="W36" i="26"/>
  <c r="U36" i="26"/>
  <c r="V36" i="26"/>
  <c r="X36" i="26"/>
  <c r="X67" i="26"/>
  <c r="Y67" i="26"/>
  <c r="S67" i="26"/>
  <c r="T67" i="26"/>
  <c r="AF27" i="26"/>
  <c r="AG27" i="26"/>
  <c r="AB47" i="26"/>
  <c r="AC47" i="26"/>
  <c r="AC58" i="26"/>
  <c r="AD58" i="26"/>
  <c r="AG58" i="26"/>
  <c r="AA58" i="26"/>
  <c r="AM27" i="26"/>
  <c r="AO27" i="26"/>
  <c r="AK36" i="26"/>
  <c r="AL47" i="26"/>
  <c r="AM47" i="26"/>
  <c r="AN47" i="26"/>
  <c r="AM58" i="26"/>
  <c r="AL67" i="26"/>
  <c r="AV21" i="26"/>
  <c r="AV36" i="26"/>
  <c r="AW67" i="26"/>
  <c r="AQ67" i="26"/>
  <c r="AR67" i="26"/>
  <c r="BH13" i="26"/>
  <c r="BG21" i="26"/>
  <c r="BH21" i="26"/>
  <c r="BI21" i="26"/>
  <c r="BJ21" i="26"/>
  <c r="BM36" i="26"/>
  <c r="BG36" i="26"/>
  <c r="BH36" i="26"/>
  <c r="BO21" i="26"/>
  <c r="BQ21" i="26"/>
  <c r="BR21" i="26"/>
  <c r="BU36" i="26"/>
  <c r="BR36" i="26"/>
  <c r="BU67" i="26"/>
  <c r="BO67" i="26"/>
  <c r="BP67" i="26"/>
  <c r="BX13" i="26"/>
  <c r="BZ27" i="26"/>
  <c r="BX36" i="26"/>
  <c r="BZ58" i="26"/>
  <c r="CF47" i="26"/>
  <c r="CH58" i="26"/>
  <c r="G58" i="46"/>
  <c r="H58" i="46"/>
  <c r="L108" i="46"/>
  <c r="K115" i="46"/>
  <c r="E79" i="47"/>
  <c r="M64" i="44"/>
  <c r="I73" i="44"/>
  <c r="J102" i="44"/>
  <c r="J108" i="44"/>
  <c r="I26" i="45"/>
  <c r="M39" i="45"/>
  <c r="C58" i="45"/>
  <c r="K58" i="45"/>
  <c r="CG27" i="26"/>
  <c r="CH27" i="26"/>
  <c r="CK36" i="26"/>
  <c r="CE36" i="26"/>
  <c r="CQ27" i="26"/>
  <c r="CP58" i="26"/>
  <c r="I39" i="40"/>
  <c r="I40" i="40" s="1"/>
  <c r="CE21" i="26"/>
  <c r="CF21" i="26"/>
  <c r="CG21" i="26"/>
  <c r="CH21" i="26"/>
  <c r="CF36" i="26"/>
  <c r="CG36" i="26"/>
  <c r="CF58" i="26"/>
  <c r="CG58" i="26"/>
  <c r="CO21" i="26"/>
  <c r="CP21" i="26"/>
  <c r="CR27" i="26"/>
  <c r="CQ58" i="26"/>
  <c r="CR58" i="26"/>
  <c r="CM58" i="26"/>
  <c r="CP67" i="26"/>
  <c r="I39" i="47"/>
  <c r="F39" i="47"/>
  <c r="N39" i="47"/>
  <c r="E47" i="47"/>
  <c r="M47" i="47"/>
  <c r="N58" i="47"/>
  <c r="H64" i="47"/>
  <c r="N64" i="47"/>
  <c r="L73" i="47"/>
  <c r="G73" i="47"/>
  <c r="J73" i="47"/>
  <c r="C79" i="47"/>
  <c r="K79" i="47"/>
  <c r="C108" i="47"/>
  <c r="G115" i="47"/>
  <c r="O115" i="47"/>
  <c r="BZ67" i="26"/>
  <c r="CK27" i="26"/>
  <c r="CE27" i="26"/>
  <c r="CI36" i="26"/>
  <c r="CI58" i="26"/>
  <c r="CP13" i="26"/>
  <c r="CR21" i="26"/>
  <c r="CM27" i="26"/>
  <c r="CR36" i="26"/>
  <c r="E39" i="45"/>
  <c r="D64" i="45"/>
  <c r="L64" i="45"/>
  <c r="J64" i="45"/>
  <c r="I79" i="45"/>
  <c r="F108" i="45"/>
  <c r="N108" i="45"/>
  <c r="G108" i="45"/>
  <c r="H115" i="45"/>
  <c r="CA67" i="26"/>
  <c r="CI21" i="26"/>
  <c r="CJ21" i="26"/>
  <c r="CH36" i="26"/>
  <c r="CJ58" i="26"/>
  <c r="CE58" i="26"/>
  <c r="CM13" i="26"/>
  <c r="CS21" i="26"/>
  <c r="CS36" i="26"/>
  <c r="CM36" i="26"/>
  <c r="I39" i="41"/>
  <c r="I40" i="41" s="1"/>
  <c r="D39" i="41"/>
  <c r="D40" i="41" s="1"/>
  <c r="L39" i="41"/>
  <c r="D47" i="41"/>
  <c r="D48" i="41" s="1"/>
  <c r="J47" i="41"/>
  <c r="F58" i="41"/>
  <c r="N58" i="41"/>
  <c r="G73" i="41"/>
  <c r="O73" i="41"/>
  <c r="J73" i="41"/>
  <c r="H79" i="41"/>
  <c r="C108" i="41"/>
  <c r="K108" i="41"/>
  <c r="J115" i="41"/>
  <c r="CN36" i="26"/>
  <c r="CO36" i="26"/>
  <c r="CM47" i="26"/>
  <c r="G39" i="40"/>
  <c r="G40" i="40" s="1"/>
  <c r="O39" i="40"/>
  <c r="O40" i="40" s="1"/>
  <c r="J39" i="40"/>
  <c r="H47" i="41"/>
  <c r="G58" i="41"/>
  <c r="O58" i="41"/>
  <c r="I64" i="41"/>
  <c r="C73" i="41"/>
  <c r="D79" i="41"/>
  <c r="L79" i="41"/>
  <c r="C115" i="41"/>
  <c r="K115" i="41"/>
  <c r="F115" i="41"/>
  <c r="N115" i="41"/>
  <c r="CE13" i="26"/>
  <c r="CI13" i="26"/>
  <c r="CJ13" i="26"/>
  <c r="CK47" i="26"/>
  <c r="CK67" i="26"/>
  <c r="CE67" i="26"/>
  <c r="CF67" i="26"/>
  <c r="CO13" i="26"/>
  <c r="CM21" i="26"/>
  <c r="CN21" i="26"/>
  <c r="CP27" i="26"/>
  <c r="CN47" i="26"/>
  <c r="CO47" i="26"/>
  <c r="CP47" i="26"/>
  <c r="CQ47" i="26"/>
  <c r="CR47" i="26"/>
  <c r="CO58" i="26"/>
  <c r="H39" i="40"/>
  <c r="C39" i="40"/>
  <c r="C40" i="40" s="1"/>
  <c r="K39" i="40"/>
  <c r="K40" i="40" s="1"/>
  <c r="F39" i="40"/>
  <c r="N39" i="40"/>
  <c r="N40" i="40" s="1"/>
  <c r="L39" i="40"/>
  <c r="E39" i="40"/>
  <c r="E40" i="40" s="1"/>
  <c r="G47" i="43"/>
  <c r="O47" i="43"/>
  <c r="G58" i="43"/>
  <c r="G65" i="43" s="1"/>
  <c r="O58" i="43"/>
  <c r="I64" i="43"/>
  <c r="E73" i="43"/>
  <c r="N79" i="43"/>
  <c r="C108" i="43"/>
  <c r="I108" i="43"/>
  <c r="G115" i="43"/>
  <c r="E115" i="43"/>
  <c r="M115" i="43"/>
  <c r="C128" i="43"/>
  <c r="I79" i="42"/>
  <c r="I81" i="42" s="1"/>
  <c r="I82" i="42" s="1"/>
  <c r="G26" i="45"/>
  <c r="O26" i="45"/>
  <c r="D47" i="45"/>
  <c r="L47" i="45"/>
  <c r="E73" i="45"/>
  <c r="M73" i="45"/>
  <c r="C58" i="44"/>
  <c r="I58" i="47"/>
  <c r="D58" i="47"/>
  <c r="L58" i="47"/>
  <c r="F64" i="47"/>
  <c r="E128" i="47"/>
  <c r="M128" i="47"/>
  <c r="K128" i="47"/>
  <c r="I102" i="46"/>
  <c r="G64" i="45"/>
  <c r="O64" i="45"/>
  <c r="C39" i="44"/>
  <c r="K39" i="44"/>
  <c r="F39" i="44"/>
  <c r="N39" i="44"/>
  <c r="E39" i="44"/>
  <c r="C115" i="47"/>
  <c r="K115" i="47"/>
  <c r="G102" i="43"/>
  <c r="O102" i="43"/>
  <c r="J102" i="43"/>
  <c r="J58" i="42"/>
  <c r="E128" i="45"/>
  <c r="M128" i="45"/>
  <c r="G39" i="47"/>
  <c r="F108" i="47"/>
  <c r="N108" i="47"/>
  <c r="C64" i="46"/>
  <c r="K64" i="46"/>
  <c r="J73" i="46"/>
  <c r="C128" i="42"/>
  <c r="K128" i="42"/>
  <c r="F128" i="42"/>
  <c r="N128" i="42"/>
  <c r="D47" i="43"/>
  <c r="L47" i="43"/>
  <c r="G79" i="43"/>
  <c r="O79" i="43"/>
  <c r="D128" i="42"/>
  <c r="L128" i="42"/>
  <c r="G102" i="45"/>
  <c r="O102" i="45"/>
  <c r="G115" i="44"/>
  <c r="O115" i="44"/>
  <c r="J39" i="43"/>
  <c r="M102" i="44"/>
  <c r="K39" i="45"/>
  <c r="F128" i="45"/>
  <c r="H64" i="44"/>
  <c r="G47" i="47"/>
  <c r="J58" i="46"/>
  <c r="F108" i="46"/>
  <c r="N108" i="46"/>
  <c r="E58" i="43"/>
  <c r="M58" i="43"/>
  <c r="F73" i="43"/>
  <c r="N73" i="43"/>
  <c r="F79" i="43"/>
  <c r="I115" i="43"/>
  <c r="G26" i="42"/>
  <c r="G27" i="42" s="1"/>
  <c r="O26" i="42"/>
  <c r="O27" i="42" s="1"/>
  <c r="J26" i="42"/>
  <c r="E39" i="42"/>
  <c r="E40" i="42" s="1"/>
  <c r="M39" i="42"/>
  <c r="M40" i="42" s="1"/>
  <c r="G64" i="42"/>
  <c r="O64" i="42"/>
  <c r="C73" i="42"/>
  <c r="K73" i="42"/>
  <c r="M102" i="42"/>
  <c r="E108" i="42"/>
  <c r="E109" i="42" s="1"/>
  <c r="E110" i="42" s="1"/>
  <c r="M108" i="42"/>
  <c r="C115" i="42"/>
  <c r="K115" i="42"/>
  <c r="J26" i="45"/>
  <c r="F58" i="45"/>
  <c r="N58" i="45"/>
  <c r="J58" i="45"/>
  <c r="J102" i="45"/>
  <c r="E102" i="45"/>
  <c r="M102" i="45"/>
  <c r="L102" i="45"/>
  <c r="E108" i="45"/>
  <c r="M108" i="45"/>
  <c r="I115" i="45"/>
  <c r="H47" i="44"/>
  <c r="C47" i="44"/>
  <c r="K47" i="44"/>
  <c r="F64" i="44"/>
  <c r="N64" i="44"/>
  <c r="D64" i="44"/>
  <c r="G128" i="47"/>
  <c r="O128" i="47"/>
  <c r="J128" i="47"/>
  <c r="C26" i="46"/>
  <c r="K26" i="46"/>
  <c r="F26" i="46"/>
  <c r="N26" i="46"/>
  <c r="C58" i="46"/>
  <c r="K58" i="46"/>
  <c r="F58" i="46"/>
  <c r="N58" i="46"/>
  <c r="G108" i="46"/>
  <c r="O108" i="46"/>
  <c r="D128" i="46"/>
  <c r="L128" i="46"/>
  <c r="M26" i="43"/>
  <c r="F47" i="43"/>
  <c r="N47" i="43"/>
  <c r="I79" i="43"/>
  <c r="I81" i="43" s="1"/>
  <c r="D108" i="43"/>
  <c r="L108" i="43"/>
  <c r="J108" i="43"/>
  <c r="F39" i="45"/>
  <c r="C128" i="45"/>
  <c r="G47" i="44"/>
  <c r="E64" i="44"/>
  <c r="C26" i="42"/>
  <c r="C27" i="42" s="1"/>
  <c r="K26" i="42"/>
  <c r="K27" i="42" s="1"/>
  <c r="C39" i="42"/>
  <c r="C40" i="42" s="1"/>
  <c r="K39" i="42"/>
  <c r="K40" i="42" s="1"/>
  <c r="F47" i="42"/>
  <c r="N47" i="42"/>
  <c r="N48" i="42" s="1"/>
  <c r="E58" i="42"/>
  <c r="M58" i="42"/>
  <c r="C58" i="42"/>
  <c r="C65" i="42" s="1"/>
  <c r="C66" i="42" s="1"/>
  <c r="K58" i="42"/>
  <c r="D79" i="42"/>
  <c r="L79" i="42"/>
  <c r="G79" i="42"/>
  <c r="G81" i="42" s="1"/>
  <c r="G82" i="42" s="1"/>
  <c r="O79" i="42"/>
  <c r="O115" i="42"/>
  <c r="G47" i="45"/>
  <c r="O47" i="45"/>
  <c r="J79" i="45"/>
  <c r="E79" i="45"/>
  <c r="E81" i="45" s="1"/>
  <c r="M79" i="45"/>
  <c r="E73" i="44"/>
  <c r="M73" i="44"/>
  <c r="H73" i="44"/>
  <c r="C73" i="44"/>
  <c r="K73" i="44"/>
  <c r="C102" i="44"/>
  <c r="K102" i="44"/>
  <c r="F102" i="44"/>
  <c r="N102" i="44"/>
  <c r="C47" i="47"/>
  <c r="K47" i="47"/>
  <c r="I64" i="47"/>
  <c r="E73" i="47"/>
  <c r="M73" i="47"/>
  <c r="G79" i="47"/>
  <c r="F102" i="47"/>
  <c r="N102" i="47"/>
  <c r="I102" i="47"/>
  <c r="H102" i="47"/>
  <c r="C128" i="47"/>
  <c r="J39" i="46"/>
  <c r="J47" i="46"/>
  <c r="D58" i="46"/>
  <c r="L58" i="46"/>
  <c r="O79" i="46"/>
  <c r="E79" i="46"/>
  <c r="M79" i="46"/>
  <c r="F102" i="46"/>
  <c r="F109" i="46" s="1"/>
  <c r="N102" i="46"/>
  <c r="N109" i="46" s="1"/>
  <c r="J102" i="46"/>
  <c r="C26" i="43"/>
  <c r="K26" i="43"/>
  <c r="F26" i="43"/>
  <c r="N26" i="43"/>
  <c r="E26" i="43"/>
  <c r="J64" i="43"/>
  <c r="H64" i="43"/>
  <c r="H73" i="43"/>
  <c r="C73" i="43"/>
  <c r="K73" i="43"/>
  <c r="K108" i="43"/>
  <c r="D102" i="45"/>
  <c r="H39" i="47"/>
  <c r="I26" i="42"/>
  <c r="I27" i="42" s="1"/>
  <c r="D26" i="42"/>
  <c r="D27" i="42" s="1"/>
  <c r="L26" i="42"/>
  <c r="D39" i="42"/>
  <c r="D40" i="42" s="1"/>
  <c r="L39" i="42"/>
  <c r="G39" i="42"/>
  <c r="G40" i="42" s="1"/>
  <c r="O39" i="42"/>
  <c r="O40" i="42" s="1"/>
  <c r="J47" i="42"/>
  <c r="I64" i="42"/>
  <c r="D64" i="42"/>
  <c r="L64" i="42"/>
  <c r="E79" i="42"/>
  <c r="M79" i="42"/>
  <c r="O108" i="42"/>
  <c r="C47" i="45"/>
  <c r="K47" i="45"/>
  <c r="I47" i="45"/>
  <c r="G79" i="45"/>
  <c r="G81" i="45" s="1"/>
  <c r="O79" i="45"/>
  <c r="O108" i="45"/>
  <c r="J108" i="45"/>
  <c r="D102" i="44"/>
  <c r="L102" i="44"/>
  <c r="D128" i="44"/>
  <c r="L128" i="44"/>
  <c r="G128" i="44"/>
  <c r="O128" i="44"/>
  <c r="I128" i="44"/>
  <c r="C39" i="47"/>
  <c r="K39" i="47"/>
  <c r="M79" i="47"/>
  <c r="E115" i="47"/>
  <c r="M115" i="47"/>
  <c r="H39" i="46"/>
  <c r="C39" i="46"/>
  <c r="K39" i="46"/>
  <c r="E58" i="46"/>
  <c r="M58" i="46"/>
  <c r="G64" i="46"/>
  <c r="O64" i="46"/>
  <c r="H79" i="46"/>
  <c r="F79" i="46"/>
  <c r="N79" i="46"/>
  <c r="I108" i="46"/>
  <c r="F128" i="46"/>
  <c r="N128" i="46"/>
  <c r="I128" i="46"/>
  <c r="D73" i="43"/>
  <c r="L73" i="43"/>
  <c r="N39" i="45"/>
  <c r="M47" i="45"/>
  <c r="K128" i="45"/>
  <c r="O47" i="44"/>
  <c r="C73" i="47"/>
  <c r="E26" i="42"/>
  <c r="E27" i="42" s="1"/>
  <c r="M26" i="42"/>
  <c r="M27" i="42" s="1"/>
  <c r="H39" i="42"/>
  <c r="G58" i="42"/>
  <c r="O58" i="42"/>
  <c r="J64" i="42"/>
  <c r="F73" i="42"/>
  <c r="N73" i="42"/>
  <c r="H108" i="42"/>
  <c r="F108" i="42"/>
  <c r="N108" i="42"/>
  <c r="H128" i="42"/>
  <c r="E26" i="45"/>
  <c r="M26" i="45"/>
  <c r="H26" i="45"/>
  <c r="G39" i="45"/>
  <c r="O39" i="45"/>
  <c r="D79" i="45"/>
  <c r="L79" i="45"/>
  <c r="H108" i="45"/>
  <c r="D108" i="45"/>
  <c r="L108" i="45"/>
  <c r="D115" i="45"/>
  <c r="L115" i="45"/>
  <c r="G115" i="45"/>
  <c r="O115" i="45"/>
  <c r="E115" i="45"/>
  <c r="M115" i="45"/>
  <c r="M26" i="44"/>
  <c r="H26" i="44"/>
  <c r="K58" i="44"/>
  <c r="C79" i="44"/>
  <c r="K79" i="44"/>
  <c r="E102" i="44"/>
  <c r="H102" i="44"/>
  <c r="D115" i="44"/>
  <c r="L115" i="44"/>
  <c r="E128" i="44"/>
  <c r="M128" i="44"/>
  <c r="I26" i="47"/>
  <c r="D26" i="47"/>
  <c r="L26" i="47"/>
  <c r="J26" i="47"/>
  <c r="D39" i="47"/>
  <c r="L39" i="47"/>
  <c r="O39" i="47"/>
  <c r="F58" i="47"/>
  <c r="C64" i="47"/>
  <c r="K64" i="47"/>
  <c r="H79" i="47"/>
  <c r="F79" i="47"/>
  <c r="N79" i="47"/>
  <c r="K108" i="47"/>
  <c r="D47" i="46"/>
  <c r="L47" i="46"/>
  <c r="G47" i="46"/>
  <c r="O47" i="46"/>
  <c r="F115" i="46"/>
  <c r="N115" i="46"/>
  <c r="J128" i="46"/>
  <c r="D64" i="43"/>
  <c r="L64" i="43"/>
  <c r="D79" i="43"/>
  <c r="L79" i="43"/>
  <c r="C39" i="45"/>
  <c r="E47" i="45"/>
  <c r="N128" i="45"/>
  <c r="O47" i="47"/>
  <c r="F39" i="42"/>
  <c r="N39" i="42"/>
  <c r="N40" i="42" s="1"/>
  <c r="I39" i="42"/>
  <c r="I40" i="42" s="1"/>
  <c r="I47" i="42"/>
  <c r="I48" i="42" s="1"/>
  <c r="H58" i="42"/>
  <c r="I128" i="42"/>
  <c r="H39" i="45"/>
  <c r="J47" i="45"/>
  <c r="E64" i="45"/>
  <c r="M64" i="45"/>
  <c r="C73" i="45"/>
  <c r="K73" i="45"/>
  <c r="F102" i="45"/>
  <c r="N102" i="45"/>
  <c r="I108" i="45"/>
  <c r="I26" i="44"/>
  <c r="F58" i="44"/>
  <c r="N58" i="44"/>
  <c r="J58" i="44"/>
  <c r="J79" i="44"/>
  <c r="E79" i="44"/>
  <c r="M79" i="44"/>
  <c r="E115" i="44"/>
  <c r="H115" i="44"/>
  <c r="N128" i="44"/>
  <c r="E39" i="47"/>
  <c r="M39" i="47"/>
  <c r="F47" i="47"/>
  <c r="N47" i="47"/>
  <c r="D64" i="47"/>
  <c r="L64" i="47"/>
  <c r="H73" i="47"/>
  <c r="K73" i="47"/>
  <c r="D108" i="47"/>
  <c r="L108" i="47"/>
  <c r="I115" i="47"/>
  <c r="D115" i="47"/>
  <c r="L115" i="47"/>
  <c r="E47" i="46"/>
  <c r="M47" i="46"/>
  <c r="H47" i="46"/>
  <c r="H73" i="46"/>
  <c r="C73" i="46"/>
  <c r="K73" i="46"/>
  <c r="J79" i="46"/>
  <c r="G115" i="46"/>
  <c r="O115" i="46"/>
  <c r="H128" i="46"/>
  <c r="C128" i="46"/>
  <c r="K128" i="46"/>
  <c r="H39" i="43"/>
  <c r="C39" i="43"/>
  <c r="K39" i="43"/>
  <c r="J47" i="43"/>
  <c r="J58" i="43"/>
  <c r="J65" i="43" s="1"/>
  <c r="H58" i="43"/>
  <c r="H65" i="43" s="1"/>
  <c r="H108" i="43"/>
  <c r="G128" i="43"/>
  <c r="O128" i="43"/>
  <c r="J128" i="43"/>
  <c r="G102" i="42"/>
  <c r="O102" i="42"/>
  <c r="I73" i="45"/>
  <c r="J115" i="45"/>
  <c r="C26" i="44"/>
  <c r="K26" i="44"/>
  <c r="F47" i="44"/>
  <c r="N47" i="44"/>
  <c r="D58" i="44"/>
  <c r="L58" i="44"/>
  <c r="H102" i="42"/>
  <c r="F115" i="42"/>
  <c r="N115" i="42"/>
  <c r="G128" i="42"/>
  <c r="O128" i="42"/>
  <c r="I58" i="45"/>
  <c r="C64" i="45"/>
  <c r="K64" i="45"/>
  <c r="J73" i="45"/>
  <c r="C79" i="45"/>
  <c r="K79" i="45"/>
  <c r="D128" i="45"/>
  <c r="L128" i="45"/>
  <c r="J39" i="44"/>
  <c r="E58" i="44"/>
  <c r="M58" i="44"/>
  <c r="H58" i="44"/>
  <c r="G64" i="44"/>
  <c r="D79" i="44"/>
  <c r="L79" i="44"/>
  <c r="G79" i="44"/>
  <c r="O79" i="44"/>
  <c r="F128" i="44"/>
  <c r="E26" i="44"/>
  <c r="J102" i="42"/>
  <c r="I128" i="45"/>
  <c r="N26" i="44"/>
  <c r="L39" i="44"/>
  <c r="G58" i="44"/>
  <c r="O58" i="44"/>
  <c r="C102" i="42"/>
  <c r="K102" i="42"/>
  <c r="J108" i="42"/>
  <c r="I115" i="42"/>
  <c r="J128" i="42"/>
  <c r="C26" i="45"/>
  <c r="K26" i="45"/>
  <c r="I39" i="45"/>
  <c r="F47" i="45"/>
  <c r="N47" i="45"/>
  <c r="D58" i="45"/>
  <c r="L58" i="45"/>
  <c r="L65" i="45" s="1"/>
  <c r="F64" i="45"/>
  <c r="N64" i="45"/>
  <c r="F79" i="45"/>
  <c r="N79" i="45"/>
  <c r="H102" i="45"/>
  <c r="F115" i="45"/>
  <c r="N115" i="45"/>
  <c r="G128" i="45"/>
  <c r="O128" i="45"/>
  <c r="G26" i="44"/>
  <c r="O26" i="44"/>
  <c r="J64" i="44"/>
  <c r="I108" i="42"/>
  <c r="D73" i="45"/>
  <c r="F26" i="44"/>
  <c r="D39" i="44"/>
  <c r="C108" i="42"/>
  <c r="K108" i="42"/>
  <c r="J115" i="42"/>
  <c r="D26" i="45"/>
  <c r="L26" i="45"/>
  <c r="J39" i="45"/>
  <c r="E58" i="45"/>
  <c r="M58" i="45"/>
  <c r="H58" i="45"/>
  <c r="F73" i="45"/>
  <c r="N73" i="45"/>
  <c r="I102" i="45"/>
  <c r="H128" i="45"/>
  <c r="I39" i="44"/>
  <c r="I47" i="44"/>
  <c r="I58" i="44"/>
  <c r="C64" i="44"/>
  <c r="K64" i="44"/>
  <c r="L73" i="45"/>
  <c r="D108" i="42"/>
  <c r="D109" i="42" s="1"/>
  <c r="D110" i="42" s="1"/>
  <c r="L108" i="42"/>
  <c r="H64" i="45"/>
  <c r="H79" i="45"/>
  <c r="D26" i="44"/>
  <c r="L26" i="44"/>
  <c r="G39" i="44"/>
  <c r="O39" i="44"/>
  <c r="L64" i="44"/>
  <c r="F102" i="42"/>
  <c r="N102" i="42"/>
  <c r="D115" i="42"/>
  <c r="L115" i="42"/>
  <c r="F26" i="45"/>
  <c r="N26" i="45"/>
  <c r="D39" i="45"/>
  <c r="L39" i="45"/>
  <c r="G58" i="45"/>
  <c r="O58" i="45"/>
  <c r="I64" i="45"/>
  <c r="C102" i="45"/>
  <c r="K102" i="45"/>
  <c r="J128" i="45"/>
  <c r="J26" i="44"/>
  <c r="H39" i="44"/>
  <c r="I79" i="44"/>
  <c r="I102" i="44"/>
  <c r="F108" i="44"/>
  <c r="N108" i="44"/>
  <c r="J128" i="44"/>
  <c r="G26" i="47"/>
  <c r="O26" i="47"/>
  <c r="F73" i="46"/>
  <c r="N73" i="46"/>
  <c r="D73" i="44"/>
  <c r="L73" i="44"/>
  <c r="C128" i="44"/>
  <c r="K128" i="44"/>
  <c r="H26" i="47"/>
  <c r="J47" i="47"/>
  <c r="J58" i="47"/>
  <c r="O64" i="44"/>
  <c r="G73" i="44"/>
  <c r="O73" i="44"/>
  <c r="C26" i="47"/>
  <c r="K26" i="47"/>
  <c r="E58" i="47"/>
  <c r="M58" i="47"/>
  <c r="D102" i="47"/>
  <c r="L102" i="47"/>
  <c r="G73" i="43"/>
  <c r="O73" i="43"/>
  <c r="F79" i="44"/>
  <c r="F81" i="44" s="1"/>
  <c r="N79" i="44"/>
  <c r="C108" i="44"/>
  <c r="K108" i="44"/>
  <c r="J39" i="47"/>
  <c r="G64" i="47"/>
  <c r="O64" i="47"/>
  <c r="J64" i="47"/>
  <c r="E64" i="47"/>
  <c r="M64" i="47"/>
  <c r="F73" i="47"/>
  <c r="N73" i="47"/>
  <c r="I102" i="43"/>
  <c r="E128" i="43"/>
  <c r="M128" i="43"/>
  <c r="I64" i="44"/>
  <c r="G102" i="44"/>
  <c r="O102" i="44"/>
  <c r="J115" i="44"/>
  <c r="H128" i="44"/>
  <c r="E26" i="47"/>
  <c r="M26" i="47"/>
  <c r="I47" i="47"/>
  <c r="D47" i="47"/>
  <c r="L47" i="47"/>
  <c r="G58" i="47"/>
  <c r="O58" i="47"/>
  <c r="H58" i="47"/>
  <c r="C58" i="47"/>
  <c r="K58" i="47"/>
  <c r="J73" i="44"/>
  <c r="H79" i="44"/>
  <c r="E108" i="44"/>
  <c r="M108" i="44"/>
  <c r="F26" i="47"/>
  <c r="N26" i="47"/>
  <c r="J102" i="47"/>
  <c r="E26" i="46"/>
  <c r="M26" i="46"/>
  <c r="O73" i="47"/>
  <c r="O81" i="47" s="1"/>
  <c r="J79" i="47"/>
  <c r="E102" i="47"/>
  <c r="M102" i="47"/>
  <c r="E108" i="47"/>
  <c r="M108" i="47"/>
  <c r="F115" i="47"/>
  <c r="N115" i="47"/>
  <c r="D128" i="47"/>
  <c r="L128" i="47"/>
  <c r="G73" i="46"/>
  <c r="O73" i="46"/>
  <c r="G102" i="46"/>
  <c r="O102" i="46"/>
  <c r="H108" i="46"/>
  <c r="E128" i="46"/>
  <c r="M128" i="46"/>
  <c r="H79" i="43"/>
  <c r="F115" i="43"/>
  <c r="N115" i="43"/>
  <c r="F128" i="43"/>
  <c r="N128" i="43"/>
  <c r="D79" i="47"/>
  <c r="D81" i="47" s="1"/>
  <c r="L79" i="47"/>
  <c r="G102" i="47"/>
  <c r="O102" i="47"/>
  <c r="G108" i="47"/>
  <c r="O108" i="47"/>
  <c r="H115" i="47"/>
  <c r="F128" i="47"/>
  <c r="N128" i="47"/>
  <c r="I128" i="47"/>
  <c r="I73" i="46"/>
  <c r="I79" i="46"/>
  <c r="G128" i="46"/>
  <c r="O128" i="46"/>
  <c r="G26" i="43"/>
  <c r="O26" i="43"/>
  <c r="D39" i="43"/>
  <c r="L39" i="43"/>
  <c r="I58" i="43"/>
  <c r="I65" i="43" s="1"/>
  <c r="C64" i="43"/>
  <c r="K64" i="43"/>
  <c r="J73" i="43"/>
  <c r="J79" i="43"/>
  <c r="H128" i="43"/>
  <c r="H108" i="47"/>
  <c r="G26" i="46"/>
  <c r="O26" i="46"/>
  <c r="D39" i="46"/>
  <c r="L39" i="46"/>
  <c r="H26" i="43"/>
  <c r="E39" i="43"/>
  <c r="M39" i="43"/>
  <c r="C79" i="43"/>
  <c r="K79" i="43"/>
  <c r="C102" i="43"/>
  <c r="K102" i="43"/>
  <c r="I128" i="43"/>
  <c r="I79" i="47"/>
  <c r="I108" i="47"/>
  <c r="J115" i="47"/>
  <c r="H128" i="47"/>
  <c r="H26" i="46"/>
  <c r="E39" i="46"/>
  <c r="M39" i="46"/>
  <c r="C47" i="46"/>
  <c r="K47" i="46"/>
  <c r="D64" i="46"/>
  <c r="L64" i="46"/>
  <c r="C79" i="46"/>
  <c r="K79" i="46"/>
  <c r="C102" i="46"/>
  <c r="C109" i="46" s="1"/>
  <c r="K102" i="46"/>
  <c r="K109" i="46" s="1"/>
  <c r="I115" i="46"/>
  <c r="I26" i="43"/>
  <c r="D26" i="43"/>
  <c r="L26" i="43"/>
  <c r="F39" i="43"/>
  <c r="N39" i="43"/>
  <c r="I39" i="43"/>
  <c r="C58" i="43"/>
  <c r="K58" i="43"/>
  <c r="F58" i="43"/>
  <c r="N58" i="43"/>
  <c r="E64" i="43"/>
  <c r="M64" i="43"/>
  <c r="D102" i="43"/>
  <c r="L102" i="43"/>
  <c r="E108" i="43"/>
  <c r="M108" i="43"/>
  <c r="J115" i="43"/>
  <c r="I26" i="46"/>
  <c r="D26" i="46"/>
  <c r="L26" i="46"/>
  <c r="F39" i="46"/>
  <c r="N39" i="46"/>
  <c r="I39" i="46"/>
  <c r="E64" i="46"/>
  <c r="M64" i="46"/>
  <c r="D79" i="46"/>
  <c r="L79" i="46"/>
  <c r="D102" i="46"/>
  <c r="L102" i="46"/>
  <c r="J115" i="46"/>
  <c r="J26" i="43"/>
  <c r="G39" i="43"/>
  <c r="O39" i="43"/>
  <c r="E47" i="43"/>
  <c r="M47" i="43"/>
  <c r="D58" i="43"/>
  <c r="L58" i="43"/>
  <c r="F64" i="43"/>
  <c r="N64" i="43"/>
  <c r="E102" i="43"/>
  <c r="M102" i="43"/>
  <c r="H102" i="43"/>
  <c r="F108" i="43"/>
  <c r="N108" i="43"/>
  <c r="C102" i="47"/>
  <c r="K102" i="47"/>
  <c r="J26" i="46"/>
  <c r="G39" i="46"/>
  <c r="O39" i="46"/>
  <c r="F64" i="46"/>
  <c r="N64" i="46"/>
  <c r="E102" i="46"/>
  <c r="M102" i="46"/>
  <c r="H102" i="46"/>
  <c r="F102" i="43"/>
  <c r="N102" i="43"/>
  <c r="G108" i="43"/>
  <c r="O108" i="43"/>
  <c r="D128" i="43"/>
  <c r="L128" i="43"/>
  <c r="G39" i="41"/>
  <c r="G40" i="41" s="1"/>
  <c r="O39" i="41"/>
  <c r="O40" i="41" s="1"/>
  <c r="J39" i="41"/>
  <c r="D58" i="41"/>
  <c r="L58" i="41"/>
  <c r="G64" i="41"/>
  <c r="O64" i="41"/>
  <c r="E73" i="41"/>
  <c r="M73" i="41"/>
  <c r="F79" i="41"/>
  <c r="N79" i="41"/>
  <c r="F102" i="41"/>
  <c r="N102" i="41"/>
  <c r="I102" i="41"/>
  <c r="I109" i="41" s="1"/>
  <c r="I110" i="41" s="1"/>
  <c r="G115" i="41"/>
  <c r="O115" i="41"/>
  <c r="H39" i="41"/>
  <c r="C39" i="41"/>
  <c r="C40" i="41" s="1"/>
  <c r="K39" i="41"/>
  <c r="K40" i="41" s="1"/>
  <c r="C47" i="41"/>
  <c r="C48" i="41" s="1"/>
  <c r="K47" i="41"/>
  <c r="K48" i="41" s="1"/>
  <c r="E58" i="41"/>
  <c r="M58" i="41"/>
  <c r="H64" i="41"/>
  <c r="F73" i="41"/>
  <c r="N73" i="41"/>
  <c r="D73" i="41"/>
  <c r="L73" i="41"/>
  <c r="G79" i="41"/>
  <c r="G81" i="41" s="1"/>
  <c r="G82" i="41" s="1"/>
  <c r="O79" i="41"/>
  <c r="J108" i="41"/>
  <c r="H115" i="41"/>
  <c r="J64" i="41"/>
  <c r="H73" i="41"/>
  <c r="D108" i="41"/>
  <c r="F47" i="41"/>
  <c r="N47" i="41"/>
  <c r="N48" i="41" s="1"/>
  <c r="C64" i="41"/>
  <c r="K64" i="41"/>
  <c r="I73" i="41"/>
  <c r="J79" i="41"/>
  <c r="J102" i="41"/>
  <c r="E108" i="41"/>
  <c r="M108" i="41"/>
  <c r="D128" i="41"/>
  <c r="L128" i="41"/>
  <c r="L108" i="41"/>
  <c r="K128" i="41"/>
  <c r="G47" i="41"/>
  <c r="G48" i="41" s="1"/>
  <c r="O47" i="41"/>
  <c r="O48" i="41" s="1"/>
  <c r="D64" i="41"/>
  <c r="L64" i="41"/>
  <c r="C79" i="41"/>
  <c r="K79" i="41"/>
  <c r="C102" i="41"/>
  <c r="K102" i="41"/>
  <c r="F108" i="41"/>
  <c r="N108" i="41"/>
  <c r="E128" i="41"/>
  <c r="M128" i="41"/>
  <c r="M129" i="41" s="1"/>
  <c r="H128" i="41"/>
  <c r="M47" i="41"/>
  <c r="M48" i="41" s="1"/>
  <c r="I79" i="41"/>
  <c r="E39" i="41"/>
  <c r="E40" i="41" s="1"/>
  <c r="M39" i="41"/>
  <c r="M40" i="41" s="1"/>
  <c r="J58" i="41"/>
  <c r="H58" i="41"/>
  <c r="E64" i="41"/>
  <c r="M64" i="41"/>
  <c r="D102" i="41"/>
  <c r="L102" i="41"/>
  <c r="G102" i="41"/>
  <c r="O102" i="41"/>
  <c r="G108" i="41"/>
  <c r="O108" i="41"/>
  <c r="E115" i="41"/>
  <c r="M115" i="41"/>
  <c r="F128" i="41"/>
  <c r="N128" i="41"/>
  <c r="I128" i="41"/>
  <c r="E47" i="41"/>
  <c r="E48" i="41" s="1"/>
  <c r="C128" i="41"/>
  <c r="F39" i="41"/>
  <c r="N39" i="41"/>
  <c r="N40" i="41" s="1"/>
  <c r="C58" i="41"/>
  <c r="K58" i="41"/>
  <c r="I58" i="41"/>
  <c r="F64" i="41"/>
  <c r="N64" i="41"/>
  <c r="E79" i="41"/>
  <c r="M79" i="41"/>
  <c r="E102" i="41"/>
  <c r="M102" i="41"/>
  <c r="H102" i="41"/>
  <c r="H108" i="41"/>
  <c r="D115" i="41"/>
  <c r="L115" i="41"/>
  <c r="G128" i="41"/>
  <c r="O128" i="41"/>
  <c r="J128" i="41"/>
  <c r="N129" i="41" l="1"/>
  <c r="L65" i="46"/>
  <c r="F65" i="44"/>
  <c r="E129" i="41"/>
  <c r="G109" i="42"/>
  <c r="G110" i="42" s="1"/>
  <c r="E81" i="43"/>
  <c r="L81" i="46"/>
  <c r="N65" i="42"/>
  <c r="N66" i="42" s="1"/>
  <c r="E65" i="43"/>
  <c r="H109" i="43"/>
  <c r="Q12" i="26"/>
  <c r="Q11" i="26" s="1"/>
  <c r="C81" i="45"/>
  <c r="I81" i="41"/>
  <c r="I82" i="41" s="1"/>
  <c r="AY12" i="26"/>
  <c r="AY11" i="26" s="1"/>
  <c r="O65" i="43"/>
  <c r="F109" i="44"/>
  <c r="C65" i="46"/>
  <c r="F65" i="47"/>
  <c r="N65" i="47"/>
  <c r="F65" i="42"/>
  <c r="N65" i="41"/>
  <c r="N66" i="41" s="1"/>
  <c r="E81" i="42"/>
  <c r="E82" i="42" s="1"/>
  <c r="D129" i="42"/>
  <c r="I81" i="47"/>
  <c r="O109" i="44"/>
  <c r="K109" i="45"/>
  <c r="M129" i="42"/>
  <c r="J81" i="42"/>
  <c r="C109" i="43"/>
  <c r="E65" i="45"/>
  <c r="D109" i="43"/>
  <c r="K81" i="43"/>
  <c r="J81" i="45"/>
  <c r="M65" i="42"/>
  <c r="M66" i="42" s="1"/>
  <c r="L109" i="47"/>
  <c r="N81" i="46"/>
  <c r="M81" i="46"/>
  <c r="U12" i="26"/>
  <c r="U11" i="26" s="1"/>
  <c r="G129" i="41"/>
  <c r="K129" i="42"/>
  <c r="CB12" i="26"/>
  <c r="CB11" i="26" s="1"/>
  <c r="K81" i="41"/>
  <c r="K82" i="41" s="1"/>
  <c r="D81" i="42"/>
  <c r="D82" i="42" s="1"/>
  <c r="K65" i="46"/>
  <c r="O81" i="45"/>
  <c r="N81" i="42"/>
  <c r="N82" i="42" s="1"/>
  <c r="E109" i="43"/>
  <c r="O129" i="42"/>
  <c r="I65" i="46"/>
  <c r="J109" i="46"/>
  <c r="AA12" i="26"/>
  <c r="AA11" i="26" s="1"/>
  <c r="CA12" i="26"/>
  <c r="CA11" i="26" s="1"/>
  <c r="H81" i="42"/>
  <c r="G81" i="47"/>
  <c r="L81" i="41"/>
  <c r="D65" i="43"/>
  <c r="H109" i="44"/>
  <c r="C65" i="41"/>
  <c r="C66" i="41" s="1"/>
  <c r="D65" i="42"/>
  <c r="D66" i="42" s="1"/>
  <c r="J109" i="41"/>
  <c r="H81" i="45"/>
  <c r="D81" i="46"/>
  <c r="I109" i="43"/>
  <c r="F109" i="45"/>
  <c r="CR12" i="26"/>
  <c r="CR11" i="26" s="1"/>
  <c r="K109" i="43"/>
  <c r="J81" i="47"/>
  <c r="BC12" i="26"/>
  <c r="BC11" i="26" s="1"/>
  <c r="K81" i="45"/>
  <c r="K81" i="46"/>
  <c r="J81" i="44"/>
  <c r="N81" i="43"/>
  <c r="CC12" i="26"/>
  <c r="CC11" i="26" s="1"/>
  <c r="P12" i="26"/>
  <c r="P11" i="26" s="1"/>
  <c r="BM12" i="26"/>
  <c r="BM11" i="26" s="1"/>
  <c r="F81" i="42"/>
  <c r="O12" i="26"/>
  <c r="O11" i="26" s="1"/>
  <c r="AN12" i="26"/>
  <c r="AN11" i="26" s="1"/>
  <c r="N109" i="44"/>
  <c r="O129" i="41"/>
  <c r="E109" i="46"/>
  <c r="H65" i="44"/>
  <c r="G65" i="42"/>
  <c r="G66" i="42" s="1"/>
  <c r="Y12" i="26"/>
  <c r="Y11" i="26" s="1"/>
  <c r="N65" i="44"/>
  <c r="M81" i="43"/>
  <c r="D81" i="41"/>
  <c r="D82" i="41" s="1"/>
  <c r="I81" i="44"/>
  <c r="I109" i="42"/>
  <c r="I110" i="42" s="1"/>
  <c r="O109" i="42"/>
  <c r="O110" i="42" s="1"/>
  <c r="BR12" i="26"/>
  <c r="BR11" i="26" s="1"/>
  <c r="BE12" i="26"/>
  <c r="BE11" i="26" s="1"/>
  <c r="W12" i="26"/>
  <c r="W11" i="26" s="1"/>
  <c r="C65" i="47"/>
  <c r="CS12" i="26"/>
  <c r="CS11" i="26" s="1"/>
  <c r="K129" i="41"/>
  <c r="M65" i="46"/>
  <c r="O81" i="46"/>
  <c r="E81" i="44"/>
  <c r="H65" i="42"/>
  <c r="G65" i="46"/>
  <c r="O81" i="42"/>
  <c r="O82" i="42" s="1"/>
  <c r="G109" i="45"/>
  <c r="AD12" i="26"/>
  <c r="AD11" i="26" s="1"/>
  <c r="J65" i="45"/>
  <c r="G109" i="46"/>
  <c r="J65" i="44"/>
  <c r="I65" i="42"/>
  <c r="I66" i="42" s="1"/>
  <c r="K81" i="42"/>
  <c r="K82" i="42" s="1"/>
  <c r="G81" i="43"/>
  <c r="L12" i="26"/>
  <c r="L11" i="26" s="1"/>
  <c r="BU12" i="26"/>
  <c r="BU11" i="26" s="1"/>
  <c r="H12" i="26"/>
  <c r="H11" i="26" s="1"/>
  <c r="I65" i="41"/>
  <c r="I66" i="41" s="1"/>
  <c r="H65" i="47"/>
  <c r="D65" i="47"/>
  <c r="O65" i="46"/>
  <c r="E65" i="42"/>
  <c r="E66" i="42" s="1"/>
  <c r="C81" i="42"/>
  <c r="C82" i="42" s="1"/>
  <c r="J65" i="46"/>
  <c r="CM12" i="26"/>
  <c r="CM11" i="26" s="1"/>
  <c r="H65" i="46"/>
  <c r="AC12" i="26"/>
  <c r="AC11" i="26" s="1"/>
  <c r="BT12" i="26"/>
  <c r="BT11" i="26" s="1"/>
  <c r="G12" i="26"/>
  <c r="G11" i="26" s="1"/>
  <c r="J109" i="47"/>
  <c r="C129" i="41"/>
  <c r="G81" i="46"/>
  <c r="M109" i="44"/>
  <c r="C109" i="44"/>
  <c r="K65" i="44"/>
  <c r="L109" i="44"/>
  <c r="O81" i="41"/>
  <c r="O82" i="41" s="1"/>
  <c r="K109" i="47"/>
  <c r="H81" i="43"/>
  <c r="D109" i="44"/>
  <c r="N129" i="42"/>
  <c r="AM12" i="26"/>
  <c r="AM11" i="26" s="1"/>
  <c r="E109" i="41"/>
  <c r="E110" i="41" s="1"/>
  <c r="M109" i="46"/>
  <c r="C109" i="45"/>
  <c r="I81" i="45"/>
  <c r="L81" i="42"/>
  <c r="M12" i="26"/>
  <c r="M11" i="26" s="1"/>
  <c r="BS12" i="26"/>
  <c r="BS11" i="26" s="1"/>
  <c r="CI12" i="26"/>
  <c r="CI11" i="26" s="1"/>
  <c r="M81" i="41"/>
  <c r="M82" i="41" s="1"/>
  <c r="E129" i="42"/>
  <c r="X12" i="26"/>
  <c r="X11" i="26" s="1"/>
  <c r="G65" i="47"/>
  <c r="BK12" i="26"/>
  <c r="BK11" i="26" s="1"/>
  <c r="K109" i="41"/>
  <c r="K110" i="41" s="1"/>
  <c r="J81" i="41"/>
  <c r="N65" i="45"/>
  <c r="BI12" i="26"/>
  <c r="BI11" i="26" s="1"/>
  <c r="E81" i="46"/>
  <c r="BX12" i="26"/>
  <c r="BX11" i="26" s="1"/>
  <c r="BG12" i="26"/>
  <c r="BG11" i="26" s="1"/>
  <c r="AT12" i="26"/>
  <c r="AT11" i="26" s="1"/>
  <c r="J65" i="41"/>
  <c r="BO12" i="26"/>
  <c r="BO11" i="26" s="1"/>
  <c r="BH12" i="26"/>
  <c r="BH11" i="26" s="1"/>
  <c r="BB12" i="26"/>
  <c r="BB11" i="26" s="1"/>
  <c r="BQ12" i="26"/>
  <c r="BQ11" i="26" s="1"/>
  <c r="M109" i="41"/>
  <c r="M110" i="41" s="1"/>
  <c r="D129" i="41"/>
  <c r="CO12" i="26"/>
  <c r="CO11" i="26" s="1"/>
  <c r="CJ12" i="26"/>
  <c r="CJ11" i="26" s="1"/>
  <c r="CK12" i="26"/>
  <c r="CK11" i="26" s="1"/>
  <c r="CF12" i="26"/>
  <c r="CF11" i="26" s="1"/>
  <c r="AB12" i="26"/>
  <c r="AB11" i="26" s="1"/>
  <c r="BP12" i="26"/>
  <c r="BP11" i="26" s="1"/>
  <c r="AK12" i="26"/>
  <c r="AK11" i="26" s="1"/>
  <c r="I12" i="26"/>
  <c r="I11" i="26" s="1"/>
  <c r="E12" i="26"/>
  <c r="E11" i="26" s="1"/>
  <c r="N12" i="26"/>
  <c r="N11" i="26" s="1"/>
  <c r="D109" i="46"/>
  <c r="G109" i="44"/>
  <c r="C65" i="45"/>
  <c r="D65" i="44"/>
  <c r="L65" i="42"/>
  <c r="BW12" i="26"/>
  <c r="BW11" i="26" s="1"/>
  <c r="AE12" i="26"/>
  <c r="AE11" i="26" s="1"/>
  <c r="I109" i="44"/>
  <c r="D81" i="45"/>
  <c r="K81" i="47"/>
  <c r="K65" i="42"/>
  <c r="K66" i="42" s="1"/>
  <c r="CP12" i="26"/>
  <c r="CP11" i="26" s="1"/>
  <c r="AJ12" i="26"/>
  <c r="AJ11" i="26" s="1"/>
  <c r="BL12" i="26"/>
  <c r="BL11" i="26" s="1"/>
  <c r="C109" i="47"/>
  <c r="F109" i="42"/>
  <c r="L109" i="42"/>
  <c r="G129" i="42"/>
  <c r="H81" i="47"/>
  <c r="E81" i="47"/>
  <c r="C129" i="42"/>
  <c r="V12" i="26"/>
  <c r="V11" i="26" s="1"/>
  <c r="D12" i="26"/>
  <c r="D11" i="26" s="1"/>
  <c r="BZ12" i="26"/>
  <c r="BZ11" i="26" s="1"/>
  <c r="M81" i="42"/>
  <c r="M82" i="42" s="1"/>
  <c r="E109" i="44"/>
  <c r="N81" i="44"/>
  <c r="J81" i="46"/>
  <c r="CE12" i="26"/>
  <c r="CE11" i="26" s="1"/>
  <c r="C81" i="47"/>
  <c r="AU12" i="26"/>
  <c r="AU11" i="26" s="1"/>
  <c r="BA12" i="26"/>
  <c r="BA11" i="26" s="1"/>
  <c r="H109" i="47"/>
  <c r="H81" i="44"/>
  <c r="M65" i="44"/>
  <c r="K65" i="45"/>
  <c r="CG12" i="26"/>
  <c r="CG11" i="26" s="1"/>
  <c r="AV12" i="26"/>
  <c r="AV11" i="26" s="1"/>
  <c r="AO12" i="26"/>
  <c r="AO11" i="26" s="1"/>
  <c r="CN12" i="26"/>
  <c r="CN11" i="26" s="1"/>
  <c r="F12" i="26"/>
  <c r="F11" i="26" s="1"/>
  <c r="BD12" i="26"/>
  <c r="BD11" i="26" s="1"/>
  <c r="F65" i="45"/>
  <c r="D81" i="43"/>
  <c r="M109" i="45"/>
  <c r="N109" i="47"/>
  <c r="G65" i="41"/>
  <c r="G66" i="41" s="1"/>
  <c r="CQ12" i="26"/>
  <c r="CQ11" i="26" s="1"/>
  <c r="T12" i="26"/>
  <c r="T11" i="26" s="1"/>
  <c r="O81" i="43"/>
  <c r="K12" i="26"/>
  <c r="K11" i="26" s="1"/>
  <c r="CH12" i="26"/>
  <c r="CH11" i="26" s="1"/>
  <c r="H109" i="46"/>
  <c r="O109" i="46"/>
  <c r="H109" i="45"/>
  <c r="AF12" i="26"/>
  <c r="AF11" i="26" s="1"/>
  <c r="L109" i="43"/>
  <c r="F65" i="41"/>
  <c r="C109" i="41"/>
  <c r="C110" i="41" s="1"/>
  <c r="H81" i="41"/>
  <c r="N65" i="46"/>
  <c r="M109" i="47"/>
  <c r="G65" i="44"/>
  <c r="N109" i="45"/>
  <c r="AQ12" i="26"/>
  <c r="AQ11" i="26" s="1"/>
  <c r="AG12" i="26"/>
  <c r="AG11" i="26" s="1"/>
  <c r="L109" i="46"/>
  <c r="J109" i="44"/>
  <c r="G109" i="43"/>
  <c r="M65" i="43"/>
  <c r="O65" i="45"/>
  <c r="M65" i="45"/>
  <c r="K81" i="44"/>
  <c r="M81" i="47"/>
  <c r="M81" i="44"/>
  <c r="F81" i="43"/>
  <c r="O109" i="45"/>
  <c r="C65" i="44"/>
  <c r="AS12" i="26"/>
  <c r="AS11" i="26" s="1"/>
  <c r="AI12" i="26"/>
  <c r="AI11" i="26" s="1"/>
  <c r="AL12" i="26"/>
  <c r="AL11" i="26" s="1"/>
  <c r="BY12" i="26"/>
  <c r="BY11" i="26" s="1"/>
  <c r="L65" i="43"/>
  <c r="L65" i="47"/>
  <c r="C81" i="41"/>
  <c r="C82" i="41" s="1"/>
  <c r="E81" i="41"/>
  <c r="E82" i="41" s="1"/>
  <c r="C81" i="43"/>
  <c r="N81" i="47"/>
  <c r="K109" i="44"/>
  <c r="D109" i="47"/>
  <c r="G65" i="45"/>
  <c r="AW12" i="26"/>
  <c r="AW11" i="26" s="1"/>
  <c r="BJ12" i="26"/>
  <c r="BJ11" i="26" s="1"/>
  <c r="AR12" i="26"/>
  <c r="AR11" i="26" s="1"/>
  <c r="O65" i="41"/>
  <c r="O66" i="41" s="1"/>
  <c r="D65" i="46"/>
  <c r="L81" i="47"/>
  <c r="O65" i="47"/>
  <c r="F81" i="46"/>
  <c r="D65" i="45"/>
  <c r="E109" i="45"/>
  <c r="O65" i="44"/>
  <c r="K65" i="47"/>
  <c r="F109" i="47"/>
  <c r="I109" i="47"/>
  <c r="M65" i="47"/>
  <c r="C81" i="46"/>
  <c r="I81" i="46"/>
  <c r="E65" i="46"/>
  <c r="H81" i="46"/>
  <c r="F109" i="43"/>
  <c r="O109" i="43"/>
  <c r="L81" i="43"/>
  <c r="O65" i="42"/>
  <c r="O66" i="42" s="1"/>
  <c r="M109" i="42"/>
  <c r="M110" i="42" s="1"/>
  <c r="H109" i="42"/>
  <c r="F109" i="41"/>
  <c r="D65" i="41"/>
  <c r="D66" i="41" s="1"/>
  <c r="H65" i="41"/>
  <c r="F81" i="41"/>
  <c r="H109" i="41"/>
  <c r="K65" i="41"/>
  <c r="K66" i="41" s="1"/>
  <c r="E65" i="44"/>
  <c r="F65" i="46"/>
  <c r="O81" i="44"/>
  <c r="I65" i="45"/>
  <c r="D109" i="45"/>
  <c r="G81" i="44"/>
  <c r="C81" i="44"/>
  <c r="L109" i="45"/>
  <c r="M109" i="43"/>
  <c r="I109" i="45"/>
  <c r="M81" i="45"/>
  <c r="F81" i="47"/>
  <c r="L81" i="45"/>
  <c r="J109" i="45"/>
  <c r="J65" i="42"/>
  <c r="I65" i="47"/>
  <c r="N109" i="42"/>
  <c r="N110" i="42" s="1"/>
  <c r="J109" i="43"/>
  <c r="I109" i="46"/>
  <c r="I65" i="44"/>
  <c r="E65" i="47"/>
  <c r="N65" i="43"/>
  <c r="O109" i="47"/>
  <c r="E109" i="47"/>
  <c r="J65" i="47"/>
  <c r="K109" i="42"/>
  <c r="K110" i="42" s="1"/>
  <c r="L81" i="44"/>
  <c r="F65" i="43"/>
  <c r="G109" i="47"/>
  <c r="C109" i="42"/>
  <c r="C110" i="42" s="1"/>
  <c r="D81" i="44"/>
  <c r="K65" i="43"/>
  <c r="N81" i="45"/>
  <c r="N109" i="43"/>
  <c r="C65" i="43"/>
  <c r="F81" i="45"/>
  <c r="J109" i="42"/>
  <c r="J81" i="43"/>
  <c r="H65" i="45"/>
  <c r="L65" i="44"/>
  <c r="N81" i="41"/>
  <c r="N82" i="41" s="1"/>
  <c r="O109" i="41"/>
  <c r="O110" i="41" s="1"/>
  <c r="G109" i="41"/>
  <c r="G110" i="41" s="1"/>
  <c r="L109" i="41"/>
  <c r="M65" i="41"/>
  <c r="M66" i="41" s="1"/>
  <c r="D109" i="41"/>
  <c r="D110" i="41" s="1"/>
  <c r="E65" i="41"/>
  <c r="E66" i="41" s="1"/>
  <c r="N109" i="41"/>
  <c r="N110" i="41" s="1"/>
  <c r="L65" i="41"/>
  <c r="C26" i="40" l="1"/>
  <c r="Z70" i="26" l="1"/>
  <c r="Z42" i="26"/>
  <c r="Z62" i="26"/>
  <c r="Z24" i="26"/>
  <c r="Z45" i="26"/>
  <c r="Z65" i="26"/>
  <c r="Z69" i="26"/>
  <c r="Z19" i="26"/>
  <c r="Z46" i="26"/>
  <c r="Z64" i="26"/>
  <c r="Z31" i="26"/>
  <c r="Z56" i="26"/>
  <c r="Z53" i="26"/>
  <c r="Z44" i="26"/>
  <c r="Z57" i="26"/>
  <c r="Z48" i="26"/>
  <c r="Z68" i="26"/>
  <c r="Z55" i="26"/>
  <c r="Z22" i="26"/>
  <c r="Z20" i="26"/>
  <c r="Z29" i="26"/>
  <c r="Z37" i="26"/>
  <c r="Z52" i="26"/>
  <c r="Z25" i="26"/>
  <c r="Z33" i="26"/>
  <c r="Z34" i="26"/>
  <c r="Z66" i="26"/>
  <c r="Z28" i="26"/>
  <c r="Z51" i="26"/>
  <c r="Z71" i="26"/>
  <c r="Z54" i="26"/>
  <c r="Z43" i="26"/>
  <c r="Z63" i="26"/>
  <c r="Z35" i="26"/>
  <c r="Z40" i="26"/>
  <c r="Z60" i="26"/>
  <c r="Z50" i="26"/>
  <c r="Z14" i="26"/>
  <c r="Z30" i="26"/>
  <c r="Z61" i="26"/>
  <c r="Z59" i="26"/>
  <c r="Z23" i="26"/>
  <c r="Z18" i="26"/>
  <c r="Z26" i="26"/>
  <c r="Z49" i="26"/>
  <c r="Z39" i="26"/>
  <c r="Z72" i="26"/>
  <c r="Z27" i="26" l="1"/>
  <c r="Z13" i="26"/>
  <c r="Z36" i="26"/>
  <c r="Z58" i="26"/>
  <c r="Z32" i="26"/>
  <c r="Z16" i="26"/>
  <c r="Z15" i="26"/>
  <c r="Z67" i="26"/>
  <c r="Z17" i="26"/>
  <c r="Z47" i="26"/>
  <c r="Z41" i="26"/>
  <c r="Z38" i="26"/>
  <c r="Z21" i="26"/>
  <c r="X74" i="26"/>
  <c r="T10" i="26"/>
  <c r="V74" i="26"/>
  <c r="Z12" i="26" l="1"/>
  <c r="T74" i="26"/>
  <c r="X10" i="26"/>
  <c r="V10" i="26"/>
  <c r="U10" i="26"/>
  <c r="U74" i="26"/>
  <c r="Z11" i="26"/>
  <c r="W74" i="26"/>
  <c r="W10" i="26"/>
  <c r="Y74" i="26"/>
  <c r="Y10" i="26"/>
  <c r="S74" i="26" l="1"/>
  <c r="S10" i="26"/>
  <c r="D26" i="40"/>
  <c r="Z75" i="26" l="1"/>
  <c r="Z74" i="26"/>
  <c r="Z10" i="26"/>
  <c r="D108" i="40"/>
  <c r="D64" i="40"/>
  <c r="C73" i="40"/>
  <c r="D79" i="40"/>
  <c r="C47" i="40"/>
  <c r="D47" i="40"/>
  <c r="D58" i="40"/>
  <c r="D73" i="40"/>
  <c r="C79" i="40"/>
  <c r="C102" i="40"/>
  <c r="C108" i="40"/>
  <c r="C115" i="40"/>
  <c r="C128" i="40"/>
  <c r="C58" i="40"/>
  <c r="C64" i="40"/>
  <c r="D102" i="40"/>
  <c r="D115" i="40"/>
  <c r="D128" i="40"/>
  <c r="D109" i="40" l="1"/>
  <c r="D81" i="40"/>
  <c r="C109" i="40"/>
  <c r="C81" i="40"/>
  <c r="D65" i="40"/>
  <c r="C65" i="40"/>
  <c r="F102" i="40" l="1"/>
  <c r="H102" i="40"/>
  <c r="L102" i="40"/>
  <c r="J102" i="40"/>
  <c r="J73" i="40"/>
  <c r="J128" i="40"/>
  <c r="J79" i="40"/>
  <c r="J47" i="40"/>
  <c r="F47" i="40"/>
  <c r="F73" i="40"/>
  <c r="F128" i="40"/>
  <c r="F79" i="40"/>
  <c r="H47" i="40"/>
  <c r="H73" i="40"/>
  <c r="H128" i="40"/>
  <c r="H79" i="40"/>
  <c r="L47" i="40"/>
  <c r="L73" i="40"/>
  <c r="L128" i="40"/>
  <c r="L79" i="40"/>
  <c r="H81" i="40" l="1"/>
  <c r="L81" i="40"/>
  <c r="F81" i="40"/>
  <c r="J81" i="40"/>
  <c r="L108" i="40" l="1"/>
  <c r="L109" i="40" s="1"/>
  <c r="J58" i="40"/>
  <c r="F64" i="40"/>
  <c r="L115" i="40"/>
  <c r="J26" i="40"/>
  <c r="F26" i="40"/>
  <c r="H115" i="40"/>
  <c r="F58" i="40"/>
  <c r="J64" i="40"/>
  <c r="J115" i="40"/>
  <c r="H58" i="40"/>
  <c r="H26" i="40"/>
  <c r="F108" i="40"/>
  <c r="F109" i="40" s="1"/>
  <c r="L64" i="40"/>
  <c r="L58" i="40"/>
  <c r="L26" i="40"/>
  <c r="J108" i="40"/>
  <c r="J109" i="40" s="1"/>
  <c r="F115" i="40"/>
  <c r="H108" i="40"/>
  <c r="H109" i="40" s="1"/>
  <c r="H64" i="40"/>
  <c r="F65" i="40" l="1"/>
  <c r="L65" i="40"/>
  <c r="J65" i="40"/>
  <c r="H65" i="40"/>
  <c r="Y5" i="26" l="1"/>
  <c r="S5" i="26"/>
  <c r="W5" i="26"/>
  <c r="X5" i="26"/>
  <c r="V5" i="26"/>
  <c r="U5" i="26"/>
  <c r="T5" i="26"/>
  <c r="Z5" i="26" l="1"/>
  <c r="D110" i="40" l="1"/>
  <c r="C110" i="40"/>
  <c r="D82" i="40"/>
  <c r="C82" i="40"/>
  <c r="D66" i="40"/>
  <c r="C66" i="40"/>
  <c r="D48" i="40"/>
  <c r="C48" i="40"/>
  <c r="D27" i="40"/>
  <c r="C27" i="40"/>
  <c r="CL16" i="26" l="1"/>
  <c r="CT16" i="26"/>
  <c r="J16" i="26"/>
  <c r="R15" i="26"/>
  <c r="AP15" i="26"/>
  <c r="AH15" i="26"/>
  <c r="CL15" i="26"/>
  <c r="J17" i="26"/>
  <c r="R16" i="26"/>
  <c r="AP16" i="26"/>
  <c r="CT17" i="26"/>
  <c r="AH16" i="26"/>
  <c r="CL17" i="26"/>
  <c r="CD16" i="26"/>
  <c r="R17" i="26"/>
  <c r="AH17" i="26"/>
  <c r="CD17" i="26"/>
  <c r="AP17" i="26"/>
  <c r="CT15" i="26"/>
  <c r="J15" i="26"/>
  <c r="CD15" i="26"/>
  <c r="BN17" i="26"/>
  <c r="BF15" i="26" l="1"/>
  <c r="BV15" i="26"/>
  <c r="BV17" i="26"/>
  <c r="AX16" i="26"/>
  <c r="BN15" i="26"/>
  <c r="AX15" i="26"/>
  <c r="BN16" i="26"/>
  <c r="BF16" i="26"/>
  <c r="AX17" i="26"/>
  <c r="BF17" i="26"/>
  <c r="BV16" i="26"/>
  <c r="CL59" i="26" l="1"/>
  <c r="CD66" i="26"/>
  <c r="J28" i="26"/>
  <c r="J18" i="26"/>
  <c r="CD46" i="26" l="1"/>
  <c r="AH46" i="26"/>
  <c r="AH60" i="26"/>
  <c r="AH42" i="26"/>
  <c r="AH64" i="26"/>
  <c r="AH35" i="26"/>
  <c r="J20" i="26"/>
  <c r="J30" i="26"/>
  <c r="AP62" i="26"/>
  <c r="AP68" i="26"/>
  <c r="AP72" i="26"/>
  <c r="BV57" i="26"/>
  <c r="CL46" i="26"/>
  <c r="CD48" i="26"/>
  <c r="CD68" i="26"/>
  <c r="CL69" i="26"/>
  <c r="R55" i="26"/>
  <c r="R60" i="26"/>
  <c r="R68" i="26"/>
  <c r="CT35" i="26"/>
  <c r="CT46" i="26"/>
  <c r="J42" i="26"/>
  <c r="J46" i="26"/>
  <c r="J49" i="26"/>
  <c r="J53" i="26"/>
  <c r="AP33" i="26"/>
  <c r="AP39" i="26"/>
  <c r="AP44" i="26"/>
  <c r="BF71" i="26"/>
  <c r="CT62" i="26"/>
  <c r="J23" i="26"/>
  <c r="CT43" i="26"/>
  <c r="J37" i="26"/>
  <c r="J43" i="26"/>
  <c r="J48" i="26"/>
  <c r="CL34" i="26"/>
  <c r="CL18" i="26"/>
  <c r="BN51" i="26"/>
  <c r="BN57" i="26"/>
  <c r="BN64" i="26"/>
  <c r="R20" i="26"/>
  <c r="R25" i="26"/>
  <c r="R30" i="26"/>
  <c r="R72" i="26"/>
  <c r="CT20" i="26"/>
  <c r="CT25" i="26"/>
  <c r="CT30" i="26"/>
  <c r="CT42" i="26"/>
  <c r="CT48" i="26"/>
  <c r="CT52" i="26"/>
  <c r="CT68" i="26"/>
  <c r="CT72" i="26"/>
  <c r="J54" i="26"/>
  <c r="J62" i="26"/>
  <c r="AX18" i="26"/>
  <c r="AX35" i="26"/>
  <c r="AX49" i="26"/>
  <c r="AX53" i="26"/>
  <c r="AX60" i="26"/>
  <c r="AX69" i="26"/>
  <c r="AP18" i="26"/>
  <c r="AP23" i="26"/>
  <c r="AP28" i="26"/>
  <c r="BF64" i="26"/>
  <c r="BV26" i="26"/>
  <c r="BV22" i="26"/>
  <c r="BV59" i="26"/>
  <c r="BV19" i="26"/>
  <c r="CD57" i="26"/>
  <c r="CD55" i="26"/>
  <c r="CD33" i="26"/>
  <c r="CD45" i="26"/>
  <c r="CD44" i="26"/>
  <c r="AH44" i="26"/>
  <c r="AX24" i="26"/>
  <c r="AX57" i="26"/>
  <c r="CL35" i="26"/>
  <c r="CL48" i="26"/>
  <c r="AH51" i="26"/>
  <c r="R22" i="26"/>
  <c r="R26" i="26"/>
  <c r="CD70" i="26"/>
  <c r="AH57" i="26"/>
  <c r="R70" i="26"/>
  <c r="CT33" i="26"/>
  <c r="CT39" i="26"/>
  <c r="CT44" i="26"/>
  <c r="J44" i="26"/>
  <c r="AX33" i="26"/>
  <c r="AP42" i="26"/>
  <c r="AP54" i="26"/>
  <c r="AP60" i="26"/>
  <c r="CL49" i="26"/>
  <c r="CL72" i="26"/>
  <c r="R41" i="26"/>
  <c r="BN41" i="26"/>
  <c r="AX41" i="26"/>
  <c r="CL71" i="26"/>
  <c r="CD24" i="26"/>
  <c r="CD42" i="26"/>
  <c r="CT54" i="26"/>
  <c r="CT59" i="26"/>
  <c r="AP50" i="26"/>
  <c r="AP56" i="26"/>
  <c r="BF19" i="26"/>
  <c r="BF60" i="26"/>
  <c r="BF66" i="26"/>
  <c r="AX20" i="26"/>
  <c r="AX42" i="26"/>
  <c r="AX29" i="26"/>
  <c r="BN28" i="26"/>
  <c r="BF29" i="26"/>
  <c r="BF39" i="26"/>
  <c r="CD60" i="26"/>
  <c r="CL29" i="26"/>
  <c r="CL65" i="26"/>
  <c r="CL25" i="26"/>
  <c r="CL24" i="26"/>
  <c r="CL28" i="26"/>
  <c r="AH38" i="26"/>
  <c r="BN71" i="26"/>
  <c r="R34" i="26"/>
  <c r="R40" i="26"/>
  <c r="R45" i="26"/>
  <c r="R51" i="26"/>
  <c r="R61" i="26"/>
  <c r="R65" i="26"/>
  <c r="J33" i="26"/>
  <c r="J59" i="26"/>
  <c r="J63" i="26"/>
  <c r="J71" i="26"/>
  <c r="AX30" i="26"/>
  <c r="AX62" i="26"/>
  <c r="AP64" i="26"/>
  <c r="AP70" i="26"/>
  <c r="BF25" i="26"/>
  <c r="BF35" i="26"/>
  <c r="BF48" i="26"/>
  <c r="BF52" i="26"/>
  <c r="BF57" i="26"/>
  <c r="BF20" i="26"/>
  <c r="BV31" i="26"/>
  <c r="BV69" i="26"/>
  <c r="BV64" i="26"/>
  <c r="BV45" i="26"/>
  <c r="BV55" i="26"/>
  <c r="BV65" i="26"/>
  <c r="AX39" i="26"/>
  <c r="AX37" i="26"/>
  <c r="BN45" i="26"/>
  <c r="BF14" i="26"/>
  <c r="CD25" i="26"/>
  <c r="CD37" i="26"/>
  <c r="CL37" i="26"/>
  <c r="CL23" i="26"/>
  <c r="AX66" i="26"/>
  <c r="CD38" i="26"/>
  <c r="AX38" i="26"/>
  <c r="BN31" i="26"/>
  <c r="BN26" i="26"/>
  <c r="AH23" i="26"/>
  <c r="AH34" i="26"/>
  <c r="AH45" i="26"/>
  <c r="AH52" i="26"/>
  <c r="AH54" i="26"/>
  <c r="AH59" i="26"/>
  <c r="AH63" i="26"/>
  <c r="AH70" i="26"/>
  <c r="BN33" i="26"/>
  <c r="BN48" i="26"/>
  <c r="BN52" i="26"/>
  <c r="BN54" i="26"/>
  <c r="BN59" i="26"/>
  <c r="BN61" i="26"/>
  <c r="BN65" i="26"/>
  <c r="R31" i="26"/>
  <c r="R56" i="26"/>
  <c r="R69" i="26"/>
  <c r="CT22" i="26"/>
  <c r="CT26" i="26"/>
  <c r="CT31" i="26"/>
  <c r="CT37" i="26"/>
  <c r="CT49" i="26"/>
  <c r="CT53" i="26"/>
  <c r="CT55" i="26"/>
  <c r="CT69" i="26"/>
  <c r="J50" i="26"/>
  <c r="J61" i="26"/>
  <c r="AX19" i="26"/>
  <c r="AX50" i="26"/>
  <c r="AX70" i="26"/>
  <c r="AP19" i="26"/>
  <c r="AP24" i="26"/>
  <c r="AP29" i="26"/>
  <c r="AP34" i="26"/>
  <c r="AP40" i="26"/>
  <c r="AP45" i="26"/>
  <c r="AP51" i="26"/>
  <c r="AP57" i="26"/>
  <c r="BF61" i="26"/>
  <c r="BF65" i="26"/>
  <c r="BF68" i="26"/>
  <c r="BF72" i="26"/>
  <c r="BN20" i="26"/>
  <c r="BV23" i="26"/>
  <c r="BV29" i="26"/>
  <c r="BV25" i="26"/>
  <c r="BV49" i="26"/>
  <c r="BV24" i="26"/>
  <c r="BV46" i="26"/>
  <c r="BV56" i="26"/>
  <c r="BV66" i="26"/>
  <c r="AX14" i="26"/>
  <c r="AX40" i="26"/>
  <c r="BN40" i="26"/>
  <c r="BF44" i="26"/>
  <c r="CD34" i="26"/>
  <c r="CD14" i="26"/>
  <c r="CD40" i="26"/>
  <c r="CL31" i="26"/>
  <c r="CL45" i="26"/>
  <c r="CL22" i="26"/>
  <c r="AH31" i="26"/>
  <c r="CL41" i="26"/>
  <c r="CL38" i="26"/>
  <c r="AH39" i="26"/>
  <c r="AH69" i="26"/>
  <c r="BN22" i="26"/>
  <c r="BN66" i="26"/>
  <c r="AH18" i="26"/>
  <c r="AH28" i="26"/>
  <c r="AH40" i="26"/>
  <c r="BN23" i="26"/>
  <c r="BN68" i="26"/>
  <c r="BN72" i="26"/>
  <c r="R35" i="26"/>
  <c r="R42" i="26"/>
  <c r="R46" i="26"/>
  <c r="R52" i="26"/>
  <c r="R62" i="26"/>
  <c r="CT14" i="26"/>
  <c r="CT63" i="26"/>
  <c r="J14" i="26"/>
  <c r="J19" i="26"/>
  <c r="J24" i="26"/>
  <c r="J29" i="26"/>
  <c r="J55" i="26"/>
  <c r="J60" i="26"/>
  <c r="J64" i="26"/>
  <c r="J66" i="26"/>
  <c r="J72" i="26"/>
  <c r="AX25" i="26"/>
  <c r="AX31" i="26"/>
  <c r="AX61" i="26"/>
  <c r="AX54" i="26"/>
  <c r="AX59" i="26"/>
  <c r="AX63" i="26"/>
  <c r="AP61" i="26"/>
  <c r="AP65" i="26"/>
  <c r="AP66" i="26"/>
  <c r="AP71" i="26"/>
  <c r="BF22" i="26"/>
  <c r="BF26" i="26"/>
  <c r="BF31" i="26"/>
  <c r="BF49" i="26"/>
  <c r="BF53" i="26"/>
  <c r="BF54" i="26"/>
  <c r="BF59" i="26"/>
  <c r="BV30" i="26"/>
  <c r="BV37" i="26"/>
  <c r="BV34" i="26"/>
  <c r="BV35" i="26"/>
  <c r="BV48" i="26"/>
  <c r="BV68" i="26"/>
  <c r="AX43" i="26"/>
  <c r="BN42" i="26"/>
  <c r="BN29" i="26"/>
  <c r="BF45" i="26"/>
  <c r="CD59" i="26"/>
  <c r="CD22" i="26"/>
  <c r="CD35" i="26"/>
  <c r="CD56" i="26"/>
  <c r="CD23" i="26"/>
  <c r="CL19" i="26"/>
  <c r="CL56" i="26"/>
  <c r="CL60" i="26"/>
  <c r="CL70" i="26"/>
  <c r="CL44" i="26"/>
  <c r="CL54" i="26"/>
  <c r="CL64" i="26"/>
  <c r="BF41" i="26"/>
  <c r="AH22" i="26"/>
  <c r="BN60" i="26"/>
  <c r="AH24" i="26"/>
  <c r="AH71" i="26"/>
  <c r="BN55" i="26"/>
  <c r="BN62" i="26"/>
  <c r="R18" i="26"/>
  <c r="R23" i="26"/>
  <c r="R28" i="26"/>
  <c r="R57" i="26"/>
  <c r="CT18" i="26"/>
  <c r="CT23" i="26"/>
  <c r="CT28" i="26"/>
  <c r="CT50" i="26"/>
  <c r="CT56" i="26"/>
  <c r="CT70" i="26"/>
  <c r="J39" i="26"/>
  <c r="J51" i="26"/>
  <c r="AX51" i="26"/>
  <c r="AX71" i="26"/>
  <c r="AP20" i="26"/>
  <c r="AP25" i="26"/>
  <c r="AP30" i="26"/>
  <c r="AP35" i="26"/>
  <c r="AP46" i="26"/>
  <c r="AP48" i="26"/>
  <c r="AP52" i="26"/>
  <c r="AP59" i="26"/>
  <c r="BF62" i="26"/>
  <c r="BF69" i="26"/>
  <c r="BV54" i="26"/>
  <c r="BV33" i="26"/>
  <c r="BV14" i="26"/>
  <c r="BV53" i="26"/>
  <c r="BV63" i="26"/>
  <c r="BV28" i="26"/>
  <c r="AX44" i="26"/>
  <c r="BN14" i="26"/>
  <c r="BN46" i="26"/>
  <c r="BF46" i="26"/>
  <c r="CD50" i="26"/>
  <c r="CD65" i="26"/>
  <c r="CD26" i="26"/>
  <c r="CD51" i="26"/>
  <c r="CD61" i="26"/>
  <c r="CD71" i="26"/>
  <c r="CL43" i="26"/>
  <c r="CL53" i="26"/>
  <c r="CL63" i="26"/>
  <c r="CL42" i="26"/>
  <c r="CL52" i="26"/>
  <c r="CL62" i="26"/>
  <c r="CL39" i="26"/>
  <c r="CL50" i="26"/>
  <c r="BN38" i="26"/>
  <c r="CT41" i="26"/>
  <c r="AH26" i="26"/>
  <c r="AH62" i="26"/>
  <c r="AH19" i="26"/>
  <c r="AH55" i="26"/>
  <c r="AH66" i="26"/>
  <c r="AH14" i="26"/>
  <c r="R37" i="26"/>
  <c r="R43" i="26"/>
  <c r="R48" i="26"/>
  <c r="R49" i="26"/>
  <c r="R53" i="26"/>
  <c r="R63" i="26"/>
  <c r="CT64" i="26"/>
  <c r="J25" i="26"/>
  <c r="J56" i="26"/>
  <c r="J65" i="26"/>
  <c r="J68" i="26"/>
  <c r="J69" i="26"/>
  <c r="AX22" i="26"/>
  <c r="AX26" i="26"/>
  <c r="AX55" i="26"/>
  <c r="AX64" i="26"/>
  <c r="BF23" i="26"/>
  <c r="BF33" i="26"/>
  <c r="BF50" i="26"/>
  <c r="BF55" i="26"/>
  <c r="BV18" i="26"/>
  <c r="BV42" i="26"/>
  <c r="BV52" i="26"/>
  <c r="BV62" i="26"/>
  <c r="BV72" i="26"/>
  <c r="BV40" i="26"/>
  <c r="BV51" i="26"/>
  <c r="BV61" i="26"/>
  <c r="BV71" i="26"/>
  <c r="BV60" i="26"/>
  <c r="BV70" i="26"/>
  <c r="AX28" i="26"/>
  <c r="BN43" i="26"/>
  <c r="BN37" i="26"/>
  <c r="BF40" i="26"/>
  <c r="CD31" i="26"/>
  <c r="CD29" i="26"/>
  <c r="CD52" i="26"/>
  <c r="CD62" i="26"/>
  <c r="CD72" i="26"/>
  <c r="CL55" i="26"/>
  <c r="CL14" i="26"/>
  <c r="CL40" i="26"/>
  <c r="CL51" i="26"/>
  <c r="CL61" i="26"/>
  <c r="R38" i="26"/>
  <c r="BF38" i="26"/>
  <c r="AH41" i="26"/>
  <c r="CT38" i="26"/>
  <c r="AH33" i="26"/>
  <c r="AH29" i="26"/>
  <c r="AH53" i="26"/>
  <c r="BN34" i="26"/>
  <c r="BN53" i="26"/>
  <c r="BN30" i="26"/>
  <c r="AH20" i="26"/>
  <c r="AH25" i="26"/>
  <c r="AH30" i="26"/>
  <c r="AH37" i="26"/>
  <c r="AH43" i="26"/>
  <c r="AH50" i="26"/>
  <c r="AH56" i="26"/>
  <c r="AH61" i="26"/>
  <c r="AH65" i="26"/>
  <c r="AH68" i="26"/>
  <c r="AH72" i="26"/>
  <c r="BN19" i="26"/>
  <c r="BN35" i="26"/>
  <c r="BN50" i="26"/>
  <c r="BN56" i="26"/>
  <c r="BN63" i="26"/>
  <c r="R14" i="26"/>
  <c r="R19" i="26"/>
  <c r="R24" i="26"/>
  <c r="R29" i="26"/>
  <c r="R59" i="26"/>
  <c r="R66" i="26"/>
  <c r="R71" i="26"/>
  <c r="CT19" i="26"/>
  <c r="CT24" i="26"/>
  <c r="CT29" i="26"/>
  <c r="CT34" i="26"/>
  <c r="CT40" i="26"/>
  <c r="CT45" i="26"/>
  <c r="CT51" i="26"/>
  <c r="CT60" i="26"/>
  <c r="CT57" i="26"/>
  <c r="CT66" i="26"/>
  <c r="CT71" i="26"/>
  <c r="J40" i="26"/>
  <c r="J45" i="26"/>
  <c r="J52" i="26"/>
  <c r="AX34" i="26"/>
  <c r="AX48" i="26"/>
  <c r="AX52" i="26"/>
  <c r="AX68" i="26"/>
  <c r="AX72" i="26"/>
  <c r="AP22" i="26"/>
  <c r="AP26" i="26"/>
  <c r="AP31" i="26"/>
  <c r="AP37" i="26"/>
  <c r="AP43" i="26"/>
  <c r="AP49" i="26"/>
  <c r="AP53" i="26"/>
  <c r="AP55" i="26"/>
  <c r="BF18" i="26"/>
  <c r="BF63" i="26"/>
  <c r="BF70" i="26"/>
  <c r="BV43" i="26"/>
  <c r="BV44" i="26"/>
  <c r="BV39" i="26"/>
  <c r="BV50" i="26"/>
  <c r="AX45" i="26"/>
  <c r="BN44" i="26"/>
  <c r="BF42" i="26"/>
  <c r="BF37" i="26"/>
  <c r="CD19" i="26"/>
  <c r="CD39" i="26"/>
  <c r="CD20" i="26"/>
  <c r="CD18" i="26"/>
  <c r="CD43" i="26"/>
  <c r="CL30" i="26"/>
  <c r="CL66" i="26"/>
  <c r="CL57" i="26"/>
  <c r="J41" i="26"/>
  <c r="AP38" i="26"/>
  <c r="BV38" i="26"/>
  <c r="AH49" i="26"/>
  <c r="BN18" i="26"/>
  <c r="BN49" i="26"/>
  <c r="BN24" i="26"/>
  <c r="BN69" i="26"/>
  <c r="AH48" i="26"/>
  <c r="BN25" i="26"/>
  <c r="BN70" i="26"/>
  <c r="R33" i="26"/>
  <c r="R39" i="26"/>
  <c r="R44" i="26"/>
  <c r="R50" i="26"/>
  <c r="R54" i="26"/>
  <c r="R64" i="26"/>
  <c r="CT61" i="26"/>
  <c r="CT65" i="26"/>
  <c r="J22" i="26"/>
  <c r="J26" i="26"/>
  <c r="J31" i="26"/>
  <c r="J34" i="26"/>
  <c r="J57" i="26"/>
  <c r="J70" i="26"/>
  <c r="AX23" i="26"/>
  <c r="AX56" i="26"/>
  <c r="AX65" i="26"/>
  <c r="AP14" i="26"/>
  <c r="AP63" i="26"/>
  <c r="AP69" i="26"/>
  <c r="BF24" i="26"/>
  <c r="BF30" i="26"/>
  <c r="BF34" i="26"/>
  <c r="BF51" i="26"/>
  <c r="BF56" i="26"/>
  <c r="J35" i="26"/>
  <c r="BV20" i="26"/>
  <c r="AX46" i="26"/>
  <c r="BN39" i="26"/>
  <c r="BF43" i="26"/>
  <c r="BF28" i="26"/>
  <c r="CD49" i="26"/>
  <c r="CD69" i="26"/>
  <c r="CD28" i="26"/>
  <c r="CD54" i="26"/>
  <c r="CD64" i="26"/>
  <c r="CD30" i="26"/>
  <c r="CD53" i="26"/>
  <c r="CD63" i="26"/>
  <c r="CL20" i="26"/>
  <c r="CL68" i="26"/>
  <c r="CL33" i="26"/>
  <c r="CL26" i="26"/>
  <c r="J38" i="26"/>
  <c r="BV41" i="26"/>
  <c r="CD41" i="26"/>
  <c r="AP41" i="26"/>
  <c r="C58" i="26"/>
  <c r="I58" i="40"/>
  <c r="G115" i="40"/>
  <c r="K108" i="40"/>
  <c r="E115" i="40"/>
  <c r="E108" i="40"/>
  <c r="E102" i="40"/>
  <c r="K47" i="40"/>
  <c r="I128" i="40"/>
  <c r="O128" i="40"/>
  <c r="E128" i="40"/>
  <c r="N128" i="40"/>
  <c r="G128" i="40"/>
  <c r="K128" i="40"/>
  <c r="M128" i="40"/>
  <c r="I26" i="40"/>
  <c r="E64" i="40"/>
  <c r="E58" i="40"/>
  <c r="E79" i="40"/>
  <c r="I64" i="40"/>
  <c r="E73" i="40"/>
  <c r="I73" i="40"/>
  <c r="N26" i="40"/>
  <c r="E47" i="40"/>
  <c r="G102" i="40"/>
  <c r="O73" i="40"/>
  <c r="M115" i="40"/>
  <c r="G26" i="40"/>
  <c r="K115" i="40"/>
  <c r="M79" i="40"/>
  <c r="G108" i="40"/>
  <c r="O47" i="40"/>
  <c r="M26" i="40"/>
  <c r="M102" i="40"/>
  <c r="N64" i="40"/>
  <c r="K58" i="40"/>
  <c r="K79" i="40"/>
  <c r="O58" i="40"/>
  <c r="G58" i="40"/>
  <c r="O64" i="40"/>
  <c r="O79" i="40"/>
  <c r="O115" i="40"/>
  <c r="M47" i="40"/>
  <c r="I79" i="40"/>
  <c r="N73" i="40"/>
  <c r="N108" i="40"/>
  <c r="G73" i="40"/>
  <c r="K102" i="40"/>
  <c r="I102" i="40"/>
  <c r="G79" i="40"/>
  <c r="M73" i="40"/>
  <c r="I115" i="40"/>
  <c r="N79" i="40"/>
  <c r="K64" i="40"/>
  <c r="G47" i="40"/>
  <c r="E26" i="40"/>
  <c r="O108" i="40"/>
  <c r="O102" i="40"/>
  <c r="O26" i="40"/>
  <c r="M58" i="40"/>
  <c r="G64" i="40"/>
  <c r="M64" i="40"/>
  <c r="K73" i="40"/>
  <c r="I108" i="40"/>
  <c r="N58" i="40"/>
  <c r="I47" i="40"/>
  <c r="K26" i="40"/>
  <c r="N47" i="40"/>
  <c r="N102" i="40"/>
  <c r="M108" i="40"/>
  <c r="N115" i="40"/>
  <c r="BR5" i="26"/>
  <c r="CA5" i="26"/>
  <c r="C36" i="26"/>
  <c r="BP5" i="26"/>
  <c r="BS5" i="26"/>
  <c r="BT5" i="26"/>
  <c r="BU5" i="26"/>
  <c r="BO5" i="26"/>
  <c r="BQ5" i="26"/>
  <c r="BZ5" i="26"/>
  <c r="CC5" i="26"/>
  <c r="BW5" i="26"/>
  <c r="BX5" i="26"/>
  <c r="BY5" i="26"/>
  <c r="CB5" i="26"/>
  <c r="CI5" i="26"/>
  <c r="CG5" i="26"/>
  <c r="CH5" i="26"/>
  <c r="CK5" i="26"/>
  <c r="CE5" i="26"/>
  <c r="CF5" i="26"/>
  <c r="CJ5" i="26"/>
  <c r="AC5" i="26"/>
  <c r="AE5" i="26"/>
  <c r="BG5" i="26"/>
  <c r="M5" i="26"/>
  <c r="O5" i="26"/>
  <c r="CM5" i="26"/>
  <c r="CO5" i="26"/>
  <c r="C5" i="26"/>
  <c r="C13" i="26"/>
  <c r="E5" i="26"/>
  <c r="C67" i="26"/>
  <c r="AV5" i="26"/>
  <c r="AM5" i="26"/>
  <c r="AO5" i="26"/>
  <c r="BD5" i="26"/>
  <c r="AY5" i="26"/>
  <c r="AG5" i="26"/>
  <c r="AB5" i="26"/>
  <c r="BI5" i="26"/>
  <c r="BK5" i="26"/>
  <c r="Q5" i="26"/>
  <c r="CQ5" i="26"/>
  <c r="CS5" i="26"/>
  <c r="D5" i="26"/>
  <c r="I5" i="26"/>
  <c r="C21" i="26"/>
  <c r="C47" i="26"/>
  <c r="AQ5" i="26"/>
  <c r="AS5" i="26"/>
  <c r="AJ5" i="26"/>
  <c r="BA5" i="26"/>
  <c r="BC5" i="26"/>
  <c r="AD5" i="26"/>
  <c r="AF5" i="26"/>
  <c r="BM5" i="26"/>
  <c r="BH5" i="26"/>
  <c r="L5" i="26"/>
  <c r="N5" i="26"/>
  <c r="CN5" i="26"/>
  <c r="G5" i="26"/>
  <c r="F5" i="26"/>
  <c r="AU5" i="26"/>
  <c r="AW5" i="26"/>
  <c r="AL5" i="26"/>
  <c r="AN5" i="26"/>
  <c r="BE5" i="26"/>
  <c r="AA5" i="26"/>
  <c r="BJ5" i="26"/>
  <c r="BL5" i="26"/>
  <c r="P5" i="26"/>
  <c r="K5" i="26"/>
  <c r="CP5" i="26"/>
  <c r="CR5" i="26"/>
  <c r="H5" i="26"/>
  <c r="C27" i="26"/>
  <c r="AR5" i="26"/>
  <c r="AT5" i="26"/>
  <c r="AI5" i="26"/>
  <c r="AK5" i="26"/>
  <c r="AZ5" i="26"/>
  <c r="BB5" i="26"/>
  <c r="CD32" i="26" l="1"/>
  <c r="CL67" i="26"/>
  <c r="AX67" i="26"/>
  <c r="AP67" i="26"/>
  <c r="AH47" i="26"/>
  <c r="CL47" i="26"/>
  <c r="CD27" i="26"/>
  <c r="BV13" i="26"/>
  <c r="J58" i="26"/>
  <c r="BN32" i="26"/>
  <c r="CT21" i="26"/>
  <c r="AX21" i="26"/>
  <c r="BN27" i="26"/>
  <c r="BF21" i="26"/>
  <c r="AP47" i="26"/>
  <c r="R21" i="26"/>
  <c r="BV58" i="26"/>
  <c r="J47" i="26"/>
  <c r="AP13" i="26"/>
  <c r="AX32" i="26"/>
  <c r="R58" i="26"/>
  <c r="AP21" i="26"/>
  <c r="AP58" i="26"/>
  <c r="AX27" i="26"/>
  <c r="AH21" i="26"/>
  <c r="CD21" i="26"/>
  <c r="BV67" i="26"/>
  <c r="BV32" i="26"/>
  <c r="CD36" i="26"/>
  <c r="AH36" i="26"/>
  <c r="CT36" i="26"/>
  <c r="BV36" i="26"/>
  <c r="BF58" i="26"/>
  <c r="J27" i="26"/>
  <c r="AH67" i="26"/>
  <c r="AH13" i="26"/>
  <c r="AX13" i="26"/>
  <c r="CT67" i="26"/>
  <c r="AP32" i="26"/>
  <c r="CL27" i="26"/>
  <c r="BV27" i="26"/>
  <c r="BF36" i="26"/>
  <c r="BN36" i="26"/>
  <c r="BN58" i="26"/>
  <c r="CT58" i="26"/>
  <c r="AP27" i="26"/>
  <c r="J67" i="26"/>
  <c r="CT13" i="26"/>
  <c r="BN21" i="26"/>
  <c r="BV21" i="26"/>
  <c r="AP36" i="26"/>
  <c r="BF27" i="26"/>
  <c r="AH58" i="26"/>
  <c r="BF67" i="26"/>
  <c r="AH27" i="26"/>
  <c r="BF13" i="26"/>
  <c r="R32" i="26"/>
  <c r="CL32" i="26"/>
  <c r="CD67" i="26"/>
  <c r="J36" i="26"/>
  <c r="R36" i="26"/>
  <c r="AX58" i="26"/>
  <c r="BN67" i="26"/>
  <c r="CL13" i="26"/>
  <c r="BV47" i="26"/>
  <c r="CL36" i="26"/>
  <c r="R13" i="26"/>
  <c r="BN47" i="26"/>
  <c r="R47" i="26"/>
  <c r="BF47" i="26"/>
  <c r="J21" i="26"/>
  <c r="CT47" i="26"/>
  <c r="R67" i="26"/>
  <c r="BN13" i="26"/>
  <c r="CL21" i="26"/>
  <c r="CL58" i="26"/>
  <c r="CD13" i="26"/>
  <c r="CD47" i="26"/>
  <c r="CT27" i="26"/>
  <c r="CD58" i="26"/>
  <c r="AX36" i="26"/>
  <c r="AH32" i="26"/>
  <c r="BF32" i="26"/>
  <c r="AX47" i="26"/>
  <c r="CT32" i="26"/>
  <c r="R27" i="26"/>
  <c r="J13" i="26"/>
  <c r="J32" i="26"/>
  <c r="K109" i="40"/>
  <c r="I65" i="40"/>
  <c r="N81" i="40"/>
  <c r="E109" i="40"/>
  <c r="E110" i="40" s="1"/>
  <c r="E129" i="40"/>
  <c r="M129" i="40"/>
  <c r="E48" i="40"/>
  <c r="E27" i="40"/>
  <c r="K129" i="40"/>
  <c r="O129" i="40"/>
  <c r="N129" i="40"/>
  <c r="C129" i="40"/>
  <c r="D129" i="40"/>
  <c r="G129" i="40"/>
  <c r="I81" i="40"/>
  <c r="E65" i="40"/>
  <c r="O65" i="40"/>
  <c r="E81" i="40"/>
  <c r="O81" i="40"/>
  <c r="N65" i="40"/>
  <c r="M65" i="40"/>
  <c r="I109" i="40"/>
  <c r="G81" i="40"/>
  <c r="O109" i="40"/>
  <c r="K81" i="40"/>
  <c r="G109" i="40"/>
  <c r="M81" i="40"/>
  <c r="K65" i="40"/>
  <c r="M109" i="40"/>
  <c r="N109" i="40"/>
  <c r="G65" i="40"/>
  <c r="CD5" i="26"/>
  <c r="BV5" i="26"/>
  <c r="CL5" i="26"/>
  <c r="CT5" i="26"/>
  <c r="BN5" i="26"/>
  <c r="AP5" i="26"/>
  <c r="R5" i="26"/>
  <c r="AH5" i="26"/>
  <c r="J5" i="26"/>
  <c r="BF5" i="26"/>
  <c r="AX5" i="26"/>
  <c r="C12" i="26"/>
  <c r="C11" i="26" s="1"/>
  <c r="O27" i="40" l="1"/>
  <c r="M48" i="40"/>
  <c r="M27" i="40"/>
  <c r="G48" i="40"/>
  <c r="N82" i="40"/>
  <c r="G27" i="40"/>
  <c r="K48" i="40"/>
  <c r="N27" i="40"/>
  <c r="K27" i="40"/>
  <c r="N48" i="40"/>
  <c r="I48" i="40"/>
  <c r="O48" i="40"/>
  <c r="CT12" i="26"/>
  <c r="I27" i="40"/>
  <c r="R12" i="26"/>
  <c r="AP12" i="26"/>
  <c r="BV12" i="26"/>
  <c r="CD12" i="26"/>
  <c r="BN12" i="26"/>
  <c r="J12" i="26"/>
  <c r="CL12" i="26"/>
  <c r="BF12" i="26"/>
  <c r="AH12" i="26"/>
  <c r="AX12" i="26"/>
  <c r="E66" i="40"/>
  <c r="E82" i="40"/>
  <c r="AZ74" i="26"/>
  <c r="G53" i="30" l="1"/>
  <c r="G58" i="30" s="1"/>
  <c r="G14" i="41"/>
  <c r="AP11" i="26"/>
  <c r="BF11" i="26"/>
  <c r="G82" i="40"/>
  <c r="M82" i="40"/>
  <c r="O66" i="40"/>
  <c r="O82" i="40"/>
  <c r="N66" i="40"/>
  <c r="N110" i="40"/>
  <c r="I110" i="40"/>
  <c r="O110" i="40"/>
  <c r="K82" i="40"/>
  <c r="G66" i="40"/>
  <c r="M110" i="40"/>
  <c r="I82" i="40"/>
  <c r="K66" i="40"/>
  <c r="I66" i="40"/>
  <c r="M66" i="40"/>
  <c r="G110" i="40"/>
  <c r="K110" i="40"/>
  <c r="CL11" i="26"/>
  <c r="AX11" i="26"/>
  <c r="CT11" i="26"/>
  <c r="BN11" i="26"/>
  <c r="CD11" i="26"/>
  <c r="BV11" i="26"/>
  <c r="J11" i="26"/>
  <c r="J74" i="26" s="1"/>
  <c r="R11" i="26"/>
  <c r="AH11" i="26"/>
  <c r="AH10" i="26" s="1"/>
  <c r="BZ10" i="26"/>
  <c r="BY74" i="26"/>
  <c r="CA74" i="26"/>
  <c r="CB10" i="26"/>
  <c r="BP74" i="26"/>
  <c r="CH10" i="26"/>
  <c r="BX10" i="26"/>
  <c r="CF10" i="26"/>
  <c r="CK74" i="26"/>
  <c r="N14" i="46" s="1"/>
  <c r="BU74" i="26"/>
  <c r="K14" i="46" s="1"/>
  <c r="CG10" i="26"/>
  <c r="CC10" i="26"/>
  <c r="BR10" i="26"/>
  <c r="BR74" i="26"/>
  <c r="K14" i="44" s="1"/>
  <c r="CJ74" i="26"/>
  <c r="BT10" i="26"/>
  <c r="BS74" i="26"/>
  <c r="K14" i="45" s="1"/>
  <c r="BS10" i="26"/>
  <c r="CJ10" i="26"/>
  <c r="BT74" i="26"/>
  <c r="K14" i="43" s="1"/>
  <c r="BO10" i="26"/>
  <c r="BO74" i="26"/>
  <c r="CI74" i="26"/>
  <c r="N14" i="45" s="1"/>
  <c r="CI10" i="26"/>
  <c r="AE10" i="26"/>
  <c r="AF10" i="26"/>
  <c r="BQ74" i="26"/>
  <c r="CB74" i="26"/>
  <c r="CC74" i="26"/>
  <c r="M14" i="46" s="1"/>
  <c r="BZ74" i="26"/>
  <c r="M14" i="44" s="1"/>
  <c r="BP10" i="26"/>
  <c r="BY10" i="26"/>
  <c r="CH74" i="26"/>
  <c r="N14" i="44" s="1"/>
  <c r="CA10" i="26"/>
  <c r="CF74" i="26"/>
  <c r="BU10" i="26"/>
  <c r="BQ10" i="26"/>
  <c r="CG74" i="26"/>
  <c r="BX74" i="26"/>
  <c r="CK10" i="26"/>
  <c r="M74" i="26"/>
  <c r="P74" i="26"/>
  <c r="N74" i="26"/>
  <c r="K74" i="26"/>
  <c r="L74" i="26"/>
  <c r="O74" i="26"/>
  <c r="Q74" i="26"/>
  <c r="G10" i="26"/>
  <c r="CR10" i="26"/>
  <c r="Q10" i="26"/>
  <c r="CN10" i="26"/>
  <c r="CR74" i="26"/>
  <c r="O14" i="43" s="1"/>
  <c r="CN74" i="26"/>
  <c r="CE74" i="26"/>
  <c r="N33" i="30" s="1"/>
  <c r="CE10" i="26"/>
  <c r="BW74" i="26"/>
  <c r="M33" i="30" s="1"/>
  <c r="BW10" i="26"/>
  <c r="O10" i="26"/>
  <c r="BK10" i="26"/>
  <c r="BM74" i="26"/>
  <c r="I14" i="46" s="1"/>
  <c r="AL74" i="26"/>
  <c r="D14" i="44" s="1"/>
  <c r="AN74" i="26"/>
  <c r="D14" i="43" s="1"/>
  <c r="AW74" i="26"/>
  <c r="E14" i="46" s="1"/>
  <c r="AW10" i="26"/>
  <c r="F10" i="26"/>
  <c r="BA10" i="26"/>
  <c r="P10" i="26"/>
  <c r="BA74" i="26"/>
  <c r="BM10" i="26"/>
  <c r="AL10" i="26"/>
  <c r="BK74" i="26"/>
  <c r="I14" i="45" s="1"/>
  <c r="AN10" i="26"/>
  <c r="AJ10" i="26"/>
  <c r="N10" i="26"/>
  <c r="AG10" i="26"/>
  <c r="AU74" i="26"/>
  <c r="E14" i="45" s="1"/>
  <c r="F74" i="26"/>
  <c r="CQ74" i="26"/>
  <c r="O14" i="45" s="1"/>
  <c r="BD10" i="26"/>
  <c r="L10" i="26"/>
  <c r="AD10" i="26"/>
  <c r="CQ10" i="26"/>
  <c r="D10" i="26"/>
  <c r="AG74" i="26"/>
  <c r="C14" i="46" s="1"/>
  <c r="AU10" i="26"/>
  <c r="M10" i="26"/>
  <c r="AD74" i="26"/>
  <c r="C14" i="44" s="1"/>
  <c r="AO74" i="26"/>
  <c r="D14" i="46" s="1"/>
  <c r="CO74" i="26"/>
  <c r="BD74" i="26"/>
  <c r="G14" i="43" s="1"/>
  <c r="AO10" i="26"/>
  <c r="CO10" i="26"/>
  <c r="AS10" i="26"/>
  <c r="AS74" i="26"/>
  <c r="E14" i="42" s="1"/>
  <c r="AJ74" i="26"/>
  <c r="BB74" i="26"/>
  <c r="G14" i="44" s="1"/>
  <c r="BB10" i="26"/>
  <c r="BL10" i="26"/>
  <c r="BI10" i="26"/>
  <c r="AT10" i="26"/>
  <c r="BL74" i="26"/>
  <c r="I14" i="43" s="1"/>
  <c r="BI74" i="26"/>
  <c r="AT74" i="26"/>
  <c r="E14" i="44" s="1"/>
  <c r="AM10" i="26"/>
  <c r="CS10" i="26"/>
  <c r="AR74" i="26"/>
  <c r="D74" i="26"/>
  <c r="AR10" i="26"/>
  <c r="CS74" i="26"/>
  <c r="O14" i="46" s="1"/>
  <c r="BH74" i="26"/>
  <c r="AY10" i="26"/>
  <c r="BG74" i="26"/>
  <c r="BJ74" i="26"/>
  <c r="I14" i="44" s="1"/>
  <c r="BJ10" i="26"/>
  <c r="G74" i="26"/>
  <c r="E10" i="26"/>
  <c r="BE74" i="26"/>
  <c r="G14" i="46" s="1"/>
  <c r="AC10" i="26"/>
  <c r="AZ10" i="26"/>
  <c r="BC10" i="26"/>
  <c r="H10" i="26"/>
  <c r="AB10" i="26"/>
  <c r="AV10" i="26"/>
  <c r="I10" i="26"/>
  <c r="E74" i="26"/>
  <c r="AQ74" i="26"/>
  <c r="AE74" i="26"/>
  <c r="C14" i="45" s="1"/>
  <c r="BH10" i="26"/>
  <c r="AM74" i="26"/>
  <c r="D14" i="45" s="1"/>
  <c r="AC74" i="26"/>
  <c r="BC74" i="26"/>
  <c r="G14" i="45" s="1"/>
  <c r="H74" i="26"/>
  <c r="AB74" i="26"/>
  <c r="C14" i="41" s="1"/>
  <c r="AV74" i="26"/>
  <c r="E14" i="43" s="1"/>
  <c r="I74" i="26"/>
  <c r="BE10" i="26"/>
  <c r="CP10" i="26"/>
  <c r="CP74" i="26"/>
  <c r="O14" i="44" s="1"/>
  <c r="AK74" i="26"/>
  <c r="AK10" i="26"/>
  <c r="AF74" i="26"/>
  <c r="C14" i="43" s="1"/>
  <c r="K10" i="26"/>
  <c r="C10" i="26"/>
  <c r="C74" i="26"/>
  <c r="CM74" i="26"/>
  <c r="O33" i="30" s="1"/>
  <c r="CM10" i="26"/>
  <c r="AA74" i="26"/>
  <c r="C14" i="40" s="1"/>
  <c r="AA10" i="26"/>
  <c r="AI74" i="26"/>
  <c r="D14" i="40" s="1"/>
  <c r="AI10" i="26"/>
  <c r="O53" i="30" l="1"/>
  <c r="O58" i="30" s="1"/>
  <c r="O59" i="30" s="1"/>
  <c r="O14" i="41"/>
  <c r="O14" i="40"/>
  <c r="O73" i="30"/>
  <c r="O78" i="30" s="1"/>
  <c r="O14" i="42"/>
  <c r="D53" i="30"/>
  <c r="D58" i="30" s="1"/>
  <c r="D59" i="30" s="1"/>
  <c r="D14" i="41"/>
  <c r="M53" i="30"/>
  <c r="M58" i="30" s="1"/>
  <c r="M14" i="41"/>
  <c r="G73" i="30"/>
  <c r="G78" i="30" s="1"/>
  <c r="G14" i="42"/>
  <c r="E33" i="30"/>
  <c r="E38" i="30" s="1"/>
  <c r="E39" i="30" s="1"/>
  <c r="E14" i="40"/>
  <c r="I53" i="30"/>
  <c r="I58" i="30" s="1"/>
  <c r="I14" i="41"/>
  <c r="I73" i="30"/>
  <c r="I74" i="30" s="1"/>
  <c r="I14" i="42"/>
  <c r="N14" i="40"/>
  <c r="N73" i="30"/>
  <c r="N14" i="42"/>
  <c r="N133" i="30"/>
  <c r="N14" i="43"/>
  <c r="D73" i="30"/>
  <c r="D14" i="42"/>
  <c r="K53" i="30"/>
  <c r="K54" i="30" s="1"/>
  <c r="K14" i="41"/>
  <c r="K33" i="30"/>
  <c r="K14" i="40"/>
  <c r="C73" i="30"/>
  <c r="C14" i="42"/>
  <c r="E53" i="30"/>
  <c r="E58" i="30" s="1"/>
  <c r="E59" i="30" s="1"/>
  <c r="E14" i="41"/>
  <c r="M133" i="30"/>
  <c r="M14" i="43"/>
  <c r="N53" i="30"/>
  <c r="N54" i="30" s="1"/>
  <c r="N14" i="41"/>
  <c r="K73" i="30"/>
  <c r="K14" i="42"/>
  <c r="M113" i="30"/>
  <c r="M14" i="45"/>
  <c r="I33" i="30"/>
  <c r="I14" i="40"/>
  <c r="M14" i="40"/>
  <c r="M73" i="30"/>
  <c r="M14" i="42"/>
  <c r="K58" i="30"/>
  <c r="G59" i="30"/>
  <c r="G54" i="30"/>
  <c r="E73" i="30"/>
  <c r="E74" i="30" s="1"/>
  <c r="C53" i="30"/>
  <c r="G93" i="30"/>
  <c r="G94" i="30" s="1"/>
  <c r="D33" i="30"/>
  <c r="D38" i="30" s="1"/>
  <c r="D39" i="30" s="1"/>
  <c r="C33" i="30"/>
  <c r="C38" i="30" s="1"/>
  <c r="C39" i="30" s="1"/>
  <c r="K133" i="30"/>
  <c r="O113" i="30"/>
  <c r="D133" i="30"/>
  <c r="D134" i="30" s="1"/>
  <c r="K153" i="30"/>
  <c r="O153" i="30"/>
  <c r="O154" i="30" s="1"/>
  <c r="M153" i="30"/>
  <c r="N113" i="30"/>
  <c r="N153" i="30"/>
  <c r="N154" i="30" s="1"/>
  <c r="D153" i="30"/>
  <c r="D158" i="30" s="1"/>
  <c r="D159" i="30" s="1"/>
  <c r="K113" i="30"/>
  <c r="M93" i="30"/>
  <c r="K93" i="30"/>
  <c r="N93" i="30"/>
  <c r="C93" i="30"/>
  <c r="C98" i="30" s="1"/>
  <c r="C99" i="30" s="1"/>
  <c r="BV10" i="26"/>
  <c r="O133" i="30"/>
  <c r="O134" i="30" s="1"/>
  <c r="I153" i="30"/>
  <c r="I154" i="30" s="1"/>
  <c r="I133" i="30"/>
  <c r="I134" i="30" s="1"/>
  <c r="E113" i="30"/>
  <c r="E118" i="30" s="1"/>
  <c r="E119" i="30" s="1"/>
  <c r="BV75" i="26"/>
  <c r="K18" i="30" s="1"/>
  <c r="BV74" i="26"/>
  <c r="K13" i="30" s="1"/>
  <c r="CD75" i="26"/>
  <c r="M18" i="30" s="1"/>
  <c r="CD74" i="26"/>
  <c r="M13" i="30" s="1"/>
  <c r="CD10" i="26"/>
  <c r="CL74" i="26"/>
  <c r="N13" i="30" s="1"/>
  <c r="CL10" i="26"/>
  <c r="CL75" i="26"/>
  <c r="N18" i="30" s="1"/>
  <c r="I113" i="30"/>
  <c r="I118" i="30" s="1"/>
  <c r="G133" i="30"/>
  <c r="G138" i="30" s="1"/>
  <c r="G139" i="30" s="1"/>
  <c r="E153" i="30"/>
  <c r="E158" i="30" s="1"/>
  <c r="E159" i="30" s="1"/>
  <c r="D93" i="30"/>
  <c r="D98" i="30" s="1"/>
  <c r="D99" i="30" s="1"/>
  <c r="E93" i="30"/>
  <c r="E94" i="30" s="1"/>
  <c r="C153" i="30"/>
  <c r="C158" i="30" s="1"/>
  <c r="C159" i="30" s="1"/>
  <c r="AQ10" i="26"/>
  <c r="BG10" i="26"/>
  <c r="AY74" i="26"/>
  <c r="D113" i="30"/>
  <c r="G153" i="30"/>
  <c r="G158" i="30" s="1"/>
  <c r="I93" i="30"/>
  <c r="C133" i="30"/>
  <c r="O93" i="30"/>
  <c r="G113" i="30"/>
  <c r="O38" i="30"/>
  <c r="E133" i="30"/>
  <c r="C113" i="30"/>
  <c r="AP74" i="26"/>
  <c r="AP10" i="26"/>
  <c r="AP75" i="26"/>
  <c r="D14" i="47" s="1"/>
  <c r="CT10" i="26"/>
  <c r="CT75" i="26"/>
  <c r="CT74" i="26"/>
  <c r="O13" i="30" s="1"/>
  <c r="AH74" i="26"/>
  <c r="C13" i="30" s="1"/>
  <c r="AH75" i="26"/>
  <c r="C14" i="47" s="1"/>
  <c r="R75" i="26"/>
  <c r="R10" i="26"/>
  <c r="R74" i="26"/>
  <c r="J75" i="26"/>
  <c r="J10" i="26"/>
  <c r="O54" i="30" l="1"/>
  <c r="M54" i="30"/>
  <c r="E54" i="30"/>
  <c r="O14" i="47"/>
  <c r="O18" i="30"/>
  <c r="I54" i="30"/>
  <c r="D13" i="30"/>
  <c r="N58" i="30"/>
  <c r="N59" i="30" s="1"/>
  <c r="D54" i="30"/>
  <c r="K19" i="30"/>
  <c r="K14" i="47"/>
  <c r="D138" i="30"/>
  <c r="D139" i="30" s="1"/>
  <c r="M14" i="47"/>
  <c r="N19" i="30"/>
  <c r="N14" i="47"/>
  <c r="O74" i="30"/>
  <c r="G33" i="30"/>
  <c r="G34" i="30" s="1"/>
  <c r="G14" i="40"/>
  <c r="O79" i="30"/>
  <c r="G79" i="30"/>
  <c r="E78" i="30"/>
  <c r="E79" i="30" s="1"/>
  <c r="D154" i="30"/>
  <c r="O114" i="30"/>
  <c r="I119" i="30"/>
  <c r="I59" i="30"/>
  <c r="K59" i="30"/>
  <c r="G98" i="30"/>
  <c r="O39" i="30"/>
  <c r="C54" i="30"/>
  <c r="C58" i="30"/>
  <c r="C59" i="30" s="1"/>
  <c r="M59" i="30"/>
  <c r="O118" i="30"/>
  <c r="C18" i="30"/>
  <c r="C19" i="30" s="1"/>
  <c r="O19" i="30"/>
  <c r="D18" i="30"/>
  <c r="D19" i="30" s="1"/>
  <c r="N14" i="30"/>
  <c r="M14" i="30"/>
  <c r="L118" i="30"/>
  <c r="L119" i="30" s="1"/>
  <c r="J118" i="30"/>
  <c r="J119" i="30" s="1"/>
  <c r="K34" i="30"/>
  <c r="K38" i="30"/>
  <c r="H118" i="30"/>
  <c r="H119" i="30" s="1"/>
  <c r="F118" i="30"/>
  <c r="F119" i="30" s="1"/>
  <c r="K14" i="30"/>
  <c r="I38" i="30"/>
  <c r="I39" i="30" s="1"/>
  <c r="I34" i="30"/>
  <c r="G74" i="30"/>
  <c r="N158" i="30"/>
  <c r="N159" i="30" s="1"/>
  <c r="O158" i="30"/>
  <c r="O159" i="30" s="1"/>
  <c r="C94" i="30"/>
  <c r="O138" i="30"/>
  <c r="O139" i="30" s="1"/>
  <c r="AX10" i="26"/>
  <c r="AX74" i="26"/>
  <c r="M19" i="30"/>
  <c r="I138" i="30"/>
  <c r="I139" i="30" s="1"/>
  <c r="I78" i="30"/>
  <c r="I79" i="30" s="1"/>
  <c r="I158" i="30"/>
  <c r="I159" i="30" s="1"/>
  <c r="N74" i="30"/>
  <c r="N78" i="30"/>
  <c r="N79" i="30" s="1"/>
  <c r="M34" i="30"/>
  <c r="M38" i="30"/>
  <c r="M39" i="30" s="1"/>
  <c r="K98" i="30"/>
  <c r="K94" i="30"/>
  <c r="M98" i="30"/>
  <c r="M99" i="30" s="1"/>
  <c r="M94" i="30"/>
  <c r="K118" i="30"/>
  <c r="K119" i="30" s="1"/>
  <c r="K114" i="30"/>
  <c r="M78" i="30"/>
  <c r="M79" i="30" s="1"/>
  <c r="M74" i="30"/>
  <c r="K138" i="30"/>
  <c r="K139" i="30" s="1"/>
  <c r="K134" i="30"/>
  <c r="M158" i="30"/>
  <c r="M159" i="30" s="1"/>
  <c r="M154" i="30"/>
  <c r="N34" i="30"/>
  <c r="N38" i="30"/>
  <c r="N94" i="30"/>
  <c r="N98" i="30"/>
  <c r="N99" i="30" s="1"/>
  <c r="K74" i="30"/>
  <c r="K78" i="30"/>
  <c r="K79" i="30" s="1"/>
  <c r="M118" i="30"/>
  <c r="M119" i="30" s="1"/>
  <c r="M114" i="30"/>
  <c r="N134" i="30"/>
  <c r="N138" i="30"/>
  <c r="N139" i="30" s="1"/>
  <c r="E114" i="30"/>
  <c r="E154" i="30"/>
  <c r="G134" i="30"/>
  <c r="I114" i="30"/>
  <c r="D94" i="30"/>
  <c r="E98" i="30"/>
  <c r="E99" i="30" s="1"/>
  <c r="C154" i="30"/>
  <c r="C34" i="30"/>
  <c r="BF10" i="26"/>
  <c r="BN74" i="26"/>
  <c r="I13" i="30" s="1"/>
  <c r="O34" i="30"/>
  <c r="BF74" i="26"/>
  <c r="G13" i="30" s="1"/>
  <c r="G14" i="30" s="1"/>
  <c r="BF75" i="26"/>
  <c r="G14" i="47" s="1"/>
  <c r="BN10" i="26"/>
  <c r="D34" i="30"/>
  <c r="BN75" i="26"/>
  <c r="AX75" i="26"/>
  <c r="E14" i="47" s="1"/>
  <c r="C14" i="30"/>
  <c r="C118" i="30"/>
  <c r="C119" i="30" s="1"/>
  <c r="C114" i="30"/>
  <c r="E134" i="30"/>
  <c r="E138" i="30"/>
  <c r="E139" i="30" s="1"/>
  <c r="C138" i="30"/>
  <c r="C139" i="30" s="1"/>
  <c r="C134" i="30"/>
  <c r="D78" i="30"/>
  <c r="D79" i="30" s="1"/>
  <c r="D74" i="30"/>
  <c r="C74" i="30"/>
  <c r="C78" i="30"/>
  <c r="C79" i="30" s="1"/>
  <c r="O14" i="30"/>
  <c r="D14" i="30"/>
  <c r="G114" i="30"/>
  <c r="G118" i="30"/>
  <c r="O94" i="30"/>
  <c r="O98" i="30"/>
  <c r="O99" i="30" s="1"/>
  <c r="I94" i="30"/>
  <c r="I98" i="30"/>
  <c r="I99" i="30" s="1"/>
  <c r="G154" i="30"/>
  <c r="G159" i="30"/>
  <c r="D114" i="30"/>
  <c r="D118" i="30"/>
  <c r="D119" i="30" s="1"/>
  <c r="E34" i="30"/>
  <c r="I14" i="47" l="1"/>
  <c r="I18" i="30"/>
  <c r="I19" i="30" s="1"/>
  <c r="K39" i="30"/>
  <c r="K99" i="30"/>
  <c r="G119" i="30"/>
  <c r="N39" i="30"/>
  <c r="O119" i="30"/>
  <c r="G99" i="30"/>
  <c r="E18" i="30"/>
  <c r="E19" i="30" s="1"/>
  <c r="G18" i="30"/>
  <c r="G19" i="30" s="1"/>
  <c r="E13" i="30"/>
  <c r="E14" i="30" s="1"/>
  <c r="G38" i="30"/>
  <c r="G39" i="30" s="1"/>
  <c r="I14" i="30"/>
  <c r="M138" i="30" l="1"/>
  <c r="M139" i="30" s="1"/>
  <c r="M134" i="30"/>
  <c r="K158" i="30"/>
  <c r="K159" i="30" s="1"/>
  <c r="K154" i="30"/>
  <c r="N118" i="30"/>
  <c r="N119" i="30" s="1"/>
  <c r="N114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Grégoire Bongrand</author>
  </authors>
  <commentList>
    <comment ref="B91" authorId="0" shapeId="0" xr:uid="{5273CB04-9427-4BCA-A60A-38F115E94360}">
      <text>
        <r>
          <rPr>
            <b/>
            <sz val="9"/>
            <color indexed="81"/>
            <rFont val="Tahoma"/>
            <family val="2"/>
          </rPr>
          <t>Grégoire Bongrand:</t>
        </r>
        <r>
          <rPr>
            <sz val="9"/>
            <color indexed="81"/>
            <rFont val="Tahoma"/>
            <family val="2"/>
          </rPr>
          <t xml:space="preserve">
onglet Total Mistere pour avoir que Métropole</t>
        </r>
      </text>
    </comment>
  </commentList>
</comments>
</file>

<file path=xl/sharedStrings.xml><?xml version="1.0" encoding="utf-8"?>
<sst xmlns="http://schemas.openxmlformats.org/spreadsheetml/2006/main" count="2220" uniqueCount="393">
  <si>
    <t>2F</t>
  </si>
  <si>
    <t>AME</t>
  </si>
  <si>
    <t>HFC</t>
  </si>
  <si>
    <t>CO2</t>
  </si>
  <si>
    <t>CH4</t>
  </si>
  <si>
    <t>N2O</t>
  </si>
  <si>
    <t>2C1</t>
  </si>
  <si>
    <t>PFC</t>
  </si>
  <si>
    <t>SF6</t>
  </si>
  <si>
    <t>NF3</t>
  </si>
  <si>
    <t>CONSTR</t>
  </si>
  <si>
    <t>CU</t>
  </si>
  <si>
    <t>2D</t>
  </si>
  <si>
    <t>4A</t>
  </si>
  <si>
    <t>4B</t>
  </si>
  <si>
    <t>4C</t>
  </si>
  <si>
    <t>4D</t>
  </si>
  <si>
    <t>4E</t>
  </si>
  <si>
    <t>4F</t>
  </si>
  <si>
    <t>1A1</t>
  </si>
  <si>
    <t>1A1a</t>
  </si>
  <si>
    <t>1A1b</t>
  </si>
  <si>
    <t>1A1c</t>
  </si>
  <si>
    <t>1A2</t>
  </si>
  <si>
    <t>1A3</t>
  </si>
  <si>
    <t>1A3a</t>
  </si>
  <si>
    <t>1A3b</t>
  </si>
  <si>
    <t>1A3c</t>
  </si>
  <si>
    <t>1A3d</t>
  </si>
  <si>
    <t>1A3e</t>
  </si>
  <si>
    <t>1A4</t>
  </si>
  <si>
    <t>1A4a</t>
  </si>
  <si>
    <t>1A4b</t>
  </si>
  <si>
    <t>1A4c</t>
  </si>
  <si>
    <t>1B1</t>
  </si>
  <si>
    <t>1B2</t>
  </si>
  <si>
    <t>2A</t>
  </si>
  <si>
    <t>2B</t>
  </si>
  <si>
    <t>2C</t>
  </si>
  <si>
    <t>2E</t>
  </si>
  <si>
    <t>2G</t>
  </si>
  <si>
    <t>2H</t>
  </si>
  <si>
    <t>3A</t>
  </si>
  <si>
    <t>3B</t>
  </si>
  <si>
    <t>3C</t>
  </si>
  <si>
    <t>3D</t>
  </si>
  <si>
    <t>3F</t>
  </si>
  <si>
    <t>3G</t>
  </si>
  <si>
    <t>3H</t>
  </si>
  <si>
    <t>4G</t>
  </si>
  <si>
    <t>4H</t>
  </si>
  <si>
    <t>5A</t>
  </si>
  <si>
    <t>5B</t>
  </si>
  <si>
    <t>5C</t>
  </si>
  <si>
    <t>5D</t>
  </si>
  <si>
    <t>1A5</t>
  </si>
  <si>
    <t>3I</t>
  </si>
  <si>
    <t xml:space="preserve">GREENHOUSE GAS SOURCE AND </t>
  </si>
  <si>
    <t xml:space="preserve">HFCs </t>
  </si>
  <si>
    <t xml:space="preserve">Total </t>
  </si>
  <si>
    <t>Aviation</t>
  </si>
  <si>
    <t>Navigation</t>
  </si>
  <si>
    <t>2020</t>
  </si>
  <si>
    <t>2025</t>
  </si>
  <si>
    <t>2030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</si>
  <si>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</si>
  <si>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CH</t>
    </r>
    <r>
      <rPr>
        <b/>
        <vertAlign val="subscript"/>
        <sz val="11"/>
        <color indexed="8"/>
        <rFont val="Calibri"/>
        <family val="2"/>
        <scheme val="minor"/>
      </rPr>
      <t>4</t>
    </r>
  </si>
  <si>
    <r>
      <t>N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O</t>
    </r>
  </si>
  <si>
    <t xml:space="preserve">PFCs </t>
  </si>
  <si>
    <r>
      <t>SF</t>
    </r>
    <r>
      <rPr>
        <b/>
        <vertAlign val="subscript"/>
        <sz val="11"/>
        <color indexed="8"/>
        <rFont val="Calibri"/>
        <family val="2"/>
        <scheme val="minor"/>
      </rPr>
      <t xml:space="preserve">6 </t>
    </r>
  </si>
  <si>
    <r>
      <t>NF</t>
    </r>
    <r>
      <rPr>
        <b/>
        <vertAlign val="subscript"/>
        <sz val="11"/>
        <color indexed="8"/>
        <rFont val="Calibri"/>
        <family val="2"/>
        <scheme val="minor"/>
      </rPr>
      <t xml:space="preserve">3 </t>
    </r>
  </si>
  <si>
    <t>SINK CATEGORIES</t>
  </si>
  <si>
    <t>kt</t>
  </si>
  <si>
    <r>
      <t>kt 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 xml:space="preserve"> eq</t>
    </r>
  </si>
  <si>
    <r>
      <t>Total (Net Emissions)</t>
    </r>
    <r>
      <rPr>
        <b/>
        <vertAlign val="superscript"/>
        <sz val="11"/>
        <color indexed="8"/>
        <rFont val="Calibri"/>
        <family val="2"/>
        <scheme val="minor"/>
      </rPr>
      <t xml:space="preserve"> (1)</t>
    </r>
  </si>
  <si>
    <t>CRF</t>
  </si>
  <si>
    <t>1. Energy</t>
  </si>
  <si>
    <t>A. Fuel Combustion (Sectoral Approach)</t>
  </si>
  <si>
    <t>1A</t>
  </si>
  <si>
    <t>1.  Energy Industries</t>
  </si>
  <si>
    <t xml:space="preserve">       a. Public electricity and heat production</t>
  </si>
  <si>
    <t xml:space="preserve">             i. Production d'électricité centralisée</t>
  </si>
  <si>
    <t>EL</t>
  </si>
  <si>
    <t xml:space="preserve">             ii. Chauffage urbain</t>
  </si>
  <si>
    <t xml:space="preserve">             iii. UIDND avec récupération d'énergie</t>
  </si>
  <si>
    <t>DE</t>
  </si>
  <si>
    <t xml:space="preserve">       b. Petroleum refining</t>
  </si>
  <si>
    <t xml:space="preserve">       c. Manufacture of solid fuels and other energy industries</t>
  </si>
  <si>
    <t>2.  Manufacturing Industries and Construction</t>
  </si>
  <si>
    <t>3.  Transport</t>
  </si>
  <si>
    <t xml:space="preserve">       a. Domestic aviation</t>
  </si>
  <si>
    <t xml:space="preserve">       b. Road transportation</t>
  </si>
  <si>
    <t xml:space="preserve">       c. Railways</t>
  </si>
  <si>
    <t xml:space="preserve">       d. Domestic navigation</t>
  </si>
  <si>
    <t xml:space="preserve">       e. other transportation</t>
  </si>
  <si>
    <t>4.  Other Sectors</t>
  </si>
  <si>
    <t xml:space="preserve">       a. Commercial/institutionnal</t>
  </si>
  <si>
    <t xml:space="preserve">       b. Residential</t>
  </si>
  <si>
    <t xml:space="preserve">       c. Agriculture/forestry/fishing</t>
  </si>
  <si>
    <t>5.  Other</t>
  </si>
  <si>
    <t>B. Fugitive Emissions from Fuels</t>
  </si>
  <si>
    <t>1B</t>
  </si>
  <si>
    <t>1.  Solid Fuels</t>
  </si>
  <si>
    <t>2.  Oil and Natural Gas and other emissions from energy production</t>
  </si>
  <si>
    <r>
      <t>C. CO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 xml:space="preserve"> transport and storage</t>
    </r>
  </si>
  <si>
    <t>1C</t>
  </si>
  <si>
    <t>2.  Industrial Processes</t>
  </si>
  <si>
    <t>2</t>
  </si>
  <si>
    <t>A.  Mineral Products</t>
  </si>
  <si>
    <t>1. Cement production</t>
  </si>
  <si>
    <t>2A1</t>
  </si>
  <si>
    <t xml:space="preserve">B.  Chemical Industry </t>
  </si>
  <si>
    <t>C.  Metal Production</t>
  </si>
  <si>
    <t>1. Iron and steel industry</t>
  </si>
  <si>
    <t>D.  Non-energy products from fuels and solvent use</t>
  </si>
  <si>
    <t xml:space="preserve">E.  Electronic Industry </t>
  </si>
  <si>
    <t xml:space="preserve">F.  Product uses as ODS substitutes </t>
  </si>
  <si>
    <t xml:space="preserve">G.  Other product manufacture and use </t>
  </si>
  <si>
    <t xml:space="preserve">H.  Other </t>
  </si>
  <si>
    <t>3.  Agriculture</t>
  </si>
  <si>
    <t>3</t>
  </si>
  <si>
    <t>A.  Enteric Fermentation</t>
  </si>
  <si>
    <t>B.  Manure Management</t>
  </si>
  <si>
    <t>C.  Rice Cultivation</t>
  </si>
  <si>
    <r>
      <t>D.  Agricultural Soils</t>
    </r>
    <r>
      <rPr>
        <vertAlign val="superscript"/>
        <sz val="11"/>
        <color indexed="8"/>
        <rFont val="Calibri"/>
        <family val="2"/>
        <scheme val="minor"/>
      </rPr>
      <t>(3)</t>
    </r>
  </si>
  <si>
    <t>E.  Prescribed Burning of Savannas</t>
  </si>
  <si>
    <t>3E</t>
  </si>
  <si>
    <t>F.  Field Burning of Agricultural Residues</t>
  </si>
  <si>
    <t>G.  Liming</t>
  </si>
  <si>
    <t>H.  Urea application</t>
  </si>
  <si>
    <t>I.  Other carbon-containing fertilizers</t>
  </si>
  <si>
    <t xml:space="preserve">J.  Other </t>
  </si>
  <si>
    <t>3J</t>
  </si>
  <si>
    <t>4.  Land use, land-use change and forestry(1)</t>
  </si>
  <si>
    <t>4</t>
  </si>
  <si>
    <t>A.  Forest land</t>
  </si>
  <si>
    <t>B.  Cropland</t>
  </si>
  <si>
    <t>C.  Grassland</t>
  </si>
  <si>
    <t>D.  Wetlands</t>
  </si>
  <si>
    <t>E.  Settlements</t>
  </si>
  <si>
    <t>F.  Other land</t>
  </si>
  <si>
    <t>G.  Harvested wood products</t>
  </si>
  <si>
    <t xml:space="preserve">5. Waste </t>
  </si>
  <si>
    <t>5</t>
  </si>
  <si>
    <t>A.  Solid Waste Disposal</t>
  </si>
  <si>
    <t>B.  Biological treatment of solid waste</t>
  </si>
  <si>
    <t>C.  Incineration and open burning of waste</t>
  </si>
  <si>
    <t>D.  Waste water treatment and discharge</t>
  </si>
  <si>
    <t xml:space="preserve">E.  Other </t>
  </si>
  <si>
    <t>5E</t>
  </si>
  <si>
    <r>
      <t xml:space="preserve">Emissions </t>
    </r>
    <r>
      <rPr>
        <b/>
        <i/>
        <u/>
        <sz val="11"/>
        <color indexed="8"/>
        <rFont val="Calibri"/>
        <family val="2"/>
        <scheme val="minor"/>
      </rPr>
      <t>without</t>
    </r>
    <r>
      <rPr>
        <sz val="11"/>
        <color indexed="8"/>
        <rFont val="Calibri"/>
        <family val="2"/>
        <scheme val="minor"/>
      </rPr>
      <t xml:space="preserve"> LULUCF</t>
    </r>
  </si>
  <si>
    <r>
      <t xml:space="preserve">Emissions </t>
    </r>
    <r>
      <rPr>
        <b/>
        <i/>
        <u/>
        <sz val="11"/>
        <color indexed="8"/>
        <rFont val="Calibri"/>
        <family val="2"/>
        <scheme val="minor"/>
      </rPr>
      <t>with</t>
    </r>
    <r>
      <rPr>
        <sz val="11"/>
        <color indexed="8"/>
        <rFont val="Calibri"/>
        <family val="2"/>
        <scheme val="minor"/>
      </rPr>
      <t xml:space="preserve"> LULUCF</t>
    </r>
  </si>
  <si>
    <t>Memo items</t>
  </si>
  <si>
    <t>Bunkers internationaux</t>
  </si>
  <si>
    <t>080502memo</t>
  </si>
  <si>
    <t>080504memo</t>
  </si>
  <si>
    <t>fluvial_INTmemo</t>
  </si>
  <si>
    <t>080404memo</t>
  </si>
  <si>
    <t>CATSEC1</t>
  </si>
  <si>
    <t>EXTREN</t>
  </si>
  <si>
    <t>TRE_AU</t>
  </si>
  <si>
    <t>RAFPET</t>
  </si>
  <si>
    <t>EXDIGA</t>
  </si>
  <si>
    <t>INDUST</t>
  </si>
  <si>
    <t>MET_FE</t>
  </si>
  <si>
    <t>ME_NFE</t>
  </si>
  <si>
    <t>DIV_IN</t>
  </si>
  <si>
    <t>CHIMIE</t>
  </si>
  <si>
    <t>EQ_TRA</t>
  </si>
  <si>
    <t>PA_CAR</t>
  </si>
  <si>
    <t>IND_AA</t>
  </si>
  <si>
    <t>MIN_MC</t>
  </si>
  <si>
    <t>VP_DIE</t>
  </si>
  <si>
    <t>VP_ESS</t>
  </si>
  <si>
    <t>VP_GPL</t>
  </si>
  <si>
    <t>VP_GNV</t>
  </si>
  <si>
    <t>VU_DIE</t>
  </si>
  <si>
    <t>VU_ESS</t>
  </si>
  <si>
    <t>VU_GPL</t>
  </si>
  <si>
    <t>VU_GNV</t>
  </si>
  <si>
    <t>PL_DIE</t>
  </si>
  <si>
    <t>PL_ESS</t>
  </si>
  <si>
    <t>PL_GNV</t>
  </si>
  <si>
    <t>2R_DIE</t>
  </si>
  <si>
    <t>2R_ESS</t>
  </si>
  <si>
    <t>EXDISO</t>
  </si>
  <si>
    <t>EXDILI</t>
  </si>
  <si>
    <t>R_DECH</t>
  </si>
  <si>
    <t>T_EAUX</t>
  </si>
  <si>
    <t>RETECI</t>
  </si>
  <si>
    <t>T_PROD</t>
  </si>
  <si>
    <t>R_PROD</t>
  </si>
  <si>
    <t>TRTBIO</t>
  </si>
  <si>
    <t>CU_AUT</t>
  </si>
  <si>
    <t>CU_ORG</t>
  </si>
  <si>
    <t>CU_PAT</t>
  </si>
  <si>
    <t>CU_MIN</t>
  </si>
  <si>
    <t>TRANSP</t>
  </si>
  <si>
    <t>FERROV</t>
  </si>
  <si>
    <t>PLAISA</t>
  </si>
  <si>
    <t>MARITF</t>
  </si>
  <si>
    <t>AERIEF</t>
  </si>
  <si>
    <t>NON_FR</t>
  </si>
  <si>
    <t>AERINT</t>
  </si>
  <si>
    <t>AGRISY</t>
  </si>
  <si>
    <t>AG_ENE</t>
  </si>
  <si>
    <t>R_ENGI</t>
  </si>
  <si>
    <t>T_AUTR</t>
  </si>
  <si>
    <t>T_DECH</t>
  </si>
  <si>
    <t>INCINE</t>
  </si>
  <si>
    <t>STOCKA</t>
  </si>
  <si>
    <t>CU_BRU</t>
  </si>
  <si>
    <t>EL_BOV</t>
  </si>
  <si>
    <t>EL_AUT</t>
  </si>
  <si>
    <t>EL_POR</t>
  </si>
  <si>
    <t>EL_VOL</t>
  </si>
  <si>
    <t>UTCATF</t>
  </si>
  <si>
    <t>UT_CUL</t>
  </si>
  <si>
    <t>CHAURB</t>
  </si>
  <si>
    <t>PRELEC</t>
  </si>
  <si>
    <t>FLUVIA</t>
  </si>
  <si>
    <t>FLUINT</t>
  </si>
  <si>
    <t>UT_FOR</t>
  </si>
  <si>
    <t>UT_PRA</t>
  </si>
  <si>
    <t>UT_BOI</t>
  </si>
  <si>
    <t>UT_HIS</t>
  </si>
  <si>
    <t>UT_AUT</t>
  </si>
  <si>
    <t>R_COMB</t>
  </si>
  <si>
    <t>MARINT</t>
  </si>
  <si>
    <t>UT_ART</t>
  </si>
  <si>
    <t>T_COMB</t>
  </si>
  <si>
    <t>TR_CMS</t>
  </si>
  <si>
    <t>UT_HUM</t>
  </si>
  <si>
    <t>check</t>
  </si>
  <si>
    <t>PRG</t>
  </si>
  <si>
    <t>R_FRIG</t>
  </si>
  <si>
    <t>T_FRIG</t>
  </si>
  <si>
    <t>R_CLIM</t>
  </si>
  <si>
    <t>T_CLIM</t>
  </si>
  <si>
    <t>Production d'électricité</t>
  </si>
  <si>
    <t>Chauffage urbain</t>
  </si>
  <si>
    <t>Raffinage du pétrole</t>
  </si>
  <si>
    <t>Transformation des combustibles minéraux solides</t>
  </si>
  <si>
    <t>Extraction et distribution de combustibles solides</t>
  </si>
  <si>
    <t>Extraction et distribution de combustibles liquides</t>
  </si>
  <si>
    <t>Extraction et distribution de combustibles gazeux</t>
  </si>
  <si>
    <t>EXDIAU</t>
  </si>
  <si>
    <t>Autres secteurs de l'industrie de l'énergie</t>
  </si>
  <si>
    <t>Chimie</t>
  </si>
  <si>
    <t>Construction</t>
  </si>
  <si>
    <t>Biens d'équipements, matériels de transport</t>
  </si>
  <si>
    <t>Agro-alimentaire</t>
  </si>
  <si>
    <t>Métallurgie des métaux ferreux</t>
  </si>
  <si>
    <t>Métallurgie des métaux non-ferreux</t>
  </si>
  <si>
    <t>Minéraux non-métalliques, matériaux de construction</t>
  </si>
  <si>
    <t>Papier, carton</t>
  </si>
  <si>
    <t>Autres industries manufacturières</t>
  </si>
  <si>
    <t>Stockage des déchets</t>
  </si>
  <si>
    <t>Incinération sans récupération d'énergie</t>
  </si>
  <si>
    <t>Autres traitements des déchets solides</t>
  </si>
  <si>
    <t>Traitement des eaux usées</t>
  </si>
  <si>
    <t>Chauffage, eau chaude sanitaire et cuisson domestique</t>
  </si>
  <si>
    <t>Climatisation domestique</t>
  </si>
  <si>
    <t>Réfrigération domestique</t>
  </si>
  <si>
    <t>Utilisation de produits domestiques (y.c. peintures, aérosols)</t>
  </si>
  <si>
    <t>Engins (y.c. jardinage) domestiques</t>
  </si>
  <si>
    <t>Déchets et brûlage domestiques et eaux usées</t>
  </si>
  <si>
    <t>R_AUTR</t>
  </si>
  <si>
    <t>Autres activités domestiques (tabac et feux d’artifices)</t>
  </si>
  <si>
    <t>Chauffage, eau chaude sanitaire et cuisson tertiaire</t>
  </si>
  <si>
    <t>Climatisation tertiaire</t>
  </si>
  <si>
    <t>Réfrigération tertiaire</t>
  </si>
  <si>
    <t>Utilisation de produits tertiaires (y.c. solvants, peintures, aérosols, anesthésie)</t>
  </si>
  <si>
    <t>Autres activités tertiaires (y.c. feux d’artifices, activités militaires, crémation)</t>
  </si>
  <si>
    <t>Bovins</t>
  </si>
  <si>
    <t>Porcins</t>
  </si>
  <si>
    <t>Volailles</t>
  </si>
  <si>
    <t>Autres émissions de l'élevage</t>
  </si>
  <si>
    <t>Engrais et amendements minéraux</t>
  </si>
  <si>
    <t>Engrais et amendements organiques</t>
  </si>
  <si>
    <t>Pâture</t>
  </si>
  <si>
    <t>Brûlage de résidus agricoles</t>
  </si>
  <si>
    <t>Autres émissions des cultures</t>
  </si>
  <si>
    <t>Engins, moteurs et chaudières en agriculture/sylviculture</t>
  </si>
  <si>
    <t>VP diesel</t>
  </si>
  <si>
    <t>VP essence</t>
  </si>
  <si>
    <t>VP GPL</t>
  </si>
  <si>
    <t>VP_ELE</t>
  </si>
  <si>
    <t>VP électriques</t>
  </si>
  <si>
    <t>VUL diesel</t>
  </si>
  <si>
    <t>VUL essence</t>
  </si>
  <si>
    <t>VU_ELE</t>
  </si>
  <si>
    <t>VUL électriques</t>
  </si>
  <si>
    <t>PL_ELE</t>
  </si>
  <si>
    <t>Deux roues essence</t>
  </si>
  <si>
    <t>Deux roues diesel</t>
  </si>
  <si>
    <t>2R_ELE</t>
  </si>
  <si>
    <t>Deux roues électriques</t>
  </si>
  <si>
    <t>Transport ferroviaire</t>
  </si>
  <si>
    <t>Transport maritime domestique</t>
  </si>
  <si>
    <t>Transport autres navigations</t>
  </si>
  <si>
    <t>Transport aérien français</t>
  </si>
  <si>
    <t>AUTINT</t>
  </si>
  <si>
    <t>Forêts</t>
  </si>
  <si>
    <t>Terres cultivées</t>
  </si>
  <si>
    <t>Prairies</t>
  </si>
  <si>
    <t>Zones humides</t>
  </si>
  <si>
    <t>Autres terres</t>
  </si>
  <si>
    <t>Produits bois</t>
  </si>
  <si>
    <t>UT_BAR</t>
  </si>
  <si>
    <t>Barrages</t>
  </si>
  <si>
    <t>UTCATF non-spécifié</t>
  </si>
  <si>
    <t>Le captage et stockage du CO2 n'est pas pris en compte dans la répartition suivante (impact sur 2030 et 2050)</t>
  </si>
  <si>
    <t>PRG - kt CO2e</t>
  </si>
  <si>
    <t>NOMSEC1</t>
  </si>
  <si>
    <t>Extraction, transformation et distribution d'énergie</t>
  </si>
  <si>
    <t>Industrie manufactuière et construction</t>
  </si>
  <si>
    <t>Traitement centralisé des déchets</t>
  </si>
  <si>
    <t>Résidentiel, tertiaire, commercial, institutionnel</t>
  </si>
  <si>
    <t>Agriculture, sylviculture et aquaculture hors UTCATF</t>
  </si>
  <si>
    <t>Transports</t>
  </si>
  <si>
    <t>TOTAL hors UTCATF</t>
  </si>
  <si>
    <t>Comparaison avec CRF</t>
  </si>
  <si>
    <t>Utilisation des Terres, Changement d'Affectation des Terres et Foresterie</t>
  </si>
  <si>
    <t>Total avec UTCATF</t>
  </si>
  <si>
    <t>Emetteurs non inclus dans le total France</t>
  </si>
  <si>
    <t>CO2 - kt CO2e</t>
  </si>
  <si>
    <t>CH4 - kt CO2e</t>
  </si>
  <si>
    <t>N2O - kt CO2e</t>
  </si>
  <si>
    <t>HFC - kt CO2e</t>
  </si>
  <si>
    <t>PFC - kt CO2e</t>
  </si>
  <si>
    <t>SF6 - kt CO2e</t>
  </si>
  <si>
    <t>NF3 - kt CO2e</t>
  </si>
  <si>
    <t>CO2e</t>
  </si>
  <si>
    <t>Emissions de CO2e (Mt/an)
Périmètre : Métropole</t>
  </si>
  <si>
    <t>Industrie de l'énergie</t>
  </si>
  <si>
    <t>Industrie manufacturière et construction</t>
  </si>
  <si>
    <t>Usage des bâtiments et activités résidentiels/tertiaires</t>
  </si>
  <si>
    <t>Agriculture</t>
  </si>
  <si>
    <t>Transport hors total</t>
  </si>
  <si>
    <t>TOTAL national hors UTCATF</t>
  </si>
  <si>
    <t>TOTAL national avec UTCATF</t>
  </si>
  <si>
    <t>Code secten2</t>
  </si>
  <si>
    <t>Extraction et distribution de combustibles - autres</t>
  </si>
  <si>
    <t>Total Industrie de l'énergie</t>
  </si>
  <si>
    <t>Total Industrie manufacturière</t>
  </si>
  <si>
    <t>Total traitement centralisé des déchets</t>
  </si>
  <si>
    <t>sous-total Usage des bâtiments résidentiels et activités domestiques</t>
  </si>
  <si>
    <t>sous-total Usage des bâtiments tertiaires et activités tertiaires</t>
  </si>
  <si>
    <t>Total Usage des bâtiments et activités résidentiels/tertiaires</t>
  </si>
  <si>
    <t>sous-total Elevage</t>
  </si>
  <si>
    <t>sous-total  Culture</t>
  </si>
  <si>
    <t>Total agriculture / sylviculture</t>
  </si>
  <si>
    <t>Transport</t>
  </si>
  <si>
    <t>VP GNV</t>
  </si>
  <si>
    <t>PL diesel (y.c. bus et cars)</t>
  </si>
  <si>
    <t>PL essence (y.c. bus et cars)</t>
  </si>
  <si>
    <t>PL GNV (y.c. bus et cars)</t>
  </si>
  <si>
    <t>PL électriques (y.c. bus et cars)</t>
  </si>
  <si>
    <t>sous-total Transport routier</t>
  </si>
  <si>
    <t>Transport fluvial de marchandises</t>
  </si>
  <si>
    <t>sous-total Autres transports</t>
  </si>
  <si>
    <t>Total transports (total national)</t>
  </si>
  <si>
    <t>Transport fluvial international - hors total national</t>
  </si>
  <si>
    <t>Transport maritime international - hors total national</t>
  </si>
  <si>
    <t>Transport aérien international - hors total national</t>
  </si>
  <si>
    <t>Autres engins hors total national</t>
  </si>
  <si>
    <t>Total transport international exclu du total national</t>
  </si>
  <si>
    <t>UTCATF (Utilisation des Terres, Changements d'Affectation des Terres et Forêt)</t>
  </si>
  <si>
    <t>Zones artificialisées</t>
  </si>
  <si>
    <t>Total UTCATF (total national)</t>
  </si>
  <si>
    <t>Emissions de CO2 (Mt/an)
Périmètre : Métropole</t>
  </si>
  <si>
    <t>Emissions de CH4 (kt/an)
Périmètre : Métropole</t>
  </si>
  <si>
    <t>Emissions de N2O (kt/an)
Périmètre : Métropole</t>
  </si>
  <si>
    <t>(doit être dû à pb dans secten pour 2019 car conso = 0, ou bien le 219 en 702)</t>
  </si>
  <si>
    <t>(N2O 2R = 0 donc pas attribuer d'émissions dues au 702)</t>
  </si>
  <si>
    <t>Emissions de SF6 (ktCO2e/an)
Périmètre : Métropole</t>
  </si>
  <si>
    <t>Emissions de HFC (ktCO2e/an)
Périmètre : Métropole</t>
  </si>
  <si>
    <t>Emissions de PFC (ktCO2e/an)
Périmètre : Métropole</t>
  </si>
  <si>
    <t>ok, arrêt de prod de Rhodia en 2020</t>
  </si>
  <si>
    <t>Emissions de NF3 (ktCO2e/an)
Périmètre : Métropole</t>
  </si>
  <si>
    <r>
      <t>CO</t>
    </r>
    <r>
      <rPr>
        <b/>
        <vertAlign val="subscript"/>
        <sz val="11"/>
        <rFont val="Calibri"/>
        <family val="2"/>
        <scheme val="minor"/>
      </rPr>
      <t>2</t>
    </r>
  </si>
  <si>
    <r>
      <t>CH</t>
    </r>
    <r>
      <rPr>
        <b/>
        <vertAlign val="subscript"/>
        <sz val="11"/>
        <rFont val="Calibri"/>
        <family val="2"/>
        <scheme val="minor"/>
      </rPr>
      <t>4</t>
    </r>
  </si>
  <si>
    <r>
      <t>N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O</t>
    </r>
  </si>
  <si>
    <r>
      <t>SF</t>
    </r>
    <r>
      <rPr>
        <b/>
        <vertAlign val="subscript"/>
        <sz val="11"/>
        <rFont val="Calibri"/>
        <family val="2"/>
        <scheme val="minor"/>
      </rPr>
      <t xml:space="preserve">6 </t>
    </r>
  </si>
  <si>
    <r>
      <t>NF</t>
    </r>
    <r>
      <rPr>
        <b/>
        <vertAlign val="subscript"/>
        <sz val="11"/>
        <rFont val="Calibri"/>
        <family val="2"/>
        <scheme val="minor"/>
      </rPr>
      <t xml:space="preserve">3 </t>
    </r>
  </si>
  <si>
    <r>
      <t>kt CO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 xml:space="preserve"> eq</t>
    </r>
  </si>
  <si>
    <t>Citepa_Emissions-par-substance_Secten_2022-GES_i</t>
  </si>
  <si>
    <t>(source : Citepa_Emissions-par-substance_Secten_2022_i, émissions MT par substance)</t>
  </si>
  <si>
    <t>VUL GPL</t>
  </si>
  <si>
    <t>VUL GNV</t>
  </si>
  <si>
    <t>PRG AR4 (gardé pour conversion)</t>
  </si>
  <si>
    <t>PRG AR5 (pour CO2eq)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</si>
</sst>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\ _F_-;\-* #,##0.00\ _F_-;_-* &quot;-&quot;??\ _F_-;_-@_-"/>
    <numFmt numFmtId="167" formatCode="_-* #,##0.00\ &quot;F&quot;_-;\-* #,##0.00\ &quot;F&quot;_-;_-* &quot;-&quot;??\ &quot;F&quot;_-;_-@_-"/>
    <numFmt numFmtId="168" formatCode="\$#,##0\ ;\(\$#,##0\)"/>
    <numFmt numFmtId="169" formatCode="_-* #,##0.0\ _€_-;\-* #,##0.0\ _€_-;_-* &quot;-&quot;??\ _€_-;_-@_-"/>
    <numFmt numFmtId="170" formatCode="_-* #,##0.0\ _€_-;\-* #,##0.0\ _€_-;_-* &quot;-&quot;?\ _€_-;_-@_-"/>
    <numFmt numFmtId="171" formatCode="0.0"/>
    <numFmt numFmtId="172" formatCode="_-* #,##0.0000000000\ _€_-;\-* #,##0.0000000000\ _€_-;_-* &quot;-&quot;??\ _€_-;_-@_-"/>
    <numFmt numFmtId="173" formatCode="_-* #,##0.00000\ _€_-;\-* #,##0.00000\ _€_-;_-* &quot;-&quot;??\ _€_-;_-@_-"/>
    <numFmt numFmtId="174" formatCode="_-* #,##0.000000\ _€_-;\-* #,##0.000000\ _€_-;_-* &quot;-&quot;??\ _€_-;_-@_-"/>
    <numFmt numFmtId="175" formatCode="_-* #,##0.0000000\ _€_-;\-* #,##0.0000000\ _€_-;_-* &quot;-&quot;??\ _€_-;_-@_-"/>
    <numFmt numFmtId="176" formatCode="_-* #,##0.0000\ _€_-;\-* #,##0.0000\ _€_-;_-* &quot;-&quot;?\ _€_-;_-@_-"/>
    <numFmt numFmtId="177" formatCode="_-* #,##0.00000\ _€_-;\-* #,##0.00000\ _€_-;_-* &quot;-&quot;?\ _€_-;_-@_-"/>
    <numFmt numFmtId="178" formatCode="_-* #,##0.000\ _€_-;\-* #,##0.000\ _€_-;_-* &quot;-&quot;??\ _€_-;_-@_-"/>
    <numFmt numFmtId="179" formatCode="_-* #,##0.000\ _€_-;\-* #,##0.000\ _€_-;_-* &quot;-&quot;?\ _€_-;_-@_-"/>
    <numFmt numFmtId="180" formatCode="_-* #,##0.000000\ _€_-;\-* #,##0.000000\ _€_-;_-* &quot;-&quot;?\ _€_-;_-@_-"/>
    <numFmt numFmtId="181" formatCode="_-* #,##0.00\ _€_-;\-* #,##0.00\ _€_-;_-* &quot;-&quot;?\ _€_-;_-@_-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11"/>
      <color indexed="8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vertAlign val="subscript"/>
      <sz val="11"/>
      <color indexed="8"/>
      <name val="Calibri"/>
      <family val="2"/>
      <scheme val="minor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20"/>
      <name val="Calibri"/>
      <family val="2"/>
    </font>
    <font>
      <b/>
      <sz val="12"/>
      <color indexed="8"/>
      <name val="Times New Roman"/>
      <family val="1"/>
    </font>
    <font>
      <u/>
      <sz val="9"/>
      <color indexed="12"/>
      <name val="Arial"/>
      <family val="2"/>
    </font>
    <font>
      <sz val="11"/>
      <color indexed="19"/>
      <name val="Calibri"/>
      <family val="2"/>
    </font>
    <font>
      <sz val="12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Times New Roman"/>
      <family val="1"/>
    </font>
    <font>
      <b/>
      <i/>
      <u/>
      <sz val="11"/>
      <color indexed="8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theme="0" tint="-0.499984740745262"/>
      <name val="Calibri"/>
      <family val="2"/>
    </font>
    <font>
      <sz val="8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i/>
      <sz val="9"/>
      <name val="Trebuchet MS"/>
      <family val="2"/>
    </font>
    <font>
      <b/>
      <sz val="9"/>
      <name val="Trebuchet MS"/>
      <family val="2"/>
    </font>
    <font>
      <sz val="8"/>
      <name val="Trebuchet MS"/>
      <family val="2"/>
    </font>
    <font>
      <i/>
      <sz val="8"/>
      <name val="Trebuchet MS"/>
      <family val="2"/>
    </font>
    <font>
      <b/>
      <sz val="8"/>
      <name val="Trebuchet MS"/>
      <family val="2"/>
    </font>
    <font>
      <i/>
      <sz val="10"/>
      <name val="Trebuchet MS"/>
      <family val="2"/>
    </font>
    <font>
      <sz val="10"/>
      <name val="Trebuchet MS"/>
      <family val="2"/>
    </font>
    <font>
      <b/>
      <sz val="11"/>
      <color theme="0"/>
      <name val="Trebuchet MS"/>
      <family val="2"/>
    </font>
    <font>
      <b/>
      <i/>
      <sz val="8"/>
      <name val="Trebuchet MS"/>
      <family val="2"/>
    </font>
    <font>
      <sz val="8"/>
      <color theme="1"/>
      <name val="Trebuchet MS"/>
      <family val="2"/>
    </font>
    <font>
      <b/>
      <sz val="9"/>
      <color theme="0" tint="-0.34998626667073579"/>
      <name val="Trebuchet MS"/>
      <family val="2"/>
    </font>
    <font>
      <sz val="8"/>
      <color theme="0" tint="-0.34998626667073579"/>
      <name val="Trebuchet MS"/>
      <family val="2"/>
    </font>
    <font>
      <sz val="10"/>
      <color theme="0" tint="-0.34998626667073579"/>
      <name val="Trebuchet MS"/>
      <family val="2"/>
    </font>
    <font>
      <b/>
      <sz val="8"/>
      <color theme="0" tint="-0.34998626667073579"/>
      <name val="Trebuchet MS"/>
      <family val="2"/>
    </font>
    <font>
      <i/>
      <sz val="8"/>
      <color theme="0" tint="-0.34998626667073579"/>
      <name val="Trebuchet MS"/>
      <family val="2"/>
    </font>
    <font>
      <i/>
      <sz val="8"/>
      <color theme="1"/>
      <name val="Trebuchet MS"/>
      <family val="2"/>
    </font>
    <font>
      <b/>
      <sz val="8"/>
      <color theme="1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8"/>
      <color rgb="FFFF0000"/>
      <name val="Trebuchet MS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8FE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F0ECF4"/>
        <bgColor indexed="64"/>
      </patternFill>
    </fill>
    <fill>
      <patternFill patternType="solid">
        <fgColor rgb="FFE0E5B3"/>
        <bgColor indexed="64"/>
      </patternFill>
    </fill>
    <fill>
      <patternFill patternType="solid">
        <fgColor rgb="FFF3F9EE"/>
        <bgColor indexed="64"/>
      </patternFill>
    </fill>
    <fill>
      <patternFill patternType="solid">
        <fgColor rgb="FFF4F6E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F9E5"/>
        <bgColor indexed="64"/>
      </patternFill>
    </fill>
    <fill>
      <patternFill patternType="solid">
        <fgColor rgb="FFE9F5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F3FB"/>
        <bgColor indexed="64"/>
      </patternFill>
    </fill>
    <fill>
      <patternFill patternType="solid">
        <fgColor rgb="FFEEE2F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7FFD8"/>
        <bgColor indexed="64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88">
    <xf numFmtId="0" fontId="0" fillId="0" borderId="0"/>
    <xf numFmtId="164" fontId="1" fillId="0" borderId="0" applyFont="0" applyFill="0" applyBorder="0" applyAlignment="0" applyProtection="0"/>
    <xf numFmtId="4" fontId="5" fillId="0" borderId="0"/>
    <xf numFmtId="0" fontId="11" fillId="0" borderId="0" applyNumberFormat="0" applyFont="0" applyFill="0" applyBorder="0" applyProtection="0">
      <alignment horizontal="left" vertical="center" indent="5"/>
    </xf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5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2"/>
    </xf>
    <xf numFmtId="0" fontId="14" fillId="7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7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7" borderId="0" applyNumberFormat="0" applyBorder="0" applyAlignment="0" applyProtection="0"/>
    <xf numFmtId="0" fontId="15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Border="0" applyAlignment="0"/>
    <xf numFmtId="0" fontId="5" fillId="16" borderId="0" applyBorder="0">
      <alignment horizontal="right" vertical="center"/>
    </xf>
    <xf numFmtId="4" fontId="5" fillId="17" borderId="0" applyBorder="0">
      <alignment horizontal="right" vertical="center"/>
    </xf>
    <xf numFmtId="4" fontId="5" fillId="17" borderId="0" applyBorder="0">
      <alignment horizontal="right" vertical="center"/>
    </xf>
    <xf numFmtId="0" fontId="17" fillId="17" borderId="20">
      <alignment horizontal="right" vertical="center"/>
    </xf>
    <xf numFmtId="0" fontId="18" fillId="17" borderId="20">
      <alignment horizontal="right" vertical="center"/>
    </xf>
    <xf numFmtId="0" fontId="17" fillId="18" borderId="20">
      <alignment horizontal="right" vertical="center"/>
    </xf>
    <xf numFmtId="0" fontId="17" fillId="18" borderId="20">
      <alignment horizontal="right" vertical="center"/>
    </xf>
    <xf numFmtId="0" fontId="17" fillId="18" borderId="14">
      <alignment horizontal="right" vertical="center"/>
    </xf>
    <xf numFmtId="0" fontId="17" fillId="18" borderId="19">
      <alignment horizontal="right" vertical="center"/>
    </xf>
    <xf numFmtId="0" fontId="17" fillId="18" borderId="23">
      <alignment horizontal="right" vertical="center"/>
    </xf>
    <xf numFmtId="0" fontId="19" fillId="0" borderId="0" applyNumberFormat="0" applyFill="0" applyBorder="0" applyAlignment="0" applyProtection="0"/>
    <xf numFmtId="0" fontId="20" fillId="19" borderId="24" applyNumberFormat="0" applyAlignment="0" applyProtection="0"/>
    <xf numFmtId="0" fontId="19" fillId="0" borderId="25" applyNumberFormat="0" applyFill="0" applyAlignment="0" applyProtection="0"/>
    <xf numFmtId="0" fontId="11" fillId="5" borderId="26" applyNumberFormat="0" applyFont="0" applyAlignment="0" applyProtection="0"/>
    <xf numFmtId="0" fontId="17" fillId="0" borderId="0" applyNumberFormat="0">
      <alignment horizontal="right"/>
    </xf>
    <xf numFmtId="0" fontId="5" fillId="18" borderId="27">
      <alignment horizontal="left" vertical="center" wrapText="1" indent="2"/>
    </xf>
    <xf numFmtId="0" fontId="5" fillId="0" borderId="27">
      <alignment horizontal="left" vertical="center" wrapText="1" indent="2"/>
    </xf>
    <xf numFmtId="0" fontId="5" fillId="17" borderId="19">
      <alignment horizontal="left" vertical="center"/>
    </xf>
    <xf numFmtId="0" fontId="21" fillId="0" borderId="0" applyFont="0" applyFill="0" applyBorder="0" applyAlignment="0" applyProtection="0"/>
    <xf numFmtId="0" fontId="17" fillId="0" borderId="28">
      <alignment horizontal="left" vertical="top" wrapText="1"/>
    </xf>
    <xf numFmtId="0" fontId="11" fillId="0" borderId="22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24" applyNumberFormat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3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" fontId="5" fillId="0" borderId="0" applyBorder="0">
      <alignment horizontal="right" vertical="center"/>
    </xf>
    <xf numFmtId="0" fontId="5" fillId="0" borderId="20">
      <alignment horizontal="right" vertical="center"/>
    </xf>
    <xf numFmtId="0" fontId="26" fillId="20" borderId="0" applyNumberFormat="0" applyBorder="0" applyAlignment="0" applyProtection="0"/>
    <xf numFmtId="1" fontId="27" fillId="17" borderId="0" applyBorder="0">
      <alignment horizontal="right"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9" fillId="8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4" fontId="5" fillId="0" borderId="20" applyFill="0" applyBorder="0" applyProtection="0">
      <alignment horizontal="right" vertical="center"/>
    </xf>
    <xf numFmtId="4" fontId="5" fillId="0" borderId="0" applyFill="0" applyBorder="0" applyProtection="0">
      <alignment horizontal="right" vertical="center"/>
    </xf>
    <xf numFmtId="0" fontId="16" fillId="0" borderId="0" applyNumberFormat="0" applyFill="0" applyBorder="0" applyProtection="0">
      <alignment horizontal="left" vertical="center"/>
    </xf>
    <xf numFmtId="0" fontId="5" fillId="0" borderId="20" applyNumberFormat="0" applyFill="0" applyAlignment="0" applyProtection="0"/>
    <xf numFmtId="0" fontId="11" fillId="21" borderId="0" applyNumberFormat="0" applyFont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7" borderId="0" applyNumberFormat="0" applyBorder="0" applyAlignment="0" applyProtection="0"/>
    <xf numFmtId="0" fontId="5" fillId="21" borderId="20"/>
    <xf numFmtId="0" fontId="32" fillId="19" borderId="2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0" applyNumberFormat="0" applyFill="0" applyAlignment="0" applyProtection="0"/>
    <xf numFmtId="0" fontId="36" fillId="0" borderId="31" applyNumberFormat="0" applyFill="0" applyAlignment="0" applyProtection="0"/>
    <xf numFmtId="0" fontId="37" fillId="0" borderId="32" applyNumberFormat="0" applyFill="0" applyAlignment="0" applyProtection="0"/>
    <xf numFmtId="0" fontId="37" fillId="0" borderId="0" applyNumberFormat="0" applyFill="0" applyBorder="0" applyAlignment="0" applyProtection="0"/>
    <xf numFmtId="0" fontId="21" fillId="0" borderId="33" applyNumberFormat="0" applyFont="0" applyFill="0" applyAlignment="0" applyProtection="0"/>
    <xf numFmtId="0" fontId="38" fillId="22" borderId="34" applyNumberFormat="0" applyAlignment="0" applyProtection="0"/>
    <xf numFmtId="2" fontId="2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5" fillId="0" borderId="0"/>
    <xf numFmtId="0" fontId="41" fillId="0" borderId="0"/>
    <xf numFmtId="9" fontId="1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11" fillId="0" borderId="0"/>
  </cellStyleXfs>
  <cellXfs count="223">
    <xf numFmtId="0" fontId="0" fillId="0" borderId="0" xfId="0"/>
    <xf numFmtId="165" fontId="0" fillId="0" borderId="0" xfId="1" applyNumberFormat="1" applyFont="1"/>
    <xf numFmtId="2" fontId="6" fillId="0" borderId="3" xfId="2" applyNumberFormat="1" applyFont="1" applyBorder="1" applyAlignment="1">
      <alignment vertical="center"/>
    </xf>
    <xf numFmtId="49" fontId="6" fillId="0" borderId="4" xfId="2" applyNumberFormat="1" applyFont="1" applyBorder="1" applyAlignment="1">
      <alignment horizontal="center" vertical="center"/>
    </xf>
    <xf numFmtId="2" fontId="6" fillId="0" borderId="5" xfId="2" applyNumberFormat="1" applyFont="1" applyBorder="1" applyAlignment="1">
      <alignment vertical="center"/>
    </xf>
    <xf numFmtId="2" fontId="6" fillId="0" borderId="7" xfId="2" applyNumberFormat="1" applyFont="1" applyBorder="1" applyAlignment="1">
      <alignment horizontal="center" vertical="center"/>
    </xf>
    <xf numFmtId="2" fontId="6" fillId="0" borderId="8" xfId="2" applyNumberFormat="1" applyFont="1" applyBorder="1" applyAlignment="1">
      <alignment horizontal="center" vertical="center"/>
    </xf>
    <xf numFmtId="2" fontId="6" fillId="0" borderId="9" xfId="2" applyNumberFormat="1" applyFont="1" applyBorder="1" applyAlignment="1">
      <alignment horizontal="left" vertical="center"/>
    </xf>
    <xf numFmtId="49" fontId="6" fillId="0" borderId="10" xfId="2" applyNumberFormat="1" applyFont="1" applyBorder="1" applyAlignment="1">
      <alignment horizontal="center" vertical="center"/>
    </xf>
    <xf numFmtId="2" fontId="6" fillId="0" borderId="11" xfId="2" applyNumberFormat="1" applyFont="1" applyBorder="1" applyAlignment="1">
      <alignment horizontal="center" vertical="center"/>
    </xf>
    <xf numFmtId="2" fontId="6" fillId="0" borderId="12" xfId="2" applyNumberFormat="1" applyFont="1" applyBorder="1" applyAlignment="1">
      <alignment horizontal="left" vertical="center"/>
    </xf>
    <xf numFmtId="49" fontId="6" fillId="0" borderId="0" xfId="2" applyNumberFormat="1" applyFont="1" applyAlignment="1">
      <alignment horizontal="center" vertical="center"/>
    </xf>
    <xf numFmtId="2" fontId="6" fillId="0" borderId="13" xfId="2" applyNumberFormat="1" applyFont="1" applyBorder="1" applyAlignment="1">
      <alignment horizontal="center" vertical="center"/>
    </xf>
    <xf numFmtId="2" fontId="6" fillId="0" borderId="14" xfId="2" applyNumberFormat="1" applyFont="1" applyBorder="1" applyAlignment="1">
      <alignment vertical="center"/>
    </xf>
    <xf numFmtId="49" fontId="6" fillId="0" borderId="15" xfId="2" applyNumberFormat="1" applyFont="1" applyBorder="1" applyAlignment="1">
      <alignment horizontal="center" vertical="center"/>
    </xf>
    <xf numFmtId="0" fontId="0" fillId="0" borderId="16" xfId="0" applyBorder="1"/>
    <xf numFmtId="2" fontId="6" fillId="0" borderId="17" xfId="2" applyNumberFormat="1" applyFont="1" applyBorder="1" applyAlignment="1">
      <alignment vertical="center"/>
    </xf>
    <xf numFmtId="2" fontId="10" fillId="0" borderId="19" xfId="2" applyNumberFormat="1" applyFont="1" applyBorder="1" applyAlignment="1">
      <alignment horizontal="left" vertical="center" indent="2"/>
    </xf>
    <xf numFmtId="0" fontId="10" fillId="0" borderId="19" xfId="3" applyFont="1" applyBorder="1">
      <alignment horizontal="left" vertical="center" indent="5"/>
    </xf>
    <xf numFmtId="0" fontId="10" fillId="0" borderId="21" xfId="3" applyFont="1" applyBorder="1">
      <alignment horizontal="left" vertical="center" indent="5"/>
    </xf>
    <xf numFmtId="2" fontId="10" fillId="0" borderId="21" xfId="2" applyNumberFormat="1" applyFont="1" applyBorder="1" applyAlignment="1">
      <alignment horizontal="left" vertical="center" indent="2"/>
    </xf>
    <xf numFmtId="2" fontId="10" fillId="0" borderId="14" xfId="2" applyNumberFormat="1" applyFont="1" applyBorder="1" applyAlignment="1">
      <alignment horizontal="left" vertical="center" indent="2"/>
    </xf>
    <xf numFmtId="2" fontId="6" fillId="0" borderId="17" xfId="2" quotePrefix="1" applyNumberFormat="1" applyFont="1" applyBorder="1" applyAlignment="1">
      <alignment horizontal="left" vertical="center"/>
    </xf>
    <xf numFmtId="2" fontId="6" fillId="0" borderId="35" xfId="2" applyNumberFormat="1" applyFont="1" applyBorder="1" applyAlignment="1">
      <alignment horizontal="center" vertical="center"/>
    </xf>
    <xf numFmtId="0" fontId="0" fillId="25" borderId="0" xfId="0" applyFill="1"/>
    <xf numFmtId="164" fontId="9" fillId="24" borderId="15" xfId="1" applyFont="1" applyFill="1" applyBorder="1"/>
    <xf numFmtId="164" fontId="2" fillId="24" borderId="18" xfId="1" applyFont="1" applyFill="1" applyBorder="1"/>
    <xf numFmtId="164" fontId="2" fillId="24" borderId="20" xfId="1" applyFont="1" applyFill="1" applyBorder="1"/>
    <xf numFmtId="164" fontId="0" fillId="23" borderId="20" xfId="1" applyFont="1" applyFill="1" applyBorder="1"/>
    <xf numFmtId="2" fontId="10" fillId="0" borderId="37" xfId="2" applyNumberFormat="1" applyFont="1" applyBorder="1" applyAlignment="1">
      <alignment horizontal="left" vertical="center" indent="2"/>
    </xf>
    <xf numFmtId="49" fontId="6" fillId="0" borderId="38" xfId="2" applyNumberFormat="1" applyFont="1" applyBorder="1" applyAlignment="1">
      <alignment horizontal="center" vertical="center"/>
    </xf>
    <xf numFmtId="49" fontId="10" fillId="0" borderId="39" xfId="2" applyNumberFormat="1" applyFont="1" applyBorder="1" applyAlignment="1">
      <alignment horizontal="center" vertical="center"/>
    </xf>
    <xf numFmtId="49" fontId="10" fillId="0" borderId="39" xfId="3" applyNumberFormat="1" applyFont="1" applyBorder="1" applyAlignment="1">
      <alignment horizontal="center" vertical="center"/>
    </xf>
    <xf numFmtId="49" fontId="10" fillId="0" borderId="40" xfId="3" applyNumberFormat="1" applyFont="1" applyBorder="1" applyAlignment="1">
      <alignment horizontal="center" vertical="center"/>
    </xf>
    <xf numFmtId="49" fontId="10" fillId="0" borderId="41" xfId="2" applyNumberFormat="1" applyFont="1" applyBorder="1" applyAlignment="1">
      <alignment horizontal="center" vertical="center"/>
    </xf>
    <xf numFmtId="49" fontId="10" fillId="0" borderId="40" xfId="2" applyNumberFormat="1" applyFont="1" applyBorder="1" applyAlignment="1">
      <alignment horizontal="center" vertical="center"/>
    </xf>
    <xf numFmtId="49" fontId="10" fillId="0" borderId="42" xfId="2" applyNumberFormat="1" applyFont="1" applyBorder="1" applyAlignment="1">
      <alignment horizontal="center" vertical="center"/>
    </xf>
    <xf numFmtId="164" fontId="0" fillId="23" borderId="43" xfId="1" applyFont="1" applyFill="1" applyBorder="1"/>
    <xf numFmtId="164" fontId="2" fillId="24" borderId="36" xfId="1" applyFont="1" applyFill="1" applyBorder="1"/>
    <xf numFmtId="164" fontId="2" fillId="24" borderId="44" xfId="1" applyFont="1" applyFill="1" applyBorder="1"/>
    <xf numFmtId="2" fontId="6" fillId="0" borderId="36" xfId="2" applyNumberFormat="1" applyFont="1" applyBorder="1" applyAlignment="1">
      <alignment vertical="center"/>
    </xf>
    <xf numFmtId="49" fontId="6" fillId="0" borderId="49" xfId="2" applyNumberFormat="1" applyFont="1" applyBorder="1" applyAlignment="1">
      <alignment horizontal="center" vertical="center"/>
    </xf>
    <xf numFmtId="2" fontId="6" fillId="0" borderId="36" xfId="2" quotePrefix="1" applyNumberFormat="1" applyFont="1" applyBorder="1" applyAlignment="1">
      <alignment horizontal="left" vertical="center"/>
    </xf>
    <xf numFmtId="164" fontId="2" fillId="24" borderId="45" xfId="1" applyFont="1" applyFill="1" applyBorder="1"/>
    <xf numFmtId="164" fontId="2" fillId="24" borderId="46" xfId="1" applyFont="1" applyFill="1" applyBorder="1"/>
    <xf numFmtId="164" fontId="2" fillId="24" borderId="47" xfId="1" applyFont="1" applyFill="1" applyBorder="1"/>
    <xf numFmtId="164" fontId="2" fillId="24" borderId="48" xfId="1" applyFont="1" applyFill="1" applyBorder="1"/>
    <xf numFmtId="164" fontId="0" fillId="0" borderId="0" xfId="0" applyNumberFormat="1"/>
    <xf numFmtId="164" fontId="0" fillId="24" borderId="51" xfId="0" applyNumberFormat="1" applyFill="1" applyBorder="1"/>
    <xf numFmtId="164" fontId="0" fillId="24" borderId="28" xfId="0" applyNumberFormat="1" applyFill="1" applyBorder="1"/>
    <xf numFmtId="164" fontId="2" fillId="24" borderId="13" xfId="1" applyFont="1" applyFill="1" applyBorder="1"/>
    <xf numFmtId="165" fontId="0" fillId="0" borderId="0" xfId="0" applyNumberFormat="1"/>
    <xf numFmtId="0" fontId="42" fillId="0" borderId="0" xfId="0" applyFont="1"/>
    <xf numFmtId="0" fontId="43" fillId="0" borderId="0" xfId="0" applyFont="1"/>
    <xf numFmtId="0" fontId="3" fillId="0" borderId="2" xfId="181" applyFont="1" applyBorder="1" applyAlignment="1">
      <alignment wrapText="1"/>
    </xf>
    <xf numFmtId="164" fontId="2" fillId="24" borderId="27" xfId="1" applyFont="1" applyFill="1" applyBorder="1"/>
    <xf numFmtId="164" fontId="2" fillId="24" borderId="43" xfId="1" applyFont="1" applyFill="1" applyBorder="1"/>
    <xf numFmtId="49" fontId="6" fillId="0" borderId="39" xfId="3" applyNumberFormat="1" applyFont="1" applyBorder="1" applyAlignment="1">
      <alignment horizontal="center" vertical="center"/>
    </xf>
    <xf numFmtId="164" fontId="0" fillId="26" borderId="27" xfId="1" applyFont="1" applyFill="1" applyBorder="1"/>
    <xf numFmtId="164" fontId="0" fillId="26" borderId="20" xfId="1" applyFont="1" applyFill="1" applyBorder="1"/>
    <xf numFmtId="164" fontId="0" fillId="26" borderId="43" xfId="1" applyFont="1" applyFill="1" applyBorder="1"/>
    <xf numFmtId="164" fontId="0" fillId="23" borderId="27" xfId="1" applyFont="1" applyFill="1" applyBorder="1"/>
    <xf numFmtId="164" fontId="0" fillId="27" borderId="20" xfId="1" applyFont="1" applyFill="1" applyBorder="1"/>
    <xf numFmtId="164" fontId="0" fillId="27" borderId="43" xfId="1" applyFont="1" applyFill="1" applyBorder="1"/>
    <xf numFmtId="0" fontId="2" fillId="28" borderId="52" xfId="0" applyFont="1" applyFill="1" applyBorder="1" applyAlignment="1">
      <alignment horizontal="center"/>
    </xf>
    <xf numFmtId="0" fontId="3" fillId="2" borderId="1" xfId="182" applyFont="1" applyFill="1" applyBorder="1" applyAlignment="1">
      <alignment horizontal="center"/>
    </xf>
    <xf numFmtId="0" fontId="3" fillId="0" borderId="2" xfId="182" applyFont="1" applyBorder="1"/>
    <xf numFmtId="0" fontId="45" fillId="0" borderId="2" xfId="182" applyFont="1" applyBorder="1"/>
    <xf numFmtId="0" fontId="44" fillId="0" borderId="2" xfId="182" applyFont="1" applyBorder="1"/>
    <xf numFmtId="0" fontId="3" fillId="0" borderId="56" xfId="182" applyFont="1" applyBorder="1" applyAlignment="1">
      <alignment horizontal="right"/>
    </xf>
    <xf numFmtId="0" fontId="46" fillId="0" borderId="56" xfId="182" applyFont="1" applyBorder="1" applyAlignment="1">
      <alignment horizontal="right"/>
    </xf>
    <xf numFmtId="0" fontId="3" fillId="2" borderId="57" xfId="182" applyFont="1" applyFill="1" applyBorder="1" applyAlignment="1">
      <alignment horizontal="center"/>
    </xf>
    <xf numFmtId="0" fontId="44" fillId="0" borderId="2" xfId="181" applyFont="1" applyBorder="1" applyAlignment="1">
      <alignment wrapText="1"/>
    </xf>
    <xf numFmtId="165" fontId="42" fillId="0" borderId="0" xfId="1" applyNumberFormat="1" applyFont="1"/>
    <xf numFmtId="164" fontId="42" fillId="0" borderId="0" xfId="0" applyNumberFormat="1" applyFont="1"/>
    <xf numFmtId="1" fontId="0" fillId="0" borderId="0" xfId="0" applyNumberFormat="1"/>
    <xf numFmtId="1" fontId="42" fillId="0" borderId="0" xfId="0" applyNumberFormat="1" applyFont="1"/>
    <xf numFmtId="164" fontId="42" fillId="0" borderId="0" xfId="1" applyFont="1"/>
    <xf numFmtId="172" fontId="42" fillId="0" borderId="0" xfId="1" applyNumberFormat="1" applyFont="1"/>
    <xf numFmtId="171" fontId="42" fillId="0" borderId="0" xfId="0" applyNumberFormat="1" applyFont="1"/>
    <xf numFmtId="1" fontId="42" fillId="0" borderId="0" xfId="1" applyNumberFormat="1" applyFont="1"/>
    <xf numFmtId="173" fontId="9" fillId="24" borderId="15" xfId="1" applyNumberFormat="1" applyFont="1" applyFill="1" applyBorder="1"/>
    <xf numFmtId="174" fontId="9" fillId="24" borderId="15" xfId="1" applyNumberFormat="1" applyFont="1" applyFill="1" applyBorder="1"/>
    <xf numFmtId="0" fontId="48" fillId="29" borderId="0" xfId="0" applyFont="1" applyFill="1"/>
    <xf numFmtId="0" fontId="49" fillId="29" borderId="0" xfId="0" applyFont="1" applyFill="1"/>
    <xf numFmtId="0" fontId="50" fillId="0" borderId="0" xfId="0" applyFont="1" applyAlignment="1">
      <alignment horizontal="center" vertical="center" wrapText="1"/>
    </xf>
    <xf numFmtId="0" fontId="51" fillId="0" borderId="20" xfId="0" applyFont="1" applyBorder="1" applyAlignment="1">
      <alignment horizontal="center"/>
    </xf>
    <xf numFmtId="0" fontId="52" fillId="0" borderId="20" xfId="0" applyFont="1" applyBorder="1" applyAlignment="1">
      <alignment vertical="center" wrapText="1"/>
    </xf>
    <xf numFmtId="0" fontId="54" fillId="29" borderId="58" xfId="0" applyFont="1" applyFill="1" applyBorder="1" applyAlignment="1">
      <alignment horizontal="left"/>
    </xf>
    <xf numFmtId="0" fontId="55" fillId="30" borderId="0" xfId="0" applyFont="1" applyFill="1" applyAlignment="1">
      <alignment horizontal="right"/>
    </xf>
    <xf numFmtId="0" fontId="57" fillId="31" borderId="0" xfId="0" applyFont="1" applyFill="1"/>
    <xf numFmtId="0" fontId="49" fillId="31" borderId="0" xfId="0" applyFont="1" applyFill="1"/>
    <xf numFmtId="0" fontId="52" fillId="30" borderId="20" xfId="0" applyFont="1" applyFill="1" applyBorder="1" applyAlignment="1">
      <alignment vertical="center" wrapText="1"/>
    </xf>
    <xf numFmtId="0" fontId="54" fillId="32" borderId="58" xfId="0" applyFont="1" applyFill="1" applyBorder="1" applyAlignment="1">
      <alignment horizontal="left"/>
    </xf>
    <xf numFmtId="0" fontId="52" fillId="30" borderId="0" xfId="0" applyFont="1" applyFill="1"/>
    <xf numFmtId="0" fontId="48" fillId="33" borderId="0" xfId="0" applyFont="1" applyFill="1"/>
    <xf numFmtId="0" fontId="49" fillId="33" borderId="0" xfId="0" applyFont="1" applyFill="1"/>
    <xf numFmtId="0" fontId="54" fillId="34" borderId="58" xfId="0" applyFont="1" applyFill="1" applyBorder="1" applyAlignment="1">
      <alignment horizontal="left"/>
    </xf>
    <xf numFmtId="0" fontId="48" fillId="35" borderId="0" xfId="0" applyFont="1" applyFill="1"/>
    <xf numFmtId="0" fontId="49" fillId="35" borderId="0" xfId="0" applyFont="1" applyFill="1"/>
    <xf numFmtId="0" fontId="54" fillId="36" borderId="20" xfId="0" applyFont="1" applyFill="1" applyBorder="1" applyAlignment="1">
      <alignment vertical="center" wrapText="1"/>
    </xf>
    <xf numFmtId="0" fontId="58" fillId="37" borderId="58" xfId="0" applyFont="1" applyFill="1" applyBorder="1" applyAlignment="1">
      <alignment horizontal="left"/>
    </xf>
    <xf numFmtId="0" fontId="48" fillId="38" borderId="0" xfId="0" applyFont="1" applyFill="1"/>
    <xf numFmtId="0" fontId="49" fillId="38" borderId="0" xfId="0" applyFont="1" applyFill="1"/>
    <xf numFmtId="0" fontId="54" fillId="39" borderId="58" xfId="0" applyFont="1" applyFill="1" applyBorder="1" applyAlignment="1">
      <alignment horizontal="left"/>
    </xf>
    <xf numFmtId="0" fontId="54" fillId="40" borderId="20" xfId="0" applyFont="1" applyFill="1" applyBorder="1" applyAlignment="1">
      <alignment horizontal="left"/>
    </xf>
    <xf numFmtId="0" fontId="58" fillId="30" borderId="0" xfId="0" applyFont="1" applyFill="1" applyAlignment="1">
      <alignment horizontal="left"/>
    </xf>
    <xf numFmtId="0" fontId="57" fillId="41" borderId="0" xfId="0" applyFont="1" applyFill="1"/>
    <xf numFmtId="0" fontId="49" fillId="41" borderId="0" xfId="0" applyFont="1" applyFill="1"/>
    <xf numFmtId="0" fontId="54" fillId="42" borderId="58" xfId="0" applyFont="1" applyFill="1" applyBorder="1" applyAlignment="1">
      <alignment horizontal="left"/>
    </xf>
    <xf numFmtId="0" fontId="54" fillId="43" borderId="58" xfId="0" applyFont="1" applyFill="1" applyBorder="1" applyAlignment="1">
      <alignment horizontal="left"/>
    </xf>
    <xf numFmtId="0" fontId="59" fillId="30" borderId="0" xfId="0" applyFont="1" applyFill="1"/>
    <xf numFmtId="0" fontId="53" fillId="30" borderId="20" xfId="0" applyFont="1" applyFill="1" applyBorder="1" applyAlignment="1">
      <alignment vertical="center" wrapText="1"/>
    </xf>
    <xf numFmtId="0" fontId="53" fillId="30" borderId="58" xfId="0" applyFont="1" applyFill="1" applyBorder="1" applyAlignment="1">
      <alignment vertical="center" wrapText="1"/>
    </xf>
    <xf numFmtId="0" fontId="58" fillId="26" borderId="58" xfId="0" applyFont="1" applyFill="1" applyBorder="1" applyAlignment="1">
      <alignment horizontal="left"/>
    </xf>
    <xf numFmtId="0" fontId="57" fillId="44" borderId="0" xfId="0" applyFont="1" applyFill="1"/>
    <xf numFmtId="0" fontId="52" fillId="30" borderId="58" xfId="0" applyFont="1" applyFill="1" applyBorder="1" applyAlignment="1">
      <alignment vertical="center" wrapText="1"/>
    </xf>
    <xf numFmtId="0" fontId="54" fillId="45" borderId="58" xfId="0" applyFont="1" applyFill="1" applyBorder="1" applyAlignment="1">
      <alignment horizontal="left"/>
    </xf>
    <xf numFmtId="0" fontId="60" fillId="0" borderId="0" xfId="0" applyFont="1" applyAlignment="1">
      <alignment vertical="top"/>
    </xf>
    <xf numFmtId="0" fontId="61" fillId="0" borderId="0" xfId="0" applyFont="1" applyAlignment="1">
      <alignment vertical="top"/>
    </xf>
    <xf numFmtId="0" fontId="62" fillId="0" borderId="0" xfId="0" applyFont="1" applyAlignment="1">
      <alignment vertical="top"/>
    </xf>
    <xf numFmtId="0" fontId="63" fillId="0" borderId="0" xfId="0" applyFont="1" applyAlignment="1">
      <alignment vertical="top"/>
    </xf>
    <xf numFmtId="0" fontId="64" fillId="0" borderId="0" xfId="0" applyFont="1" applyAlignment="1">
      <alignment vertical="top"/>
    </xf>
    <xf numFmtId="0" fontId="54" fillId="0" borderId="20" xfId="0" applyFont="1" applyBorder="1"/>
    <xf numFmtId="0" fontId="58" fillId="0" borderId="20" xfId="0" applyFont="1" applyBorder="1"/>
    <xf numFmtId="0" fontId="54" fillId="26" borderId="20" xfId="0" applyFont="1" applyFill="1" applyBorder="1"/>
    <xf numFmtId="0" fontId="59" fillId="29" borderId="20" xfId="0" applyFont="1" applyFill="1" applyBorder="1"/>
    <xf numFmtId="0" fontId="59" fillId="31" borderId="20" xfId="0" applyFont="1" applyFill="1" applyBorder="1"/>
    <xf numFmtId="0" fontId="59" fillId="33" borderId="20" xfId="0" applyFont="1" applyFill="1" applyBorder="1"/>
    <xf numFmtId="0" fontId="59" fillId="35" borderId="20" xfId="0" applyFont="1" applyFill="1" applyBorder="1"/>
    <xf numFmtId="0" fontId="59" fillId="38" borderId="20" xfId="0" applyFont="1" applyFill="1" applyBorder="1"/>
    <xf numFmtId="0" fontId="59" fillId="41" borderId="20" xfId="0" applyFont="1" applyFill="1" applyBorder="1"/>
    <xf numFmtId="0" fontId="65" fillId="24" borderId="20" xfId="0" applyFont="1" applyFill="1" applyBorder="1"/>
    <xf numFmtId="0" fontId="59" fillId="46" borderId="20" xfId="0" applyFont="1" applyFill="1" applyBorder="1"/>
    <xf numFmtId="0" fontId="59" fillId="44" borderId="20" xfId="0" applyFont="1" applyFill="1" applyBorder="1"/>
    <xf numFmtId="0" fontId="66" fillId="46" borderId="20" xfId="0" applyFont="1" applyFill="1" applyBorder="1"/>
    <xf numFmtId="0" fontId="2" fillId="27" borderId="52" xfId="0" applyFont="1" applyFill="1" applyBorder="1" applyAlignment="1">
      <alignment horizontal="center"/>
    </xf>
    <xf numFmtId="169" fontId="52" fillId="0" borderId="20" xfId="1" applyNumberFormat="1" applyFont="1" applyBorder="1"/>
    <xf numFmtId="169" fontId="53" fillId="0" borderId="20" xfId="1" applyNumberFormat="1" applyFont="1" applyBorder="1"/>
    <xf numFmtId="169" fontId="54" fillId="26" borderId="20" xfId="1" applyNumberFormat="1" applyFont="1" applyFill="1" applyBorder="1"/>
    <xf numFmtId="169" fontId="54" fillId="29" borderId="20" xfId="1" applyNumberFormat="1" applyFont="1" applyFill="1" applyBorder="1"/>
    <xf numFmtId="169" fontId="54" fillId="32" borderId="20" xfId="1" applyNumberFormat="1" applyFont="1" applyFill="1" applyBorder="1"/>
    <xf numFmtId="169" fontId="54" fillId="34" borderId="20" xfId="1" applyNumberFormat="1" applyFont="1" applyFill="1" applyBorder="1"/>
    <xf numFmtId="169" fontId="54" fillId="36" borderId="20" xfId="1" applyNumberFormat="1" applyFont="1" applyFill="1" applyBorder="1" applyAlignment="1">
      <alignment vertical="center"/>
    </xf>
    <xf numFmtId="169" fontId="58" fillId="37" borderId="20" xfId="1" applyNumberFormat="1" applyFont="1" applyFill="1" applyBorder="1"/>
    <xf numFmtId="169" fontId="54" fillId="39" borderId="20" xfId="1" applyNumberFormat="1" applyFont="1" applyFill="1" applyBorder="1"/>
    <xf numFmtId="169" fontId="54" fillId="40" borderId="20" xfId="1" applyNumberFormat="1" applyFont="1" applyFill="1" applyBorder="1"/>
    <xf numFmtId="169" fontId="54" fillId="42" borderId="20" xfId="1" applyNumberFormat="1" applyFont="1" applyFill="1" applyBorder="1"/>
    <xf numFmtId="169" fontId="54" fillId="43" borderId="20" xfId="1" applyNumberFormat="1" applyFont="1" applyFill="1" applyBorder="1"/>
    <xf numFmtId="169" fontId="58" fillId="26" borderId="20" xfId="1" applyNumberFormat="1" applyFont="1" applyFill="1" applyBorder="1"/>
    <xf numFmtId="169" fontId="54" fillId="45" borderId="20" xfId="1" applyNumberFormat="1" applyFont="1" applyFill="1" applyBorder="1"/>
    <xf numFmtId="0" fontId="53" fillId="30" borderId="0" xfId="0" applyFont="1" applyFill="1" applyAlignment="1">
      <alignment horizontal="right" vertical="center" wrapText="1"/>
    </xf>
    <xf numFmtId="170" fontId="56" fillId="30" borderId="0" xfId="0" applyNumberFormat="1" applyFont="1" applyFill="1"/>
    <xf numFmtId="176" fontId="56" fillId="30" borderId="0" xfId="0" applyNumberFormat="1" applyFont="1" applyFill="1"/>
    <xf numFmtId="165" fontId="43" fillId="0" borderId="0" xfId="1" applyNumberFormat="1" applyFont="1"/>
    <xf numFmtId="2" fontId="69" fillId="0" borderId="7" xfId="2" applyNumberFormat="1" applyFont="1" applyBorder="1" applyAlignment="1">
      <alignment horizontal="center" vertical="center"/>
    </xf>
    <xf numFmtId="2" fontId="69" fillId="0" borderId="8" xfId="2" applyNumberFormat="1" applyFont="1" applyBorder="1" applyAlignment="1">
      <alignment horizontal="center" vertical="center"/>
    </xf>
    <xf numFmtId="2" fontId="69" fillId="0" borderId="11" xfId="2" applyNumberFormat="1" applyFont="1" applyBorder="1" applyAlignment="1">
      <alignment horizontal="center" vertical="center"/>
    </xf>
    <xf numFmtId="2" fontId="69" fillId="0" borderId="13" xfId="2" applyNumberFormat="1" applyFont="1" applyBorder="1" applyAlignment="1">
      <alignment horizontal="center" vertical="center"/>
    </xf>
    <xf numFmtId="164" fontId="71" fillId="24" borderId="15" xfId="1" applyFont="1" applyFill="1" applyBorder="1"/>
    <xf numFmtId="164" fontId="69" fillId="24" borderId="45" xfId="1" applyFont="1" applyFill="1" applyBorder="1"/>
    <xf numFmtId="164" fontId="69" fillId="24" borderId="27" xfId="1" applyFont="1" applyFill="1" applyBorder="1"/>
    <xf numFmtId="164" fontId="69" fillId="24" borderId="20" xfId="1" applyFont="1" applyFill="1" applyBorder="1"/>
    <xf numFmtId="164" fontId="69" fillId="24" borderId="43" xfId="1" applyFont="1" applyFill="1" applyBorder="1"/>
    <xf numFmtId="164" fontId="69" fillId="24" borderId="46" xfId="1" applyFont="1" applyFill="1" applyBorder="1"/>
    <xf numFmtId="164" fontId="43" fillId="26" borderId="27" xfId="1" applyFont="1" applyFill="1" applyBorder="1"/>
    <xf numFmtId="164" fontId="43" fillId="26" borderId="20" xfId="1" applyFont="1" applyFill="1" applyBorder="1"/>
    <xf numFmtId="164" fontId="43" fillId="26" borderId="43" xfId="1" applyFont="1" applyFill="1" applyBorder="1"/>
    <xf numFmtId="164" fontId="43" fillId="23" borderId="27" xfId="1" applyFont="1" applyFill="1" applyBorder="1"/>
    <xf numFmtId="164" fontId="43" fillId="23" borderId="20" xfId="1" applyFont="1" applyFill="1" applyBorder="1"/>
    <xf numFmtId="164" fontId="43" fillId="23" borderId="43" xfId="1" applyFont="1" applyFill="1" applyBorder="1"/>
    <xf numFmtId="164" fontId="43" fillId="27" borderId="20" xfId="1" applyFont="1" applyFill="1" applyBorder="1"/>
    <xf numFmtId="164" fontId="43" fillId="27" borderId="43" xfId="1" applyFont="1" applyFill="1" applyBorder="1"/>
    <xf numFmtId="164" fontId="69" fillId="24" borderId="18" xfId="1" applyFont="1" applyFill="1" applyBorder="1"/>
    <xf numFmtId="164" fontId="69" fillId="24" borderId="47" xfId="1" applyFont="1" applyFill="1" applyBorder="1"/>
    <xf numFmtId="164" fontId="43" fillId="24" borderId="51" xfId="0" applyNumberFormat="1" applyFont="1" applyFill="1" applyBorder="1"/>
    <xf numFmtId="164" fontId="43" fillId="24" borderId="28" xfId="0" applyNumberFormat="1" applyFont="1" applyFill="1" applyBorder="1"/>
    <xf numFmtId="1" fontId="43" fillId="0" borderId="0" xfId="0" applyNumberFormat="1" applyFont="1"/>
    <xf numFmtId="171" fontId="43" fillId="0" borderId="0" xfId="0" applyNumberFormat="1" applyFont="1"/>
    <xf numFmtId="172" fontId="43" fillId="0" borderId="0" xfId="1" applyNumberFormat="1" applyFont="1"/>
    <xf numFmtId="164" fontId="43" fillId="0" borderId="0" xfId="0" applyNumberFormat="1" applyFont="1"/>
    <xf numFmtId="165" fontId="72" fillId="0" borderId="0" xfId="1" applyNumberFormat="1" applyFont="1"/>
    <xf numFmtId="175" fontId="72" fillId="0" borderId="0" xfId="1" applyNumberFormat="1" applyFont="1"/>
    <xf numFmtId="0" fontId="73" fillId="0" borderId="0" xfId="0" applyFont="1" applyAlignment="1">
      <alignment vertical="top"/>
    </xf>
    <xf numFmtId="0" fontId="73" fillId="30" borderId="20" xfId="0" applyFont="1" applyFill="1" applyBorder="1" applyAlignment="1">
      <alignment vertical="center" wrapText="1"/>
    </xf>
    <xf numFmtId="170" fontId="43" fillId="0" borderId="0" xfId="0" applyNumberFormat="1" applyFont="1"/>
    <xf numFmtId="179" fontId="56" fillId="30" borderId="0" xfId="0" applyNumberFormat="1" applyFont="1" applyFill="1"/>
    <xf numFmtId="180" fontId="56" fillId="30" borderId="0" xfId="0" applyNumberFormat="1" applyFont="1" applyFill="1"/>
    <xf numFmtId="178" fontId="43" fillId="0" borderId="0" xfId="0" applyNumberFormat="1" applyFont="1"/>
    <xf numFmtId="0" fontId="74" fillId="0" borderId="0" xfId="0" applyFont="1"/>
    <xf numFmtId="0" fontId="44" fillId="0" borderId="0" xfId="181" applyFont="1" applyAlignment="1">
      <alignment wrapText="1"/>
    </xf>
    <xf numFmtId="165" fontId="0" fillId="0" borderId="0" xfId="1" applyNumberFormat="1" applyFont="1" applyAlignment="1">
      <alignment horizontal="right"/>
    </xf>
    <xf numFmtId="165" fontId="42" fillId="0" borderId="0" xfId="1" applyNumberFormat="1" applyFont="1" applyAlignment="1">
      <alignment horizontal="right"/>
    </xf>
    <xf numFmtId="0" fontId="42" fillId="25" borderId="0" xfId="0" applyFont="1" applyFill="1"/>
    <xf numFmtId="0" fontId="2" fillId="27" borderId="0" xfId="0" applyFont="1" applyFill="1" applyAlignment="1">
      <alignment horizontal="center"/>
    </xf>
    <xf numFmtId="2" fontId="69" fillId="0" borderId="35" xfId="2" applyNumberFormat="1" applyFont="1" applyBorder="1" applyAlignment="1">
      <alignment horizontal="center" vertical="center"/>
    </xf>
    <xf numFmtId="164" fontId="43" fillId="0" borderId="0" xfId="1" applyFont="1"/>
    <xf numFmtId="164" fontId="69" fillId="24" borderId="48" xfId="1" applyFont="1" applyFill="1" applyBorder="1"/>
    <xf numFmtId="1" fontId="43" fillId="0" borderId="0" xfId="1" applyNumberFormat="1" applyFont="1"/>
    <xf numFmtId="2" fontId="6" fillId="0" borderId="5" xfId="2" quotePrefix="1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" fontId="6" fillId="0" borderId="5" xfId="2" quotePrefix="1" applyNumberFormat="1" applyFont="1" applyBorder="1" applyAlignment="1">
      <alignment horizontal="center" vertical="center"/>
    </xf>
    <xf numFmtId="1" fontId="0" fillId="0" borderId="4" xfId="0" applyNumberFormat="1" applyBorder="1"/>
    <xf numFmtId="1" fontId="0" fillId="0" borderId="6" xfId="0" applyNumberFormat="1" applyBorder="1"/>
    <xf numFmtId="2" fontId="10" fillId="0" borderId="36" xfId="2" applyNumberFormat="1" applyFont="1" applyBorder="1" applyAlignment="1">
      <alignment horizontal="center" vertical="center"/>
    </xf>
    <xf numFmtId="2" fontId="10" fillId="0" borderId="45" xfId="2" applyNumberFormat="1" applyFont="1" applyBorder="1" applyAlignment="1">
      <alignment horizontal="center" vertical="center"/>
    </xf>
    <xf numFmtId="2" fontId="10" fillId="0" borderId="14" xfId="2" applyNumberFormat="1" applyFont="1" applyBorder="1" applyAlignment="1">
      <alignment horizontal="center" vertical="center"/>
    </xf>
    <xf numFmtId="2" fontId="10" fillId="0" borderId="50" xfId="2" applyNumberFormat="1" applyFont="1" applyBorder="1" applyAlignment="1">
      <alignment horizontal="center" vertical="center"/>
    </xf>
    <xf numFmtId="1" fontId="69" fillId="0" borderId="5" xfId="2" quotePrefix="1" applyNumberFormat="1" applyFont="1" applyBorder="1" applyAlignment="1">
      <alignment horizontal="center" vertical="center"/>
    </xf>
    <xf numFmtId="1" fontId="43" fillId="0" borderId="4" xfId="0" applyNumberFormat="1" applyFont="1" applyBorder="1"/>
    <xf numFmtId="1" fontId="43" fillId="0" borderId="6" xfId="0" applyNumberFormat="1" applyFont="1" applyBorder="1"/>
    <xf numFmtId="0" fontId="69" fillId="0" borderId="53" xfId="0" applyFont="1" applyBorder="1" applyAlignment="1">
      <alignment horizontal="center"/>
    </xf>
    <xf numFmtId="0" fontId="69" fillId="0" borderId="54" xfId="0" applyFont="1" applyBorder="1" applyAlignment="1">
      <alignment horizontal="center"/>
    </xf>
    <xf numFmtId="0" fontId="69" fillId="0" borderId="55" xfId="0" applyFont="1" applyBorder="1" applyAlignment="1">
      <alignment horizontal="center"/>
    </xf>
    <xf numFmtId="0" fontId="56" fillId="30" borderId="59" xfId="0" applyFont="1" applyFill="1" applyBorder="1"/>
    <xf numFmtId="0" fontId="52" fillId="30" borderId="59" xfId="0" applyFont="1" applyFill="1" applyBorder="1" applyAlignment="1">
      <alignment wrapText="1"/>
    </xf>
    <xf numFmtId="176" fontId="43" fillId="0" borderId="0" xfId="0" applyNumberFormat="1" applyFont="1"/>
    <xf numFmtId="0" fontId="49" fillId="44" borderId="0" xfId="0" applyFont="1" applyFill="1"/>
    <xf numFmtId="177" fontId="43" fillId="0" borderId="0" xfId="0" applyNumberFormat="1" applyFont="1"/>
    <xf numFmtId="181" fontId="43" fillId="0" borderId="0" xfId="0" applyNumberFormat="1" applyFont="1"/>
    <xf numFmtId="179" fontId="43" fillId="0" borderId="0" xfId="0" applyNumberFormat="1" applyFont="1"/>
    <xf numFmtId="170" fontId="75" fillId="0" borderId="0" xfId="0" applyNumberFormat="1" applyFont="1"/>
  </cellXfs>
  <cellStyles count="188">
    <cellStyle name="20 % - Accent1 2" xfId="4" xr:uid="{00000000-0005-0000-0000-000000000000}"/>
    <cellStyle name="20 % - Accent2 2" xfId="5" xr:uid="{00000000-0005-0000-0000-000001000000}"/>
    <cellStyle name="20 % - Accent3 2" xfId="6" xr:uid="{00000000-0005-0000-0000-000002000000}"/>
    <cellStyle name="20 % - Accent4 2" xfId="7" xr:uid="{00000000-0005-0000-0000-000003000000}"/>
    <cellStyle name="20 % - Accent5 2" xfId="8" xr:uid="{00000000-0005-0000-0000-000004000000}"/>
    <cellStyle name="20 % - Accent6 2" xfId="9" xr:uid="{00000000-0005-0000-0000-000005000000}"/>
    <cellStyle name="2x indented GHG Textfiels" xfId="10" xr:uid="{00000000-0005-0000-0000-000006000000}"/>
    <cellStyle name="40 % - Accent1 2" xfId="11" xr:uid="{00000000-0005-0000-0000-000007000000}"/>
    <cellStyle name="40 % - Accent2 2" xfId="12" xr:uid="{00000000-0005-0000-0000-000008000000}"/>
    <cellStyle name="40 % - Accent3 2" xfId="13" xr:uid="{00000000-0005-0000-0000-000009000000}"/>
    <cellStyle name="40 % - Accent4 2" xfId="14" xr:uid="{00000000-0005-0000-0000-00000A000000}"/>
    <cellStyle name="40 % - Accent5 2" xfId="15" xr:uid="{00000000-0005-0000-0000-00000B000000}"/>
    <cellStyle name="40 % - Accent6 2" xfId="16" xr:uid="{00000000-0005-0000-0000-00000C000000}"/>
    <cellStyle name="5x indented GHG Textfiels" xfId="3" xr:uid="{00000000-0005-0000-0000-00000D000000}"/>
    <cellStyle name="60 % - Accent1 2" xfId="17" xr:uid="{00000000-0005-0000-0000-00000E000000}"/>
    <cellStyle name="60 % - Accent2 2" xfId="18" xr:uid="{00000000-0005-0000-0000-00000F000000}"/>
    <cellStyle name="60 % - Accent3 2" xfId="19" xr:uid="{00000000-0005-0000-0000-000010000000}"/>
    <cellStyle name="60 % - Accent4 2" xfId="20" xr:uid="{00000000-0005-0000-0000-000011000000}"/>
    <cellStyle name="60 % - Accent5 2" xfId="21" xr:uid="{00000000-0005-0000-0000-000012000000}"/>
    <cellStyle name="60 % - Accent6 2" xfId="22" xr:uid="{00000000-0005-0000-0000-000013000000}"/>
    <cellStyle name="Accent1 2" xfId="23" xr:uid="{00000000-0005-0000-0000-000014000000}"/>
    <cellStyle name="Accent2 2" xfId="24" xr:uid="{00000000-0005-0000-0000-000015000000}"/>
    <cellStyle name="Accent3 2" xfId="25" xr:uid="{00000000-0005-0000-0000-000016000000}"/>
    <cellStyle name="Accent4 2" xfId="26" xr:uid="{00000000-0005-0000-0000-000017000000}"/>
    <cellStyle name="Accent5 2" xfId="27" xr:uid="{00000000-0005-0000-0000-000018000000}"/>
    <cellStyle name="Accent6 2" xfId="28" xr:uid="{00000000-0005-0000-0000-000019000000}"/>
    <cellStyle name="AggblueBoldCels" xfId="29" xr:uid="{00000000-0005-0000-0000-00001A000000}"/>
    <cellStyle name="AggblueCels" xfId="30" xr:uid="{00000000-0005-0000-0000-00001B000000}"/>
    <cellStyle name="AggBoldCells" xfId="31" xr:uid="{00000000-0005-0000-0000-00001C000000}"/>
    <cellStyle name="AggCels" xfId="32" xr:uid="{00000000-0005-0000-0000-00001D000000}"/>
    <cellStyle name="AggGreen" xfId="33" xr:uid="{00000000-0005-0000-0000-00001E000000}"/>
    <cellStyle name="AggGreen12" xfId="34" xr:uid="{00000000-0005-0000-0000-00001F000000}"/>
    <cellStyle name="AggOrange" xfId="35" xr:uid="{00000000-0005-0000-0000-000020000000}"/>
    <cellStyle name="AggOrange9" xfId="36" xr:uid="{00000000-0005-0000-0000-000021000000}"/>
    <cellStyle name="AggOrangeLB_2x" xfId="37" xr:uid="{00000000-0005-0000-0000-000022000000}"/>
    <cellStyle name="AggOrangeLBorder" xfId="38" xr:uid="{00000000-0005-0000-0000-000023000000}"/>
    <cellStyle name="AggOrangeRBorder" xfId="39" xr:uid="{00000000-0005-0000-0000-000024000000}"/>
    <cellStyle name="Avertissement 2" xfId="40" xr:uid="{00000000-0005-0000-0000-000025000000}"/>
    <cellStyle name="Calcul 2" xfId="41" xr:uid="{00000000-0005-0000-0000-000026000000}"/>
    <cellStyle name="Cellule liée 2" xfId="42" xr:uid="{00000000-0005-0000-0000-000027000000}"/>
    <cellStyle name="Commentaire 2" xfId="43" xr:uid="{00000000-0005-0000-0000-000028000000}"/>
    <cellStyle name="Constants" xfId="44" xr:uid="{00000000-0005-0000-0000-000029000000}"/>
    <cellStyle name="CustomCellsOrange" xfId="45" xr:uid="{00000000-0005-0000-0000-00002A000000}"/>
    <cellStyle name="CustomizationCells" xfId="46" xr:uid="{00000000-0005-0000-0000-00002B000000}"/>
    <cellStyle name="CustomizationGreenCells" xfId="47" xr:uid="{00000000-0005-0000-0000-00002C000000}"/>
    <cellStyle name="Date" xfId="48" xr:uid="{00000000-0005-0000-0000-00002D000000}"/>
    <cellStyle name="DocBox_EmptyRow" xfId="49" xr:uid="{00000000-0005-0000-0000-00002E000000}"/>
    <cellStyle name="Empty_B_border" xfId="50" xr:uid="{00000000-0005-0000-0000-00002F000000}"/>
    <cellStyle name="En-tête 1" xfId="51" xr:uid="{00000000-0005-0000-0000-000030000000}"/>
    <cellStyle name="En-tête 2" xfId="52" xr:uid="{00000000-0005-0000-0000-000031000000}"/>
    <cellStyle name="Entrée 2" xfId="53" xr:uid="{00000000-0005-0000-0000-000032000000}"/>
    <cellStyle name="F2" xfId="54" xr:uid="{00000000-0005-0000-0000-000033000000}"/>
    <cellStyle name="F3" xfId="55" xr:uid="{00000000-0005-0000-0000-000034000000}"/>
    <cellStyle name="F4" xfId="56" xr:uid="{00000000-0005-0000-0000-000035000000}"/>
    <cellStyle name="F5" xfId="57" xr:uid="{00000000-0005-0000-0000-000036000000}"/>
    <cellStyle name="F6" xfId="58" xr:uid="{00000000-0005-0000-0000-000037000000}"/>
    <cellStyle name="F7" xfId="59" xr:uid="{00000000-0005-0000-0000-000038000000}"/>
    <cellStyle name="F8" xfId="60" xr:uid="{00000000-0005-0000-0000-000039000000}"/>
    <cellStyle name="Financier0" xfId="61" xr:uid="{00000000-0005-0000-0000-00003A000000}"/>
    <cellStyle name="Headline" xfId="62" xr:uid="{00000000-0005-0000-0000-00003B000000}"/>
    <cellStyle name="InputCells" xfId="63" xr:uid="{00000000-0005-0000-0000-00003C000000}"/>
    <cellStyle name="InputCells12" xfId="64" xr:uid="{00000000-0005-0000-0000-00003D000000}"/>
    <cellStyle name="Insatisfaisant 2" xfId="65" xr:uid="{00000000-0005-0000-0000-00003E000000}"/>
    <cellStyle name="IntCells" xfId="66" xr:uid="{00000000-0005-0000-0000-00003F000000}"/>
    <cellStyle name="Lien hypertexte 2" xfId="67" xr:uid="{00000000-0005-0000-0000-000040000000}"/>
    <cellStyle name="Lien hypertexte 3" xfId="68" xr:uid="{00000000-0005-0000-0000-000041000000}"/>
    <cellStyle name="Lien hypertexte 4" xfId="69" xr:uid="{00000000-0005-0000-0000-000042000000}"/>
    <cellStyle name="Lien hypertexte 5" xfId="70" xr:uid="{00000000-0005-0000-0000-000043000000}"/>
    <cellStyle name="Lien hypertexte 6" xfId="71" xr:uid="{00000000-0005-0000-0000-000044000000}"/>
    <cellStyle name="Migliaia" xfId="180" xr:uid="{00000000-0005-0000-0000-000045000000}"/>
    <cellStyle name="Milliers" xfId="1" builtinId="3"/>
    <cellStyle name="Milliers 2" xfId="72" xr:uid="{00000000-0005-0000-0000-000047000000}"/>
    <cellStyle name="Milliers 3" xfId="73" xr:uid="{00000000-0005-0000-0000-000048000000}"/>
    <cellStyle name="Milliers 4" xfId="74" xr:uid="{00000000-0005-0000-0000-000049000000}"/>
    <cellStyle name="Milliers 5" xfId="75" xr:uid="{00000000-0005-0000-0000-00004A000000}"/>
    <cellStyle name="Milliers 6" xfId="76" xr:uid="{00000000-0005-0000-0000-00004B000000}"/>
    <cellStyle name="Milliers 7" xfId="77" xr:uid="{00000000-0005-0000-0000-00004C000000}"/>
    <cellStyle name="Monétaire 2" xfId="78" xr:uid="{00000000-0005-0000-0000-00004D000000}"/>
    <cellStyle name="Monétaire 3" xfId="79" xr:uid="{00000000-0005-0000-0000-00004E000000}"/>
    <cellStyle name="Monétaire 4" xfId="80" xr:uid="{00000000-0005-0000-0000-00004F000000}"/>
    <cellStyle name="Monétaire 5" xfId="81" xr:uid="{00000000-0005-0000-0000-000050000000}"/>
    <cellStyle name="Monétaire 6" xfId="82" xr:uid="{00000000-0005-0000-0000-000051000000}"/>
    <cellStyle name="Monétaire0" xfId="83" xr:uid="{00000000-0005-0000-0000-000052000000}"/>
    <cellStyle name="Neutre 2" xfId="84" xr:uid="{00000000-0005-0000-0000-000053000000}"/>
    <cellStyle name="Normal" xfId="0" builtinId="0"/>
    <cellStyle name="Normal 10" xfId="85" xr:uid="{00000000-0005-0000-0000-000055000000}"/>
    <cellStyle name="Normal 10 2" xfId="86" xr:uid="{00000000-0005-0000-0000-000056000000}"/>
    <cellStyle name="Normal 100" xfId="187" xr:uid="{21F7E0A8-7BE1-449A-875F-5B3941D5A13A}"/>
    <cellStyle name="Normal 11" xfId="87" xr:uid="{00000000-0005-0000-0000-000057000000}"/>
    <cellStyle name="Normal 11 2" xfId="88" xr:uid="{00000000-0005-0000-0000-000058000000}"/>
    <cellStyle name="Normal 12" xfId="89" xr:uid="{00000000-0005-0000-0000-000059000000}"/>
    <cellStyle name="Normal 12 10" xfId="185" xr:uid="{2AD8F901-46F8-4320-8B57-CEBCDCD46967}"/>
    <cellStyle name="Normal 12 2" xfId="90" xr:uid="{00000000-0005-0000-0000-00005A000000}"/>
    <cellStyle name="Normal 12 3" xfId="91" xr:uid="{00000000-0005-0000-0000-00005B000000}"/>
    <cellStyle name="Normal 13" xfId="92" xr:uid="{00000000-0005-0000-0000-00005C000000}"/>
    <cellStyle name="Normal 13 2" xfId="93" xr:uid="{00000000-0005-0000-0000-00005D000000}"/>
    <cellStyle name="Normal 14" xfId="94" xr:uid="{00000000-0005-0000-0000-00005E000000}"/>
    <cellStyle name="Normal 15" xfId="95" xr:uid="{00000000-0005-0000-0000-00005F000000}"/>
    <cellStyle name="Normal 16" xfId="96" xr:uid="{00000000-0005-0000-0000-000060000000}"/>
    <cellStyle name="Normal 17" xfId="97" xr:uid="{00000000-0005-0000-0000-000061000000}"/>
    <cellStyle name="Normal 18" xfId="98" xr:uid="{00000000-0005-0000-0000-000062000000}"/>
    <cellStyle name="Normal 19" xfId="99" xr:uid="{00000000-0005-0000-0000-000063000000}"/>
    <cellStyle name="Normal 2" xfId="100" xr:uid="{00000000-0005-0000-0000-000064000000}"/>
    <cellStyle name="Normal 2 10" xfId="101" xr:uid="{00000000-0005-0000-0000-000065000000}"/>
    <cellStyle name="Normal 2 11" xfId="102" xr:uid="{00000000-0005-0000-0000-000066000000}"/>
    <cellStyle name="Normal 2 2" xfId="103" xr:uid="{00000000-0005-0000-0000-000067000000}"/>
    <cellStyle name="Normal 2 2 2" xfId="104" xr:uid="{00000000-0005-0000-0000-000068000000}"/>
    <cellStyle name="Normal 2 3" xfId="105" xr:uid="{00000000-0005-0000-0000-000069000000}"/>
    <cellStyle name="Normal 2 3 2" xfId="106" xr:uid="{00000000-0005-0000-0000-00006A000000}"/>
    <cellStyle name="Normal 2 4" xfId="107" xr:uid="{00000000-0005-0000-0000-00006B000000}"/>
    <cellStyle name="Normal 2 5" xfId="108" xr:uid="{00000000-0005-0000-0000-00006C000000}"/>
    <cellStyle name="Normal 2 6" xfId="109" xr:uid="{00000000-0005-0000-0000-00006D000000}"/>
    <cellStyle name="Normal 2 7" xfId="110" xr:uid="{00000000-0005-0000-0000-00006E000000}"/>
    <cellStyle name="Normal 2 8" xfId="111" xr:uid="{00000000-0005-0000-0000-00006F000000}"/>
    <cellStyle name="Normal 2 9" xfId="112" xr:uid="{00000000-0005-0000-0000-000070000000}"/>
    <cellStyle name="Normal 20" xfId="113" xr:uid="{00000000-0005-0000-0000-000071000000}"/>
    <cellStyle name="Normal 206" xfId="177" xr:uid="{00000000-0005-0000-0000-000072000000}"/>
    <cellStyle name="Normal 21" xfId="114" xr:uid="{00000000-0005-0000-0000-000073000000}"/>
    <cellStyle name="Normal 215" xfId="179" xr:uid="{00000000-0005-0000-0000-000074000000}"/>
    <cellStyle name="Normal 22" xfId="115" xr:uid="{00000000-0005-0000-0000-000075000000}"/>
    <cellStyle name="Normal 23" xfId="116" xr:uid="{00000000-0005-0000-0000-000076000000}"/>
    <cellStyle name="Normal 24" xfId="117" xr:uid="{00000000-0005-0000-0000-000077000000}"/>
    <cellStyle name="Normal 25" xfId="118" xr:uid="{00000000-0005-0000-0000-000078000000}"/>
    <cellStyle name="Normal 26" xfId="119" xr:uid="{00000000-0005-0000-0000-000079000000}"/>
    <cellStyle name="Normal 27" xfId="120" xr:uid="{00000000-0005-0000-0000-00007A000000}"/>
    <cellStyle name="Normal 28" xfId="121" xr:uid="{00000000-0005-0000-0000-00007B000000}"/>
    <cellStyle name="Normal 29" xfId="122" xr:uid="{00000000-0005-0000-0000-00007C000000}"/>
    <cellStyle name="Normal 3" xfId="123" xr:uid="{00000000-0005-0000-0000-00007D000000}"/>
    <cellStyle name="Normal 3 2" xfId="124" xr:uid="{00000000-0005-0000-0000-00007E000000}"/>
    <cellStyle name="Normal 3 2 2" xfId="125" xr:uid="{00000000-0005-0000-0000-00007F000000}"/>
    <cellStyle name="Normal 3 3" xfId="126" xr:uid="{00000000-0005-0000-0000-000080000000}"/>
    <cellStyle name="Normal 3 3 2" xfId="127" xr:uid="{00000000-0005-0000-0000-000081000000}"/>
    <cellStyle name="Normal 3 4" xfId="128" xr:uid="{00000000-0005-0000-0000-000082000000}"/>
    <cellStyle name="Normal 3 5" xfId="129" xr:uid="{00000000-0005-0000-0000-000083000000}"/>
    <cellStyle name="Normal 3 6" xfId="130" xr:uid="{00000000-0005-0000-0000-000084000000}"/>
    <cellStyle name="Normal 3 7" xfId="131" xr:uid="{00000000-0005-0000-0000-000085000000}"/>
    <cellStyle name="Normal 30" xfId="132" xr:uid="{00000000-0005-0000-0000-000086000000}"/>
    <cellStyle name="Normal 31" xfId="133" xr:uid="{00000000-0005-0000-0000-000087000000}"/>
    <cellStyle name="Normal 31 2" xfId="134" xr:uid="{00000000-0005-0000-0000-000088000000}"/>
    <cellStyle name="Normal 34 2 2" xfId="186" xr:uid="{9C0079B7-BD5B-43CD-B900-AB8722E071CE}"/>
    <cellStyle name="Normal 4" xfId="135" xr:uid="{00000000-0005-0000-0000-000089000000}"/>
    <cellStyle name="Normal 419" xfId="183" xr:uid="{C0D306C4-6C44-42E6-9DDF-7C7FA55D4474}"/>
    <cellStyle name="Normal 420" xfId="184" xr:uid="{D1FBEEED-DB3A-4774-89A2-055F3F0E34F5}"/>
    <cellStyle name="Normal 5" xfId="136" xr:uid="{00000000-0005-0000-0000-00008A000000}"/>
    <cellStyle name="Normal 5 2" xfId="137" xr:uid="{00000000-0005-0000-0000-00008B000000}"/>
    <cellStyle name="Normal 5 2 2" xfId="138" xr:uid="{00000000-0005-0000-0000-00008C000000}"/>
    <cellStyle name="Normal 5 3" xfId="139" xr:uid="{00000000-0005-0000-0000-00008D000000}"/>
    <cellStyle name="Normal 5 3 2" xfId="140" xr:uid="{00000000-0005-0000-0000-00008E000000}"/>
    <cellStyle name="Normal 5 4" xfId="141" xr:uid="{00000000-0005-0000-0000-00008F000000}"/>
    <cellStyle name="Normal 5 5" xfId="142" xr:uid="{00000000-0005-0000-0000-000090000000}"/>
    <cellStyle name="Normal 5 6" xfId="143" xr:uid="{00000000-0005-0000-0000-000091000000}"/>
    <cellStyle name="Normal 5 7" xfId="144" xr:uid="{00000000-0005-0000-0000-000092000000}"/>
    <cellStyle name="Normal 6" xfId="145" xr:uid="{00000000-0005-0000-0000-000093000000}"/>
    <cellStyle name="Normal 6 2" xfId="146" xr:uid="{00000000-0005-0000-0000-000094000000}"/>
    <cellStyle name="Normal 7" xfId="147" xr:uid="{00000000-0005-0000-0000-000095000000}"/>
    <cellStyle name="Normal 7 2" xfId="148" xr:uid="{00000000-0005-0000-0000-000096000000}"/>
    <cellStyle name="Normal 8" xfId="149" xr:uid="{00000000-0005-0000-0000-000097000000}"/>
    <cellStyle name="Normal 8 2" xfId="150" xr:uid="{00000000-0005-0000-0000-000098000000}"/>
    <cellStyle name="Normal 9" xfId="151" xr:uid="{00000000-0005-0000-0000-000099000000}"/>
    <cellStyle name="Normal GHG Numbers (0.00)" xfId="152" xr:uid="{00000000-0005-0000-0000-00009A000000}"/>
    <cellStyle name="Normal GHG Numbers (0.00) 2" xfId="153" xr:uid="{00000000-0005-0000-0000-00009B000000}"/>
    <cellStyle name="Normal GHG Textfiels Bold" xfId="154" xr:uid="{00000000-0005-0000-0000-00009C000000}"/>
    <cellStyle name="Normal GHG whole table" xfId="155" xr:uid="{00000000-0005-0000-0000-00009D000000}"/>
    <cellStyle name="Normal GHG-Shade" xfId="156" xr:uid="{00000000-0005-0000-0000-00009E000000}"/>
    <cellStyle name="Normal_DEFSET1" xfId="182" xr:uid="{7FD69CE8-4839-4F0B-862F-D8243A4377E4}"/>
    <cellStyle name="Normal_Feuil1_1 2" xfId="181" xr:uid="{00000000-0005-0000-0000-0000A5000000}"/>
    <cellStyle name="Pourcentage 10 7" xfId="178" xr:uid="{00000000-0005-0000-0000-0000A6000000}"/>
    <cellStyle name="Pourcentage 2" xfId="157" xr:uid="{00000000-0005-0000-0000-0000A7000000}"/>
    <cellStyle name="Pourcentage 3" xfId="158" xr:uid="{00000000-0005-0000-0000-0000A8000000}"/>
    <cellStyle name="Pourcentage 4" xfId="159" xr:uid="{00000000-0005-0000-0000-0000A9000000}"/>
    <cellStyle name="Pourcentage 5" xfId="160" xr:uid="{00000000-0005-0000-0000-0000AA000000}"/>
    <cellStyle name="Pourcentage 6" xfId="161" xr:uid="{00000000-0005-0000-0000-0000AB000000}"/>
    <cellStyle name="Pourcentage 7" xfId="162" xr:uid="{00000000-0005-0000-0000-0000AC000000}"/>
    <cellStyle name="Satisfaisant 2" xfId="163" xr:uid="{00000000-0005-0000-0000-0000AD000000}"/>
    <cellStyle name="Shade" xfId="164" xr:uid="{00000000-0005-0000-0000-0000AE000000}"/>
    <cellStyle name="Sortie 2" xfId="165" xr:uid="{00000000-0005-0000-0000-0000AF000000}"/>
    <cellStyle name="Texte explicatif 2" xfId="166" xr:uid="{00000000-0005-0000-0000-0000B0000000}"/>
    <cellStyle name="Titre 2" xfId="167" xr:uid="{00000000-0005-0000-0000-0000B1000000}"/>
    <cellStyle name="Titre 1 2" xfId="168" xr:uid="{00000000-0005-0000-0000-0000B2000000}"/>
    <cellStyle name="Titre 2 2" xfId="169" xr:uid="{00000000-0005-0000-0000-0000B3000000}"/>
    <cellStyle name="Titre 3 2" xfId="170" xr:uid="{00000000-0005-0000-0000-0000B4000000}"/>
    <cellStyle name="Titre 4 2" xfId="171" xr:uid="{00000000-0005-0000-0000-0000B5000000}"/>
    <cellStyle name="Total 2" xfId="172" xr:uid="{00000000-0005-0000-0000-0000B6000000}"/>
    <cellStyle name="Vérification 2" xfId="173" xr:uid="{00000000-0005-0000-0000-0000B7000000}"/>
    <cellStyle name="Virgule fixe" xfId="174" xr:uid="{00000000-0005-0000-0000-0000B8000000}"/>
    <cellStyle name="Гиперссылка" xfId="175" xr:uid="{00000000-0005-0000-0000-0000B9000000}"/>
    <cellStyle name="Обычный_2++" xfId="176" xr:uid="{00000000-0005-0000-0000-0000BA000000}"/>
    <cellStyle name="Обычный_2++_CRFReport-template" xfId="2" xr:uid="{00000000-0005-0000-0000-0000BB000000}"/>
  </cellStyles>
  <dxfs count="0"/>
  <tableStyles count="0" defaultTableStyle="TableStyleMedium9" defaultPivotStyle="PivotStyleLight16"/>
  <colors>
    <mruColors>
      <color rgb="FFFFCCFF"/>
      <color rgb="FFFFFFCC"/>
      <color rgb="FFFFFF99"/>
      <color rgb="FFFF66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U93"/>
  <sheetViews>
    <sheetView tabSelected="1" zoomScale="80" zoomScaleNormal="80" workbookViewId="0">
      <selection activeCell="J13" sqref="J13"/>
    </sheetView>
  </sheetViews>
  <sheetFormatPr baseColWidth="10" defaultColWidth="11.42578125" defaultRowHeight="15" outlineLevelCol="1" x14ac:dyDescent="0.25"/>
  <cols>
    <col min="1" max="1" width="49.5703125" customWidth="1"/>
    <col min="2" max="2" width="11.5703125" customWidth="1"/>
    <col min="3" max="3" width="21.140625" hidden="1" customWidth="1" outlineLevel="1"/>
    <col min="4" max="4" width="22.42578125" hidden="1" customWidth="1" outlineLevel="1"/>
    <col min="5" max="5" width="23.140625" hidden="1" customWidth="1" outlineLevel="1"/>
    <col min="6" max="6" width="19.28515625" hidden="1" customWidth="1" outlineLevel="1"/>
    <col min="7" max="8" width="13.140625" hidden="1" customWidth="1" outlineLevel="1"/>
    <col min="9" max="9" width="11.5703125" hidden="1" customWidth="1" outlineLevel="1"/>
    <col min="10" max="10" width="20.28515625" customWidth="1" collapsed="1"/>
    <col min="11" max="11" width="15.5703125" hidden="1" customWidth="1" outlineLevel="1"/>
    <col min="12" max="12" width="13.140625" hidden="1" customWidth="1" outlineLevel="1"/>
    <col min="13" max="13" width="11.5703125" hidden="1" customWidth="1" outlineLevel="1"/>
    <col min="14" max="14" width="14.42578125" hidden="1" customWidth="1" outlineLevel="1"/>
    <col min="15" max="17" width="11.5703125" hidden="1" customWidth="1" outlineLevel="1"/>
    <col min="18" max="18" width="21.28515625" customWidth="1" collapsed="1"/>
    <col min="19" max="19" width="22.5703125" style="154" hidden="1" customWidth="1" outlineLevel="1"/>
    <col min="20" max="20" width="21.42578125" style="53" hidden="1" customWidth="1" outlineLevel="1"/>
    <col min="21" max="21" width="19.7109375" style="53" hidden="1" customWidth="1" outlineLevel="1"/>
    <col min="22" max="22" width="18.5703125" style="53" hidden="1" customWidth="1" outlineLevel="1"/>
    <col min="23" max="23" width="15.7109375" style="53" hidden="1" customWidth="1" outlineLevel="1"/>
    <col min="24" max="24" width="15" style="53" hidden="1" customWidth="1" outlineLevel="1"/>
    <col min="25" max="25" width="13.140625" style="53" hidden="1" customWidth="1" outlineLevel="1"/>
    <col min="26" max="26" width="22.28515625" style="53" customWidth="1" collapsed="1"/>
    <col min="27" max="27" width="18.5703125" style="1" hidden="1" customWidth="1" outlineLevel="1"/>
    <col min="28" max="28" width="17.140625" hidden="1" customWidth="1" outlineLevel="1"/>
    <col min="29" max="29" width="16.85546875" hidden="1" customWidth="1" outlineLevel="1"/>
    <col min="30" max="30" width="14.42578125" hidden="1" customWidth="1" outlineLevel="1"/>
    <col min="31" max="33" width="13.140625" hidden="1" customWidth="1" outlineLevel="1"/>
    <col min="34" max="34" width="22.28515625" customWidth="1" collapsed="1"/>
    <col min="35" max="35" width="22.7109375" style="1" hidden="1" customWidth="1" outlineLevel="1"/>
    <col min="36" max="36" width="17.7109375" hidden="1" customWidth="1" outlineLevel="1"/>
    <col min="37" max="37" width="20" hidden="1" customWidth="1" outlineLevel="1"/>
    <col min="38" max="40" width="13.140625" hidden="1" customWidth="1" outlineLevel="1"/>
    <col min="41" max="41" width="10.85546875" hidden="1" customWidth="1" outlineLevel="1"/>
    <col min="42" max="42" width="21.85546875" customWidth="1" collapsed="1"/>
    <col min="43" max="43" width="21.5703125" hidden="1" customWidth="1" outlineLevel="1"/>
    <col min="44" max="49" width="15.85546875" hidden="1" customWidth="1" outlineLevel="1"/>
    <col min="50" max="50" width="21.42578125" customWidth="1" collapsed="1"/>
    <col min="51" max="51" width="16" hidden="1" customWidth="1" outlineLevel="1"/>
    <col min="52" max="52" width="17.85546875" hidden="1" customWidth="1" outlineLevel="1"/>
    <col min="53" max="53" width="16" hidden="1" customWidth="1" outlineLevel="1"/>
    <col min="54" max="54" width="14.85546875" hidden="1" customWidth="1" outlineLevel="1"/>
    <col min="55" max="57" width="11.85546875" hidden="1" customWidth="1" outlineLevel="1"/>
    <col min="58" max="58" width="20.7109375" customWidth="1" collapsed="1"/>
    <col min="59" max="65" width="15.85546875" hidden="1" customWidth="1" outlineLevel="1"/>
    <col min="66" max="66" width="20.140625" customWidth="1" collapsed="1"/>
    <col min="67" max="67" width="17.5703125" style="53" hidden="1" customWidth="1" outlineLevel="1"/>
    <col min="68" max="68" width="13.140625" style="53" hidden="1" customWidth="1" outlineLevel="1"/>
    <col min="69" max="69" width="11.5703125" style="53" hidden="1" customWidth="1" outlineLevel="1"/>
    <col min="70" max="70" width="14.140625" style="53" hidden="1" customWidth="1" outlineLevel="1"/>
    <col min="71" max="73" width="11.5703125" style="53" hidden="1" customWidth="1" outlineLevel="1"/>
    <col min="74" max="74" width="21" style="53" customWidth="1" collapsed="1"/>
    <col min="75" max="75" width="17.5703125" style="53" hidden="1" customWidth="1" outlineLevel="1"/>
    <col min="76" max="76" width="13.140625" style="53" hidden="1" customWidth="1" outlineLevel="1"/>
    <col min="77" max="77" width="11.5703125" style="53" hidden="1" customWidth="1" outlineLevel="1"/>
    <col min="78" max="78" width="14.140625" style="53" hidden="1" customWidth="1" outlineLevel="1"/>
    <col min="79" max="81" width="11.5703125" style="53" hidden="1" customWidth="1" outlineLevel="1"/>
    <col min="82" max="82" width="21.140625" style="53" customWidth="1" collapsed="1"/>
    <col min="83" max="83" width="17.5703125" style="53" hidden="1" customWidth="1" outlineLevel="1"/>
    <col min="84" max="84" width="13.140625" style="53" hidden="1" customWidth="1" outlineLevel="1"/>
    <col min="85" max="85" width="11.5703125" style="53" hidden="1" customWidth="1" outlineLevel="1"/>
    <col min="86" max="86" width="14.140625" style="53" hidden="1" customWidth="1" outlineLevel="1"/>
    <col min="87" max="89" width="11.5703125" style="53" hidden="1" customWidth="1" outlineLevel="1"/>
    <col min="90" max="90" width="21.28515625" style="53" customWidth="1" collapsed="1"/>
    <col min="91" max="91" width="17.5703125" hidden="1" customWidth="1" outlineLevel="1"/>
    <col min="92" max="92" width="13.140625" hidden="1" customWidth="1" outlineLevel="1"/>
    <col min="93" max="93" width="11.5703125" hidden="1" customWidth="1" outlineLevel="1"/>
    <col min="94" max="94" width="14.140625" hidden="1" customWidth="1" outlineLevel="1"/>
    <col min="95" max="97" width="11.5703125" hidden="1" customWidth="1" outlineLevel="1"/>
    <col min="98" max="98" width="21.7109375" customWidth="1" collapsed="1"/>
    <col min="99" max="114" width="10.85546875" customWidth="1"/>
  </cols>
  <sheetData>
    <row r="1" spans="1:98" x14ac:dyDescent="0.25">
      <c r="A1" s="72" t="s">
        <v>1</v>
      </c>
      <c r="T1" s="154"/>
      <c r="U1" s="154"/>
      <c r="V1" s="154"/>
      <c r="W1" s="154"/>
      <c r="X1" s="154"/>
      <c r="Y1" s="154"/>
      <c r="Z1" s="154"/>
      <c r="AA1" s="191" t="s">
        <v>391</v>
      </c>
      <c r="AB1" s="24">
        <v>25</v>
      </c>
      <c r="AC1" s="24">
        <v>298</v>
      </c>
    </row>
    <row r="2" spans="1:98" x14ac:dyDescent="0.25">
      <c r="A2" s="190"/>
      <c r="T2" s="154"/>
      <c r="U2" s="154"/>
      <c r="V2" s="154"/>
      <c r="W2" s="154"/>
      <c r="X2" s="154"/>
      <c r="Y2" s="154"/>
      <c r="Z2" s="154"/>
      <c r="AA2" s="192" t="s">
        <v>392</v>
      </c>
      <c r="AB2" s="193">
        <v>28</v>
      </c>
      <c r="AC2" s="193">
        <v>265</v>
      </c>
    </row>
    <row r="3" spans="1:98" x14ac:dyDescent="0.25">
      <c r="B3" s="54"/>
      <c r="C3" s="1" t="s">
        <v>3</v>
      </c>
      <c r="D3" t="s">
        <v>4</v>
      </c>
      <c r="E3" t="s">
        <v>5</v>
      </c>
      <c r="F3" t="s">
        <v>2</v>
      </c>
      <c r="G3" t="s">
        <v>7</v>
      </c>
      <c r="H3" t="s">
        <v>8</v>
      </c>
      <c r="I3" t="s">
        <v>9</v>
      </c>
      <c r="K3" s="1" t="s">
        <v>3</v>
      </c>
      <c r="L3" t="s">
        <v>4</v>
      </c>
      <c r="M3" t="s">
        <v>5</v>
      </c>
      <c r="N3" t="s">
        <v>2</v>
      </c>
      <c r="O3" t="s">
        <v>7</v>
      </c>
      <c r="P3" t="s">
        <v>8</v>
      </c>
      <c r="Q3" t="s">
        <v>9</v>
      </c>
      <c r="S3" s="154" t="s">
        <v>3</v>
      </c>
      <c r="T3" s="53" t="s">
        <v>4</v>
      </c>
      <c r="U3" s="53" t="s">
        <v>5</v>
      </c>
      <c r="V3" s="53" t="s">
        <v>2</v>
      </c>
      <c r="W3" s="53" t="s">
        <v>7</v>
      </c>
      <c r="X3" s="53" t="s">
        <v>8</v>
      </c>
      <c r="Y3" s="53" t="s">
        <v>9</v>
      </c>
      <c r="AA3" s="1" t="s">
        <v>3</v>
      </c>
      <c r="AB3" t="s">
        <v>4</v>
      </c>
      <c r="AC3" t="s">
        <v>5</v>
      </c>
      <c r="AD3" t="s">
        <v>2</v>
      </c>
      <c r="AE3" t="s">
        <v>7</v>
      </c>
      <c r="AF3" t="s">
        <v>8</v>
      </c>
      <c r="AG3" t="s">
        <v>9</v>
      </c>
      <c r="AI3" s="1" t="s">
        <v>3</v>
      </c>
      <c r="AJ3" t="s">
        <v>4</v>
      </c>
      <c r="AK3" t="s">
        <v>5</v>
      </c>
      <c r="AL3" t="s">
        <v>2</v>
      </c>
      <c r="AM3" t="s">
        <v>7</v>
      </c>
      <c r="AN3" t="s">
        <v>8</v>
      </c>
      <c r="AO3" t="s">
        <v>9</v>
      </c>
      <c r="AQ3" s="1" t="s">
        <v>3</v>
      </c>
      <c r="AR3" t="s">
        <v>4</v>
      </c>
      <c r="AS3" t="s">
        <v>5</v>
      </c>
      <c r="AT3" t="s">
        <v>2</v>
      </c>
      <c r="AU3" t="s">
        <v>7</v>
      </c>
      <c r="AV3" t="s">
        <v>8</v>
      </c>
      <c r="AW3" t="s">
        <v>9</v>
      </c>
      <c r="AX3" s="47"/>
      <c r="AY3" s="1" t="s">
        <v>3</v>
      </c>
      <c r="AZ3" t="s">
        <v>4</v>
      </c>
      <c r="BA3" t="s">
        <v>5</v>
      </c>
      <c r="BB3" t="s">
        <v>2</v>
      </c>
      <c r="BC3" t="s">
        <v>7</v>
      </c>
      <c r="BD3" t="s">
        <v>8</v>
      </c>
      <c r="BE3" t="s">
        <v>9</v>
      </c>
      <c r="BG3" s="1" t="s">
        <v>3</v>
      </c>
      <c r="BH3" t="s">
        <v>4</v>
      </c>
      <c r="BI3" t="s">
        <v>5</v>
      </c>
      <c r="BJ3" t="s">
        <v>2</v>
      </c>
      <c r="BK3" t="s">
        <v>7</v>
      </c>
      <c r="BL3" t="s">
        <v>8</v>
      </c>
      <c r="BM3" t="s">
        <v>9</v>
      </c>
      <c r="BO3" s="154" t="s">
        <v>3</v>
      </c>
      <c r="BP3" s="53" t="s">
        <v>4</v>
      </c>
      <c r="BQ3" s="53" t="s">
        <v>5</v>
      </c>
      <c r="BR3" s="53" t="s">
        <v>2</v>
      </c>
      <c r="BS3" s="53" t="s">
        <v>7</v>
      </c>
      <c r="BT3" s="53" t="s">
        <v>8</v>
      </c>
      <c r="BU3" s="53" t="s">
        <v>9</v>
      </c>
      <c r="BW3" s="154" t="s">
        <v>3</v>
      </c>
      <c r="BX3" s="53" t="s">
        <v>4</v>
      </c>
      <c r="BY3" s="53" t="s">
        <v>5</v>
      </c>
      <c r="BZ3" s="53" t="s">
        <v>2</v>
      </c>
      <c r="CA3" s="53" t="s">
        <v>7</v>
      </c>
      <c r="CB3" s="53" t="s">
        <v>8</v>
      </c>
      <c r="CC3" s="53" t="s">
        <v>9</v>
      </c>
      <c r="CE3" s="154" t="s">
        <v>3</v>
      </c>
      <c r="CF3" s="53" t="s">
        <v>4</v>
      </c>
      <c r="CG3" s="53" t="s">
        <v>5</v>
      </c>
      <c r="CH3" s="53" t="s">
        <v>2</v>
      </c>
      <c r="CI3" s="53" t="s">
        <v>7</v>
      </c>
      <c r="CJ3" s="53" t="s">
        <v>8</v>
      </c>
      <c r="CK3" s="53" t="s">
        <v>9</v>
      </c>
      <c r="CM3" s="1" t="s">
        <v>3</v>
      </c>
      <c r="CN3" t="s">
        <v>4</v>
      </c>
      <c r="CO3" t="s">
        <v>5</v>
      </c>
      <c r="CP3" t="s">
        <v>2</v>
      </c>
      <c r="CQ3" t="s">
        <v>7</v>
      </c>
      <c r="CR3" t="s">
        <v>8</v>
      </c>
      <c r="CS3" t="s">
        <v>9</v>
      </c>
    </row>
    <row r="4" spans="1:98" s="53" customFormat="1" x14ac:dyDescent="0.25">
      <c r="C4" s="154">
        <v>1990</v>
      </c>
      <c r="D4" s="154">
        <v>1990</v>
      </c>
      <c r="E4" s="154">
        <v>1990</v>
      </c>
      <c r="F4" s="154">
        <v>1990</v>
      </c>
      <c r="G4" s="154">
        <v>1990</v>
      </c>
      <c r="H4" s="154">
        <v>1990</v>
      </c>
      <c r="I4" s="154">
        <v>1990</v>
      </c>
      <c r="J4" s="154">
        <v>1990</v>
      </c>
      <c r="K4" s="154">
        <v>2010</v>
      </c>
      <c r="L4" s="154">
        <v>2010</v>
      </c>
      <c r="M4" s="154">
        <v>2010</v>
      </c>
      <c r="N4" s="154">
        <v>2010</v>
      </c>
      <c r="O4" s="154">
        <v>2010</v>
      </c>
      <c r="P4" s="154">
        <v>2010</v>
      </c>
      <c r="Q4" s="154">
        <v>2010</v>
      </c>
      <c r="R4" s="154">
        <v>2010</v>
      </c>
      <c r="S4" s="154">
        <v>2015</v>
      </c>
      <c r="T4" s="154">
        <v>2015</v>
      </c>
      <c r="U4" s="154">
        <v>2015</v>
      </c>
      <c r="V4" s="154">
        <v>2015</v>
      </c>
      <c r="W4" s="154">
        <v>2015</v>
      </c>
      <c r="X4" s="154">
        <v>2015</v>
      </c>
      <c r="Y4" s="154">
        <v>2015</v>
      </c>
      <c r="Z4" s="154">
        <v>2015</v>
      </c>
      <c r="AA4" s="154">
        <v>2018</v>
      </c>
      <c r="AB4" s="154">
        <v>2018</v>
      </c>
      <c r="AC4" s="154">
        <v>2018</v>
      </c>
      <c r="AD4" s="154">
        <v>2018</v>
      </c>
      <c r="AE4" s="154">
        <v>2018</v>
      </c>
      <c r="AF4" s="154">
        <v>2018</v>
      </c>
      <c r="AG4" s="154">
        <v>2018</v>
      </c>
      <c r="AH4" s="154">
        <v>2018</v>
      </c>
      <c r="AI4" s="154">
        <v>2019</v>
      </c>
      <c r="AJ4" s="154">
        <v>2019</v>
      </c>
      <c r="AK4" s="154">
        <v>2019</v>
      </c>
      <c r="AL4" s="154">
        <v>2019</v>
      </c>
      <c r="AM4" s="154">
        <v>2019</v>
      </c>
      <c r="AN4" s="154">
        <v>2019</v>
      </c>
      <c r="AO4" s="154">
        <v>2019</v>
      </c>
      <c r="AP4" s="154">
        <v>2019</v>
      </c>
      <c r="AQ4" s="154">
        <v>2020</v>
      </c>
      <c r="AR4" s="154">
        <v>2020</v>
      </c>
      <c r="AS4" s="154">
        <v>2020</v>
      </c>
      <c r="AT4" s="154">
        <v>2020</v>
      </c>
      <c r="AU4" s="154">
        <v>2020</v>
      </c>
      <c r="AV4" s="154">
        <v>2020</v>
      </c>
      <c r="AW4" s="154">
        <v>2020</v>
      </c>
      <c r="AX4" s="154">
        <v>2020</v>
      </c>
      <c r="AY4" s="154">
        <v>2025</v>
      </c>
      <c r="AZ4" s="154">
        <v>2025</v>
      </c>
      <c r="BA4" s="154">
        <v>2025</v>
      </c>
      <c r="BB4" s="154">
        <v>2025</v>
      </c>
      <c r="BC4" s="154">
        <v>2025</v>
      </c>
      <c r="BD4" s="154">
        <v>2025</v>
      </c>
      <c r="BE4" s="154">
        <v>2025</v>
      </c>
      <c r="BF4" s="154">
        <v>2025</v>
      </c>
      <c r="BG4" s="154">
        <v>2030</v>
      </c>
      <c r="BH4" s="154">
        <v>2030</v>
      </c>
      <c r="BI4" s="154">
        <v>2030</v>
      </c>
      <c r="BJ4" s="154">
        <v>2030</v>
      </c>
      <c r="BK4" s="154">
        <v>2030</v>
      </c>
      <c r="BL4" s="154">
        <v>2030</v>
      </c>
      <c r="BM4" s="154">
        <v>2030</v>
      </c>
      <c r="BN4" s="154">
        <v>2030</v>
      </c>
      <c r="BO4" s="154">
        <v>2035</v>
      </c>
      <c r="BP4" s="154">
        <v>2035</v>
      </c>
      <c r="BQ4" s="154">
        <v>2035</v>
      </c>
      <c r="BR4" s="154">
        <v>2035</v>
      </c>
      <c r="BS4" s="154">
        <v>2035</v>
      </c>
      <c r="BT4" s="154">
        <v>2035</v>
      </c>
      <c r="BU4" s="154">
        <v>2035</v>
      </c>
      <c r="BV4" s="154">
        <v>2035</v>
      </c>
      <c r="BW4" s="154">
        <v>2040</v>
      </c>
      <c r="BX4" s="154">
        <v>2040</v>
      </c>
      <c r="BY4" s="154">
        <v>2040</v>
      </c>
      <c r="BZ4" s="154">
        <v>2040</v>
      </c>
      <c r="CA4" s="154">
        <v>2040</v>
      </c>
      <c r="CB4" s="154">
        <v>2040</v>
      </c>
      <c r="CC4" s="154">
        <v>2040</v>
      </c>
      <c r="CD4" s="154">
        <v>2040</v>
      </c>
      <c r="CE4" s="154">
        <v>2045</v>
      </c>
      <c r="CF4" s="154">
        <v>2045</v>
      </c>
      <c r="CG4" s="154">
        <v>2045</v>
      </c>
      <c r="CH4" s="154">
        <v>2045</v>
      </c>
      <c r="CI4" s="154">
        <v>2045</v>
      </c>
      <c r="CJ4" s="154">
        <v>2045</v>
      </c>
      <c r="CK4" s="154">
        <v>2045</v>
      </c>
      <c r="CL4" s="154">
        <v>2045</v>
      </c>
      <c r="CM4" s="154">
        <v>2050</v>
      </c>
      <c r="CN4" s="154">
        <v>2050</v>
      </c>
      <c r="CO4" s="154">
        <v>2050</v>
      </c>
      <c r="CP4" s="154">
        <v>2050</v>
      </c>
      <c r="CQ4" s="154">
        <v>2050</v>
      </c>
      <c r="CR4" s="154">
        <v>2050</v>
      </c>
      <c r="CS4" s="154">
        <v>2050</v>
      </c>
      <c r="CT4" s="154">
        <v>2050</v>
      </c>
    </row>
    <row r="5" spans="1:98" ht="15.75" thickBot="1" x14ac:dyDescent="0.3">
      <c r="C5" s="1">
        <f t="shared" ref="C5:O5" si="0">C14-SUM(C15:C17)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>J14-SUM(J15:J17)</f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ref="P5:R5" si="1">P14-SUM(P15:P17)</f>
        <v>0</v>
      </c>
      <c r="Q5" s="1">
        <f t="shared" si="1"/>
        <v>0</v>
      </c>
      <c r="R5" s="1">
        <f t="shared" si="1"/>
        <v>0</v>
      </c>
      <c r="S5" s="154">
        <f>S14-SUM(S15:S17)</f>
        <v>0</v>
      </c>
      <c r="T5" s="154">
        <f t="shared" ref="T5:Z5" si="2">T14-SUM(T15:T17)</f>
        <v>0</v>
      </c>
      <c r="U5" s="154">
        <f t="shared" si="2"/>
        <v>0</v>
      </c>
      <c r="V5" s="154">
        <f t="shared" si="2"/>
        <v>0</v>
      </c>
      <c r="W5" s="154">
        <f t="shared" si="2"/>
        <v>0</v>
      </c>
      <c r="X5" s="154">
        <f t="shared" si="2"/>
        <v>0</v>
      </c>
      <c r="Y5" s="154">
        <f t="shared" si="2"/>
        <v>0</v>
      </c>
      <c r="Z5" s="154">
        <f t="shared" si="2"/>
        <v>0</v>
      </c>
      <c r="AA5" s="1">
        <f>AA14-SUM(AA15:AA17)</f>
        <v>0</v>
      </c>
      <c r="AB5" s="1">
        <f t="shared" ref="AB5:CT5" si="3">AB14-SUM(AB15:AB17)</f>
        <v>0</v>
      </c>
      <c r="AC5" s="1">
        <f t="shared" si="3"/>
        <v>0</v>
      </c>
      <c r="AD5" s="1">
        <f t="shared" si="3"/>
        <v>0</v>
      </c>
      <c r="AE5" s="1">
        <f t="shared" si="3"/>
        <v>0</v>
      </c>
      <c r="AF5" s="1">
        <f t="shared" si="3"/>
        <v>0</v>
      </c>
      <c r="AG5" s="1">
        <f t="shared" si="3"/>
        <v>0</v>
      </c>
      <c r="AH5" s="1">
        <f t="shared" si="3"/>
        <v>0</v>
      </c>
      <c r="AI5" s="1">
        <f t="shared" si="3"/>
        <v>0</v>
      </c>
      <c r="AJ5" s="1">
        <f t="shared" si="3"/>
        <v>0</v>
      </c>
      <c r="AK5" s="1">
        <f t="shared" si="3"/>
        <v>0</v>
      </c>
      <c r="AL5" s="1">
        <f t="shared" si="3"/>
        <v>0</v>
      </c>
      <c r="AM5" s="1">
        <f t="shared" si="3"/>
        <v>0</v>
      </c>
      <c r="AN5" s="1">
        <f t="shared" si="3"/>
        <v>0</v>
      </c>
      <c r="AO5" s="1">
        <f t="shared" si="3"/>
        <v>0</v>
      </c>
      <c r="AP5" s="1">
        <f t="shared" si="3"/>
        <v>0</v>
      </c>
      <c r="AQ5" s="1">
        <f>AQ14-SUM(AQ15:AQ17)</f>
        <v>0</v>
      </c>
      <c r="AR5" s="1">
        <f t="shared" si="3"/>
        <v>0</v>
      </c>
      <c r="AS5" s="1">
        <f t="shared" si="3"/>
        <v>0</v>
      </c>
      <c r="AT5" s="1">
        <f t="shared" si="3"/>
        <v>0</v>
      </c>
      <c r="AU5" s="1">
        <f t="shared" si="3"/>
        <v>0</v>
      </c>
      <c r="AV5" s="1">
        <f t="shared" si="3"/>
        <v>0</v>
      </c>
      <c r="AW5" s="1">
        <f t="shared" si="3"/>
        <v>0</v>
      </c>
      <c r="AX5" s="1">
        <f>AX14-SUM(AX15:AX17)</f>
        <v>0</v>
      </c>
      <c r="AY5" s="1">
        <f>AY14-SUM(AY15:AY17)</f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0</v>
      </c>
      <c r="BD5" s="1">
        <f t="shared" si="3"/>
        <v>0</v>
      </c>
      <c r="BE5" s="1">
        <f t="shared" si="3"/>
        <v>0</v>
      </c>
      <c r="BF5" s="1">
        <f t="shared" si="3"/>
        <v>0</v>
      </c>
      <c r="BG5" s="1">
        <f t="shared" si="3"/>
        <v>0</v>
      </c>
      <c r="BH5" s="1">
        <f t="shared" si="3"/>
        <v>0</v>
      </c>
      <c r="BI5" s="1">
        <f t="shared" si="3"/>
        <v>0</v>
      </c>
      <c r="BJ5" s="1">
        <f t="shared" si="3"/>
        <v>0</v>
      </c>
      <c r="BK5" s="1">
        <f t="shared" si="3"/>
        <v>0</v>
      </c>
      <c r="BL5" s="1">
        <f t="shared" si="3"/>
        <v>0</v>
      </c>
      <c r="BM5" s="1">
        <f t="shared" si="3"/>
        <v>0</v>
      </c>
      <c r="BN5" s="1">
        <f t="shared" si="3"/>
        <v>0</v>
      </c>
      <c r="BO5" s="154">
        <f t="shared" ref="BO5:CL5" si="4">BO14-SUM(BO15:BO17)</f>
        <v>0</v>
      </c>
      <c r="BP5" s="154">
        <f t="shared" si="4"/>
        <v>0</v>
      </c>
      <c r="BQ5" s="154">
        <f t="shared" si="4"/>
        <v>0</v>
      </c>
      <c r="BR5" s="154">
        <f t="shared" si="4"/>
        <v>0</v>
      </c>
      <c r="BS5" s="154">
        <f t="shared" si="4"/>
        <v>0</v>
      </c>
      <c r="BT5" s="154">
        <f t="shared" si="4"/>
        <v>0</v>
      </c>
      <c r="BU5" s="154">
        <f t="shared" si="4"/>
        <v>0</v>
      </c>
      <c r="BV5" s="154">
        <f t="shared" si="4"/>
        <v>0</v>
      </c>
      <c r="BW5" s="154">
        <f t="shared" si="4"/>
        <v>0</v>
      </c>
      <c r="BX5" s="154">
        <f t="shared" si="4"/>
        <v>0</v>
      </c>
      <c r="BY5" s="154">
        <f t="shared" si="4"/>
        <v>0</v>
      </c>
      <c r="BZ5" s="154">
        <f t="shared" si="4"/>
        <v>0</v>
      </c>
      <c r="CA5" s="154">
        <f t="shared" si="4"/>
        <v>0</v>
      </c>
      <c r="CB5" s="154">
        <f t="shared" si="4"/>
        <v>0</v>
      </c>
      <c r="CC5" s="154">
        <f t="shared" si="4"/>
        <v>0</v>
      </c>
      <c r="CD5" s="154">
        <f t="shared" si="4"/>
        <v>0</v>
      </c>
      <c r="CE5" s="154">
        <f t="shared" si="4"/>
        <v>0</v>
      </c>
      <c r="CF5" s="154">
        <f t="shared" si="4"/>
        <v>0</v>
      </c>
      <c r="CG5" s="154">
        <f t="shared" si="4"/>
        <v>0</v>
      </c>
      <c r="CH5" s="154">
        <f t="shared" si="4"/>
        <v>0</v>
      </c>
      <c r="CI5" s="154">
        <f t="shared" si="4"/>
        <v>0</v>
      </c>
      <c r="CJ5" s="154">
        <f t="shared" si="4"/>
        <v>0</v>
      </c>
      <c r="CK5" s="154">
        <f t="shared" si="4"/>
        <v>0</v>
      </c>
      <c r="CL5" s="154">
        <f t="shared" si="4"/>
        <v>0</v>
      </c>
      <c r="CM5" s="1">
        <f t="shared" si="3"/>
        <v>0</v>
      </c>
      <c r="CN5" s="1">
        <f t="shared" si="3"/>
        <v>0</v>
      </c>
      <c r="CO5" s="1">
        <f t="shared" si="3"/>
        <v>0</v>
      </c>
      <c r="CP5" s="1">
        <f t="shared" si="3"/>
        <v>0</v>
      </c>
      <c r="CQ5" s="1">
        <f t="shared" si="3"/>
        <v>0</v>
      </c>
      <c r="CR5" s="1">
        <f t="shared" si="3"/>
        <v>0</v>
      </c>
      <c r="CS5" s="1">
        <f t="shared" si="3"/>
        <v>0</v>
      </c>
      <c r="CT5" s="1">
        <f t="shared" si="3"/>
        <v>0</v>
      </c>
    </row>
    <row r="6" spans="1:98" ht="15.75" thickBot="1" x14ac:dyDescent="0.3">
      <c r="A6" s="2" t="s">
        <v>57</v>
      </c>
      <c r="B6" s="54"/>
      <c r="C6" s="202">
        <v>1990</v>
      </c>
      <c r="D6" s="203"/>
      <c r="E6" s="203"/>
      <c r="F6" s="203"/>
      <c r="G6" s="203"/>
      <c r="H6" s="203"/>
      <c r="I6" s="203"/>
      <c r="J6" s="204"/>
      <c r="K6" s="202">
        <v>2010</v>
      </c>
      <c r="L6" s="203"/>
      <c r="M6" s="203"/>
      <c r="N6" s="203"/>
      <c r="O6" s="203"/>
      <c r="P6" s="203"/>
      <c r="Q6" s="203"/>
      <c r="R6" s="204"/>
      <c r="S6" s="209">
        <v>2015</v>
      </c>
      <c r="T6" s="210"/>
      <c r="U6" s="210"/>
      <c r="V6" s="210"/>
      <c r="W6" s="210"/>
      <c r="X6" s="210"/>
      <c r="Y6" s="210"/>
      <c r="Z6" s="211"/>
      <c r="AA6" s="202">
        <v>2018</v>
      </c>
      <c r="AB6" s="203"/>
      <c r="AC6" s="203"/>
      <c r="AD6" s="203"/>
      <c r="AE6" s="203"/>
      <c r="AF6" s="203"/>
      <c r="AG6" s="203"/>
      <c r="AH6" s="204"/>
      <c r="AI6" s="202">
        <v>2019</v>
      </c>
      <c r="AJ6" s="203"/>
      <c r="AK6" s="203"/>
      <c r="AL6" s="203"/>
      <c r="AM6" s="203"/>
      <c r="AN6" s="203"/>
      <c r="AO6" s="203"/>
      <c r="AP6" s="204"/>
      <c r="AQ6" s="199" t="s">
        <v>62</v>
      </c>
      <c r="AR6" s="200"/>
      <c r="AS6" s="200"/>
      <c r="AT6" s="200"/>
      <c r="AU6" s="200"/>
      <c r="AV6" s="200"/>
      <c r="AW6" s="200"/>
      <c r="AX6" s="201"/>
      <c r="AY6" s="199" t="s">
        <v>63</v>
      </c>
      <c r="AZ6" s="200"/>
      <c r="BA6" s="200"/>
      <c r="BB6" s="200"/>
      <c r="BC6" s="200"/>
      <c r="BD6" s="200"/>
      <c r="BE6" s="200"/>
      <c r="BF6" s="201"/>
      <c r="BG6" s="199" t="s">
        <v>64</v>
      </c>
      <c r="BH6" s="200"/>
      <c r="BI6" s="200"/>
      <c r="BJ6" s="200"/>
      <c r="BK6" s="200"/>
      <c r="BL6" s="200"/>
      <c r="BM6" s="200"/>
      <c r="BN6" s="201"/>
      <c r="BO6" s="209">
        <v>2035</v>
      </c>
      <c r="BP6" s="210"/>
      <c r="BQ6" s="210"/>
      <c r="BR6" s="210"/>
      <c r="BS6" s="210"/>
      <c r="BT6" s="210"/>
      <c r="BU6" s="210"/>
      <c r="BV6" s="211"/>
      <c r="BW6" s="209">
        <v>2040</v>
      </c>
      <c r="BX6" s="210"/>
      <c r="BY6" s="210"/>
      <c r="BZ6" s="210"/>
      <c r="CA6" s="210"/>
      <c r="CB6" s="210"/>
      <c r="CC6" s="210"/>
      <c r="CD6" s="211"/>
      <c r="CE6" s="209">
        <v>2045</v>
      </c>
      <c r="CF6" s="210"/>
      <c r="CG6" s="210"/>
      <c r="CH6" s="210"/>
      <c r="CI6" s="210"/>
      <c r="CJ6" s="210"/>
      <c r="CK6" s="210"/>
      <c r="CL6" s="211"/>
      <c r="CM6" s="202">
        <v>2050</v>
      </c>
      <c r="CN6" s="203"/>
      <c r="CO6" s="203"/>
      <c r="CP6" s="203"/>
      <c r="CQ6" s="203"/>
      <c r="CR6" s="203"/>
      <c r="CS6" s="203"/>
      <c r="CT6" s="204"/>
    </row>
    <row r="7" spans="1:98" ht="18" x14ac:dyDescent="0.25">
      <c r="A7" s="4"/>
      <c r="B7" s="3"/>
      <c r="C7" s="5" t="s">
        <v>65</v>
      </c>
      <c r="D7" s="5" t="s">
        <v>66</v>
      </c>
      <c r="E7" s="5" t="s">
        <v>67</v>
      </c>
      <c r="F7" s="5" t="s">
        <v>58</v>
      </c>
      <c r="G7" s="5" t="s">
        <v>68</v>
      </c>
      <c r="H7" s="5" t="s">
        <v>69</v>
      </c>
      <c r="I7" s="23"/>
      <c r="J7" s="6" t="s">
        <v>59</v>
      </c>
      <c r="K7" s="5" t="s">
        <v>65</v>
      </c>
      <c r="L7" s="5" t="s">
        <v>66</v>
      </c>
      <c r="M7" s="5" t="s">
        <v>67</v>
      </c>
      <c r="N7" s="5" t="s">
        <v>58</v>
      </c>
      <c r="O7" s="5" t="s">
        <v>68</v>
      </c>
      <c r="P7" s="5" t="s">
        <v>69</v>
      </c>
      <c r="Q7" s="23"/>
      <c r="R7" s="6" t="s">
        <v>59</v>
      </c>
      <c r="S7" s="155" t="s">
        <v>381</v>
      </c>
      <c r="T7" s="155" t="s">
        <v>382</v>
      </c>
      <c r="U7" s="155" t="s">
        <v>383</v>
      </c>
      <c r="V7" s="155" t="s">
        <v>58</v>
      </c>
      <c r="W7" s="155" t="s">
        <v>68</v>
      </c>
      <c r="X7" s="155" t="s">
        <v>384</v>
      </c>
      <c r="Y7" s="155" t="s">
        <v>385</v>
      </c>
      <c r="Z7" s="156" t="s">
        <v>59</v>
      </c>
      <c r="AA7" s="5" t="s">
        <v>65</v>
      </c>
      <c r="AB7" s="5" t="s">
        <v>66</v>
      </c>
      <c r="AC7" s="5" t="s">
        <v>67</v>
      </c>
      <c r="AD7" s="5" t="s">
        <v>58</v>
      </c>
      <c r="AE7" s="5" t="s">
        <v>68</v>
      </c>
      <c r="AF7" s="5" t="s">
        <v>69</v>
      </c>
      <c r="AG7" s="5" t="s">
        <v>70</v>
      </c>
      <c r="AH7" s="6" t="s">
        <v>59</v>
      </c>
      <c r="AI7" s="5" t="s">
        <v>65</v>
      </c>
      <c r="AJ7" s="5" t="s">
        <v>66</v>
      </c>
      <c r="AK7" s="5" t="s">
        <v>67</v>
      </c>
      <c r="AL7" s="5" t="s">
        <v>58</v>
      </c>
      <c r="AM7" s="5" t="s">
        <v>68</v>
      </c>
      <c r="AN7" s="5" t="s">
        <v>69</v>
      </c>
      <c r="AO7" s="23"/>
      <c r="AP7" s="6" t="s">
        <v>59</v>
      </c>
      <c r="AQ7" s="5" t="s">
        <v>65</v>
      </c>
      <c r="AR7" s="5" t="s">
        <v>66</v>
      </c>
      <c r="AS7" s="5" t="s">
        <v>67</v>
      </c>
      <c r="AT7" s="5" t="s">
        <v>58</v>
      </c>
      <c r="AU7" s="5" t="s">
        <v>68</v>
      </c>
      <c r="AV7" s="5" t="s">
        <v>69</v>
      </c>
      <c r="AW7" s="23"/>
      <c r="AX7" s="6" t="s">
        <v>59</v>
      </c>
      <c r="AY7" s="5" t="s">
        <v>65</v>
      </c>
      <c r="AZ7" s="5" t="s">
        <v>66</v>
      </c>
      <c r="BA7" s="5" t="s">
        <v>67</v>
      </c>
      <c r="BB7" s="5" t="s">
        <v>58</v>
      </c>
      <c r="BC7" s="5" t="s">
        <v>68</v>
      </c>
      <c r="BD7" s="5" t="s">
        <v>69</v>
      </c>
      <c r="BE7" s="23"/>
      <c r="BF7" s="6" t="s">
        <v>59</v>
      </c>
      <c r="BG7" s="5" t="s">
        <v>65</v>
      </c>
      <c r="BH7" s="5" t="s">
        <v>66</v>
      </c>
      <c r="BI7" s="5" t="s">
        <v>67</v>
      </c>
      <c r="BJ7" s="5" t="s">
        <v>58</v>
      </c>
      <c r="BK7" s="5" t="s">
        <v>68</v>
      </c>
      <c r="BL7" s="5" t="s">
        <v>69</v>
      </c>
      <c r="BM7" s="23"/>
      <c r="BN7" s="6" t="s">
        <v>59</v>
      </c>
      <c r="BO7" s="155" t="s">
        <v>381</v>
      </c>
      <c r="BP7" s="155" t="s">
        <v>382</v>
      </c>
      <c r="BQ7" s="155" t="s">
        <v>383</v>
      </c>
      <c r="BR7" s="155" t="s">
        <v>58</v>
      </c>
      <c r="BS7" s="155" t="s">
        <v>68</v>
      </c>
      <c r="BT7" s="155" t="s">
        <v>384</v>
      </c>
      <c r="BU7" s="195"/>
      <c r="BV7" s="156" t="s">
        <v>59</v>
      </c>
      <c r="BW7" s="155" t="s">
        <v>381</v>
      </c>
      <c r="BX7" s="155" t="s">
        <v>382</v>
      </c>
      <c r="BY7" s="155" t="s">
        <v>383</v>
      </c>
      <c r="BZ7" s="155" t="s">
        <v>58</v>
      </c>
      <c r="CA7" s="155" t="s">
        <v>68</v>
      </c>
      <c r="CB7" s="155" t="s">
        <v>384</v>
      </c>
      <c r="CC7" s="195"/>
      <c r="CD7" s="156" t="s">
        <v>59</v>
      </c>
      <c r="CE7" s="155" t="s">
        <v>381</v>
      </c>
      <c r="CF7" s="155" t="s">
        <v>382</v>
      </c>
      <c r="CG7" s="155" t="s">
        <v>383</v>
      </c>
      <c r="CH7" s="155" t="s">
        <v>58</v>
      </c>
      <c r="CI7" s="155" t="s">
        <v>68</v>
      </c>
      <c r="CJ7" s="155" t="s">
        <v>384</v>
      </c>
      <c r="CK7" s="195"/>
      <c r="CL7" s="156" t="s">
        <v>59</v>
      </c>
      <c r="CM7" s="5" t="s">
        <v>65</v>
      </c>
      <c r="CN7" s="5" t="s">
        <v>66</v>
      </c>
      <c r="CO7" s="5" t="s">
        <v>67</v>
      </c>
      <c r="CP7" s="5" t="s">
        <v>58</v>
      </c>
      <c r="CQ7" s="5" t="s">
        <v>68</v>
      </c>
      <c r="CR7" s="5" t="s">
        <v>69</v>
      </c>
      <c r="CS7" s="23"/>
      <c r="CT7" s="6" t="s">
        <v>59</v>
      </c>
    </row>
    <row r="8" spans="1:98" ht="18.75" thickBot="1" x14ac:dyDescent="0.3">
      <c r="A8" s="7" t="s">
        <v>71</v>
      </c>
      <c r="B8" s="8"/>
      <c r="C8" s="9" t="s">
        <v>72</v>
      </c>
      <c r="D8" s="9" t="s">
        <v>72</v>
      </c>
      <c r="E8" s="9" t="s">
        <v>72</v>
      </c>
      <c r="F8" s="9" t="s">
        <v>73</v>
      </c>
      <c r="G8" s="9" t="s">
        <v>73</v>
      </c>
      <c r="H8" s="9" t="s">
        <v>73</v>
      </c>
      <c r="I8" s="9"/>
      <c r="J8" s="9" t="s">
        <v>73</v>
      </c>
      <c r="K8" s="9" t="s">
        <v>72</v>
      </c>
      <c r="L8" s="9" t="s">
        <v>72</v>
      </c>
      <c r="M8" s="9" t="s">
        <v>72</v>
      </c>
      <c r="N8" s="9" t="s">
        <v>73</v>
      </c>
      <c r="O8" s="9" t="s">
        <v>73</v>
      </c>
      <c r="P8" s="9" t="s">
        <v>73</v>
      </c>
      <c r="Q8" s="9"/>
      <c r="R8" s="9" t="s">
        <v>73</v>
      </c>
      <c r="S8" s="157" t="s">
        <v>72</v>
      </c>
      <c r="T8" s="157" t="s">
        <v>72</v>
      </c>
      <c r="U8" s="157" t="s">
        <v>72</v>
      </c>
      <c r="V8" s="157" t="s">
        <v>386</v>
      </c>
      <c r="W8" s="157" t="s">
        <v>386</v>
      </c>
      <c r="X8" s="157" t="s">
        <v>386</v>
      </c>
      <c r="Y8" s="157" t="s">
        <v>386</v>
      </c>
      <c r="Z8" s="157" t="s">
        <v>386</v>
      </c>
      <c r="AA8" s="9" t="s">
        <v>72</v>
      </c>
      <c r="AB8" s="9" t="s">
        <v>72</v>
      </c>
      <c r="AC8" s="9" t="s">
        <v>72</v>
      </c>
      <c r="AD8" s="9" t="s">
        <v>73</v>
      </c>
      <c r="AE8" s="9" t="s">
        <v>73</v>
      </c>
      <c r="AF8" s="9" t="s">
        <v>73</v>
      </c>
      <c r="AG8" s="9" t="s">
        <v>73</v>
      </c>
      <c r="AH8" s="9" t="s">
        <v>73</v>
      </c>
      <c r="AI8" s="9" t="s">
        <v>72</v>
      </c>
      <c r="AJ8" s="9" t="s">
        <v>72</v>
      </c>
      <c r="AK8" s="9" t="s">
        <v>72</v>
      </c>
      <c r="AL8" s="9" t="s">
        <v>73</v>
      </c>
      <c r="AM8" s="9" t="s">
        <v>73</v>
      </c>
      <c r="AN8" s="9" t="s">
        <v>73</v>
      </c>
      <c r="AO8" s="9"/>
      <c r="AP8" s="9" t="s">
        <v>73</v>
      </c>
      <c r="AQ8" s="9" t="s">
        <v>72</v>
      </c>
      <c r="AR8" s="9" t="s">
        <v>72</v>
      </c>
      <c r="AS8" s="9" t="s">
        <v>72</v>
      </c>
      <c r="AT8" s="9" t="s">
        <v>73</v>
      </c>
      <c r="AU8" s="9" t="s">
        <v>73</v>
      </c>
      <c r="AV8" s="9" t="s">
        <v>73</v>
      </c>
      <c r="AW8" s="9"/>
      <c r="AX8" s="9" t="s">
        <v>73</v>
      </c>
      <c r="AY8" s="9" t="s">
        <v>72</v>
      </c>
      <c r="AZ8" s="9" t="s">
        <v>72</v>
      </c>
      <c r="BA8" s="9" t="s">
        <v>72</v>
      </c>
      <c r="BB8" s="9" t="s">
        <v>73</v>
      </c>
      <c r="BC8" s="9" t="s">
        <v>73</v>
      </c>
      <c r="BD8" s="9" t="s">
        <v>73</v>
      </c>
      <c r="BE8" s="9"/>
      <c r="BF8" s="9" t="s">
        <v>73</v>
      </c>
      <c r="BG8" s="9" t="s">
        <v>72</v>
      </c>
      <c r="BH8" s="9" t="s">
        <v>72</v>
      </c>
      <c r="BI8" s="9" t="s">
        <v>72</v>
      </c>
      <c r="BJ8" s="9" t="s">
        <v>73</v>
      </c>
      <c r="BK8" s="9" t="s">
        <v>73</v>
      </c>
      <c r="BL8" s="9" t="s">
        <v>73</v>
      </c>
      <c r="BM8" s="9"/>
      <c r="BN8" s="9" t="s">
        <v>73</v>
      </c>
      <c r="BO8" s="157" t="s">
        <v>72</v>
      </c>
      <c r="BP8" s="157" t="s">
        <v>72</v>
      </c>
      <c r="BQ8" s="157" t="s">
        <v>72</v>
      </c>
      <c r="BR8" s="157" t="s">
        <v>386</v>
      </c>
      <c r="BS8" s="157" t="s">
        <v>386</v>
      </c>
      <c r="BT8" s="157" t="s">
        <v>386</v>
      </c>
      <c r="BU8" s="157"/>
      <c r="BV8" s="157" t="s">
        <v>386</v>
      </c>
      <c r="BW8" s="157" t="s">
        <v>72</v>
      </c>
      <c r="BX8" s="157" t="s">
        <v>72</v>
      </c>
      <c r="BY8" s="157" t="s">
        <v>72</v>
      </c>
      <c r="BZ8" s="157" t="s">
        <v>386</v>
      </c>
      <c r="CA8" s="157" t="s">
        <v>386</v>
      </c>
      <c r="CB8" s="157" t="s">
        <v>386</v>
      </c>
      <c r="CC8" s="157"/>
      <c r="CD8" s="157" t="s">
        <v>386</v>
      </c>
      <c r="CE8" s="157" t="s">
        <v>72</v>
      </c>
      <c r="CF8" s="157" t="s">
        <v>72</v>
      </c>
      <c r="CG8" s="157" t="s">
        <v>72</v>
      </c>
      <c r="CH8" s="157" t="s">
        <v>386</v>
      </c>
      <c r="CI8" s="157" t="s">
        <v>386</v>
      </c>
      <c r="CJ8" s="157" t="s">
        <v>386</v>
      </c>
      <c r="CK8" s="157"/>
      <c r="CL8" s="157" t="s">
        <v>386</v>
      </c>
      <c r="CM8" s="9" t="s">
        <v>72</v>
      </c>
      <c r="CN8" s="9" t="s">
        <v>72</v>
      </c>
      <c r="CO8" s="9" t="s">
        <v>72</v>
      </c>
      <c r="CP8" s="9" t="s">
        <v>73</v>
      </c>
      <c r="CQ8" s="9" t="s">
        <v>73</v>
      </c>
      <c r="CR8" s="9" t="s">
        <v>73</v>
      </c>
      <c r="CS8" s="9"/>
      <c r="CT8" s="9" t="s">
        <v>73</v>
      </c>
    </row>
    <row r="9" spans="1:98" ht="15.75" thickTop="1" x14ac:dyDescent="0.25">
      <c r="A9" s="10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58"/>
      <c r="T9" s="158"/>
      <c r="U9" s="158"/>
      <c r="V9" s="158"/>
      <c r="W9" s="158"/>
      <c r="X9" s="158"/>
      <c r="Y9" s="158"/>
      <c r="Z9" s="158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58"/>
      <c r="BP9" s="158"/>
      <c r="BQ9" s="158"/>
      <c r="BR9" s="158"/>
      <c r="BS9" s="158"/>
      <c r="BT9" s="158"/>
      <c r="BU9" s="158"/>
      <c r="BV9" s="158"/>
      <c r="BW9" s="158"/>
      <c r="BX9" s="158"/>
      <c r="BY9" s="158"/>
      <c r="BZ9" s="158"/>
      <c r="CA9" s="158"/>
      <c r="CB9" s="158"/>
      <c r="CC9" s="158"/>
      <c r="CD9" s="158"/>
      <c r="CE9" s="158"/>
      <c r="CF9" s="158"/>
      <c r="CG9" s="158"/>
      <c r="CH9" s="158"/>
      <c r="CI9" s="158"/>
      <c r="CJ9" s="158"/>
      <c r="CK9" s="158"/>
      <c r="CL9" s="158"/>
      <c r="CM9" s="12"/>
      <c r="CN9" s="12"/>
      <c r="CO9" s="12"/>
      <c r="CP9" s="12"/>
      <c r="CQ9" s="12"/>
      <c r="CR9" s="12"/>
      <c r="CS9" s="12"/>
      <c r="CT9" s="12"/>
    </row>
    <row r="10" spans="1:98" s="15" customFormat="1" ht="18" thickBot="1" x14ac:dyDescent="0.3">
      <c r="A10" s="13" t="s">
        <v>74</v>
      </c>
      <c r="B10" s="14" t="s">
        <v>75</v>
      </c>
      <c r="C10" s="25">
        <f t="shared" ref="C10:R10" si="5">C11+C36+C47+C67+C58</f>
        <v>370279.74300104531</v>
      </c>
      <c r="D10" s="25">
        <f t="shared" si="5"/>
        <v>2803.7406157466303</v>
      </c>
      <c r="E10" s="82">
        <f t="shared" si="5"/>
        <v>228.0237080929478</v>
      </c>
      <c r="F10" s="25">
        <f t="shared" si="5"/>
        <v>4226.2052941587817</v>
      </c>
      <c r="G10" s="25">
        <f t="shared" si="5"/>
        <v>4719.9040809149137</v>
      </c>
      <c r="H10" s="25">
        <f t="shared" si="5"/>
        <v>2220.8986130818371</v>
      </c>
      <c r="I10" s="25">
        <f t="shared" si="5"/>
        <v>15.426873226493466</v>
      </c>
      <c r="J10" s="25">
        <f t="shared" si="5"/>
        <v>520393.19774796406</v>
      </c>
      <c r="K10" s="25">
        <f t="shared" si="5"/>
        <v>344170.77068826079</v>
      </c>
      <c r="L10" s="25">
        <f t="shared" si="5"/>
        <v>2511.7275429117626</v>
      </c>
      <c r="M10" s="25">
        <f t="shared" si="5"/>
        <v>146.62522083918162</v>
      </c>
      <c r="N10" s="25">
        <f t="shared" si="5"/>
        <v>16206.559856353366</v>
      </c>
      <c r="O10" s="25">
        <f t="shared" si="5"/>
        <v>594.19176140807326</v>
      </c>
      <c r="P10" s="25">
        <f t="shared" si="5"/>
        <v>901.96239622907831</v>
      </c>
      <c r="Q10" s="25">
        <f t="shared" si="5"/>
        <v>30.074800000000003</v>
      </c>
      <c r="R10" s="25">
        <f t="shared" si="5"/>
        <v>471087.61422616383</v>
      </c>
      <c r="S10" s="159">
        <f t="shared" ref="S10:Z10" si="6">S11+S36+S47+S67+S58</f>
        <v>303031.72968943603</v>
      </c>
      <c r="T10" s="159">
        <f t="shared" si="6"/>
        <v>2357.5936577166276</v>
      </c>
      <c r="U10" s="159">
        <f t="shared" si="6"/>
        <v>143.75716335276337</v>
      </c>
      <c r="V10" s="159">
        <f t="shared" si="6"/>
        <v>16679.161129700729</v>
      </c>
      <c r="W10" s="159">
        <f t="shared" si="6"/>
        <v>523.36925681570517</v>
      </c>
      <c r="X10" s="159">
        <f t="shared" si="6"/>
        <v>513.40219065140718</v>
      </c>
      <c r="Y10" s="159">
        <f t="shared" si="6"/>
        <v>5.835132982000002</v>
      </c>
      <c r="Z10" s="159">
        <f t="shared" si="6"/>
        <v>424861.76810413372</v>
      </c>
      <c r="AA10" s="25">
        <f>AA11+AA36+AA47+AA67+AA58</f>
        <v>314543.99897893448</v>
      </c>
      <c r="AB10" s="25">
        <f t="shared" ref="AB10:AP10" si="7">AB11+AB36+AB47+AB67+AB58</f>
        <v>2294.1597918160633</v>
      </c>
      <c r="AC10" s="25">
        <f t="shared" si="7"/>
        <v>138.80091627322082</v>
      </c>
      <c r="AD10" s="25">
        <f t="shared" si="7"/>
        <v>14076.283438838871</v>
      </c>
      <c r="AE10" s="25">
        <f t="shared" si="7"/>
        <v>662.40337345419653</v>
      </c>
      <c r="AF10" s="25">
        <f t="shared" si="7"/>
        <v>446.10466026437479</v>
      </c>
      <c r="AG10" s="25">
        <f t="shared" si="7"/>
        <v>11.467203714302331</v>
      </c>
      <c r="AH10" s="25">
        <f>AH11+AH36+AH47+AH67+AH58</f>
        <v>430758.97463845939</v>
      </c>
      <c r="AI10" s="25">
        <f t="shared" si="7"/>
        <v>310432.09188112518</v>
      </c>
      <c r="AJ10" s="25">
        <f t="shared" si="7"/>
        <v>2275.0885055738672</v>
      </c>
      <c r="AK10" s="81">
        <f t="shared" si="7"/>
        <v>137.37853065108655</v>
      </c>
      <c r="AL10" s="25">
        <f t="shared" si="7"/>
        <v>12310.939281304511</v>
      </c>
      <c r="AM10" s="25">
        <f t="shared" si="7"/>
        <v>600.77560512432638</v>
      </c>
      <c r="AN10" s="25">
        <f t="shared" si="7"/>
        <v>397.22876276033753</v>
      </c>
      <c r="AO10" s="25">
        <f t="shared" si="7"/>
        <v>9.6325097479767461</v>
      </c>
      <c r="AP10" s="25">
        <f t="shared" si="7"/>
        <v>423858.45681866858</v>
      </c>
      <c r="AQ10" s="25">
        <f t="shared" ref="AQ10:CT10" si="8">AQ11+AQ36+AQ47+AQ67+AQ58</f>
        <v>271428.22717203543</v>
      </c>
      <c r="AR10" s="25">
        <f t="shared" si="8"/>
        <v>2229.8960494312273</v>
      </c>
      <c r="AS10" s="25">
        <f t="shared" si="8"/>
        <v>131.36743210126511</v>
      </c>
      <c r="AT10" s="25">
        <f t="shared" si="8"/>
        <v>11093.458907255415</v>
      </c>
      <c r="AU10" s="25">
        <f t="shared" si="8"/>
        <v>529.83181931232957</v>
      </c>
      <c r="AV10" s="25">
        <f t="shared" si="8"/>
        <v>357.24524908146321</v>
      </c>
      <c r="AW10" s="25">
        <f t="shared" si="8"/>
        <v>7.9942915625348858</v>
      </c>
      <c r="AX10" s="25">
        <f>AX11+AX36+AX47+AX67+AX58</f>
        <v>380666.21633015684</v>
      </c>
      <c r="AY10" s="25">
        <f t="shared" si="8"/>
        <v>254461.25205317218</v>
      </c>
      <c r="AZ10" s="25">
        <f t="shared" si="8"/>
        <v>2158.435669292493</v>
      </c>
      <c r="BA10" s="25">
        <f t="shared" si="8"/>
        <v>130.23545547973848</v>
      </c>
      <c r="BB10" s="25">
        <f t="shared" si="8"/>
        <v>5672.9847162347214</v>
      </c>
      <c r="BC10" s="25">
        <f t="shared" si="8"/>
        <v>299.12189470252332</v>
      </c>
      <c r="BD10" s="25">
        <f t="shared" si="8"/>
        <v>357.3635411557392</v>
      </c>
      <c r="BE10" s="25">
        <f t="shared" si="8"/>
        <v>8.0820108602688236</v>
      </c>
      <c r="BF10" s="25">
        <f t="shared" si="8"/>
        <v>355747.39865844598</v>
      </c>
      <c r="BG10" s="25">
        <f t="shared" si="8"/>
        <v>225750.00316879043</v>
      </c>
      <c r="BH10" s="25">
        <f t="shared" si="8"/>
        <v>2090.966956596827</v>
      </c>
      <c r="BI10" s="25">
        <f t="shared" si="8"/>
        <v>128.46125441138767</v>
      </c>
      <c r="BJ10" s="25">
        <f t="shared" si="8"/>
        <v>3696.6554787366845</v>
      </c>
      <c r="BK10" s="25">
        <f t="shared" si="8"/>
        <v>230.17822259816154</v>
      </c>
      <c r="BL10" s="25">
        <f t="shared" si="8"/>
        <v>358.40574825997476</v>
      </c>
      <c r="BM10" s="25">
        <f t="shared" si="8"/>
        <v>8.0821608977015913</v>
      </c>
      <c r="BN10" s="25">
        <f t="shared" si="8"/>
        <v>322632.63198301184</v>
      </c>
      <c r="BO10" s="159">
        <f>BO11+BO36+BO47+BO67+BO58</f>
        <v>205795.15247485388</v>
      </c>
      <c r="BP10" s="159">
        <f t="shared" ref="BP10:CL10" si="9">BP11+BP36+BP47+BP67+BP58</f>
        <v>1958.9043196663131</v>
      </c>
      <c r="BQ10" s="159">
        <f t="shared" si="9"/>
        <v>126.49371987933765</v>
      </c>
      <c r="BR10" s="159">
        <f t="shared" si="9"/>
        <v>2534.2755351329552</v>
      </c>
      <c r="BS10" s="159">
        <f t="shared" si="9"/>
        <v>177.42299062070325</v>
      </c>
      <c r="BT10" s="159">
        <f t="shared" si="9"/>
        <v>359.40834571001932</v>
      </c>
      <c r="BU10" s="159">
        <f t="shared" si="9"/>
        <v>8.0823044643931841</v>
      </c>
      <c r="BV10" s="159">
        <f t="shared" si="9"/>
        <v>297244.49836946314</v>
      </c>
      <c r="BW10" s="159">
        <f t="shared" si="9"/>
        <v>188972.16267100099</v>
      </c>
      <c r="BX10" s="159">
        <f t="shared" si="9"/>
        <v>1841.191358344656</v>
      </c>
      <c r="BY10" s="159">
        <f t="shared" si="9"/>
        <v>124.47029590160111</v>
      </c>
      <c r="BZ10" s="159">
        <f t="shared" si="9"/>
        <v>1715.9491393932565</v>
      </c>
      <c r="CA10" s="159">
        <f t="shared" si="9"/>
        <v>181.91005588510802</v>
      </c>
      <c r="CB10" s="159">
        <f t="shared" si="9"/>
        <v>360.37088902424438</v>
      </c>
      <c r="CC10" s="159">
        <f t="shared" si="9"/>
        <v>8.0824798708743728</v>
      </c>
      <c r="CD10" s="159">
        <f t="shared" si="9"/>
        <v>275776.46168274916</v>
      </c>
      <c r="CE10" s="159">
        <f t="shared" si="9"/>
        <v>176816.31353206758</v>
      </c>
      <c r="CF10" s="159">
        <f t="shared" si="9"/>
        <v>1752.7634600006611</v>
      </c>
      <c r="CG10" s="159">
        <f t="shared" si="9"/>
        <v>122.6994939107494</v>
      </c>
      <c r="CH10" s="159">
        <f t="shared" si="9"/>
        <v>1328.6224670117256</v>
      </c>
      <c r="CI10" s="159">
        <f t="shared" si="9"/>
        <v>186.19836254071996</v>
      </c>
      <c r="CJ10" s="159">
        <f t="shared" si="9"/>
        <v>361.31286107512051</v>
      </c>
      <c r="CK10" s="159">
        <f t="shared" si="9"/>
        <v>8.0824917945320713</v>
      </c>
      <c r="CL10" s="159">
        <f t="shared" si="9"/>
        <v>260293.27248085674</v>
      </c>
      <c r="CM10" s="25">
        <f t="shared" si="8"/>
        <v>175023.34577030732</v>
      </c>
      <c r="CN10" s="25">
        <f t="shared" si="8"/>
        <v>1692.3293429843291</v>
      </c>
      <c r="CO10" s="25">
        <f t="shared" si="8"/>
        <v>121.17268553726058</v>
      </c>
      <c r="CP10" s="25">
        <f t="shared" si="8"/>
        <v>1123.7018932316034</v>
      </c>
      <c r="CQ10" s="25">
        <f t="shared" si="8"/>
        <v>177.93831048939342</v>
      </c>
      <c r="CR10" s="25">
        <f t="shared" si="8"/>
        <v>362.21509003590114</v>
      </c>
      <c r="CS10" s="25">
        <f t="shared" si="8"/>
        <v>8.0824740957152876</v>
      </c>
      <c r="CT10" s="25">
        <f t="shared" si="8"/>
        <v>256191.26680909516</v>
      </c>
    </row>
    <row r="11" spans="1:98" x14ac:dyDescent="0.25">
      <c r="A11" s="40" t="s">
        <v>76</v>
      </c>
      <c r="B11" s="41">
        <v>1</v>
      </c>
      <c r="C11" s="38">
        <f>C12+C32+C35</f>
        <v>351435.0646958602</v>
      </c>
      <c r="D11" s="39">
        <f t="shared" ref="D11:I11" si="10">D12+D32+D35</f>
        <v>496.15311911538129</v>
      </c>
      <c r="E11" s="39">
        <f t="shared" si="10"/>
        <v>11.518920873001699</v>
      </c>
      <c r="F11" s="39">
        <f t="shared" si="10"/>
        <v>0</v>
      </c>
      <c r="G11" s="39">
        <f t="shared" si="10"/>
        <v>0</v>
      </c>
      <c r="H11" s="39">
        <f t="shared" si="10"/>
        <v>0</v>
      </c>
      <c r="I11" s="39">
        <f t="shared" si="10"/>
        <v>0</v>
      </c>
      <c r="J11" s="43">
        <f t="shared" ref="J11:J42" si="11">C11+D11*$AB$2+E11*$AC$2+F11+G11+H11+I11</f>
        <v>368379.86606243631</v>
      </c>
      <c r="K11" s="38">
        <f>K12+K32+K35</f>
        <v>350369.32059541956</v>
      </c>
      <c r="L11" s="39">
        <f t="shared" ref="L11" si="12">L12+L32+L35</f>
        <v>148.15214965559386</v>
      </c>
      <c r="M11" s="39">
        <f t="shared" ref="M11" si="13">M12+M32+M35</f>
        <v>12.207277020265545</v>
      </c>
      <c r="N11" s="39">
        <f t="shared" ref="N11" si="14">N12+N32+N35</f>
        <v>0</v>
      </c>
      <c r="O11" s="39">
        <f t="shared" ref="O11" si="15">O12+O32+O35</f>
        <v>0</v>
      </c>
      <c r="P11" s="39">
        <f t="shared" ref="P11" si="16">P12+P32+P35</f>
        <v>0</v>
      </c>
      <c r="Q11" s="39">
        <f t="shared" ref="Q11" si="17">Q12+Q32+Q35</f>
        <v>0</v>
      </c>
      <c r="R11" s="43">
        <f t="shared" ref="R11:R42" si="18">K11+L11*$AB$2+M11*$AC$2+N11+O11+P11+Q11</f>
        <v>357752.50919614657</v>
      </c>
      <c r="S11" s="38">
        <f>S12+S32+S35</f>
        <v>307160.02297710592</v>
      </c>
      <c r="T11" s="39">
        <f t="shared" ref="T11" si="19">T12+T32+T35</f>
        <v>109.73402312758503</v>
      </c>
      <c r="U11" s="39">
        <f t="shared" ref="U11" si="20">U12+U32+U35</f>
        <v>12.519461402168293</v>
      </c>
      <c r="V11" s="39">
        <f t="shared" ref="V11" si="21">V12+V32+V35</f>
        <v>0</v>
      </c>
      <c r="W11" s="39">
        <f t="shared" ref="W11" si="22">W12+W32+W35</f>
        <v>0</v>
      </c>
      <c r="X11" s="39">
        <f t="shared" ref="X11" si="23">X12+X32+X35</f>
        <v>0</v>
      </c>
      <c r="Y11" s="39">
        <f t="shared" ref="Y11" si="24">Y12+Y32+Y35</f>
        <v>0</v>
      </c>
      <c r="Z11" s="160">
        <f t="shared" ref="Z11:Z42" si="25">S11+T11*$AB$2+U11*$AC$2+V11+W11+X11+Y11</f>
        <v>313550.23289625288</v>
      </c>
      <c r="AA11" s="38">
        <f>AA12+AA32+AA35</f>
        <v>297060.86006692861</v>
      </c>
      <c r="AB11" s="39">
        <f t="shared" ref="AB11" si="26">AB12+AB32+AB35</f>
        <v>99.307725762800686</v>
      </c>
      <c r="AC11" s="39">
        <f t="shared" ref="AC11" si="27">AC12+AC32+AC35</f>
        <v>11.991659036587993</v>
      </c>
      <c r="AD11" s="39">
        <f t="shared" ref="AD11" si="28">AD12+AD32+AD35</f>
        <v>0</v>
      </c>
      <c r="AE11" s="39">
        <f t="shared" ref="AE11" si="29">AE12+AE32+AE35</f>
        <v>0</v>
      </c>
      <c r="AF11" s="39">
        <f t="shared" ref="AF11" si="30">AF12+AF32+AF35</f>
        <v>0</v>
      </c>
      <c r="AG11" s="39">
        <f t="shared" ref="AG11" si="31">AG12+AG32+AG35</f>
        <v>0</v>
      </c>
      <c r="AH11" s="43">
        <f t="shared" ref="AH11:AH42" si="32">AA11+AB11*$AB$2+AC11*$AC$2+AD11+AE11+AF11+AG11</f>
        <v>303019.26603298285</v>
      </c>
      <c r="AI11" s="38">
        <f>AI12+AI32+AI35</f>
        <v>291378.64661167667</v>
      </c>
      <c r="AJ11" s="39">
        <f t="shared" ref="AJ11" si="33">AJ12+AJ32+AJ35</f>
        <v>95.915709677268921</v>
      </c>
      <c r="AK11" s="39">
        <f t="shared" ref="AK11" si="34">AK12+AK32+AK35</f>
        <v>11.8680268395882</v>
      </c>
      <c r="AL11" s="39">
        <f t="shared" ref="AL11" si="35">AL12+AL32+AL35</f>
        <v>0</v>
      </c>
      <c r="AM11" s="39">
        <f t="shared" ref="AM11" si="36">AM12+AM32+AM35</f>
        <v>0</v>
      </c>
      <c r="AN11" s="39">
        <f t="shared" ref="AN11" si="37">AN12+AN32+AN35</f>
        <v>0</v>
      </c>
      <c r="AO11" s="39">
        <f t="shared" ref="AO11" si="38">AO12+AO32+AO35</f>
        <v>0</v>
      </c>
      <c r="AP11" s="43">
        <f t="shared" ref="AP11:AP42" si="39">AI11+AJ11*$AB$2+AK11*$AC$2+AL11+AM11+AN11+AO11</f>
        <v>297209.31359513104</v>
      </c>
      <c r="AQ11" s="38">
        <f>AQ12+AQ32+AQ35</f>
        <v>259171.9266251426</v>
      </c>
      <c r="AR11" s="39">
        <f t="shared" ref="AR11" si="40">AR12+AR32+AR35</f>
        <v>85.103241674155953</v>
      </c>
      <c r="AS11" s="39">
        <f t="shared" ref="AS11" si="41">AS12+AS32+AS35</f>
        <v>11.510424117984162</v>
      </c>
      <c r="AT11" s="39">
        <f t="shared" ref="AT11" si="42">AT12+AT32+AT35</f>
        <v>0</v>
      </c>
      <c r="AU11" s="39">
        <f t="shared" ref="AU11" si="43">AU12+AU32+AU35</f>
        <v>0</v>
      </c>
      <c r="AV11" s="39">
        <f t="shared" ref="AV11" si="44">AV12+AV32+AV35</f>
        <v>0</v>
      </c>
      <c r="AW11" s="39">
        <f t="shared" ref="AW11" si="45">AW12+AW32+AW35</f>
        <v>0</v>
      </c>
      <c r="AX11" s="43">
        <f t="shared" ref="AX11:AX42" si="46">AQ11+AR11*$AB$2+AS11*$AC$2+AT11+AU11+AV11+AW11</f>
        <v>264605.0797832848</v>
      </c>
      <c r="AY11" s="38">
        <f>AY12+AY32+AY35</f>
        <v>247951.80616582662</v>
      </c>
      <c r="AZ11" s="39">
        <f t="shared" ref="AZ11" si="47">AZ12+AZ32+AZ35</f>
        <v>103.85662852515935</v>
      </c>
      <c r="BA11" s="39">
        <f t="shared" ref="BA11" si="48">BA12+BA32+BA35</f>
        <v>11.020377470551027</v>
      </c>
      <c r="BB11" s="39">
        <f t="shared" ref="BB11" si="49">BB12+BB32+BB35</f>
        <v>0</v>
      </c>
      <c r="BC11" s="39">
        <f t="shared" ref="BC11" si="50">BC12+BC32+BC35</f>
        <v>0</v>
      </c>
      <c r="BD11" s="39">
        <f t="shared" ref="BD11" si="51">BD12+BD32+BD35</f>
        <v>0</v>
      </c>
      <c r="BE11" s="39">
        <f t="shared" ref="BE11" si="52">BE12+BE32+BE35</f>
        <v>0</v>
      </c>
      <c r="BF11" s="43">
        <f t="shared" ref="BF11:BF42" si="53">AY11+AZ11*$AB$2+BA11*$AC$2+BB11+BC11+BD11+BE11</f>
        <v>253780.19179422711</v>
      </c>
      <c r="BG11" s="38">
        <f>BG12+BG32+BG35</f>
        <v>220933.36802866912</v>
      </c>
      <c r="BH11" s="39">
        <f t="shared" ref="BH11" si="54">BH12+BH32+BH35</f>
        <v>99.797902242723708</v>
      </c>
      <c r="BI11" s="39">
        <f t="shared" ref="BI11" si="55">BI12+BI32+BI35</f>
        <v>10.244004475285054</v>
      </c>
      <c r="BJ11" s="39">
        <f t="shared" ref="BJ11" si="56">BJ12+BJ32+BJ35</f>
        <v>0</v>
      </c>
      <c r="BK11" s="39">
        <f t="shared" ref="BK11" si="57">BK12+BK32+BK35</f>
        <v>0</v>
      </c>
      <c r="BL11" s="39">
        <f t="shared" ref="BL11" si="58">BL12+BL32+BL35</f>
        <v>0</v>
      </c>
      <c r="BM11" s="39">
        <f t="shared" ref="BM11" si="59">BM12+BM32+BM35</f>
        <v>0</v>
      </c>
      <c r="BN11" s="43">
        <f t="shared" ref="BN11:BN42" si="60">BG11+BH11*$AB$2+BI11*$AC$2+BJ11+BK11+BL11+BM11</f>
        <v>226442.37047741591</v>
      </c>
      <c r="BO11" s="38">
        <f>BO12+BO32+BO35</f>
        <v>199730.19388117912</v>
      </c>
      <c r="BP11" s="39">
        <f t="shared" ref="BP11" si="61">BP12+BP32+BP35</f>
        <v>88.542773528309965</v>
      </c>
      <c r="BQ11" s="39">
        <f t="shared" ref="BQ11" si="62">BQ12+BQ32+BQ35</f>
        <v>9.672325490366811</v>
      </c>
      <c r="BR11" s="39">
        <f t="shared" ref="BR11" si="63">BR12+BR32+BR35</f>
        <v>0</v>
      </c>
      <c r="BS11" s="39">
        <f t="shared" ref="BS11" si="64">BS12+BS32+BS35</f>
        <v>0</v>
      </c>
      <c r="BT11" s="39">
        <f t="shared" ref="BT11" si="65">BT12+BT32+BT35</f>
        <v>0</v>
      </c>
      <c r="BU11" s="39">
        <f t="shared" ref="BU11" si="66">BU12+BU32+BU35</f>
        <v>0</v>
      </c>
      <c r="BV11" s="160">
        <f t="shared" ref="BV11:BV42" si="67">BO11+BP11*$AB$2+BQ11*$AC$2+BR11+BS11+BT11+BU11</f>
        <v>204772.557794919</v>
      </c>
      <c r="BW11" s="38">
        <f>BW12+BW32+BW35</f>
        <v>182972.17192530216</v>
      </c>
      <c r="BX11" s="39">
        <f t="shared" ref="BX11" si="68">BX12+BX32+BX35</f>
        <v>70.500710129047235</v>
      </c>
      <c r="BY11" s="39">
        <f t="shared" ref="BY11" si="69">BY12+BY32+BY35</f>
        <v>9.1280349236989284</v>
      </c>
      <c r="BZ11" s="39">
        <f t="shared" ref="BZ11" si="70">BZ12+BZ32+BZ35</f>
        <v>0</v>
      </c>
      <c r="CA11" s="39">
        <f t="shared" ref="CA11" si="71">CA12+CA32+CA35</f>
        <v>0</v>
      </c>
      <c r="CB11" s="39">
        <f t="shared" ref="CB11" si="72">CB12+CB32+CB35</f>
        <v>0</v>
      </c>
      <c r="CC11" s="39">
        <f t="shared" ref="CC11" si="73">CC12+CC32+CC35</f>
        <v>0</v>
      </c>
      <c r="CD11" s="160">
        <f t="shared" ref="CD11:CD42" si="74">BW11+BX11*$AB$2+BY11*$AC$2+BZ11+CA11+CB11+CC11</f>
        <v>187365.1210636957</v>
      </c>
      <c r="CE11" s="38">
        <f>CE12+CE32+CE35</f>
        <v>170966.95891113664</v>
      </c>
      <c r="CF11" s="39">
        <f t="shared" ref="CF11" si="75">CF12+CF32+CF35</f>
        <v>69.06766736958555</v>
      </c>
      <c r="CG11" s="39">
        <f t="shared" ref="CG11" si="76">CG12+CG32+CG35</f>
        <v>8.837027727900054</v>
      </c>
      <c r="CH11" s="39">
        <f t="shared" ref="CH11" si="77">CH12+CH32+CH35</f>
        <v>0</v>
      </c>
      <c r="CI11" s="39">
        <f t="shared" ref="CI11" si="78">CI12+CI32+CI35</f>
        <v>0</v>
      </c>
      <c r="CJ11" s="39">
        <f t="shared" ref="CJ11" si="79">CJ12+CJ32+CJ35</f>
        <v>0</v>
      </c>
      <c r="CK11" s="39">
        <f t="shared" ref="CK11" si="80">CK12+CK32+CK35</f>
        <v>0</v>
      </c>
      <c r="CL11" s="160">
        <f t="shared" ref="CL11:CL42" si="81">CE11+CF11*$AB$2+CG11*$AC$2+CH11+CI11+CJ11+CK11</f>
        <v>175242.66594537854</v>
      </c>
      <c r="CM11" s="38">
        <f>CM12+CM32+CM35</f>
        <v>169276.72539919629</v>
      </c>
      <c r="CN11" s="39">
        <f t="shared" ref="CN11" si="82">CN12+CN32+CN35</f>
        <v>70.194369493633488</v>
      </c>
      <c r="CO11" s="39">
        <f t="shared" ref="CO11" si="83">CO12+CO32+CO35</f>
        <v>8.7899673147917134</v>
      </c>
      <c r="CP11" s="39">
        <f t="shared" ref="CP11" si="84">CP12+CP32+CP35</f>
        <v>0</v>
      </c>
      <c r="CQ11" s="39">
        <f t="shared" ref="CQ11" si="85">CQ12+CQ32+CQ35</f>
        <v>0</v>
      </c>
      <c r="CR11" s="39">
        <f t="shared" ref="CR11" si="86">CR12+CR32+CR35</f>
        <v>0</v>
      </c>
      <c r="CS11" s="39">
        <f t="shared" ref="CS11" si="87">CS12+CS32+CS35</f>
        <v>0</v>
      </c>
      <c r="CT11" s="43">
        <f t="shared" ref="CT11:CT42" si="88">CM11+CN11*$AB$2+CO11*$AC$2+CP11+CQ11+CR11+CS11</f>
        <v>173571.50908343782</v>
      </c>
    </row>
    <row r="12" spans="1:98" x14ac:dyDescent="0.25">
      <c r="A12" s="17" t="s">
        <v>77</v>
      </c>
      <c r="B12" s="31" t="s">
        <v>78</v>
      </c>
      <c r="C12" s="55">
        <f>SUM(C13,C20,C21,C27,C31)</f>
        <v>347073.52787134988</v>
      </c>
      <c r="D12" s="27">
        <f t="shared" ref="D12:I12" si="89">SUM(D13,D20,D21,D27,D31)</f>
        <v>231.69143219889358</v>
      </c>
      <c r="E12" s="27">
        <f t="shared" si="89"/>
        <v>11.430424041319812</v>
      </c>
      <c r="F12" s="27">
        <f t="shared" si="89"/>
        <v>0</v>
      </c>
      <c r="G12" s="27">
        <f t="shared" si="89"/>
        <v>0</v>
      </c>
      <c r="H12" s="27">
        <f t="shared" si="89"/>
        <v>0</v>
      </c>
      <c r="I12" s="56">
        <f t="shared" si="89"/>
        <v>0</v>
      </c>
      <c r="J12" s="44">
        <f t="shared" si="11"/>
        <v>356589.9503438687</v>
      </c>
      <c r="K12" s="55">
        <f>SUM(K13,K20,K21,K27,K31)</f>
        <v>346147.95767335844</v>
      </c>
      <c r="L12" s="27">
        <f t="shared" ref="L12" si="90">SUM(L13,L20,L21,L27,L31)</f>
        <v>86.723008350876995</v>
      </c>
      <c r="M12" s="27">
        <f t="shared" ref="M12" si="91">SUM(M13,M20,M21,M27,M31)</f>
        <v>12.079867280260341</v>
      </c>
      <c r="N12" s="27">
        <f t="shared" ref="N12" si="92">SUM(N13,N20,N21,N27,N31)</f>
        <v>0</v>
      </c>
      <c r="O12" s="27">
        <f t="shared" ref="O12" si="93">SUM(O13,O20,O21,O27,O31)</f>
        <v>0</v>
      </c>
      <c r="P12" s="27">
        <f t="shared" ref="P12" si="94">SUM(P13,P20,P21,P27,P31)</f>
        <v>0</v>
      </c>
      <c r="Q12" s="56">
        <f t="shared" ref="Q12" si="95">SUM(Q13,Q20,Q21,Q27,Q31)</f>
        <v>0</v>
      </c>
      <c r="R12" s="44">
        <f t="shared" si="18"/>
        <v>351777.36673645198</v>
      </c>
      <c r="S12" s="55">
        <f>SUM(S13,S20,S21,S27,S31)</f>
        <v>304214.18774502969</v>
      </c>
      <c r="T12" s="27">
        <f t="shared" ref="T12" si="96">SUM(T13,T20,T21,T27,T31)</f>
        <v>61.38246379565701</v>
      </c>
      <c r="U12" s="27">
        <f t="shared" ref="U12" si="97">SUM(U13,U20,U21,U27,U31)</f>
        <v>12.472504250254877</v>
      </c>
      <c r="V12" s="27">
        <f t="shared" ref="V12" si="98">SUM(V13,V20,V21,V27,V31)</f>
        <v>0</v>
      </c>
      <c r="W12" s="27">
        <f t="shared" ref="W12" si="99">SUM(W13,W20,W21,W27,W31)</f>
        <v>0</v>
      </c>
      <c r="X12" s="27">
        <f t="shared" ref="X12" si="100">SUM(X13,X20,X21,X27,X31)</f>
        <v>0</v>
      </c>
      <c r="Y12" s="56">
        <f t="shared" ref="Y12" si="101">SUM(Y13,Y20,Y21,Y27,Y31)</f>
        <v>0</v>
      </c>
      <c r="Z12" s="164">
        <f t="shared" si="25"/>
        <v>309238.11035762564</v>
      </c>
      <c r="AA12" s="55">
        <f>SUM(AA13,AA20,AA21,AA27,AA31)</f>
        <v>294063.34669160412</v>
      </c>
      <c r="AB12" s="27">
        <f t="shared" ref="AB12" si="102">SUM(AB13,AB20,AB21,AB27,AB31)</f>
        <v>55.910212459119869</v>
      </c>
      <c r="AC12" s="27">
        <f t="shared" ref="AC12" si="103">SUM(AC13,AC20,AC21,AC27,AC31)</f>
        <v>11.944819128205523</v>
      </c>
      <c r="AD12" s="27">
        <f t="shared" ref="AD12" si="104">SUM(AD13,AD20,AD21,AD27,AD31)</f>
        <v>0</v>
      </c>
      <c r="AE12" s="27">
        <f t="shared" ref="AE12" si="105">SUM(AE13,AE20,AE21,AE27,AE31)</f>
        <v>0</v>
      </c>
      <c r="AF12" s="27">
        <f t="shared" ref="AF12" si="106">SUM(AF13,AF20,AF21,AF27,AF31)</f>
        <v>0</v>
      </c>
      <c r="AG12" s="56">
        <f t="shared" ref="AG12" si="107">SUM(AG13,AG20,AG21,AG27,AG31)</f>
        <v>0</v>
      </c>
      <c r="AH12" s="44">
        <f t="shared" si="32"/>
        <v>298794.20970943396</v>
      </c>
      <c r="AI12" s="55">
        <f>SUM(AI13,AI20,AI21,AI27,AI31)</f>
        <v>288790.78733144864</v>
      </c>
      <c r="AJ12" s="27">
        <f t="shared" ref="AJ12" si="108">SUM(AJ13,AJ20,AJ21,AJ27,AJ31)</f>
        <v>55.611527256189987</v>
      </c>
      <c r="AK12" s="27">
        <f t="shared" ref="AK12" si="109">SUM(AK13,AK20,AK21,AK27,AK31)</f>
        <v>11.82650030801129</v>
      </c>
      <c r="AL12" s="27">
        <f t="shared" ref="AL12" si="110">SUM(AL13,AL20,AL21,AL27,AL31)</f>
        <v>0</v>
      </c>
      <c r="AM12" s="27">
        <f t="shared" ref="AM12" si="111">SUM(AM13,AM20,AM21,AM27,AM31)</f>
        <v>0</v>
      </c>
      <c r="AN12" s="27">
        <f t="shared" ref="AN12" si="112">SUM(AN13,AN20,AN21,AN27,AN31)</f>
        <v>0</v>
      </c>
      <c r="AO12" s="56">
        <f t="shared" ref="AO12" si="113">SUM(AO13,AO20,AO21,AO27,AO31)</f>
        <v>0</v>
      </c>
      <c r="AP12" s="44">
        <f t="shared" si="39"/>
        <v>293481.93267624493</v>
      </c>
      <c r="AQ12" s="55">
        <f>SUM(AQ13,AQ20,AQ21,AQ27,AQ31)</f>
        <v>256968.82331215017</v>
      </c>
      <c r="AR12" s="27">
        <f t="shared" ref="AR12" si="114">SUM(AR13,AR20,AR21,AR27,AR31)</f>
        <v>51.054956311100234</v>
      </c>
      <c r="AS12" s="27">
        <f t="shared" ref="AS12" si="115">SUM(AS13,AS20,AS21,AS27,AS31)</f>
        <v>11.003643912703097</v>
      </c>
      <c r="AT12" s="27">
        <f t="shared" ref="AT12" si="116">SUM(AT13,AT20,AT21,AT27,AT31)</f>
        <v>0</v>
      </c>
      <c r="AU12" s="27">
        <f t="shared" ref="AU12" si="117">SUM(AU13,AU20,AU21,AU27,AU31)</f>
        <v>0</v>
      </c>
      <c r="AV12" s="27">
        <f t="shared" ref="AV12" si="118">SUM(AV13,AV20,AV21,AV27,AV31)</f>
        <v>0</v>
      </c>
      <c r="AW12" s="56">
        <f t="shared" ref="AW12" si="119">SUM(AW13,AW20,AW21,AW27,AW31)</f>
        <v>0</v>
      </c>
      <c r="AX12" s="44">
        <f t="shared" si="46"/>
        <v>261314.32772572729</v>
      </c>
      <c r="AY12" s="55">
        <f>SUM(AY13,AY20,AY21,AY27,AY31)</f>
        <v>244978.44006426111</v>
      </c>
      <c r="AZ12" s="27">
        <f t="shared" ref="AZ12" si="120">SUM(AZ13,AZ20,AZ21,AZ27,AZ31)</f>
        <v>48.83611587922536</v>
      </c>
      <c r="BA12" s="27">
        <f t="shared" ref="BA12" si="121">SUM(BA13,BA20,BA21,BA27,BA31)</f>
        <v>10.97809126605096</v>
      </c>
      <c r="BB12" s="27">
        <f t="shared" ref="BB12" si="122">SUM(BB13,BB20,BB21,BB27,BB31)</f>
        <v>0</v>
      </c>
      <c r="BC12" s="27">
        <f t="shared" ref="BC12" si="123">SUM(BC13,BC20,BC21,BC27,BC31)</f>
        <v>0</v>
      </c>
      <c r="BD12" s="27">
        <f t="shared" ref="BD12" si="124">SUM(BD13,BD20,BD21,BD27,BD31)</f>
        <v>0</v>
      </c>
      <c r="BE12" s="56">
        <f t="shared" ref="BE12" si="125">SUM(BE13,BE20,BE21,BE27,BE31)</f>
        <v>0</v>
      </c>
      <c r="BF12" s="44">
        <f t="shared" si="53"/>
        <v>249255.04549438291</v>
      </c>
      <c r="BG12" s="55">
        <f>SUM(BG13,BG20,BG21,BG27,BG31)</f>
        <v>218071.50289525517</v>
      </c>
      <c r="BH12" s="27">
        <f t="shared" ref="BH12" si="126">SUM(BH13,BH20,BH21,BH27,BH31)</f>
        <v>46.253056425846125</v>
      </c>
      <c r="BI12" s="27">
        <f t="shared" ref="BI12" si="127">SUM(BI13,BI20,BI21,BI27,BI31)</f>
        <v>10.203368503782919</v>
      </c>
      <c r="BJ12" s="27">
        <f t="shared" ref="BJ12" si="128">SUM(BJ13,BJ20,BJ21,BJ27,BJ31)</f>
        <v>0</v>
      </c>
      <c r="BK12" s="27">
        <f t="shared" ref="BK12" si="129">SUM(BK13,BK20,BK21,BK27,BK31)</f>
        <v>0</v>
      </c>
      <c r="BL12" s="27">
        <f t="shared" ref="BL12" si="130">SUM(BL13,BL20,BL21,BL27,BL31)</f>
        <v>0</v>
      </c>
      <c r="BM12" s="56">
        <f t="shared" ref="BM12" si="131">SUM(BM13,BM20,BM21,BM27,BM31)</f>
        <v>0</v>
      </c>
      <c r="BN12" s="44">
        <f t="shared" si="60"/>
        <v>222070.48112868133</v>
      </c>
      <c r="BO12" s="161">
        <f>SUM(BO13,BO20,BO21,BO27,BO31)</f>
        <v>196976.81203459619</v>
      </c>
      <c r="BP12" s="162">
        <f t="shared" ref="BP12" si="132">SUM(BP13,BP20,BP21,BP27,BP31)</f>
        <v>46.621423187476957</v>
      </c>
      <c r="BQ12" s="162">
        <f t="shared" ref="BQ12" si="133">SUM(BQ13,BQ20,BQ21,BQ27,BQ31)</f>
        <v>9.6331821821256529</v>
      </c>
      <c r="BR12" s="162">
        <f t="shared" ref="BR12" si="134">SUM(BR13,BR20,BR21,BR27,BR31)</f>
        <v>0</v>
      </c>
      <c r="BS12" s="162">
        <f t="shared" ref="BS12" si="135">SUM(BS13,BS20,BS21,BS27,BS31)</f>
        <v>0</v>
      </c>
      <c r="BT12" s="162">
        <f t="shared" ref="BT12" si="136">SUM(BT13,BT20,BT21,BT27,BT31)</f>
        <v>0</v>
      </c>
      <c r="BU12" s="163">
        <f t="shared" ref="BU12" si="137">SUM(BU13,BU20,BU21,BU27,BU31)</f>
        <v>0</v>
      </c>
      <c r="BV12" s="164">
        <f t="shared" si="67"/>
        <v>200835.00516210884</v>
      </c>
      <c r="BW12" s="161">
        <f>SUM(BW13,BW20,BW21,BW27,BW31)</f>
        <v>180357.00375781915</v>
      </c>
      <c r="BX12" s="162">
        <f t="shared" ref="BX12" si="138">SUM(BX13,BX20,BX21,BX27,BX31)</f>
        <v>44.858770581442883</v>
      </c>
      <c r="BY12" s="162">
        <f t="shared" ref="BY12" si="139">SUM(BY13,BY20,BY21,BY27,BY31)</f>
        <v>9.091519072192213</v>
      </c>
      <c r="BZ12" s="162">
        <f t="shared" ref="BZ12" si="140">SUM(BZ13,BZ20,BZ21,BZ27,BZ31)</f>
        <v>0</v>
      </c>
      <c r="CA12" s="162">
        <f t="shared" ref="CA12" si="141">SUM(CA13,CA20,CA21,CA27,CA31)</f>
        <v>0</v>
      </c>
      <c r="CB12" s="162">
        <f t="shared" ref="CB12" si="142">SUM(CB13,CB20,CB21,CB27,CB31)</f>
        <v>0</v>
      </c>
      <c r="CC12" s="163">
        <f t="shared" ref="CC12" si="143">SUM(CC13,CC20,CC21,CC27,CC31)</f>
        <v>0</v>
      </c>
      <c r="CD12" s="164">
        <f t="shared" si="74"/>
        <v>184022.30188823049</v>
      </c>
      <c r="CE12" s="161">
        <f>SUM(CE13,CE20,CE21,CE27,CE31)</f>
        <v>168454.65416731301</v>
      </c>
      <c r="CF12" s="162">
        <f t="shared" ref="CF12" si="144">SUM(CF13,CF20,CF21,CF27,CF31)</f>
        <v>43.949857383781051</v>
      </c>
      <c r="CG12" s="162">
        <f t="shared" ref="CG12" si="145">SUM(CG13,CG20,CG21,CG27,CG31)</f>
        <v>8.8019342743678362</v>
      </c>
      <c r="CH12" s="162">
        <f t="shared" ref="CH12" si="146">SUM(CH13,CH20,CH21,CH27,CH31)</f>
        <v>0</v>
      </c>
      <c r="CI12" s="162">
        <f t="shared" ref="CI12" si="147">SUM(CI13,CI20,CI21,CI27,CI31)</f>
        <v>0</v>
      </c>
      <c r="CJ12" s="162">
        <f t="shared" ref="CJ12" si="148">SUM(CJ13,CJ20,CJ21,CJ27,CJ31)</f>
        <v>0</v>
      </c>
      <c r="CK12" s="163">
        <f t="shared" ref="CK12" si="149">SUM(CK13,CK20,CK21,CK27,CK31)</f>
        <v>0</v>
      </c>
      <c r="CL12" s="164">
        <f t="shared" si="81"/>
        <v>172017.76275676637</v>
      </c>
      <c r="CM12" s="161">
        <f>SUM(CM13,CM20,CM21,CM27,CM31)</f>
        <v>166862.64463769537</v>
      </c>
      <c r="CN12" s="162">
        <f t="shared" ref="CN12" si="150">SUM(CN13,CN20,CN21,CN27,CN31)</f>
        <v>43.610899744008272</v>
      </c>
      <c r="CO12" s="162">
        <f t="shared" ref="CO12" si="151">SUM(CO13,CO20,CO21,CO27,CO31)</f>
        <v>8.7561206041086272</v>
      </c>
      <c r="CP12" s="162">
        <f t="shared" ref="CP12" si="152">SUM(CP13,CP20,CP21,CP27,CP31)</f>
        <v>0</v>
      </c>
      <c r="CQ12" s="162">
        <f t="shared" ref="CQ12" si="153">SUM(CQ13,CQ20,CQ21,CQ27,CQ31)</f>
        <v>0</v>
      </c>
      <c r="CR12" s="162">
        <f t="shared" ref="CR12" si="154">SUM(CR13,CR20,CR21,CR27,CR31)</f>
        <v>0</v>
      </c>
      <c r="CS12" s="163">
        <f t="shared" ref="CS12" si="155">SUM(CS13,CS20,CS21,CS27,CS31)</f>
        <v>0</v>
      </c>
      <c r="CT12" s="44">
        <f t="shared" si="88"/>
        <v>170404.12179061639</v>
      </c>
    </row>
    <row r="13" spans="1:98" x14ac:dyDescent="0.25">
      <c r="A13" s="18" t="s">
        <v>79</v>
      </c>
      <c r="B13" s="57" t="s">
        <v>19</v>
      </c>
      <c r="C13" s="58">
        <f>SUM(C14,C18:C19)</f>
        <v>65823.144576538733</v>
      </c>
      <c r="D13" s="59">
        <f t="shared" ref="D13:I13" si="156">SUM(D14,D18:D19)</f>
        <v>2.6483571633678578</v>
      </c>
      <c r="E13" s="59">
        <f t="shared" si="156"/>
        <v>1.5046865789279358</v>
      </c>
      <c r="F13" s="59">
        <f t="shared" si="156"/>
        <v>0</v>
      </c>
      <c r="G13" s="59">
        <f t="shared" si="156"/>
        <v>0</v>
      </c>
      <c r="H13" s="59">
        <f t="shared" si="156"/>
        <v>0</v>
      </c>
      <c r="I13" s="60">
        <f t="shared" si="156"/>
        <v>0</v>
      </c>
      <c r="J13" s="44">
        <f t="shared" si="11"/>
        <v>66296.040520528943</v>
      </c>
      <c r="K13" s="58">
        <f>SUM(K14,K18:K19)</f>
        <v>59651.602051155183</v>
      </c>
      <c r="L13" s="59">
        <f t="shared" ref="L13" si="157">SUM(L14,L18:L19)</f>
        <v>1.4880222815795032</v>
      </c>
      <c r="M13" s="59">
        <f t="shared" ref="M13" si="158">SUM(M14,M18:M19)</f>
        <v>1.4947788132658382</v>
      </c>
      <c r="N13" s="59">
        <f t="shared" ref="N13" si="159">SUM(N14,N18:N19)</f>
        <v>0</v>
      </c>
      <c r="O13" s="59">
        <f t="shared" ref="O13" si="160">SUM(O14,O18:O19)</f>
        <v>0</v>
      </c>
      <c r="P13" s="59">
        <f t="shared" ref="P13" si="161">SUM(P14,P18:P19)</f>
        <v>0</v>
      </c>
      <c r="Q13" s="60">
        <f t="shared" ref="Q13" si="162">SUM(Q14,Q18:Q19)</f>
        <v>0</v>
      </c>
      <c r="R13" s="44">
        <f t="shared" si="18"/>
        <v>60089.383060554857</v>
      </c>
      <c r="S13" s="58">
        <f>SUM(S14,S18:S19)</f>
        <v>44690.743503965241</v>
      </c>
      <c r="T13" s="59">
        <f t="shared" ref="T13" si="163">SUM(T14,T18:T19)</f>
        <v>1.3968955574014827</v>
      </c>
      <c r="U13" s="59">
        <f t="shared" ref="U13" si="164">SUM(U14,U18:U19)</f>
        <v>0.8798207842018847</v>
      </c>
      <c r="V13" s="59">
        <f t="shared" ref="V13" si="165">SUM(V14,V18:V19)</f>
        <v>0</v>
      </c>
      <c r="W13" s="59">
        <f t="shared" ref="W13" si="166">SUM(W14,W18:W19)</f>
        <v>0</v>
      </c>
      <c r="X13" s="59">
        <f t="shared" ref="X13" si="167">SUM(X14,X18:X19)</f>
        <v>0</v>
      </c>
      <c r="Y13" s="60">
        <f t="shared" ref="Y13" si="168">SUM(Y14,Y18:Y19)</f>
        <v>0</v>
      </c>
      <c r="Z13" s="164">
        <f t="shared" si="25"/>
        <v>44963.009087385981</v>
      </c>
      <c r="AA13" s="58">
        <f>SUM(AA14,AA18:AA19)</f>
        <v>42885.691497924265</v>
      </c>
      <c r="AB13" s="59">
        <f t="shared" ref="AB13" si="169">SUM(AB14,AB18:AB19)</f>
        <v>1.7306213507617816</v>
      </c>
      <c r="AC13" s="59">
        <f t="shared" ref="AC13" si="170">SUM(AC14,AC18:AC19)</f>
        <v>0.8730663427534564</v>
      </c>
      <c r="AD13" s="59">
        <f t="shared" ref="AD13" si="171">SUM(AD14,AD18:AD19)</f>
        <v>0</v>
      </c>
      <c r="AE13" s="59">
        <f t="shared" ref="AE13" si="172">SUM(AE14,AE18:AE19)</f>
        <v>0</v>
      </c>
      <c r="AF13" s="59">
        <f t="shared" ref="AF13" si="173">SUM(AF14,AF18:AF19)</f>
        <v>0</v>
      </c>
      <c r="AG13" s="60">
        <f t="shared" ref="AG13" si="174">SUM(AG14,AG18:AG19)</f>
        <v>0</v>
      </c>
      <c r="AH13" s="44">
        <f t="shared" si="32"/>
        <v>43165.511476575259</v>
      </c>
      <c r="AI13" s="58">
        <f>SUM(AI14,AI18:AI19)</f>
        <v>41359.393738564599</v>
      </c>
      <c r="AJ13" s="59">
        <f t="shared" ref="AJ13" si="175">SUM(AJ14,AJ18:AJ19)</f>
        <v>1.9703533486779248</v>
      </c>
      <c r="AK13" s="59">
        <f t="shared" ref="AK13" si="176">SUM(AK14,AK18:AK19)</f>
        <v>0.90914531025657896</v>
      </c>
      <c r="AL13" s="59">
        <f t="shared" ref="AL13" si="177">SUM(AL14,AL18:AL19)</f>
        <v>0</v>
      </c>
      <c r="AM13" s="59">
        <f t="shared" ref="AM13" si="178">SUM(AM14,AM18:AM19)</f>
        <v>0</v>
      </c>
      <c r="AN13" s="59">
        <f t="shared" ref="AN13" si="179">SUM(AN14,AN18:AN19)</f>
        <v>0</v>
      </c>
      <c r="AO13" s="60">
        <f t="shared" ref="AO13" si="180">SUM(AO14,AO18:AO19)</f>
        <v>0</v>
      </c>
      <c r="AP13" s="44">
        <f t="shared" si="39"/>
        <v>41655.487139545578</v>
      </c>
      <c r="AQ13" s="58">
        <f>SUM(AQ14,AQ18:AQ19)</f>
        <v>36821.755209250041</v>
      </c>
      <c r="AR13" s="59">
        <f t="shared" ref="AR13" si="181">SUM(AR14,AR18:AR19)</f>
        <v>1.8045539077359429</v>
      </c>
      <c r="AS13" s="59">
        <f t="shared" ref="AS13" si="182">SUM(AS14,AS18:AS19)</f>
        <v>0.83360981154001079</v>
      </c>
      <c r="AT13" s="59">
        <f t="shared" ref="AT13" si="183">SUM(AT14,AT18:AT19)</f>
        <v>0</v>
      </c>
      <c r="AU13" s="59">
        <f t="shared" ref="AU13" si="184">SUM(AU14,AU18:AU19)</f>
        <v>0</v>
      </c>
      <c r="AV13" s="59">
        <f t="shared" ref="AV13" si="185">SUM(AV14,AV18:AV19)</f>
        <v>0</v>
      </c>
      <c r="AW13" s="60">
        <f t="shared" ref="AW13" si="186">SUM(AW14,AW18:AW19)</f>
        <v>0</v>
      </c>
      <c r="AX13" s="44">
        <f t="shared" si="46"/>
        <v>37093.189318724748</v>
      </c>
      <c r="AY13" s="58">
        <f>SUM(AY14,AY18:AY19)</f>
        <v>27375.23825553236</v>
      </c>
      <c r="AZ13" s="59">
        <f t="shared" ref="AZ13" si="187">SUM(AZ14,AZ18:AZ19)</f>
        <v>1.9573964782280728</v>
      </c>
      <c r="BA13" s="59">
        <f t="shared" ref="BA13" si="188">SUM(BA14,BA18:BA19)</f>
        <v>0.85260376341011401</v>
      </c>
      <c r="BB13" s="59">
        <f t="shared" ref="BB13" si="189">SUM(BB14,BB18:BB19)</f>
        <v>0</v>
      </c>
      <c r="BC13" s="59">
        <f t="shared" ref="BC13" si="190">SUM(BC14,BC18:BC19)</f>
        <v>0</v>
      </c>
      <c r="BD13" s="59">
        <f t="shared" ref="BD13" si="191">SUM(BD14,BD18:BD19)</f>
        <v>0</v>
      </c>
      <c r="BE13" s="60">
        <f t="shared" ref="BE13" si="192">SUM(BE14,BE18:BE19)</f>
        <v>0</v>
      </c>
      <c r="BF13" s="44">
        <f t="shared" si="53"/>
        <v>27655.985354226428</v>
      </c>
      <c r="BG13" s="58">
        <f>SUM(BG14,BG18:BG19)</f>
        <v>27773.264037187077</v>
      </c>
      <c r="BH13" s="59">
        <f t="shared" ref="BH13" si="193">SUM(BH14,BH18:BH19)</f>
        <v>1.9384301872167136</v>
      </c>
      <c r="BI13" s="59">
        <f t="shared" ref="BI13" si="194">SUM(BI14,BI18:BI19)</f>
        <v>0.89481822762918195</v>
      </c>
      <c r="BJ13" s="59">
        <f t="shared" ref="BJ13" si="195">SUM(BJ14,BJ18:BJ19)</f>
        <v>0</v>
      </c>
      <c r="BK13" s="59">
        <f t="shared" ref="BK13" si="196">SUM(BK14,BK18:BK19)</f>
        <v>0</v>
      </c>
      <c r="BL13" s="59">
        <f t="shared" ref="BL13" si="197">SUM(BL14,BL18:BL19)</f>
        <v>0</v>
      </c>
      <c r="BM13" s="60">
        <f t="shared" ref="BM13" si="198">SUM(BM14,BM18:BM19)</f>
        <v>0</v>
      </c>
      <c r="BN13" s="44">
        <f t="shared" si="60"/>
        <v>28064.666912750876</v>
      </c>
      <c r="BO13" s="165">
        <f>SUM(BO14,BO18:BO19)</f>
        <v>27152.463888534374</v>
      </c>
      <c r="BP13" s="166">
        <f t="shared" ref="BP13" si="199">SUM(BP14,BP18:BP19)</f>
        <v>1.9814445875608357</v>
      </c>
      <c r="BQ13" s="166">
        <f t="shared" ref="BQ13" si="200">SUM(BQ14,BQ18:BQ19)</f>
        <v>0.89956725208433364</v>
      </c>
      <c r="BR13" s="166">
        <f t="shared" ref="BR13" si="201">SUM(BR14,BR18:BR19)</f>
        <v>0</v>
      </c>
      <c r="BS13" s="166">
        <f t="shared" ref="BS13" si="202">SUM(BS14,BS18:BS19)</f>
        <v>0</v>
      </c>
      <c r="BT13" s="166">
        <f t="shared" ref="BT13" si="203">SUM(BT14,BT18:BT19)</f>
        <v>0</v>
      </c>
      <c r="BU13" s="167">
        <f t="shared" ref="BU13" si="204">SUM(BU14,BU18:BU19)</f>
        <v>0</v>
      </c>
      <c r="BV13" s="164">
        <f t="shared" si="67"/>
        <v>27446.329658788425</v>
      </c>
      <c r="BW13" s="165">
        <f>SUM(BW14,BW18:BW19)</f>
        <v>26560.587721227552</v>
      </c>
      <c r="BX13" s="166">
        <f t="shared" ref="BX13" si="205">SUM(BX14,BX18:BX19)</f>
        <v>2.0399861550026799</v>
      </c>
      <c r="BY13" s="166">
        <f t="shared" ref="BY13" si="206">SUM(BY14,BY18:BY19)</f>
        <v>0.90511952808826235</v>
      </c>
      <c r="BZ13" s="166">
        <f t="shared" ref="BZ13" si="207">SUM(BZ14,BZ18:BZ19)</f>
        <v>0</v>
      </c>
      <c r="CA13" s="166">
        <f t="shared" ref="CA13" si="208">SUM(CA14,CA18:CA19)</f>
        <v>0</v>
      </c>
      <c r="CB13" s="166">
        <f t="shared" ref="CB13" si="209">SUM(CB14,CB18:CB19)</f>
        <v>0</v>
      </c>
      <c r="CC13" s="167">
        <f t="shared" ref="CC13" si="210">SUM(CC14,CC18:CC19)</f>
        <v>0</v>
      </c>
      <c r="CD13" s="164">
        <f t="shared" si="74"/>
        <v>26857.564008511014</v>
      </c>
      <c r="CE13" s="165">
        <f>SUM(CE14,CE18:CE19)</f>
        <v>26235.131063914268</v>
      </c>
      <c r="CF13" s="166">
        <f t="shared" ref="CF13" si="211">SUM(CF14,CF18:CF19)</f>
        <v>2.1053356289562584</v>
      </c>
      <c r="CG13" s="166">
        <f t="shared" ref="CG13" si="212">SUM(CG14,CG18:CG19)</f>
        <v>0.91483663914760172</v>
      </c>
      <c r="CH13" s="166">
        <f t="shared" ref="CH13" si="213">SUM(CH14,CH18:CH19)</f>
        <v>0</v>
      </c>
      <c r="CI13" s="166">
        <f t="shared" ref="CI13" si="214">SUM(CI14,CI18:CI19)</f>
        <v>0</v>
      </c>
      <c r="CJ13" s="166">
        <f t="shared" ref="CJ13" si="215">SUM(CJ14,CJ18:CJ19)</f>
        <v>0</v>
      </c>
      <c r="CK13" s="167">
        <f t="shared" ref="CK13" si="216">SUM(CK14,CK18:CK19)</f>
        <v>0</v>
      </c>
      <c r="CL13" s="164">
        <f t="shared" si="81"/>
        <v>26536.512170899161</v>
      </c>
      <c r="CM13" s="165">
        <f>SUM(CM14,CM18:CM19)</f>
        <v>31953.727195011834</v>
      </c>
      <c r="CN13" s="166">
        <f t="shared" ref="CN13" si="217">SUM(CN14,CN18:CN19)</f>
        <v>2.6131115758705858</v>
      </c>
      <c r="CO13" s="166">
        <f t="shared" ref="CO13" si="218">SUM(CO14,CO18:CO19)</f>
        <v>1.0348956680740089</v>
      </c>
      <c r="CP13" s="166">
        <f t="shared" ref="CP13" si="219">SUM(CP14,CP18:CP19)</f>
        <v>0</v>
      </c>
      <c r="CQ13" s="166">
        <f t="shared" ref="CQ13" si="220">SUM(CQ14,CQ18:CQ19)</f>
        <v>0</v>
      </c>
      <c r="CR13" s="166">
        <f t="shared" ref="CR13" si="221">SUM(CR14,CR18:CR19)</f>
        <v>0</v>
      </c>
      <c r="CS13" s="167">
        <f t="shared" ref="CS13" si="222">SUM(CS14,CS18:CS19)</f>
        <v>0</v>
      </c>
      <c r="CT13" s="44">
        <f t="shared" si="88"/>
        <v>32301.141671175821</v>
      </c>
    </row>
    <row r="14" spans="1:98" x14ac:dyDescent="0.25">
      <c r="A14" s="18" t="s">
        <v>80</v>
      </c>
      <c r="B14" s="32" t="s">
        <v>20</v>
      </c>
      <c r="C14" s="61">
        <v>49149.221538352969</v>
      </c>
      <c r="D14" s="28">
        <v>0.5428306574940428</v>
      </c>
      <c r="E14" s="28">
        <v>1.4081145910920425</v>
      </c>
      <c r="F14" s="28">
        <v>0</v>
      </c>
      <c r="G14" s="28">
        <v>0</v>
      </c>
      <c r="H14" s="28">
        <v>0</v>
      </c>
      <c r="I14" s="37">
        <v>0</v>
      </c>
      <c r="J14" s="44">
        <f t="shared" si="11"/>
        <v>49537.571163402194</v>
      </c>
      <c r="K14" s="61">
        <v>45763.850779263768</v>
      </c>
      <c r="L14" s="28">
        <v>1.1622439477805862</v>
      </c>
      <c r="M14" s="28">
        <v>1.4539405254755828</v>
      </c>
      <c r="N14" s="28">
        <v>0</v>
      </c>
      <c r="O14" s="28">
        <v>0</v>
      </c>
      <c r="P14" s="28">
        <v>0</v>
      </c>
      <c r="Q14" s="37">
        <v>0</v>
      </c>
      <c r="R14" s="44">
        <f t="shared" si="18"/>
        <v>46181.687849052658</v>
      </c>
      <c r="S14" s="61">
        <v>34146.138636359268</v>
      </c>
      <c r="T14" s="28">
        <v>1.1546749167749752</v>
      </c>
      <c r="U14" s="28">
        <v>0.85858113188948282</v>
      </c>
      <c r="V14" s="28">
        <v>0</v>
      </c>
      <c r="W14" s="28">
        <v>0</v>
      </c>
      <c r="X14" s="28">
        <v>0</v>
      </c>
      <c r="Y14" s="37">
        <v>0</v>
      </c>
      <c r="Z14" s="164">
        <f t="shared" si="25"/>
        <v>34405.993533979679</v>
      </c>
      <c r="AA14" s="61">
        <v>33741.447864932001</v>
      </c>
      <c r="AB14" s="28">
        <v>1.5315410558806124</v>
      </c>
      <c r="AC14" s="28">
        <v>0.85584519090205025</v>
      </c>
      <c r="AD14" s="28">
        <v>0</v>
      </c>
      <c r="AE14" s="28">
        <v>0</v>
      </c>
      <c r="AF14" s="28">
        <v>0</v>
      </c>
      <c r="AG14" s="37">
        <v>0</v>
      </c>
      <c r="AH14" s="44">
        <f t="shared" si="32"/>
        <v>34011.129990085705</v>
      </c>
      <c r="AI14" s="61">
        <v>32279.090253237642</v>
      </c>
      <c r="AJ14" s="28">
        <v>1.777186819554968</v>
      </c>
      <c r="AK14" s="28">
        <v>0.89357859863240807</v>
      </c>
      <c r="AL14" s="28">
        <v>0</v>
      </c>
      <c r="AM14" s="28">
        <v>0</v>
      </c>
      <c r="AN14" s="28">
        <v>0</v>
      </c>
      <c r="AO14" s="37">
        <v>0</v>
      </c>
      <c r="AP14" s="44">
        <f t="shared" si="39"/>
        <v>32565.649812822772</v>
      </c>
      <c r="AQ14" s="61">
        <v>29604.230815139694</v>
      </c>
      <c r="AR14" s="28">
        <v>1.6361606519048673</v>
      </c>
      <c r="AS14" s="28">
        <v>0.82110628511052686</v>
      </c>
      <c r="AT14" s="28">
        <v>0</v>
      </c>
      <c r="AU14" s="28">
        <v>0</v>
      </c>
      <c r="AV14" s="28">
        <v>0</v>
      </c>
      <c r="AW14" s="37">
        <v>0</v>
      </c>
      <c r="AX14" s="44">
        <f t="shared" si="46"/>
        <v>29867.636478947319</v>
      </c>
      <c r="AY14" s="61">
        <v>18972.263946223884</v>
      </c>
      <c r="AZ14" s="28">
        <v>1.7829885375017287</v>
      </c>
      <c r="BA14" s="28">
        <v>0.83755889437941677</v>
      </c>
      <c r="BB14" s="28">
        <v>0</v>
      </c>
      <c r="BC14" s="28">
        <v>0</v>
      </c>
      <c r="BD14" s="28">
        <v>0</v>
      </c>
      <c r="BE14" s="37">
        <v>0</v>
      </c>
      <c r="BF14" s="44">
        <f t="shared" si="53"/>
        <v>19244.140732284475</v>
      </c>
      <c r="BG14" s="61">
        <v>19796.021551942264</v>
      </c>
      <c r="BH14" s="28">
        <v>1.7720554224496761</v>
      </c>
      <c r="BI14" s="28">
        <v>0.88081048240065418</v>
      </c>
      <c r="BJ14" s="28">
        <v>0</v>
      </c>
      <c r="BK14" s="28">
        <v>0</v>
      </c>
      <c r="BL14" s="28">
        <v>0</v>
      </c>
      <c r="BM14" s="37">
        <v>0</v>
      </c>
      <c r="BN14" s="44">
        <f t="shared" si="60"/>
        <v>20079.053881607029</v>
      </c>
      <c r="BO14" s="168">
        <v>19766.231692074671</v>
      </c>
      <c r="BP14" s="169">
        <v>1.8197750893749292</v>
      </c>
      <c r="BQ14" s="169">
        <v>0.88604240239893783</v>
      </c>
      <c r="BR14" s="169">
        <v>0</v>
      </c>
      <c r="BS14" s="169">
        <v>0</v>
      </c>
      <c r="BT14" s="169">
        <v>0</v>
      </c>
      <c r="BU14" s="170">
        <v>0</v>
      </c>
      <c r="BV14" s="164">
        <f t="shared" si="67"/>
        <v>20051.986631212887</v>
      </c>
      <c r="BW14" s="168">
        <v>19539.082195669976</v>
      </c>
      <c r="BX14" s="169">
        <v>1.8829656250066868</v>
      </c>
      <c r="BY14" s="169">
        <v>0.89206712770013419</v>
      </c>
      <c r="BZ14" s="169">
        <v>0</v>
      </c>
      <c r="CA14" s="169">
        <v>0</v>
      </c>
      <c r="CB14" s="169">
        <v>0</v>
      </c>
      <c r="CC14" s="170">
        <v>0</v>
      </c>
      <c r="CD14" s="164">
        <f t="shared" si="74"/>
        <v>19828.203022010697</v>
      </c>
      <c r="CE14" s="168">
        <v>19550.983427336323</v>
      </c>
      <c r="CF14" s="169">
        <v>1.9528753299775865</v>
      </c>
      <c r="CG14" s="169">
        <v>0.9022403860960635</v>
      </c>
      <c r="CH14" s="169">
        <v>0</v>
      </c>
      <c r="CI14" s="169">
        <v>0</v>
      </c>
      <c r="CJ14" s="169">
        <v>0</v>
      </c>
      <c r="CK14" s="170">
        <v>0</v>
      </c>
      <c r="CL14" s="164">
        <f t="shared" si="81"/>
        <v>19844.757638891155</v>
      </c>
      <c r="CM14" s="168">
        <v>25580.212156814963</v>
      </c>
      <c r="CN14" s="169">
        <v>2.4651423952205374</v>
      </c>
      <c r="CO14" s="169">
        <v>1.022742809074507</v>
      </c>
      <c r="CP14" s="169">
        <v>0</v>
      </c>
      <c r="CQ14" s="169">
        <v>0</v>
      </c>
      <c r="CR14" s="169">
        <v>0</v>
      </c>
      <c r="CS14" s="170">
        <v>0</v>
      </c>
      <c r="CT14" s="44">
        <f t="shared" si="88"/>
        <v>25920.262988285882</v>
      </c>
    </row>
    <row r="15" spans="1:98" x14ac:dyDescent="0.25">
      <c r="A15" s="18" t="s">
        <v>81</v>
      </c>
      <c r="B15" s="32" t="s">
        <v>82</v>
      </c>
      <c r="C15" s="61">
        <v>40595.851878635607</v>
      </c>
      <c r="D15" s="62">
        <v>0.39865366874298164</v>
      </c>
      <c r="E15" s="62">
        <v>0.70573812414229598</v>
      </c>
      <c r="F15" s="62">
        <v>0</v>
      </c>
      <c r="G15" s="62">
        <v>0</v>
      </c>
      <c r="H15" s="62">
        <v>0</v>
      </c>
      <c r="I15" s="63">
        <v>0</v>
      </c>
      <c r="J15" s="44">
        <f t="shared" si="11"/>
        <v>40794.034784258125</v>
      </c>
      <c r="K15" s="61">
        <v>33935.81422195927</v>
      </c>
      <c r="L15" s="62">
        <v>0.89601984536343504</v>
      </c>
      <c r="M15" s="62">
        <v>0.58867752664865625</v>
      </c>
      <c r="N15" s="62">
        <v>0</v>
      </c>
      <c r="O15" s="62">
        <v>0</v>
      </c>
      <c r="P15" s="62">
        <v>0</v>
      </c>
      <c r="Q15" s="63">
        <v>0</v>
      </c>
      <c r="R15" s="44">
        <f t="shared" si="18"/>
        <v>34116.902322191338</v>
      </c>
      <c r="S15" s="61">
        <v>21052.539797766709</v>
      </c>
      <c r="T15" s="62">
        <v>0.71695800513082353</v>
      </c>
      <c r="U15" s="62">
        <v>0.28978180239974982</v>
      </c>
      <c r="V15" s="62">
        <v>0</v>
      </c>
      <c r="W15" s="62">
        <v>0</v>
      </c>
      <c r="X15" s="62">
        <v>0</v>
      </c>
      <c r="Y15" s="63">
        <v>0</v>
      </c>
      <c r="Z15" s="164">
        <f t="shared" si="25"/>
        <v>21149.406799546305</v>
      </c>
      <c r="AA15" s="61">
        <v>20889.190246856349</v>
      </c>
      <c r="AB15" s="62">
        <v>0.9824854514400958</v>
      </c>
      <c r="AC15" s="62">
        <v>0.31978109370644081</v>
      </c>
      <c r="AD15" s="62">
        <v>0</v>
      </c>
      <c r="AE15" s="62">
        <v>0</v>
      </c>
      <c r="AF15" s="62">
        <v>0</v>
      </c>
      <c r="AG15" s="63">
        <v>0</v>
      </c>
      <c r="AH15" s="44">
        <f t="shared" si="32"/>
        <v>21001.44182932888</v>
      </c>
      <c r="AI15" s="61">
        <v>19618.21777881516</v>
      </c>
      <c r="AJ15" s="62">
        <v>1.1765361423927316</v>
      </c>
      <c r="AK15" s="62">
        <v>0.3329639675837387</v>
      </c>
      <c r="AL15" s="62">
        <v>0</v>
      </c>
      <c r="AM15" s="62">
        <v>0</v>
      </c>
      <c r="AN15" s="62">
        <v>0</v>
      </c>
      <c r="AO15" s="63">
        <v>0</v>
      </c>
      <c r="AP15" s="44">
        <f t="shared" si="39"/>
        <v>19739.396242211849</v>
      </c>
      <c r="AQ15" s="61">
        <v>17369.326274538238</v>
      </c>
      <c r="AR15" s="62">
        <v>1.0774734076490273</v>
      </c>
      <c r="AS15" s="62">
        <v>0.30404529390570728</v>
      </c>
      <c r="AT15" s="62">
        <v>0</v>
      </c>
      <c r="AU15" s="62">
        <v>0</v>
      </c>
      <c r="AV15" s="62">
        <v>0</v>
      </c>
      <c r="AW15" s="63">
        <v>0</v>
      </c>
      <c r="AX15" s="44">
        <f t="shared" si="46"/>
        <v>17480.067532837424</v>
      </c>
      <c r="AY15" s="61">
        <v>4151.4443925428113</v>
      </c>
      <c r="AZ15" s="62">
        <v>0.85660028329589033</v>
      </c>
      <c r="BA15" s="62">
        <v>0.16693023747284849</v>
      </c>
      <c r="BB15" s="62">
        <v>0</v>
      </c>
      <c r="BC15" s="62">
        <v>0</v>
      </c>
      <c r="BD15" s="62">
        <v>0</v>
      </c>
      <c r="BE15" s="63">
        <v>0</v>
      </c>
      <c r="BF15" s="44">
        <f t="shared" si="53"/>
        <v>4219.6657134054012</v>
      </c>
      <c r="BG15" s="61">
        <v>3910.497801765604</v>
      </c>
      <c r="BH15" s="62">
        <v>0.91811932334991142</v>
      </c>
      <c r="BI15" s="62">
        <v>0.1750860633844743</v>
      </c>
      <c r="BJ15" s="62">
        <v>0</v>
      </c>
      <c r="BK15" s="62">
        <v>0</v>
      </c>
      <c r="BL15" s="62">
        <v>0</v>
      </c>
      <c r="BM15" s="63">
        <v>0</v>
      </c>
      <c r="BN15" s="44">
        <f t="shared" si="60"/>
        <v>3982.6029496162869</v>
      </c>
      <c r="BO15" s="168">
        <v>3954.9201188465413</v>
      </c>
      <c r="BP15" s="171">
        <v>0.99870492454032822</v>
      </c>
      <c r="BQ15" s="171">
        <v>0.1890503713483237</v>
      </c>
      <c r="BR15" s="171">
        <v>0</v>
      </c>
      <c r="BS15" s="171">
        <v>0</v>
      </c>
      <c r="BT15" s="171">
        <v>0</v>
      </c>
      <c r="BU15" s="172">
        <v>0</v>
      </c>
      <c r="BV15" s="164">
        <f t="shared" si="67"/>
        <v>4032.9822051409765</v>
      </c>
      <c r="BW15" s="168">
        <v>3765.1116358828176</v>
      </c>
      <c r="BX15" s="171">
        <v>1.0839448476826798</v>
      </c>
      <c r="BY15" s="171">
        <v>0.20097652209755584</v>
      </c>
      <c r="BZ15" s="171">
        <v>0</v>
      </c>
      <c r="CA15" s="171">
        <v>0</v>
      </c>
      <c r="CB15" s="171">
        <v>0</v>
      </c>
      <c r="CC15" s="172">
        <v>0</v>
      </c>
      <c r="CD15" s="164">
        <f t="shared" si="74"/>
        <v>3848.7208699737853</v>
      </c>
      <c r="CE15" s="168">
        <v>3802.6626445654356</v>
      </c>
      <c r="CF15" s="171">
        <v>1.1719799326034717</v>
      </c>
      <c r="CG15" s="171">
        <v>0.21601948724569991</v>
      </c>
      <c r="CH15" s="171">
        <v>0</v>
      </c>
      <c r="CI15" s="171">
        <v>0</v>
      </c>
      <c r="CJ15" s="171">
        <v>0</v>
      </c>
      <c r="CK15" s="172">
        <v>0</v>
      </c>
      <c r="CL15" s="164">
        <f t="shared" si="81"/>
        <v>3892.7232467984431</v>
      </c>
      <c r="CM15" s="168">
        <v>9843.4423916495816</v>
      </c>
      <c r="CN15" s="171">
        <v>1.6979240303148133</v>
      </c>
      <c r="CO15" s="171">
        <v>0.34022453513105155</v>
      </c>
      <c r="CP15" s="171">
        <v>0</v>
      </c>
      <c r="CQ15" s="171">
        <v>0</v>
      </c>
      <c r="CR15" s="171">
        <v>0</v>
      </c>
      <c r="CS15" s="172">
        <v>0</v>
      </c>
      <c r="CT15" s="44">
        <f t="shared" si="88"/>
        <v>9981.1437663081251</v>
      </c>
    </row>
    <row r="16" spans="1:98" x14ac:dyDescent="0.25">
      <c r="A16" s="18" t="s">
        <v>83</v>
      </c>
      <c r="B16" s="32" t="s">
        <v>11</v>
      </c>
      <c r="C16" s="61">
        <v>5996.2070359397312</v>
      </c>
      <c r="D16" s="62">
        <v>0.14291574487906117</v>
      </c>
      <c r="E16" s="62">
        <v>6.3800551799999994E-2</v>
      </c>
      <c r="F16" s="62">
        <v>0</v>
      </c>
      <c r="G16" s="62">
        <v>0</v>
      </c>
      <c r="H16" s="62">
        <v>0</v>
      </c>
      <c r="I16" s="63">
        <v>0</v>
      </c>
      <c r="J16" s="44">
        <f t="shared" si="11"/>
        <v>6017.115823023345</v>
      </c>
      <c r="K16" s="61">
        <v>6476.5009489875692</v>
      </c>
      <c r="L16" s="62">
        <v>0.2635466502936229</v>
      </c>
      <c r="M16" s="62">
        <v>5.6586100369170007E-2</v>
      </c>
      <c r="N16" s="62">
        <v>0</v>
      </c>
      <c r="O16" s="62">
        <v>0</v>
      </c>
      <c r="P16" s="62">
        <v>0</v>
      </c>
      <c r="Q16" s="63">
        <v>0</v>
      </c>
      <c r="R16" s="44">
        <f t="shared" si="18"/>
        <v>6498.875571793621</v>
      </c>
      <c r="S16" s="61">
        <v>6448.1281477864923</v>
      </c>
      <c r="T16" s="62">
        <v>0.43491726373775152</v>
      </c>
      <c r="U16" s="62">
        <v>0.11861200464106407</v>
      </c>
      <c r="V16" s="62">
        <v>0</v>
      </c>
      <c r="W16" s="62">
        <v>0</v>
      </c>
      <c r="X16" s="62">
        <v>0</v>
      </c>
      <c r="Y16" s="63">
        <v>0</v>
      </c>
      <c r="Z16" s="164">
        <f t="shared" si="25"/>
        <v>6491.7380124010315</v>
      </c>
      <c r="AA16" s="61">
        <v>5750.6502379928043</v>
      </c>
      <c r="AB16" s="62">
        <v>0.54619944988565217</v>
      </c>
      <c r="AC16" s="62">
        <v>0.13984961970897786</v>
      </c>
      <c r="AD16" s="62">
        <v>0</v>
      </c>
      <c r="AE16" s="62">
        <v>0</v>
      </c>
      <c r="AF16" s="62">
        <v>0</v>
      </c>
      <c r="AG16" s="63">
        <v>0</v>
      </c>
      <c r="AH16" s="44">
        <f t="shared" si="32"/>
        <v>5803.0039718124817</v>
      </c>
      <c r="AI16" s="61">
        <v>5661.6587540807677</v>
      </c>
      <c r="AJ16" s="62">
        <v>0.59801588723626842</v>
      </c>
      <c r="AK16" s="62">
        <v>0.14919992402307058</v>
      </c>
      <c r="AL16" s="62">
        <v>0</v>
      </c>
      <c r="AM16" s="62">
        <v>0</v>
      </c>
      <c r="AN16" s="62">
        <v>0</v>
      </c>
      <c r="AO16" s="63">
        <v>0</v>
      </c>
      <c r="AP16" s="44">
        <f t="shared" si="39"/>
        <v>5717.9411787894969</v>
      </c>
      <c r="AQ16" s="61">
        <v>5398.2715918600197</v>
      </c>
      <c r="AR16" s="62">
        <v>0.55627381908791573</v>
      </c>
      <c r="AS16" s="62">
        <v>0.14092949754685288</v>
      </c>
      <c r="AT16" s="62">
        <v>0</v>
      </c>
      <c r="AU16" s="62">
        <v>0</v>
      </c>
      <c r="AV16" s="62">
        <v>0</v>
      </c>
      <c r="AW16" s="63">
        <v>0</v>
      </c>
      <c r="AX16" s="44">
        <f t="shared" si="46"/>
        <v>5451.1935756443972</v>
      </c>
      <c r="AY16" s="61">
        <v>4250.9229283565692</v>
      </c>
      <c r="AZ16" s="62">
        <v>0.92362556706335563</v>
      </c>
      <c r="BA16" s="62">
        <v>0.24006480300201793</v>
      </c>
      <c r="BB16" s="62">
        <v>0</v>
      </c>
      <c r="BC16" s="62">
        <v>0</v>
      </c>
      <c r="BD16" s="62">
        <v>0</v>
      </c>
      <c r="BE16" s="63">
        <v>0</v>
      </c>
      <c r="BF16" s="44">
        <f t="shared" si="53"/>
        <v>4340.4016170298773</v>
      </c>
      <c r="BG16" s="61">
        <v>3975.843664150198</v>
      </c>
      <c r="BH16" s="62">
        <v>0.85082415337366057</v>
      </c>
      <c r="BI16" s="62">
        <v>0.220728733341443</v>
      </c>
      <c r="BJ16" s="62">
        <v>0</v>
      </c>
      <c r="BK16" s="62">
        <v>0</v>
      </c>
      <c r="BL16" s="62">
        <v>0</v>
      </c>
      <c r="BM16" s="63">
        <v>0</v>
      </c>
      <c r="BN16" s="44">
        <f t="shared" si="60"/>
        <v>4058.1598547801432</v>
      </c>
      <c r="BO16" s="168">
        <v>3900.8061104840381</v>
      </c>
      <c r="BP16" s="171">
        <v>0.81795830757289567</v>
      </c>
      <c r="BQ16" s="171">
        <v>0.21201013252242029</v>
      </c>
      <c r="BR16" s="171">
        <v>0</v>
      </c>
      <c r="BS16" s="171">
        <v>0</v>
      </c>
      <c r="BT16" s="171">
        <v>0</v>
      </c>
      <c r="BU16" s="172">
        <v>0</v>
      </c>
      <c r="BV16" s="164">
        <f t="shared" si="67"/>
        <v>3979.8916282145206</v>
      </c>
      <c r="BW16" s="168">
        <v>3862.6483683683086</v>
      </c>
      <c r="BX16" s="171">
        <v>0.79590901220552868</v>
      </c>
      <c r="BY16" s="171">
        <v>0.20612306756505749</v>
      </c>
      <c r="BZ16" s="171">
        <v>0</v>
      </c>
      <c r="CA16" s="171">
        <v>0</v>
      </c>
      <c r="CB16" s="171">
        <v>0</v>
      </c>
      <c r="CC16" s="172">
        <v>0</v>
      </c>
      <c r="CD16" s="164">
        <f t="shared" si="74"/>
        <v>3939.5564336148041</v>
      </c>
      <c r="CE16" s="168">
        <v>3836.2300236869337</v>
      </c>
      <c r="CF16" s="171">
        <v>0.77778372823067754</v>
      </c>
      <c r="CG16" s="171">
        <v>0.20126831849039578</v>
      </c>
      <c r="CH16" s="171">
        <v>0</v>
      </c>
      <c r="CI16" s="171">
        <v>0</v>
      </c>
      <c r="CJ16" s="171">
        <v>0</v>
      </c>
      <c r="CK16" s="172">
        <v>0</v>
      </c>
      <c r="CL16" s="164">
        <f t="shared" si="81"/>
        <v>3911.3440724773473</v>
      </c>
      <c r="CM16" s="168">
        <v>3823.9415089266131</v>
      </c>
      <c r="CN16" s="171">
        <v>0.76410679572848916</v>
      </c>
      <c r="CO16" s="171">
        <v>0.19758127328218161</v>
      </c>
      <c r="CP16" s="171">
        <v>0</v>
      </c>
      <c r="CQ16" s="171">
        <v>0</v>
      </c>
      <c r="CR16" s="171">
        <v>0</v>
      </c>
      <c r="CS16" s="172">
        <v>0</v>
      </c>
      <c r="CT16" s="44">
        <f t="shared" si="88"/>
        <v>3897.6955366267889</v>
      </c>
    </row>
    <row r="17" spans="1:99" x14ac:dyDescent="0.25">
      <c r="A17" s="18" t="s">
        <v>84</v>
      </c>
      <c r="B17" s="32" t="s">
        <v>85</v>
      </c>
      <c r="C17" s="61">
        <v>2557.1626237776245</v>
      </c>
      <c r="D17" s="62">
        <v>1.261243872E-3</v>
      </c>
      <c r="E17" s="62">
        <v>0.63857591514974621</v>
      </c>
      <c r="F17" s="62">
        <v>0</v>
      </c>
      <c r="G17" s="62">
        <v>0</v>
      </c>
      <c r="H17" s="62">
        <v>0</v>
      </c>
      <c r="I17" s="63">
        <v>0</v>
      </c>
      <c r="J17" s="44">
        <f t="shared" si="11"/>
        <v>2726.4205561207236</v>
      </c>
      <c r="K17" s="61">
        <v>5351.5356083169345</v>
      </c>
      <c r="L17" s="62">
        <v>2.6774521235280015E-3</v>
      </c>
      <c r="M17" s="62">
        <v>0.80867689845775614</v>
      </c>
      <c r="N17" s="62">
        <v>0</v>
      </c>
      <c r="O17" s="62">
        <v>0</v>
      </c>
      <c r="P17" s="62">
        <v>0</v>
      </c>
      <c r="Q17" s="63">
        <v>0</v>
      </c>
      <c r="R17" s="44">
        <f t="shared" si="18"/>
        <v>5565.9099550676992</v>
      </c>
      <c r="S17" s="61">
        <v>6645.4706908060734</v>
      </c>
      <c r="T17" s="62">
        <v>2.7996479064000004E-3</v>
      </c>
      <c r="U17" s="62">
        <v>0.45018732484866902</v>
      </c>
      <c r="V17" s="62">
        <v>0</v>
      </c>
      <c r="W17" s="62">
        <v>0</v>
      </c>
      <c r="X17" s="62">
        <v>0</v>
      </c>
      <c r="Y17" s="63">
        <v>0</v>
      </c>
      <c r="Z17" s="164">
        <f t="shared" si="25"/>
        <v>6764.8487220323495</v>
      </c>
      <c r="AA17" s="61">
        <v>7101.607380082849</v>
      </c>
      <c r="AB17" s="62">
        <v>2.8561545548640003E-3</v>
      </c>
      <c r="AC17" s="62">
        <v>0.39621447748663169</v>
      </c>
      <c r="AD17" s="62">
        <v>0</v>
      </c>
      <c r="AE17" s="62">
        <v>0</v>
      </c>
      <c r="AF17" s="62">
        <v>0</v>
      </c>
      <c r="AG17" s="63">
        <v>0</v>
      </c>
      <c r="AH17" s="44">
        <f t="shared" si="32"/>
        <v>7206.6841889443422</v>
      </c>
      <c r="AI17" s="61">
        <v>6999.2137203417105</v>
      </c>
      <c r="AJ17" s="62">
        <v>2.6347899259681969E-3</v>
      </c>
      <c r="AK17" s="62">
        <v>0.41141470702559862</v>
      </c>
      <c r="AL17" s="62">
        <v>0</v>
      </c>
      <c r="AM17" s="62">
        <v>0</v>
      </c>
      <c r="AN17" s="62">
        <v>0</v>
      </c>
      <c r="AO17" s="63">
        <v>0</v>
      </c>
      <c r="AP17" s="44">
        <f t="shared" si="39"/>
        <v>7108.3123918214214</v>
      </c>
      <c r="AQ17" s="61">
        <v>6836.6329487414332</v>
      </c>
      <c r="AR17" s="62">
        <v>2.4134251679242451E-3</v>
      </c>
      <c r="AS17" s="62">
        <v>0.376131493657967</v>
      </c>
      <c r="AT17" s="62">
        <v>0</v>
      </c>
      <c r="AU17" s="62">
        <v>0</v>
      </c>
      <c r="AV17" s="62">
        <v>0</v>
      </c>
      <c r="AW17" s="63">
        <v>0</v>
      </c>
      <c r="AX17" s="44">
        <f t="shared" si="46"/>
        <v>6936.3753704654964</v>
      </c>
      <c r="AY17" s="61">
        <v>10569.896625324503</v>
      </c>
      <c r="AZ17" s="62">
        <v>2.7626871424827554E-3</v>
      </c>
      <c r="BA17" s="62">
        <v>0.43056385390455032</v>
      </c>
      <c r="BB17" s="62">
        <v>0</v>
      </c>
      <c r="BC17" s="62">
        <v>0</v>
      </c>
      <c r="BD17" s="62">
        <v>0</v>
      </c>
      <c r="BE17" s="63">
        <v>0</v>
      </c>
      <c r="BF17" s="44">
        <f t="shared" si="53"/>
        <v>10684.073401849198</v>
      </c>
      <c r="BG17" s="61">
        <v>11909.680086026461</v>
      </c>
      <c r="BH17" s="62">
        <v>3.111945726104166E-3</v>
      </c>
      <c r="BI17" s="62">
        <v>0.484995685674737</v>
      </c>
      <c r="BJ17" s="62">
        <v>0</v>
      </c>
      <c r="BK17" s="62">
        <v>0</v>
      </c>
      <c r="BL17" s="62">
        <v>0</v>
      </c>
      <c r="BM17" s="63">
        <v>0</v>
      </c>
      <c r="BN17" s="44">
        <f t="shared" si="60"/>
        <v>12038.291077210597</v>
      </c>
      <c r="BO17" s="168">
        <v>11910.505462744091</v>
      </c>
      <c r="BP17" s="171">
        <v>3.1118572617053531E-3</v>
      </c>
      <c r="BQ17" s="171">
        <v>0.48498189852819396</v>
      </c>
      <c r="BR17" s="171">
        <v>0</v>
      </c>
      <c r="BS17" s="171">
        <v>0</v>
      </c>
      <c r="BT17" s="171">
        <v>0</v>
      </c>
      <c r="BU17" s="172">
        <v>0</v>
      </c>
      <c r="BV17" s="164">
        <f t="shared" si="67"/>
        <v>12039.11279785739</v>
      </c>
      <c r="BW17" s="168">
        <v>11911.322191418849</v>
      </c>
      <c r="BX17" s="171">
        <v>3.1117651184783216E-3</v>
      </c>
      <c r="BY17" s="171">
        <v>0.48496753803752091</v>
      </c>
      <c r="BZ17" s="171">
        <v>0</v>
      </c>
      <c r="CA17" s="171">
        <v>0</v>
      </c>
      <c r="CB17" s="171">
        <v>0</v>
      </c>
      <c r="CC17" s="172">
        <v>0</v>
      </c>
      <c r="CD17" s="164">
        <f t="shared" si="74"/>
        <v>12039.925718422108</v>
      </c>
      <c r="CE17" s="168">
        <v>11912.090759083952</v>
      </c>
      <c r="CF17" s="171">
        <v>3.1116691434374937E-3</v>
      </c>
      <c r="CG17" s="171">
        <v>0.48495258035996774</v>
      </c>
      <c r="CH17" s="171">
        <v>0</v>
      </c>
      <c r="CI17" s="171">
        <v>0</v>
      </c>
      <c r="CJ17" s="171">
        <v>0</v>
      </c>
      <c r="CK17" s="172">
        <v>0</v>
      </c>
      <c r="CL17" s="164">
        <f t="shared" si="81"/>
        <v>12040.69031961536</v>
      </c>
      <c r="CM17" s="168">
        <v>11912.828256238769</v>
      </c>
      <c r="CN17" s="171">
        <v>3.1115691772353256E-3</v>
      </c>
      <c r="CO17" s="171">
        <v>0.48493700066127382</v>
      </c>
      <c r="CP17" s="171">
        <v>0</v>
      </c>
      <c r="CQ17" s="171">
        <v>0</v>
      </c>
      <c r="CR17" s="171">
        <v>0</v>
      </c>
      <c r="CS17" s="172">
        <v>0</v>
      </c>
      <c r="CT17" s="44">
        <f t="shared" si="88"/>
        <v>12041.423685350968</v>
      </c>
    </row>
    <row r="18" spans="1:99" x14ac:dyDescent="0.25">
      <c r="A18" s="18" t="s">
        <v>86</v>
      </c>
      <c r="B18" s="32" t="s">
        <v>21</v>
      </c>
      <c r="C18" s="61">
        <v>11935.464731726388</v>
      </c>
      <c r="D18" s="28">
        <v>0.27660465094694059</v>
      </c>
      <c r="E18" s="28">
        <v>5.4994227591577807E-2</v>
      </c>
      <c r="F18" s="28">
        <v>0</v>
      </c>
      <c r="G18" s="28">
        <v>0</v>
      </c>
      <c r="H18" s="28">
        <v>0</v>
      </c>
      <c r="I18" s="37">
        <v>0</v>
      </c>
      <c r="J18" s="44">
        <f t="shared" si="11"/>
        <v>11957.783132264671</v>
      </c>
      <c r="K18" s="61">
        <v>10915.437119283883</v>
      </c>
      <c r="L18" s="28">
        <v>0.27150989679891718</v>
      </c>
      <c r="M18" s="28">
        <v>3.8255437064884046E-2</v>
      </c>
      <c r="N18" s="28">
        <v>0</v>
      </c>
      <c r="O18" s="28">
        <v>0</v>
      </c>
      <c r="P18" s="28">
        <v>0</v>
      </c>
      <c r="Q18" s="37">
        <v>0</v>
      </c>
      <c r="R18" s="44">
        <f t="shared" si="18"/>
        <v>10933.177087216445</v>
      </c>
      <c r="S18" s="61">
        <v>7611.2311809467928</v>
      </c>
      <c r="T18" s="28">
        <v>0.16873074235777591</v>
      </c>
      <c r="U18" s="28">
        <v>1.8075232304465071E-2</v>
      </c>
      <c r="V18" s="28">
        <v>0</v>
      </c>
      <c r="W18" s="28">
        <v>0</v>
      </c>
      <c r="X18" s="28">
        <v>0</v>
      </c>
      <c r="Y18" s="37">
        <v>0</v>
      </c>
      <c r="Z18" s="164">
        <f t="shared" si="25"/>
        <v>7620.745578293494</v>
      </c>
      <c r="AA18" s="61">
        <v>6224.0838182171701</v>
      </c>
      <c r="AB18" s="28">
        <v>0.14844980047980841</v>
      </c>
      <c r="AC18" s="28">
        <v>1.4728570957493786E-2</v>
      </c>
      <c r="AD18" s="28">
        <v>0</v>
      </c>
      <c r="AE18" s="28">
        <v>0</v>
      </c>
      <c r="AF18" s="28">
        <v>0</v>
      </c>
      <c r="AG18" s="37">
        <v>0</v>
      </c>
      <c r="AH18" s="44">
        <f t="shared" si="32"/>
        <v>6232.1434839343401</v>
      </c>
      <c r="AI18" s="61">
        <v>6238.9377020131815</v>
      </c>
      <c r="AJ18" s="28">
        <v>0.14610041429758527</v>
      </c>
      <c r="AK18" s="28">
        <v>1.3205551988144828E-2</v>
      </c>
      <c r="AL18" s="28">
        <v>0</v>
      </c>
      <c r="AM18" s="28">
        <v>0</v>
      </c>
      <c r="AN18" s="28">
        <v>0</v>
      </c>
      <c r="AO18" s="37">
        <v>0</v>
      </c>
      <c r="AP18" s="44">
        <f t="shared" si="39"/>
        <v>6246.527984890372</v>
      </c>
      <c r="AQ18" s="61">
        <v>5116.1746818151787</v>
      </c>
      <c r="AR18" s="28">
        <v>0.12495859250979469</v>
      </c>
      <c r="AS18" s="28">
        <v>1.0505511943866921E-2</v>
      </c>
      <c r="AT18" s="28">
        <v>0</v>
      </c>
      <c r="AU18" s="28">
        <v>0</v>
      </c>
      <c r="AV18" s="28">
        <v>0</v>
      </c>
      <c r="AW18" s="37">
        <v>0</v>
      </c>
      <c r="AX18" s="44">
        <f t="shared" si="46"/>
        <v>5122.4574830705778</v>
      </c>
      <c r="AY18" s="61">
        <v>5938.1131368180231</v>
      </c>
      <c r="AZ18" s="28">
        <v>0.12918943203929528</v>
      </c>
      <c r="BA18" s="28">
        <v>1.2868470008503404E-2</v>
      </c>
      <c r="BB18" s="28">
        <v>0</v>
      </c>
      <c r="BC18" s="28">
        <v>0</v>
      </c>
      <c r="BD18" s="28">
        <v>0</v>
      </c>
      <c r="BE18" s="37">
        <v>0</v>
      </c>
      <c r="BF18" s="44">
        <f t="shared" si="53"/>
        <v>5945.1405854673776</v>
      </c>
      <c r="BG18" s="61">
        <v>5633.4031101662122</v>
      </c>
      <c r="BH18" s="28">
        <v>0.1217501415447112</v>
      </c>
      <c r="BI18" s="28">
        <v>1.1890734752806198E-2</v>
      </c>
      <c r="BJ18" s="28">
        <v>0</v>
      </c>
      <c r="BK18" s="28">
        <v>0</v>
      </c>
      <c r="BL18" s="28">
        <v>0</v>
      </c>
      <c r="BM18" s="37">
        <v>0</v>
      </c>
      <c r="BN18" s="44">
        <f t="shared" si="60"/>
        <v>5639.9631588389575</v>
      </c>
      <c r="BO18" s="168">
        <v>5044.9359029349907</v>
      </c>
      <c r="BP18" s="169">
        <v>0.11705735452678896</v>
      </c>
      <c r="BQ18" s="169">
        <v>1.1409087165995238E-2</v>
      </c>
      <c r="BR18" s="169">
        <v>0</v>
      </c>
      <c r="BS18" s="169">
        <v>0</v>
      </c>
      <c r="BT18" s="169">
        <v>0</v>
      </c>
      <c r="BU18" s="170">
        <v>0</v>
      </c>
      <c r="BV18" s="164">
        <f t="shared" si="67"/>
        <v>5051.2369169607291</v>
      </c>
      <c r="BW18" s="168">
        <v>4683.4532867755233</v>
      </c>
      <c r="BX18" s="169">
        <v>0.11242430575800164</v>
      </c>
      <c r="BY18" s="169">
        <v>1.0938229810840095E-2</v>
      </c>
      <c r="BZ18" s="169">
        <v>0</v>
      </c>
      <c r="CA18" s="169">
        <v>0</v>
      </c>
      <c r="CB18" s="169">
        <v>0</v>
      </c>
      <c r="CC18" s="170">
        <v>0</v>
      </c>
      <c r="CD18" s="164">
        <f t="shared" si="74"/>
        <v>4689.4997982366203</v>
      </c>
      <c r="CE18" s="168">
        <v>4350.0314639327489</v>
      </c>
      <c r="CF18" s="169">
        <v>0.10788339004186462</v>
      </c>
      <c r="CG18" s="169">
        <v>1.0484014004368603E-2</v>
      </c>
      <c r="CH18" s="169">
        <v>0</v>
      </c>
      <c r="CI18" s="169">
        <v>0</v>
      </c>
      <c r="CJ18" s="169">
        <v>0</v>
      </c>
      <c r="CK18" s="170">
        <v>0</v>
      </c>
      <c r="CL18" s="164">
        <f t="shared" si="81"/>
        <v>4355.830462565079</v>
      </c>
      <c r="CM18" s="168">
        <v>4044.016832340119</v>
      </c>
      <c r="CN18" s="169">
        <v>0.10341493327843751</v>
      </c>
      <c r="CO18" s="169">
        <v>1.0042886108851982E-2</v>
      </c>
      <c r="CP18" s="169">
        <v>0</v>
      </c>
      <c r="CQ18" s="169">
        <v>0</v>
      </c>
      <c r="CR18" s="169">
        <v>0</v>
      </c>
      <c r="CS18" s="170">
        <v>0</v>
      </c>
      <c r="CT18" s="44">
        <f t="shared" si="88"/>
        <v>4049.5738152907611</v>
      </c>
    </row>
    <row r="19" spans="1:99" x14ac:dyDescent="0.25">
      <c r="A19" s="18" t="s">
        <v>87</v>
      </c>
      <c r="B19" s="32" t="s">
        <v>22</v>
      </c>
      <c r="C19" s="61">
        <v>4738.4583064593717</v>
      </c>
      <c r="D19" s="28">
        <v>1.8289218549268744</v>
      </c>
      <c r="E19" s="28">
        <v>4.157776024431549E-2</v>
      </c>
      <c r="F19" s="28">
        <v>0</v>
      </c>
      <c r="G19" s="28">
        <v>0</v>
      </c>
      <c r="H19" s="28">
        <v>0</v>
      </c>
      <c r="I19" s="37">
        <v>0</v>
      </c>
      <c r="J19" s="44">
        <f t="shared" si="11"/>
        <v>4800.6862248620682</v>
      </c>
      <c r="K19" s="61">
        <v>2972.3141526075333</v>
      </c>
      <c r="L19" s="28">
        <v>5.4268437000000003E-2</v>
      </c>
      <c r="M19" s="28">
        <v>2.5828507253712676E-3</v>
      </c>
      <c r="N19" s="28">
        <v>0</v>
      </c>
      <c r="O19" s="28">
        <v>0</v>
      </c>
      <c r="P19" s="28">
        <v>0</v>
      </c>
      <c r="Q19" s="37">
        <v>0</v>
      </c>
      <c r="R19" s="44">
        <f t="shared" si="18"/>
        <v>2974.5181242857566</v>
      </c>
      <c r="S19" s="61">
        <v>2933.3736866591757</v>
      </c>
      <c r="T19" s="28">
        <v>7.3489898268731452E-2</v>
      </c>
      <c r="U19" s="28">
        <v>3.1644200079368732E-3</v>
      </c>
      <c r="V19" s="28">
        <v>0</v>
      </c>
      <c r="W19" s="28">
        <v>0</v>
      </c>
      <c r="X19" s="28">
        <v>0</v>
      </c>
      <c r="Y19" s="37">
        <v>0</v>
      </c>
      <c r="Z19" s="164">
        <f t="shared" si="25"/>
        <v>2936.2699751128039</v>
      </c>
      <c r="AA19" s="61">
        <v>2920.1598147750897</v>
      </c>
      <c r="AB19" s="28">
        <v>5.0630494401360651E-2</v>
      </c>
      <c r="AC19" s="28">
        <v>2.4925808939123043E-3</v>
      </c>
      <c r="AD19" s="28">
        <v>0</v>
      </c>
      <c r="AE19" s="28">
        <v>0</v>
      </c>
      <c r="AF19" s="28">
        <v>0</v>
      </c>
      <c r="AG19" s="37">
        <v>0</v>
      </c>
      <c r="AH19" s="44">
        <f t="shared" si="32"/>
        <v>2922.2380025552143</v>
      </c>
      <c r="AI19" s="61">
        <v>2841.3657833137768</v>
      </c>
      <c r="AJ19" s="28">
        <v>4.7066114825371583E-2</v>
      </c>
      <c r="AK19" s="28">
        <v>2.3611596360260567E-3</v>
      </c>
      <c r="AL19" s="28">
        <v>0</v>
      </c>
      <c r="AM19" s="28">
        <v>0</v>
      </c>
      <c r="AN19" s="28">
        <v>0</v>
      </c>
      <c r="AO19" s="37">
        <v>0</v>
      </c>
      <c r="AP19" s="44">
        <f t="shared" si="39"/>
        <v>2843.3093418324338</v>
      </c>
      <c r="AQ19" s="61">
        <v>2101.3497122951667</v>
      </c>
      <c r="AR19" s="28">
        <v>4.343466332128109E-2</v>
      </c>
      <c r="AS19" s="28">
        <v>1.9980144856170082E-3</v>
      </c>
      <c r="AT19" s="28">
        <v>0</v>
      </c>
      <c r="AU19" s="28">
        <v>0</v>
      </c>
      <c r="AV19" s="28">
        <v>0</v>
      </c>
      <c r="AW19" s="37">
        <v>0</v>
      </c>
      <c r="AX19" s="44">
        <f t="shared" si="46"/>
        <v>2103.0953567068509</v>
      </c>
      <c r="AY19" s="61">
        <v>2464.8611724904504</v>
      </c>
      <c r="AZ19" s="28">
        <v>4.5218508687048971E-2</v>
      </c>
      <c r="BA19" s="28">
        <v>2.1763990221937944E-3</v>
      </c>
      <c r="BB19" s="28">
        <v>0</v>
      </c>
      <c r="BC19" s="28">
        <v>0</v>
      </c>
      <c r="BD19" s="28">
        <v>0</v>
      </c>
      <c r="BE19" s="37">
        <v>0</v>
      </c>
      <c r="BF19" s="44">
        <f t="shared" si="53"/>
        <v>2466.7040364745694</v>
      </c>
      <c r="BG19" s="61">
        <v>2343.8393750786026</v>
      </c>
      <c r="BH19" s="28">
        <v>4.4624623222326493E-2</v>
      </c>
      <c r="BI19" s="28">
        <v>2.1170104757215467E-3</v>
      </c>
      <c r="BJ19" s="28">
        <v>0</v>
      </c>
      <c r="BK19" s="28">
        <v>0</v>
      </c>
      <c r="BL19" s="28">
        <v>0</v>
      </c>
      <c r="BM19" s="37">
        <v>0</v>
      </c>
      <c r="BN19" s="44">
        <f t="shared" si="60"/>
        <v>2345.649872304894</v>
      </c>
      <c r="BO19" s="168">
        <v>2341.2962935247137</v>
      </c>
      <c r="BP19" s="169">
        <v>4.4612143659117566E-2</v>
      </c>
      <c r="BQ19" s="169">
        <v>2.1157625194006542E-3</v>
      </c>
      <c r="BR19" s="169">
        <v>0</v>
      </c>
      <c r="BS19" s="169">
        <v>0</v>
      </c>
      <c r="BT19" s="169">
        <v>0</v>
      </c>
      <c r="BU19" s="170">
        <v>0</v>
      </c>
      <c r="BV19" s="164">
        <f t="shared" si="67"/>
        <v>2343.1061106148104</v>
      </c>
      <c r="BW19" s="168">
        <v>2338.052238782052</v>
      </c>
      <c r="BX19" s="169">
        <v>4.4596224237991519E-2</v>
      </c>
      <c r="BY19" s="169">
        <v>2.1141705772880497E-3</v>
      </c>
      <c r="BZ19" s="169">
        <v>0</v>
      </c>
      <c r="CA19" s="169">
        <v>0</v>
      </c>
      <c r="CB19" s="169">
        <v>0</v>
      </c>
      <c r="CC19" s="170">
        <v>0</v>
      </c>
      <c r="CD19" s="164">
        <f t="shared" si="74"/>
        <v>2339.8611882636969</v>
      </c>
      <c r="CE19" s="168">
        <v>2334.1161726451969</v>
      </c>
      <c r="CF19" s="169">
        <v>4.4576908936807304E-2</v>
      </c>
      <c r="CG19" s="169">
        <v>2.1122390471696286E-3</v>
      </c>
      <c r="CH19" s="169">
        <v>0</v>
      </c>
      <c r="CI19" s="169">
        <v>0</v>
      </c>
      <c r="CJ19" s="169">
        <v>0</v>
      </c>
      <c r="CK19" s="170">
        <v>0</v>
      </c>
      <c r="CL19" s="164">
        <f t="shared" si="81"/>
        <v>2335.9240694429277</v>
      </c>
      <c r="CM19" s="168">
        <v>2329.4982058567498</v>
      </c>
      <c r="CN19" s="169">
        <v>4.4554247371610935E-2</v>
      </c>
      <c r="CO19" s="169">
        <v>2.1099728906499916E-3</v>
      </c>
      <c r="CP19" s="169">
        <v>0</v>
      </c>
      <c r="CQ19" s="169">
        <v>0</v>
      </c>
      <c r="CR19" s="169">
        <v>0</v>
      </c>
      <c r="CS19" s="170">
        <v>0</v>
      </c>
      <c r="CT19" s="44">
        <f t="shared" si="88"/>
        <v>2331.3048675991772</v>
      </c>
    </row>
    <row r="20" spans="1:99" x14ac:dyDescent="0.25">
      <c r="A20" s="18" t="s">
        <v>88</v>
      </c>
      <c r="B20" s="57" t="s">
        <v>23</v>
      </c>
      <c r="C20" s="61">
        <v>64590.712961659745</v>
      </c>
      <c r="D20" s="28">
        <v>3.8737427228485473</v>
      </c>
      <c r="E20" s="28">
        <v>1.6017783922943607</v>
      </c>
      <c r="F20" s="28">
        <v>0</v>
      </c>
      <c r="G20" s="28">
        <v>0</v>
      </c>
      <c r="H20" s="28">
        <v>0</v>
      </c>
      <c r="I20" s="37">
        <v>0</v>
      </c>
      <c r="J20" s="44">
        <f t="shared" si="11"/>
        <v>65123.649031857509</v>
      </c>
      <c r="K20" s="61">
        <v>55776.163253961313</v>
      </c>
      <c r="L20" s="28">
        <v>4.6776038313246469</v>
      </c>
      <c r="M20" s="28">
        <v>1.4001316417535334</v>
      </c>
      <c r="N20" s="28">
        <v>0</v>
      </c>
      <c r="O20" s="28">
        <v>0</v>
      </c>
      <c r="P20" s="28">
        <v>0</v>
      </c>
      <c r="Q20" s="37">
        <v>0</v>
      </c>
      <c r="R20" s="44">
        <f t="shared" si="18"/>
        <v>56278.17104630309</v>
      </c>
      <c r="S20" s="61">
        <v>47164.395000727724</v>
      </c>
      <c r="T20" s="28">
        <v>3.9502138066739501</v>
      </c>
      <c r="U20" s="28">
        <v>1.7825177235125975</v>
      </c>
      <c r="V20" s="28">
        <v>0</v>
      </c>
      <c r="W20" s="28">
        <v>0</v>
      </c>
      <c r="X20" s="28">
        <v>0</v>
      </c>
      <c r="Y20" s="37">
        <v>0</v>
      </c>
      <c r="Z20" s="164">
        <f t="shared" si="25"/>
        <v>47747.368184045437</v>
      </c>
      <c r="AA20" s="61">
        <v>45887.512798223281</v>
      </c>
      <c r="AB20" s="28">
        <v>4.188690277081637</v>
      </c>
      <c r="AC20" s="28">
        <v>1.7608625057888638</v>
      </c>
      <c r="AD20" s="28">
        <v>0</v>
      </c>
      <c r="AE20" s="28">
        <v>0</v>
      </c>
      <c r="AF20" s="28">
        <v>0</v>
      </c>
      <c r="AG20" s="37">
        <v>0</v>
      </c>
      <c r="AH20" s="44">
        <f t="shared" si="32"/>
        <v>46471.424690015614</v>
      </c>
      <c r="AI20" s="61">
        <v>43802.473719040616</v>
      </c>
      <c r="AJ20" s="28">
        <v>3.9482410463083393</v>
      </c>
      <c r="AK20" s="28">
        <v>1.7530239029711348</v>
      </c>
      <c r="AL20" s="28">
        <v>0</v>
      </c>
      <c r="AM20" s="28">
        <v>0</v>
      </c>
      <c r="AN20" s="28">
        <v>0</v>
      </c>
      <c r="AO20" s="37">
        <v>0</v>
      </c>
      <c r="AP20" s="44">
        <f t="shared" si="39"/>
        <v>44377.575802624604</v>
      </c>
      <c r="AQ20" s="61">
        <v>41588.555488161801</v>
      </c>
      <c r="AR20" s="28">
        <v>3.8257208254248942</v>
      </c>
      <c r="AS20" s="28">
        <v>1.6861328820048112</v>
      </c>
      <c r="AT20" s="28">
        <v>0</v>
      </c>
      <c r="AU20" s="28">
        <v>0</v>
      </c>
      <c r="AV20" s="28">
        <v>0</v>
      </c>
      <c r="AW20" s="37">
        <v>0</v>
      </c>
      <c r="AX20" s="44">
        <f t="shared" si="46"/>
        <v>42142.500885004971</v>
      </c>
      <c r="AY20" s="61">
        <v>36737.523317314772</v>
      </c>
      <c r="AZ20" s="28">
        <v>4.9619968862611934</v>
      </c>
      <c r="BA20" s="28">
        <v>1.7671675310552213</v>
      </c>
      <c r="BB20" s="28">
        <v>0</v>
      </c>
      <c r="BC20" s="28">
        <v>0</v>
      </c>
      <c r="BD20" s="28">
        <v>0</v>
      </c>
      <c r="BE20" s="37">
        <v>0</v>
      </c>
      <c r="BF20" s="44">
        <f t="shared" si="53"/>
        <v>37344.758625859722</v>
      </c>
      <c r="BG20" s="61">
        <v>34865.028145734548</v>
      </c>
      <c r="BH20" s="28">
        <v>4.7135141588485947</v>
      </c>
      <c r="BI20" s="28">
        <v>1.6490962319474467</v>
      </c>
      <c r="BJ20" s="28">
        <v>0</v>
      </c>
      <c r="BK20" s="28">
        <v>0</v>
      </c>
      <c r="BL20" s="28">
        <v>0</v>
      </c>
      <c r="BM20" s="37">
        <v>0</v>
      </c>
      <c r="BN20" s="44">
        <f t="shared" si="60"/>
        <v>35434.017043648382</v>
      </c>
      <c r="BO20" s="168">
        <v>33298.591278302672</v>
      </c>
      <c r="BP20" s="169">
        <v>4.6090577159389161</v>
      </c>
      <c r="BQ20" s="169">
        <v>1.5613650423696024</v>
      </c>
      <c r="BR20" s="169">
        <v>0</v>
      </c>
      <c r="BS20" s="169">
        <v>0</v>
      </c>
      <c r="BT20" s="169">
        <v>0</v>
      </c>
      <c r="BU20" s="170">
        <v>0</v>
      </c>
      <c r="BV20" s="164">
        <f t="shared" si="67"/>
        <v>33841.406630576901</v>
      </c>
      <c r="BW20" s="168">
        <v>31866.031366865427</v>
      </c>
      <c r="BX20" s="169">
        <v>4.5192516307149537</v>
      </c>
      <c r="BY20" s="169">
        <v>1.4910042423798924</v>
      </c>
      <c r="BZ20" s="169">
        <v>0</v>
      </c>
      <c r="CA20" s="169">
        <v>0</v>
      </c>
      <c r="CB20" s="169">
        <v>0</v>
      </c>
      <c r="CC20" s="170">
        <v>0</v>
      </c>
      <c r="CD20" s="164">
        <f t="shared" si="74"/>
        <v>32387.686536756115</v>
      </c>
      <c r="CE20" s="168">
        <v>30465.752939723949</v>
      </c>
      <c r="CF20" s="169">
        <v>4.4422956982624893</v>
      </c>
      <c r="CG20" s="169">
        <v>1.4296513755407665</v>
      </c>
      <c r="CH20" s="169">
        <v>0</v>
      </c>
      <c r="CI20" s="169">
        <v>0</v>
      </c>
      <c r="CJ20" s="169">
        <v>0</v>
      </c>
      <c r="CK20" s="170">
        <v>0</v>
      </c>
      <c r="CL20" s="164">
        <f t="shared" si="81"/>
        <v>30968.9948337936</v>
      </c>
      <c r="CM20" s="168">
        <v>28876.305574687238</v>
      </c>
      <c r="CN20" s="169">
        <v>4.3548741590161972</v>
      </c>
      <c r="CO20" s="169">
        <v>1.36852446774991</v>
      </c>
      <c r="CP20" s="169">
        <v>0</v>
      </c>
      <c r="CQ20" s="169">
        <v>0</v>
      </c>
      <c r="CR20" s="169">
        <v>0</v>
      </c>
      <c r="CS20" s="170">
        <v>0</v>
      </c>
      <c r="CT20" s="44">
        <f t="shared" si="88"/>
        <v>29360.901035093419</v>
      </c>
    </row>
    <row r="21" spans="1:99" x14ac:dyDescent="0.25">
      <c r="A21" s="18" t="s">
        <v>89</v>
      </c>
      <c r="B21" s="57" t="s">
        <v>24</v>
      </c>
      <c r="C21" s="58">
        <f>SUM(C22:C26)</f>
        <v>120340.58094556555</v>
      </c>
      <c r="D21" s="59">
        <f t="shared" ref="D21:I21" si="223">SUM(D22:D26)</f>
        <v>39.076034664862945</v>
      </c>
      <c r="E21" s="59">
        <f t="shared" si="223"/>
        <v>3.2728439104036879</v>
      </c>
      <c r="F21" s="59">
        <f t="shared" si="223"/>
        <v>0</v>
      </c>
      <c r="G21" s="59">
        <f t="shared" si="223"/>
        <v>0</v>
      </c>
      <c r="H21" s="59">
        <f t="shared" si="223"/>
        <v>0</v>
      </c>
      <c r="I21" s="60">
        <f t="shared" si="223"/>
        <v>0</v>
      </c>
      <c r="J21" s="44">
        <f t="shared" si="11"/>
        <v>122302.0135524387</v>
      </c>
      <c r="K21" s="58">
        <f>SUM(K22:K26)</f>
        <v>132265.79364781958</v>
      </c>
      <c r="L21" s="59">
        <f t="shared" ref="L21" si="224">SUM(L22:L26)</f>
        <v>9.2902926197663174</v>
      </c>
      <c r="M21" s="59">
        <f t="shared" ref="M21" si="225">SUM(M22:M26)</f>
        <v>4.1996006100739205</v>
      </c>
      <c r="N21" s="59">
        <f t="shared" ref="N21" si="226">SUM(N22:N26)</f>
        <v>0</v>
      </c>
      <c r="O21" s="59">
        <f t="shared" ref="O21" si="227">SUM(O22:O26)</f>
        <v>0</v>
      </c>
      <c r="P21" s="59">
        <f t="shared" ref="P21" si="228">SUM(P22:P26)</f>
        <v>0</v>
      </c>
      <c r="Q21" s="60">
        <f t="shared" ref="Q21" si="229">SUM(Q22:Q26)</f>
        <v>0</v>
      </c>
      <c r="R21" s="44">
        <f t="shared" si="18"/>
        <v>133638.81600284262</v>
      </c>
      <c r="S21" s="58">
        <f>SUM(S22:S26)</f>
        <v>132149.3446196407</v>
      </c>
      <c r="T21" s="59">
        <f t="shared" ref="T21" si="230">SUM(T22:T26)</f>
        <v>6.5773313519082421</v>
      </c>
      <c r="U21" s="59">
        <f t="shared" ref="U21" si="231">SUM(U22:U26)</f>
        <v>4.7983442082490892</v>
      </c>
      <c r="V21" s="59">
        <f t="shared" ref="V21" si="232">SUM(V22:V26)</f>
        <v>0</v>
      </c>
      <c r="W21" s="59">
        <f t="shared" ref="W21" si="233">SUM(W22:W26)</f>
        <v>0</v>
      </c>
      <c r="X21" s="59">
        <f t="shared" ref="X21" si="234">SUM(X22:X26)</f>
        <v>0</v>
      </c>
      <c r="Y21" s="60">
        <f t="shared" ref="Y21" si="235">SUM(Y22:Y26)</f>
        <v>0</v>
      </c>
      <c r="Z21" s="164">
        <f t="shared" si="25"/>
        <v>133605.07111268013</v>
      </c>
      <c r="AA21" s="58">
        <f>SUM(AA22:AA26)</f>
        <v>130090.03392344812</v>
      </c>
      <c r="AB21" s="59">
        <f t="shared" ref="AB21" si="236">SUM(AB22:AB26)</f>
        <v>6.4482236264575787</v>
      </c>
      <c r="AC21" s="59">
        <f t="shared" ref="AC21" si="237">SUM(AC22:AC26)</f>
        <v>4.7000416332104145</v>
      </c>
      <c r="AD21" s="59">
        <f t="shared" ref="AD21" si="238">SUM(AD22:AD26)</f>
        <v>0</v>
      </c>
      <c r="AE21" s="59">
        <f t="shared" ref="AE21" si="239">SUM(AE22:AE26)</f>
        <v>0</v>
      </c>
      <c r="AF21" s="59">
        <f t="shared" ref="AF21" si="240">SUM(AF22:AF26)</f>
        <v>0</v>
      </c>
      <c r="AG21" s="60">
        <f t="shared" ref="AG21" si="241">SUM(AG22:AG26)</f>
        <v>0</v>
      </c>
      <c r="AH21" s="44">
        <f t="shared" si="32"/>
        <v>131516.0952177897</v>
      </c>
      <c r="AI21" s="58">
        <f>SUM(AI22:AI26)</f>
        <v>130180.48046423105</v>
      </c>
      <c r="AJ21" s="59">
        <f t="shared" ref="AJ21" si="242">SUM(AJ22:AJ26)</f>
        <v>6.6231776064769798</v>
      </c>
      <c r="AK21" s="59">
        <f t="shared" ref="AK21" si="243">SUM(AK22:AK26)</f>
        <v>4.628959145765239</v>
      </c>
      <c r="AL21" s="59">
        <f t="shared" ref="AL21" si="244">SUM(AL22:AL26)</f>
        <v>0</v>
      </c>
      <c r="AM21" s="59">
        <f t="shared" ref="AM21" si="245">SUM(AM22:AM26)</f>
        <v>0</v>
      </c>
      <c r="AN21" s="59">
        <f t="shared" ref="AN21" si="246">SUM(AN22:AN26)</f>
        <v>0</v>
      </c>
      <c r="AO21" s="60">
        <f t="shared" ref="AO21" si="247">SUM(AO22:AO26)</f>
        <v>0</v>
      </c>
      <c r="AP21" s="44">
        <f t="shared" si="39"/>
        <v>131592.60361084019</v>
      </c>
      <c r="AQ21" s="58">
        <f>SUM(AQ22:AQ26)</f>
        <v>108179.03282126618</v>
      </c>
      <c r="AR21" s="59">
        <f t="shared" ref="AR21" si="248">SUM(AR22:AR26)</f>
        <v>5.7298157335793842</v>
      </c>
      <c r="AS21" s="59">
        <f t="shared" ref="AS21" si="249">SUM(AS22:AS26)</f>
        <v>3.8489972417925764</v>
      </c>
      <c r="AT21" s="59">
        <f t="shared" ref="AT21" si="250">SUM(AT22:AT26)</f>
        <v>0</v>
      </c>
      <c r="AU21" s="59">
        <f t="shared" ref="AU21" si="251">SUM(AU22:AU26)</f>
        <v>0</v>
      </c>
      <c r="AV21" s="59">
        <f t="shared" ref="AV21" si="252">SUM(AV22:AV26)</f>
        <v>0</v>
      </c>
      <c r="AW21" s="60">
        <f t="shared" ref="AW21" si="253">SUM(AW22:AW26)</f>
        <v>0</v>
      </c>
      <c r="AX21" s="44">
        <f t="shared" si="46"/>
        <v>109359.45193088145</v>
      </c>
      <c r="AY21" s="58">
        <f>SUM(AY22:AY26)</f>
        <v>117037.48889750612</v>
      </c>
      <c r="AZ21" s="59">
        <f t="shared" ref="AZ21" si="254">SUM(AZ22:AZ26)</f>
        <v>7.5406091188089679</v>
      </c>
      <c r="BA21" s="59">
        <f t="shared" ref="BA21" si="255">SUM(BA22:BA26)</f>
        <v>3.9436811997462127</v>
      </c>
      <c r="BB21" s="59">
        <f t="shared" ref="BB21" si="256">SUM(BB22:BB26)</f>
        <v>0</v>
      </c>
      <c r="BC21" s="59">
        <f t="shared" ref="BC21" si="257">SUM(BC22:BC26)</f>
        <v>0</v>
      </c>
      <c r="BD21" s="59">
        <f t="shared" ref="BD21" si="258">SUM(BD22:BD26)</f>
        <v>0</v>
      </c>
      <c r="BE21" s="60">
        <f t="shared" ref="BE21" si="259">SUM(BE22:BE26)</f>
        <v>0</v>
      </c>
      <c r="BF21" s="44">
        <f t="shared" si="53"/>
        <v>118293.70147076552</v>
      </c>
      <c r="BG21" s="58">
        <f>SUM(BG22:BG26)</f>
        <v>100806.14897373582</v>
      </c>
      <c r="BH21" s="59">
        <f t="shared" ref="BH21" si="260">SUM(BH22:BH26)</f>
        <v>9.1142039938506727</v>
      </c>
      <c r="BI21" s="59">
        <f t="shared" ref="BI21" si="261">SUM(BI22:BI26)</f>
        <v>3.2902069467099224</v>
      </c>
      <c r="BJ21" s="59">
        <f t="shared" ref="BJ21" si="262">SUM(BJ22:BJ26)</f>
        <v>0</v>
      </c>
      <c r="BK21" s="59">
        <f t="shared" ref="BK21" si="263">SUM(BK22:BK26)</f>
        <v>0</v>
      </c>
      <c r="BL21" s="59">
        <f t="shared" ref="BL21" si="264">SUM(BL22:BL26)</f>
        <v>0</v>
      </c>
      <c r="BM21" s="60">
        <f t="shared" ref="BM21" si="265">SUM(BM22:BM26)</f>
        <v>0</v>
      </c>
      <c r="BN21" s="44">
        <f t="shared" si="60"/>
        <v>101933.25152644176</v>
      </c>
      <c r="BO21" s="165">
        <f>SUM(BO22:BO26)</f>
        <v>88252.394166801416</v>
      </c>
      <c r="BP21" s="166">
        <f t="shared" ref="BP21" si="266">SUM(BP22:BP26)</f>
        <v>10.161634727557427</v>
      </c>
      <c r="BQ21" s="166">
        <f t="shared" ref="BQ21" si="267">SUM(BQ22:BQ26)</f>
        <v>2.8293103076027921</v>
      </c>
      <c r="BR21" s="166">
        <f t="shared" ref="BR21" si="268">SUM(BR22:BR26)</f>
        <v>0</v>
      </c>
      <c r="BS21" s="166">
        <f t="shared" ref="BS21" si="269">SUM(BS22:BS26)</f>
        <v>0</v>
      </c>
      <c r="BT21" s="166">
        <f t="shared" ref="BT21" si="270">SUM(BT22:BT26)</f>
        <v>0</v>
      </c>
      <c r="BU21" s="167">
        <f t="shared" ref="BU21" si="271">SUM(BU22:BU26)</f>
        <v>0</v>
      </c>
      <c r="BV21" s="164">
        <f t="shared" si="67"/>
        <v>89286.687170687757</v>
      </c>
      <c r="BW21" s="165">
        <f>SUM(BW22:BW26)</f>
        <v>77967.570584202578</v>
      </c>
      <c r="BX21" s="166">
        <f t="shared" ref="BX21" si="272">SUM(BX22:BX26)</f>
        <v>10.466378551197009</v>
      </c>
      <c r="BY21" s="166">
        <f t="shared" ref="BY21" si="273">SUM(BY22:BY26)</f>
        <v>2.4756983833191444</v>
      </c>
      <c r="BZ21" s="166">
        <f t="shared" ref="BZ21" si="274">SUM(BZ22:BZ26)</f>
        <v>0</v>
      </c>
      <c r="CA21" s="166">
        <f t="shared" ref="CA21" si="275">SUM(CA22:CA26)</f>
        <v>0</v>
      </c>
      <c r="CB21" s="166">
        <f t="shared" ref="CB21" si="276">SUM(CB22:CB26)</f>
        <v>0</v>
      </c>
      <c r="CC21" s="167">
        <f t="shared" ref="CC21" si="277">SUM(CC22:CC26)</f>
        <v>0</v>
      </c>
      <c r="CD21" s="164">
        <f t="shared" si="74"/>
        <v>78916.689255215664</v>
      </c>
      <c r="CE21" s="165">
        <f>SUM(CE22:CE26)</f>
        <v>72086.652435980795</v>
      </c>
      <c r="CF21" s="166">
        <f t="shared" ref="CF21" si="278">SUM(CF22:CF26)</f>
        <v>10.086734371118776</v>
      </c>
      <c r="CG21" s="166">
        <f t="shared" ref="CG21" si="279">SUM(CG22:CG26)</f>
        <v>2.3354860340065051</v>
      </c>
      <c r="CH21" s="166">
        <f t="shared" ref="CH21" si="280">SUM(CH22:CH26)</f>
        <v>0</v>
      </c>
      <c r="CI21" s="166">
        <f t="shared" ref="CI21" si="281">SUM(CI22:CI26)</f>
        <v>0</v>
      </c>
      <c r="CJ21" s="166">
        <f t="shared" ref="CJ21" si="282">SUM(CJ22:CJ26)</f>
        <v>0</v>
      </c>
      <c r="CK21" s="167">
        <f t="shared" ref="CK21" si="283">SUM(CK22:CK26)</f>
        <v>0</v>
      </c>
      <c r="CL21" s="164">
        <f t="shared" si="81"/>
        <v>72987.984797383848</v>
      </c>
      <c r="CM21" s="165">
        <f>SUM(CM22:CM26)</f>
        <v>69932.746404612597</v>
      </c>
      <c r="CN21" s="166">
        <f t="shared" ref="CN21" si="284">SUM(CN22:CN26)</f>
        <v>9.8094968457074163</v>
      </c>
      <c r="CO21" s="166">
        <f t="shared" ref="CO21" si="285">SUM(CO22:CO26)</f>
        <v>2.3258747479954471</v>
      </c>
      <c r="CP21" s="166">
        <f t="shared" ref="CP21" si="286">SUM(CP22:CP26)</f>
        <v>0</v>
      </c>
      <c r="CQ21" s="166">
        <f t="shared" ref="CQ21" si="287">SUM(CQ22:CQ26)</f>
        <v>0</v>
      </c>
      <c r="CR21" s="166">
        <f t="shared" ref="CR21" si="288">SUM(CR22:CR26)</f>
        <v>0</v>
      </c>
      <c r="CS21" s="167">
        <f t="shared" ref="CS21" si="289">SUM(CS22:CS26)</f>
        <v>0</v>
      </c>
      <c r="CT21" s="44">
        <f t="shared" si="88"/>
        <v>70823.769124511207</v>
      </c>
      <c r="CU21" s="47"/>
    </row>
    <row r="22" spans="1:99" x14ac:dyDescent="0.25">
      <c r="A22" s="18" t="s">
        <v>90</v>
      </c>
      <c r="B22" s="32" t="s">
        <v>25</v>
      </c>
      <c r="C22" s="61">
        <v>4133.9294435437914</v>
      </c>
      <c r="D22" s="28">
        <v>7.8965089069977581E-2</v>
      </c>
      <c r="E22" s="28">
        <v>0.11260532910753415</v>
      </c>
      <c r="F22" s="28">
        <v>0</v>
      </c>
      <c r="G22" s="28">
        <v>0</v>
      </c>
      <c r="H22" s="28">
        <v>0</v>
      </c>
      <c r="I22" s="37">
        <v>0</v>
      </c>
      <c r="J22" s="44">
        <f t="shared" si="11"/>
        <v>4165.9808782512473</v>
      </c>
      <c r="K22" s="61">
        <v>4543.237205245161</v>
      </c>
      <c r="L22" s="28">
        <v>4.5204088426480105E-2</v>
      </c>
      <c r="M22" s="28">
        <v>0.12370327351088511</v>
      </c>
      <c r="N22" s="28">
        <v>0</v>
      </c>
      <c r="O22" s="28">
        <v>0</v>
      </c>
      <c r="P22" s="28">
        <v>0</v>
      </c>
      <c r="Q22" s="37">
        <v>0</v>
      </c>
      <c r="R22" s="44">
        <f t="shared" si="18"/>
        <v>4577.2842872014871</v>
      </c>
      <c r="S22" s="61">
        <v>4360.3682908103347</v>
      </c>
      <c r="T22" s="28">
        <v>3.8770351014549974E-2</v>
      </c>
      <c r="U22" s="28">
        <v>0.11871860036568349</v>
      </c>
      <c r="V22" s="28">
        <v>0</v>
      </c>
      <c r="W22" s="28">
        <v>0</v>
      </c>
      <c r="X22" s="28">
        <v>0</v>
      </c>
      <c r="Y22" s="37">
        <v>0</v>
      </c>
      <c r="Z22" s="164">
        <f t="shared" si="25"/>
        <v>4392.9142897356487</v>
      </c>
      <c r="AA22" s="61">
        <v>4898.3580736564409</v>
      </c>
      <c r="AB22" s="28">
        <v>4.0929063682749976E-2</v>
      </c>
      <c r="AC22" s="28">
        <v>0.13335931208720464</v>
      </c>
      <c r="AD22" s="28">
        <v>0</v>
      </c>
      <c r="AE22" s="28">
        <v>0</v>
      </c>
      <c r="AF22" s="28">
        <v>0</v>
      </c>
      <c r="AG22" s="37">
        <v>0</v>
      </c>
      <c r="AH22" s="44">
        <f t="shared" si="32"/>
        <v>4934.8443051426675</v>
      </c>
      <c r="AI22" s="61">
        <v>4979.7421099617632</v>
      </c>
      <c r="AJ22" s="28">
        <v>4.0904964563999932E-2</v>
      </c>
      <c r="AK22" s="28">
        <v>0.13557491930706081</v>
      </c>
      <c r="AL22" s="28">
        <v>0</v>
      </c>
      <c r="AM22" s="28">
        <v>0</v>
      </c>
      <c r="AN22" s="28">
        <v>0</v>
      </c>
      <c r="AO22" s="37">
        <v>0</v>
      </c>
      <c r="AP22" s="44">
        <f t="shared" si="39"/>
        <v>5016.8148025859264</v>
      </c>
      <c r="AQ22" s="61">
        <v>3051.1305645591196</v>
      </c>
      <c r="AR22" s="28">
        <v>2.5693384179649961E-2</v>
      </c>
      <c r="AS22" s="28">
        <v>8.3075286794951908E-2</v>
      </c>
      <c r="AT22" s="28">
        <v>0</v>
      </c>
      <c r="AU22" s="28">
        <v>0</v>
      </c>
      <c r="AV22" s="28">
        <v>0</v>
      </c>
      <c r="AW22" s="37">
        <v>0</v>
      </c>
      <c r="AX22" s="44">
        <f t="shared" si="46"/>
        <v>3073.8649303168122</v>
      </c>
      <c r="AY22" s="61">
        <v>4511.9963135780181</v>
      </c>
      <c r="AZ22" s="28">
        <v>2.9118964376122727E-2</v>
      </c>
      <c r="BA22" s="28">
        <v>0.12284572072927308</v>
      </c>
      <c r="BB22" s="28">
        <v>0</v>
      </c>
      <c r="BC22" s="28">
        <v>0</v>
      </c>
      <c r="BD22" s="28">
        <v>0</v>
      </c>
      <c r="BE22" s="37">
        <v>0</v>
      </c>
      <c r="BF22" s="44">
        <f t="shared" si="53"/>
        <v>4545.3657605738072</v>
      </c>
      <c r="BG22" s="61">
        <v>4671.1596449532399</v>
      </c>
      <c r="BH22" s="28">
        <v>2.7493641110726733E-2</v>
      </c>
      <c r="BI22" s="28">
        <v>0.12717427066249462</v>
      </c>
      <c r="BJ22" s="28">
        <v>0</v>
      </c>
      <c r="BK22" s="28">
        <v>0</v>
      </c>
      <c r="BL22" s="28">
        <v>0</v>
      </c>
      <c r="BM22" s="37">
        <v>0</v>
      </c>
      <c r="BN22" s="44">
        <f t="shared" si="60"/>
        <v>4705.6306486299009</v>
      </c>
      <c r="BO22" s="168">
        <v>4826.9623011073145</v>
      </c>
      <c r="BP22" s="169">
        <v>2.6819599813067391E-2</v>
      </c>
      <c r="BQ22" s="169">
        <v>0.1306216814011017</v>
      </c>
      <c r="BR22" s="169">
        <v>0</v>
      </c>
      <c r="BS22" s="169">
        <v>0</v>
      </c>
      <c r="BT22" s="169">
        <v>0</v>
      </c>
      <c r="BU22" s="170">
        <v>0</v>
      </c>
      <c r="BV22" s="164">
        <f t="shared" si="67"/>
        <v>4862.3279954733716</v>
      </c>
      <c r="BW22" s="168">
        <v>4979.6430715290026</v>
      </c>
      <c r="BX22" s="169">
        <v>2.6029253771310226E-2</v>
      </c>
      <c r="BY22" s="169">
        <v>0.13475707813297816</v>
      </c>
      <c r="BZ22" s="169">
        <v>0</v>
      </c>
      <c r="CA22" s="169">
        <v>0</v>
      </c>
      <c r="CB22" s="169">
        <v>0</v>
      </c>
      <c r="CC22" s="170">
        <v>0</v>
      </c>
      <c r="CD22" s="164">
        <f t="shared" si="74"/>
        <v>5016.0825163398385</v>
      </c>
      <c r="CE22" s="168">
        <v>5083.3133527042301</v>
      </c>
      <c r="CF22" s="169">
        <v>2.50480680384692E-2</v>
      </c>
      <c r="CG22" s="169">
        <v>0.13839107905399994</v>
      </c>
      <c r="CH22" s="169">
        <v>0</v>
      </c>
      <c r="CI22" s="169">
        <v>0</v>
      </c>
      <c r="CJ22" s="169">
        <v>0</v>
      </c>
      <c r="CK22" s="170">
        <v>0</v>
      </c>
      <c r="CL22" s="164">
        <f t="shared" si="81"/>
        <v>5120.6883345586166</v>
      </c>
      <c r="CM22" s="168">
        <v>5129.9293157228749</v>
      </c>
      <c r="CN22" s="169">
        <v>2.4027648436867104E-2</v>
      </c>
      <c r="CO22" s="169">
        <v>0.13965967767693091</v>
      </c>
      <c r="CP22" s="169">
        <v>0</v>
      </c>
      <c r="CQ22" s="169">
        <v>0</v>
      </c>
      <c r="CR22" s="169">
        <v>0</v>
      </c>
      <c r="CS22" s="170">
        <v>0</v>
      </c>
      <c r="CT22" s="44">
        <f t="shared" si="88"/>
        <v>5167.6119044634943</v>
      </c>
    </row>
    <row r="23" spans="1:99" x14ac:dyDescent="0.25">
      <c r="A23" s="18" t="s">
        <v>91</v>
      </c>
      <c r="B23" s="32" t="s">
        <v>26</v>
      </c>
      <c r="C23" s="61">
        <v>113895.9115569524</v>
      </c>
      <c r="D23" s="28">
        <v>38.253726883910559</v>
      </c>
      <c r="E23" s="28">
        <v>3.0910134795492454</v>
      </c>
      <c r="F23" s="28">
        <v>0</v>
      </c>
      <c r="G23" s="28">
        <v>0</v>
      </c>
      <c r="H23" s="28">
        <v>0</v>
      </c>
      <c r="I23" s="37">
        <v>0</v>
      </c>
      <c r="J23" s="44">
        <f t="shared" si="11"/>
        <v>115786.13448178244</v>
      </c>
      <c r="K23" s="61">
        <v>125423.99166894807</v>
      </c>
      <c r="L23" s="28">
        <v>8.0446841422092881</v>
      </c>
      <c r="M23" s="28">
        <v>4.0162232988879936</v>
      </c>
      <c r="N23" s="28">
        <v>0</v>
      </c>
      <c r="O23" s="28">
        <v>0</v>
      </c>
      <c r="P23" s="28">
        <v>0</v>
      </c>
      <c r="Q23" s="37">
        <v>0</v>
      </c>
      <c r="R23" s="44">
        <f t="shared" si="18"/>
        <v>126713.54199913525</v>
      </c>
      <c r="S23" s="61">
        <v>125650.61600198755</v>
      </c>
      <c r="T23" s="28">
        <v>5.6262613109631472</v>
      </c>
      <c r="U23" s="28">
        <v>4.6245377294177548</v>
      </c>
      <c r="V23" s="28">
        <v>0</v>
      </c>
      <c r="W23" s="28">
        <v>0</v>
      </c>
      <c r="X23" s="28">
        <v>0</v>
      </c>
      <c r="Y23" s="37">
        <v>0</v>
      </c>
      <c r="Z23" s="164">
        <f t="shared" si="25"/>
        <v>127033.65381699023</v>
      </c>
      <c r="AA23" s="61">
        <v>123158.44098956285</v>
      </c>
      <c r="AB23" s="28">
        <v>5.4429688186970839</v>
      </c>
      <c r="AC23" s="28">
        <v>4.5139731126251217</v>
      </c>
      <c r="AD23" s="28">
        <v>0</v>
      </c>
      <c r="AE23" s="28">
        <v>0</v>
      </c>
      <c r="AF23" s="28">
        <v>0</v>
      </c>
      <c r="AG23" s="37">
        <v>0</v>
      </c>
      <c r="AH23" s="44">
        <f t="shared" si="32"/>
        <v>124507.04699133201</v>
      </c>
      <c r="AI23" s="61">
        <v>123072.89846236251</v>
      </c>
      <c r="AJ23" s="28">
        <v>5.6538417017527687</v>
      </c>
      <c r="AK23" s="28">
        <v>4.4388122914768715</v>
      </c>
      <c r="AL23" s="28">
        <v>0</v>
      </c>
      <c r="AM23" s="28">
        <v>0</v>
      </c>
      <c r="AN23" s="28">
        <v>0</v>
      </c>
      <c r="AO23" s="37">
        <v>0</v>
      </c>
      <c r="AP23" s="44">
        <f t="shared" si="39"/>
        <v>124407.49128725297</v>
      </c>
      <c r="AQ23" s="61">
        <v>103240.04331800858</v>
      </c>
      <c r="AR23" s="28">
        <v>4.8140717489279812</v>
      </c>
      <c r="AS23" s="28">
        <v>3.7175843240508488</v>
      </c>
      <c r="AT23" s="28">
        <v>0</v>
      </c>
      <c r="AU23" s="28">
        <v>0</v>
      </c>
      <c r="AV23" s="28">
        <v>0</v>
      </c>
      <c r="AW23" s="37">
        <v>0</v>
      </c>
      <c r="AX23" s="44">
        <f t="shared" si="46"/>
        <v>104359.99717285205</v>
      </c>
      <c r="AY23" s="61">
        <v>110600.57923833848</v>
      </c>
      <c r="AZ23" s="28">
        <v>6.6511187117566468</v>
      </c>
      <c r="BA23" s="28">
        <v>3.7709924117756617</v>
      </c>
      <c r="BB23" s="28">
        <v>0</v>
      </c>
      <c r="BC23" s="28">
        <v>0</v>
      </c>
      <c r="BD23" s="28">
        <v>0</v>
      </c>
      <c r="BE23" s="37">
        <v>0</v>
      </c>
      <c r="BF23" s="44">
        <f t="shared" si="53"/>
        <v>111786.12355138821</v>
      </c>
      <c r="BG23" s="61">
        <v>94345.924483957409</v>
      </c>
      <c r="BH23" s="28">
        <v>8.2504065436507368</v>
      </c>
      <c r="BI23" s="28">
        <v>3.1175810750265391</v>
      </c>
      <c r="BJ23" s="28">
        <v>0</v>
      </c>
      <c r="BK23" s="28">
        <v>0</v>
      </c>
      <c r="BL23" s="28">
        <v>0</v>
      </c>
      <c r="BM23" s="37">
        <v>0</v>
      </c>
      <c r="BN23" s="44">
        <f t="shared" si="60"/>
        <v>95403.094852061666</v>
      </c>
      <c r="BO23" s="168">
        <v>81663.227716905792</v>
      </c>
      <c r="BP23" s="169">
        <v>9.3062543043930663</v>
      </c>
      <c r="BQ23" s="169">
        <v>2.653804544896984</v>
      </c>
      <c r="BR23" s="169">
        <v>0</v>
      </c>
      <c r="BS23" s="169">
        <v>0</v>
      </c>
      <c r="BT23" s="169">
        <v>0</v>
      </c>
      <c r="BU23" s="170">
        <v>0</v>
      </c>
      <c r="BV23" s="164">
        <f t="shared" si="67"/>
        <v>82627.061041826499</v>
      </c>
      <c r="BW23" s="168">
        <v>71244.657323067222</v>
      </c>
      <c r="BX23" s="169">
        <v>9.61851236424992</v>
      </c>
      <c r="BY23" s="169">
        <v>2.2964952477478424</v>
      </c>
      <c r="BZ23" s="169">
        <v>0</v>
      </c>
      <c r="CA23" s="169">
        <v>0</v>
      </c>
      <c r="CB23" s="169">
        <v>0</v>
      </c>
      <c r="CC23" s="170">
        <v>0</v>
      </c>
      <c r="CD23" s="164">
        <f t="shared" si="74"/>
        <v>72122.546909919402</v>
      </c>
      <c r="CE23" s="168">
        <v>65279.987293831327</v>
      </c>
      <c r="CF23" s="169">
        <v>9.2468508585069618</v>
      </c>
      <c r="CG23" s="169">
        <v>2.1530629727378545</v>
      </c>
      <c r="CH23" s="169">
        <v>0</v>
      </c>
      <c r="CI23" s="169">
        <v>0</v>
      </c>
      <c r="CJ23" s="169">
        <v>0</v>
      </c>
      <c r="CK23" s="170">
        <v>0</v>
      </c>
      <c r="CL23" s="164">
        <f t="shared" si="81"/>
        <v>66109.460805645067</v>
      </c>
      <c r="CM23" s="168">
        <v>63073.360421028352</v>
      </c>
      <c r="CN23" s="169">
        <v>8.9741196289422067</v>
      </c>
      <c r="CO23" s="169">
        <v>2.1422168519916185</v>
      </c>
      <c r="CP23" s="169">
        <v>0</v>
      </c>
      <c r="CQ23" s="169">
        <v>0</v>
      </c>
      <c r="CR23" s="169">
        <v>0</v>
      </c>
      <c r="CS23" s="170">
        <v>0</v>
      </c>
      <c r="CT23" s="44">
        <f t="shared" si="88"/>
        <v>63892.323236416516</v>
      </c>
      <c r="CU23" s="47"/>
    </row>
    <row r="24" spans="1:99" x14ac:dyDescent="0.25">
      <c r="A24" s="18" t="s">
        <v>92</v>
      </c>
      <c r="B24" s="32" t="s">
        <v>27</v>
      </c>
      <c r="C24" s="61">
        <v>1078.4306559524291</v>
      </c>
      <c r="D24" s="28">
        <v>0.15333589101623629</v>
      </c>
      <c r="E24" s="28">
        <v>4.2462246742957746E-2</v>
      </c>
      <c r="F24" s="28">
        <v>0</v>
      </c>
      <c r="G24" s="28">
        <v>0</v>
      </c>
      <c r="H24" s="28">
        <v>0</v>
      </c>
      <c r="I24" s="37">
        <v>0</v>
      </c>
      <c r="J24" s="44">
        <f t="shared" si="11"/>
        <v>1093.9765562877674</v>
      </c>
      <c r="K24" s="61">
        <v>502.49634423605141</v>
      </c>
      <c r="L24" s="28">
        <v>7.6459313333594417E-2</v>
      </c>
      <c r="M24" s="28">
        <v>2.117334830776461E-2</v>
      </c>
      <c r="N24" s="28">
        <v>0</v>
      </c>
      <c r="O24" s="28">
        <v>0</v>
      </c>
      <c r="P24" s="28">
        <v>0</v>
      </c>
      <c r="Q24" s="37">
        <v>0</v>
      </c>
      <c r="R24" s="44">
        <f t="shared" si="18"/>
        <v>510.24814231094967</v>
      </c>
      <c r="S24" s="61">
        <v>411.86706973125439</v>
      </c>
      <c r="T24" s="28">
        <v>6.3061441119757408E-2</v>
      </c>
      <c r="U24" s="28">
        <v>1.7463168310086669E-2</v>
      </c>
      <c r="V24" s="28">
        <v>0</v>
      </c>
      <c r="W24" s="28">
        <v>0</v>
      </c>
      <c r="X24" s="28">
        <v>0</v>
      </c>
      <c r="Y24" s="37">
        <v>0</v>
      </c>
      <c r="Z24" s="164">
        <f t="shared" si="25"/>
        <v>418.26052968478058</v>
      </c>
      <c r="AA24" s="61">
        <v>364.7707968461591</v>
      </c>
      <c r="AB24" s="28">
        <v>5.6364582001040359E-2</v>
      </c>
      <c r="AC24" s="28">
        <v>1.5608653477211177E-2</v>
      </c>
      <c r="AD24" s="28">
        <v>0</v>
      </c>
      <c r="AE24" s="28">
        <v>0</v>
      </c>
      <c r="AF24" s="28">
        <v>0</v>
      </c>
      <c r="AG24" s="37">
        <v>0</v>
      </c>
      <c r="AH24" s="44">
        <f t="shared" si="32"/>
        <v>370.4852983136492</v>
      </c>
      <c r="AI24" s="61">
        <v>364.63013412140407</v>
      </c>
      <c r="AJ24" s="28">
        <v>5.6312400773001502E-2</v>
      </c>
      <c r="AK24" s="28">
        <v>1.559420329098503E-2</v>
      </c>
      <c r="AL24" s="28">
        <v>0</v>
      </c>
      <c r="AM24" s="28">
        <v>0</v>
      </c>
      <c r="AN24" s="28">
        <v>0</v>
      </c>
      <c r="AO24" s="37">
        <v>0</v>
      </c>
      <c r="AP24" s="44">
        <f t="shared" si="39"/>
        <v>370.33934521515914</v>
      </c>
      <c r="AQ24" s="61">
        <v>304.44574214235081</v>
      </c>
      <c r="AR24" s="28">
        <v>4.6947124314712187E-2</v>
      </c>
      <c r="AS24" s="28">
        <v>1.3000742117920301E-2</v>
      </c>
      <c r="AT24" s="28">
        <v>0</v>
      </c>
      <c r="AU24" s="28">
        <v>0</v>
      </c>
      <c r="AV24" s="28">
        <v>0</v>
      </c>
      <c r="AW24" s="37">
        <v>0</v>
      </c>
      <c r="AX24" s="44">
        <f t="shared" si="46"/>
        <v>309.20545828441163</v>
      </c>
      <c r="AY24" s="61">
        <v>375.11301133728864</v>
      </c>
      <c r="AZ24" s="28">
        <v>5.4152719829543637E-2</v>
      </c>
      <c r="BA24" s="28">
        <v>1.4996137798950548E-2</v>
      </c>
      <c r="BB24" s="28">
        <v>0</v>
      </c>
      <c r="BC24" s="28">
        <v>0</v>
      </c>
      <c r="BD24" s="28">
        <v>0</v>
      </c>
      <c r="BE24" s="37">
        <v>0</v>
      </c>
      <c r="BF24" s="44">
        <f t="shared" si="53"/>
        <v>380.60326400923776</v>
      </c>
      <c r="BG24" s="61">
        <v>300.09040906983091</v>
      </c>
      <c r="BH24" s="28">
        <v>4.332217586363489E-2</v>
      </c>
      <c r="BI24" s="28">
        <v>1.1996910239160432E-2</v>
      </c>
      <c r="BJ24" s="28">
        <v>0</v>
      </c>
      <c r="BK24" s="28">
        <v>0</v>
      </c>
      <c r="BL24" s="28">
        <v>0</v>
      </c>
      <c r="BM24" s="37">
        <v>0</v>
      </c>
      <c r="BN24" s="44">
        <f t="shared" si="60"/>
        <v>304.48261120739016</v>
      </c>
      <c r="BO24" s="168">
        <v>300.09040906983091</v>
      </c>
      <c r="BP24" s="169">
        <v>4.332217586363489E-2</v>
      </c>
      <c r="BQ24" s="169">
        <v>1.1996910239160432E-2</v>
      </c>
      <c r="BR24" s="169">
        <v>0</v>
      </c>
      <c r="BS24" s="169">
        <v>0</v>
      </c>
      <c r="BT24" s="169">
        <v>0</v>
      </c>
      <c r="BU24" s="170">
        <v>0</v>
      </c>
      <c r="BV24" s="164">
        <f t="shared" si="67"/>
        <v>304.48261120739016</v>
      </c>
      <c r="BW24" s="168">
        <v>300.09040906983091</v>
      </c>
      <c r="BX24" s="169">
        <v>4.3322175863634904E-2</v>
      </c>
      <c r="BY24" s="169">
        <v>1.1996910239160432E-2</v>
      </c>
      <c r="BZ24" s="169">
        <v>0</v>
      </c>
      <c r="CA24" s="169">
        <v>0</v>
      </c>
      <c r="CB24" s="169">
        <v>0</v>
      </c>
      <c r="CC24" s="170">
        <v>0</v>
      </c>
      <c r="CD24" s="164">
        <f t="shared" si="74"/>
        <v>304.48261120739016</v>
      </c>
      <c r="CE24" s="168">
        <v>300.09040906983091</v>
      </c>
      <c r="CF24" s="169">
        <v>4.3322175863634904E-2</v>
      </c>
      <c r="CG24" s="169">
        <v>1.1996910239160432E-2</v>
      </c>
      <c r="CH24" s="169">
        <v>0</v>
      </c>
      <c r="CI24" s="169">
        <v>0</v>
      </c>
      <c r="CJ24" s="169">
        <v>0</v>
      </c>
      <c r="CK24" s="170">
        <v>0</v>
      </c>
      <c r="CL24" s="164">
        <f t="shared" si="81"/>
        <v>304.48261120739016</v>
      </c>
      <c r="CM24" s="168">
        <v>300.09040906983086</v>
      </c>
      <c r="CN24" s="169">
        <v>4.332217586363489E-2</v>
      </c>
      <c r="CO24" s="169">
        <v>1.1996910239160432E-2</v>
      </c>
      <c r="CP24" s="169">
        <v>0</v>
      </c>
      <c r="CQ24" s="169">
        <v>0</v>
      </c>
      <c r="CR24" s="169">
        <v>0</v>
      </c>
      <c r="CS24" s="170">
        <v>0</v>
      </c>
      <c r="CT24" s="44">
        <f t="shared" si="88"/>
        <v>304.48261120739011</v>
      </c>
    </row>
    <row r="25" spans="1:99" x14ac:dyDescent="0.25">
      <c r="A25" s="18" t="s">
        <v>93</v>
      </c>
      <c r="B25" s="32" t="s">
        <v>28</v>
      </c>
      <c r="C25" s="61">
        <v>1020.7492236581568</v>
      </c>
      <c r="D25" s="28">
        <v>0.46970533106853946</v>
      </c>
      <c r="E25" s="28">
        <v>2.3264744144749518E-2</v>
      </c>
      <c r="F25" s="28">
        <v>0</v>
      </c>
      <c r="G25" s="28">
        <v>0</v>
      </c>
      <c r="H25" s="28">
        <v>0</v>
      </c>
      <c r="I25" s="37">
        <v>0</v>
      </c>
      <c r="J25" s="44">
        <f t="shared" si="11"/>
        <v>1040.0661301264345</v>
      </c>
      <c r="K25" s="61">
        <v>1257.0866244208346</v>
      </c>
      <c r="L25" s="28">
        <v>0.72172769631260503</v>
      </c>
      <c r="M25" s="28">
        <v>2.9616938064286061E-2</v>
      </c>
      <c r="N25" s="28">
        <v>0</v>
      </c>
      <c r="O25" s="28">
        <v>0</v>
      </c>
      <c r="P25" s="28">
        <v>0</v>
      </c>
      <c r="Q25" s="37">
        <v>0</v>
      </c>
      <c r="R25" s="44">
        <f t="shared" si="18"/>
        <v>1285.1434885046233</v>
      </c>
      <c r="S25" s="61">
        <v>1302.5591922899071</v>
      </c>
      <c r="T25" s="28">
        <v>0.78080287073736199</v>
      </c>
      <c r="U25" s="28">
        <v>3.135934518656612E-2</v>
      </c>
      <c r="V25" s="28">
        <v>0</v>
      </c>
      <c r="W25" s="28">
        <v>0</v>
      </c>
      <c r="X25" s="28">
        <v>0</v>
      </c>
      <c r="Y25" s="37">
        <v>0</v>
      </c>
      <c r="Z25" s="164">
        <f t="shared" si="25"/>
        <v>1332.7318991449931</v>
      </c>
      <c r="AA25" s="61">
        <v>1292.139681982527</v>
      </c>
      <c r="AB25" s="28">
        <v>0.79548784305827502</v>
      </c>
      <c r="AC25" s="28">
        <v>3.1443736525199481E-2</v>
      </c>
      <c r="AD25" s="28">
        <v>0</v>
      </c>
      <c r="AE25" s="28">
        <v>0</v>
      </c>
      <c r="AF25" s="28">
        <v>0</v>
      </c>
      <c r="AG25" s="37">
        <v>0</v>
      </c>
      <c r="AH25" s="44">
        <f t="shared" si="32"/>
        <v>1322.7459317673367</v>
      </c>
      <c r="AI25" s="61">
        <v>1303.3648781454283</v>
      </c>
      <c r="AJ25" s="28">
        <v>0.80472796516538347</v>
      </c>
      <c r="AK25" s="28">
        <v>3.1668234069580574E-2</v>
      </c>
      <c r="AL25" s="28">
        <v>0</v>
      </c>
      <c r="AM25" s="28">
        <v>0</v>
      </c>
      <c r="AN25" s="28">
        <v>0</v>
      </c>
      <c r="AO25" s="37">
        <v>0</v>
      </c>
      <c r="AP25" s="44">
        <f t="shared" si="39"/>
        <v>1334.2893431984978</v>
      </c>
      <c r="AQ25" s="61">
        <v>1273.626902912396</v>
      </c>
      <c r="AR25" s="28">
        <v>0.80001964501768463</v>
      </c>
      <c r="AS25" s="28">
        <v>3.113642447193737E-2</v>
      </c>
      <c r="AT25" s="28">
        <v>0</v>
      </c>
      <c r="AU25" s="28">
        <v>0</v>
      </c>
      <c r="AV25" s="28">
        <v>0</v>
      </c>
      <c r="AW25" s="37">
        <v>0</v>
      </c>
      <c r="AX25" s="44">
        <f t="shared" si="46"/>
        <v>1304.2786054579544</v>
      </c>
      <c r="AY25" s="61">
        <v>1223.7113841773426</v>
      </c>
      <c r="AZ25" s="28">
        <v>0.7608675838527581</v>
      </c>
      <c r="BA25" s="28">
        <v>3.0425413577748861E-2</v>
      </c>
      <c r="BB25" s="28">
        <v>0</v>
      </c>
      <c r="BC25" s="28">
        <v>0</v>
      </c>
      <c r="BD25" s="28">
        <v>0</v>
      </c>
      <c r="BE25" s="37">
        <v>0</v>
      </c>
      <c r="BF25" s="44">
        <f t="shared" si="53"/>
        <v>1253.0784111233231</v>
      </c>
      <c r="BG25" s="61">
        <v>1180.3335123554805</v>
      </c>
      <c r="BH25" s="28">
        <v>0.75005709557076461</v>
      </c>
      <c r="BI25" s="28">
        <v>2.9269756766156958E-2</v>
      </c>
      <c r="BJ25" s="28">
        <v>0</v>
      </c>
      <c r="BK25" s="28">
        <v>0</v>
      </c>
      <c r="BL25" s="28">
        <v>0</v>
      </c>
      <c r="BM25" s="37">
        <v>0</v>
      </c>
      <c r="BN25" s="44">
        <f t="shared" si="60"/>
        <v>1209.0915965744935</v>
      </c>
      <c r="BO25" s="168">
        <v>1161.4318881912675</v>
      </c>
      <c r="BP25" s="169">
        <v>0.74342102552157374</v>
      </c>
      <c r="BQ25" s="169">
        <v>2.8810155955365634E-2</v>
      </c>
      <c r="BR25" s="169">
        <v>0</v>
      </c>
      <c r="BS25" s="169">
        <v>0</v>
      </c>
      <c r="BT25" s="169">
        <v>0</v>
      </c>
      <c r="BU25" s="170">
        <v>0</v>
      </c>
      <c r="BV25" s="164">
        <f t="shared" si="67"/>
        <v>1189.8823682340433</v>
      </c>
      <c r="BW25" s="168">
        <v>1144.4521676255431</v>
      </c>
      <c r="BX25" s="169">
        <v>0.73696892298894601</v>
      </c>
      <c r="BY25" s="169">
        <v>2.8398630064590594E-2</v>
      </c>
      <c r="BZ25" s="169">
        <v>0</v>
      </c>
      <c r="CA25" s="169">
        <v>0</v>
      </c>
      <c r="CB25" s="169">
        <v>0</v>
      </c>
      <c r="CC25" s="170">
        <v>0</v>
      </c>
      <c r="CD25" s="164">
        <f t="shared" si="74"/>
        <v>1172.6129344363501</v>
      </c>
      <c r="CE25" s="168">
        <v>1130.7004920765851</v>
      </c>
      <c r="CF25" s="169">
        <v>0.73082507763066129</v>
      </c>
      <c r="CG25" s="169">
        <v>2.8068170893221098E-2</v>
      </c>
      <c r="CH25" s="169">
        <v>0</v>
      </c>
      <c r="CI25" s="169">
        <v>0</v>
      </c>
      <c r="CJ25" s="169">
        <v>0</v>
      </c>
      <c r="CK25" s="170">
        <v>0</v>
      </c>
      <c r="CL25" s="164">
        <f t="shared" si="81"/>
        <v>1158.6016595369474</v>
      </c>
      <c r="CM25" s="168">
        <v>1119.3455386932314</v>
      </c>
      <c r="CN25" s="169">
        <v>0.72491095823738205</v>
      </c>
      <c r="CO25" s="169">
        <v>2.7797665088035623E-2</v>
      </c>
      <c r="CP25" s="169">
        <v>0</v>
      </c>
      <c r="CQ25" s="169">
        <v>0</v>
      </c>
      <c r="CR25" s="169">
        <v>0</v>
      </c>
      <c r="CS25" s="170">
        <v>0</v>
      </c>
      <c r="CT25" s="44">
        <f t="shared" si="88"/>
        <v>1147.0094267722075</v>
      </c>
    </row>
    <row r="26" spans="1:99" x14ac:dyDescent="0.25">
      <c r="A26" s="18" t="s">
        <v>94</v>
      </c>
      <c r="B26" s="32" t="s">
        <v>29</v>
      </c>
      <c r="C26" s="61">
        <v>211.5600654587694</v>
      </c>
      <c r="D26" s="28">
        <v>0.12030146979763888</v>
      </c>
      <c r="E26" s="28">
        <v>3.4981108592013954E-3</v>
      </c>
      <c r="F26" s="28">
        <v>0</v>
      </c>
      <c r="G26" s="28">
        <v>0</v>
      </c>
      <c r="H26" s="28">
        <v>0</v>
      </c>
      <c r="I26" s="37">
        <v>0</v>
      </c>
      <c r="J26" s="44">
        <f t="shared" si="11"/>
        <v>215.85550599079164</v>
      </c>
      <c r="K26" s="61">
        <v>538.98180496944588</v>
      </c>
      <c r="L26" s="28">
        <v>0.40221737948435066</v>
      </c>
      <c r="M26" s="28">
        <v>8.8837513029917294E-3</v>
      </c>
      <c r="N26" s="28">
        <v>0</v>
      </c>
      <c r="O26" s="28">
        <v>0</v>
      </c>
      <c r="P26" s="28">
        <v>0</v>
      </c>
      <c r="Q26" s="37">
        <v>0</v>
      </c>
      <c r="R26" s="44">
        <f t="shared" si="18"/>
        <v>552.59808569030042</v>
      </c>
      <c r="S26" s="61">
        <v>423.93406482165756</v>
      </c>
      <c r="T26" s="28">
        <v>6.8435378073426104E-2</v>
      </c>
      <c r="U26" s="28">
        <v>6.2653649689984065E-3</v>
      </c>
      <c r="V26" s="28">
        <v>0</v>
      </c>
      <c r="W26" s="28">
        <v>0</v>
      </c>
      <c r="X26" s="28">
        <v>0</v>
      </c>
      <c r="Y26" s="37">
        <v>0</v>
      </c>
      <c r="Z26" s="164">
        <f t="shared" si="25"/>
        <v>427.51057712449801</v>
      </c>
      <c r="AA26" s="61">
        <v>376.32438140013448</v>
      </c>
      <c r="AB26" s="28">
        <v>0.11247331901842873</v>
      </c>
      <c r="AC26" s="28">
        <v>5.6568184956778357E-3</v>
      </c>
      <c r="AD26" s="28">
        <v>0</v>
      </c>
      <c r="AE26" s="28">
        <v>0</v>
      </c>
      <c r="AF26" s="28">
        <v>0</v>
      </c>
      <c r="AG26" s="37">
        <v>0</v>
      </c>
      <c r="AH26" s="44">
        <f t="shared" si="32"/>
        <v>380.97269123400508</v>
      </c>
      <c r="AI26" s="61">
        <v>459.84487963995161</v>
      </c>
      <c r="AJ26" s="28">
        <v>6.7390574221826025E-2</v>
      </c>
      <c r="AK26" s="28">
        <v>7.3094976207410114E-3</v>
      </c>
      <c r="AL26" s="28">
        <v>0</v>
      </c>
      <c r="AM26" s="28">
        <v>0</v>
      </c>
      <c r="AN26" s="28">
        <v>0</v>
      </c>
      <c r="AO26" s="37">
        <v>0</v>
      </c>
      <c r="AP26" s="44">
        <f t="shared" si="39"/>
        <v>463.6688325876591</v>
      </c>
      <c r="AQ26" s="61">
        <v>309.78629364373228</v>
      </c>
      <c r="AR26" s="28">
        <v>4.3083831139355988E-2</v>
      </c>
      <c r="AS26" s="28">
        <v>4.2004643569180395E-3</v>
      </c>
      <c r="AT26" s="28">
        <v>0</v>
      </c>
      <c r="AU26" s="28">
        <v>0</v>
      </c>
      <c r="AV26" s="28">
        <v>0</v>
      </c>
      <c r="AW26" s="37">
        <v>0</v>
      </c>
      <c r="AX26" s="44">
        <f t="shared" si="46"/>
        <v>312.10576397021754</v>
      </c>
      <c r="AY26" s="61">
        <v>326.08895007499564</v>
      </c>
      <c r="AZ26" s="28">
        <v>4.5351138993896693E-2</v>
      </c>
      <c r="BA26" s="28">
        <v>4.4215158645788529E-3</v>
      </c>
      <c r="BB26" s="28">
        <v>0</v>
      </c>
      <c r="BC26" s="28">
        <v>0</v>
      </c>
      <c r="BD26" s="28">
        <v>0</v>
      </c>
      <c r="BE26" s="37">
        <v>0</v>
      </c>
      <c r="BF26" s="44">
        <f t="shared" si="53"/>
        <v>328.53048367093811</v>
      </c>
      <c r="BG26" s="61">
        <v>308.64092339984967</v>
      </c>
      <c r="BH26" s="28">
        <v>4.2924537654808761E-2</v>
      </c>
      <c r="BI26" s="28">
        <v>4.1849340155710579E-3</v>
      </c>
      <c r="BJ26" s="28">
        <v>0</v>
      </c>
      <c r="BK26" s="28">
        <v>0</v>
      </c>
      <c r="BL26" s="28">
        <v>0</v>
      </c>
      <c r="BM26" s="37">
        <v>0</v>
      </c>
      <c r="BN26" s="44">
        <f t="shared" si="60"/>
        <v>310.95181796831065</v>
      </c>
      <c r="BO26" s="168">
        <v>300.68185152721998</v>
      </c>
      <c r="BP26" s="169">
        <v>4.1817621966083254E-2</v>
      </c>
      <c r="BQ26" s="169">
        <v>4.0770151101801756E-3</v>
      </c>
      <c r="BR26" s="169">
        <v>0</v>
      </c>
      <c r="BS26" s="169">
        <v>0</v>
      </c>
      <c r="BT26" s="169">
        <v>0</v>
      </c>
      <c r="BU26" s="170">
        <v>0</v>
      </c>
      <c r="BV26" s="164">
        <f t="shared" si="67"/>
        <v>302.93315394646805</v>
      </c>
      <c r="BW26" s="168">
        <v>298.72761291098141</v>
      </c>
      <c r="BX26" s="169">
        <v>4.1545834323196577E-2</v>
      </c>
      <c r="BY26" s="169">
        <v>4.0505171345729552E-3</v>
      </c>
      <c r="BZ26" s="169">
        <v>0</v>
      </c>
      <c r="CA26" s="169">
        <v>0</v>
      </c>
      <c r="CB26" s="169">
        <v>0</v>
      </c>
      <c r="CC26" s="170">
        <v>0</v>
      </c>
      <c r="CD26" s="164">
        <f t="shared" si="74"/>
        <v>300.96428331269271</v>
      </c>
      <c r="CE26" s="168">
        <v>292.56088829882145</v>
      </c>
      <c r="CF26" s="169">
        <v>4.0688191079048516E-2</v>
      </c>
      <c r="CG26" s="169">
        <v>3.9669010822691794E-3</v>
      </c>
      <c r="CH26" s="169">
        <v>0</v>
      </c>
      <c r="CI26" s="169">
        <v>0</v>
      </c>
      <c r="CJ26" s="169">
        <v>0</v>
      </c>
      <c r="CK26" s="170">
        <v>0</v>
      </c>
      <c r="CL26" s="164">
        <f t="shared" si="81"/>
        <v>294.75138643583614</v>
      </c>
      <c r="CM26" s="168">
        <v>310.02072009830272</v>
      </c>
      <c r="CN26" s="169">
        <v>4.3116434227325175E-2</v>
      </c>
      <c r="CO26" s="169">
        <v>4.2036429997016171E-3</v>
      </c>
      <c r="CP26" s="169">
        <v>0</v>
      </c>
      <c r="CQ26" s="169">
        <v>0</v>
      </c>
      <c r="CR26" s="169">
        <v>0</v>
      </c>
      <c r="CS26" s="170">
        <v>0</v>
      </c>
      <c r="CT26" s="44">
        <f t="shared" si="88"/>
        <v>312.34194565158873</v>
      </c>
    </row>
    <row r="27" spans="1:99" x14ac:dyDescent="0.25">
      <c r="A27" s="18" t="s">
        <v>95</v>
      </c>
      <c r="B27" s="57" t="s">
        <v>30</v>
      </c>
      <c r="C27" s="58">
        <f>SUM(C28:C30)</f>
        <v>91854.843779862771</v>
      </c>
      <c r="D27" s="59">
        <f t="shared" ref="D27:I27" si="290">SUM(D28:D30)</f>
        <v>185.97425906781424</v>
      </c>
      <c r="E27" s="59">
        <f t="shared" si="290"/>
        <v>4.9331138396938288</v>
      </c>
      <c r="F27" s="59">
        <f t="shared" si="290"/>
        <v>0</v>
      </c>
      <c r="G27" s="59">
        <f t="shared" si="290"/>
        <v>0</v>
      </c>
      <c r="H27" s="59">
        <f t="shared" si="290"/>
        <v>0</v>
      </c>
      <c r="I27" s="60">
        <f t="shared" si="290"/>
        <v>0</v>
      </c>
      <c r="J27" s="44">
        <f t="shared" si="11"/>
        <v>98369.398201280434</v>
      </c>
      <c r="K27" s="58">
        <f>SUM(K28:K30)</f>
        <v>96196.179020779498</v>
      </c>
      <c r="L27" s="59">
        <f t="shared" ref="L27" si="291">SUM(L28:L30)</f>
        <v>71.143499409683585</v>
      </c>
      <c r="M27" s="59">
        <f t="shared" ref="M27" si="292">SUM(M28:M30)</f>
        <v>4.9394492039447133</v>
      </c>
      <c r="N27" s="59">
        <f t="shared" ref="N27" si="293">SUM(N28:N30)</f>
        <v>0</v>
      </c>
      <c r="O27" s="59">
        <f t="shared" ref="O27" si="294">SUM(O28:O30)</f>
        <v>0</v>
      </c>
      <c r="P27" s="59">
        <f t="shared" ref="P27" si="295">SUM(P28:P30)</f>
        <v>0</v>
      </c>
      <c r="Q27" s="60">
        <f t="shared" ref="Q27" si="296">SUM(Q28:Q30)</f>
        <v>0</v>
      </c>
      <c r="R27" s="44">
        <f t="shared" si="18"/>
        <v>99497.151043295991</v>
      </c>
      <c r="S27" s="58">
        <f>SUM(S28:S30)</f>
        <v>78173.026705826851</v>
      </c>
      <c r="T27" s="59">
        <f t="shared" ref="T27" si="297">SUM(T28:T30)</f>
        <v>49.350219376328184</v>
      </c>
      <c r="U27" s="59">
        <f t="shared" ref="U27" si="298">SUM(U28:U30)</f>
        <v>4.9701819554384272</v>
      </c>
      <c r="V27" s="59">
        <f t="shared" ref="V27" si="299">SUM(V28:V30)</f>
        <v>0</v>
      </c>
      <c r="W27" s="59">
        <f t="shared" ref="W27" si="300">SUM(W28:W30)</f>
        <v>0</v>
      </c>
      <c r="X27" s="59">
        <f t="shared" ref="X27" si="301">SUM(X28:X30)</f>
        <v>0</v>
      </c>
      <c r="Y27" s="60">
        <f t="shared" ref="Y27" si="302">SUM(Y28:Y30)</f>
        <v>0</v>
      </c>
      <c r="Z27" s="164">
        <f t="shared" si="25"/>
        <v>80871.931066555218</v>
      </c>
      <c r="AA27" s="58">
        <f>SUM(AA28:AA30)</f>
        <v>73782.621767281496</v>
      </c>
      <c r="AB27" s="59">
        <f t="shared" ref="AB27" si="303">SUM(AB28:AB30)</f>
        <v>43.475422073130147</v>
      </c>
      <c r="AC27" s="59">
        <f t="shared" ref="AC27" si="304">SUM(AC28:AC30)</f>
        <v>4.5805978427868421</v>
      </c>
      <c r="AD27" s="59">
        <f t="shared" ref="AD27" si="305">SUM(AD28:AD30)</f>
        <v>0</v>
      </c>
      <c r="AE27" s="59">
        <f t="shared" ref="AE27" si="306">SUM(AE28:AE30)</f>
        <v>0</v>
      </c>
      <c r="AF27" s="59">
        <f t="shared" ref="AF27" si="307">SUM(AF28:AF30)</f>
        <v>0</v>
      </c>
      <c r="AG27" s="60">
        <f t="shared" ref="AG27" si="308">SUM(AG28:AG30)</f>
        <v>0</v>
      </c>
      <c r="AH27" s="44">
        <f t="shared" si="32"/>
        <v>76213.792013667655</v>
      </c>
      <c r="AI27" s="58">
        <f>SUM(AI28:AI30)</f>
        <v>71839.96166391678</v>
      </c>
      <c r="AJ27" s="59">
        <f t="shared" ref="AJ27" si="309">SUM(AJ28:AJ30)</f>
        <v>42.983207362445945</v>
      </c>
      <c r="AK27" s="59">
        <f t="shared" ref="AK27" si="310">SUM(AK28:AK30)</f>
        <v>4.5052640883024475</v>
      </c>
      <c r="AL27" s="59">
        <f t="shared" ref="AL27" si="311">SUM(AL28:AL30)</f>
        <v>0</v>
      </c>
      <c r="AM27" s="59">
        <f t="shared" ref="AM27" si="312">SUM(AM28:AM30)</f>
        <v>0</v>
      </c>
      <c r="AN27" s="59">
        <f t="shared" ref="AN27" si="313">SUM(AN28:AN30)</f>
        <v>0</v>
      </c>
      <c r="AO27" s="60">
        <f t="shared" ref="AO27" si="314">SUM(AO28:AO30)</f>
        <v>0</v>
      </c>
      <c r="AP27" s="44">
        <f t="shared" si="39"/>
        <v>74237.386453465413</v>
      </c>
      <c r="AQ27" s="58">
        <f>SUM(AQ28:AQ30)</f>
        <v>68903.093213286906</v>
      </c>
      <c r="AR27" s="59">
        <f t="shared" ref="AR27" si="315">SUM(AR28:AR30)</f>
        <v>39.614248106738394</v>
      </c>
      <c r="AS27" s="59">
        <f t="shared" ref="AS27" si="316">SUM(AS28:AS30)</f>
        <v>4.6076381862788081</v>
      </c>
      <c r="AT27" s="59">
        <f t="shared" ref="AT27" si="317">SUM(AT28:AT30)</f>
        <v>0</v>
      </c>
      <c r="AU27" s="59">
        <f t="shared" ref="AU27" si="318">SUM(AU28:AU30)</f>
        <v>0</v>
      </c>
      <c r="AV27" s="59">
        <f t="shared" ref="AV27" si="319">SUM(AV28:AV30)</f>
        <v>0</v>
      </c>
      <c r="AW27" s="60">
        <f t="shared" ref="AW27" si="320">SUM(AW28:AW30)</f>
        <v>0</v>
      </c>
      <c r="AX27" s="44">
        <f t="shared" si="46"/>
        <v>71233.316279639461</v>
      </c>
      <c r="AY27" s="58">
        <f>SUM(AY28:AY30)</f>
        <v>63261.678663679988</v>
      </c>
      <c r="AZ27" s="59">
        <f t="shared" ref="AZ27" si="321">SUM(AZ28:AZ30)</f>
        <v>34.37115768974995</v>
      </c>
      <c r="BA27" s="59">
        <f t="shared" ref="BA27" si="322">SUM(BA28:BA30)</f>
        <v>4.3990633478723895</v>
      </c>
      <c r="BB27" s="59">
        <f t="shared" ref="BB27" si="323">SUM(BB28:BB30)</f>
        <v>0</v>
      </c>
      <c r="BC27" s="59">
        <f t="shared" ref="BC27" si="324">SUM(BC28:BC30)</f>
        <v>0</v>
      </c>
      <c r="BD27" s="59">
        <f t="shared" ref="BD27" si="325">SUM(BD28:BD30)</f>
        <v>0</v>
      </c>
      <c r="BE27" s="60">
        <f t="shared" ref="BE27" si="326">SUM(BE28:BE30)</f>
        <v>0</v>
      </c>
      <c r="BF27" s="44">
        <f t="shared" si="53"/>
        <v>65389.822866179173</v>
      </c>
      <c r="BG27" s="58">
        <f>SUM(BG28:BG30)</f>
        <v>54283.337017866841</v>
      </c>
      <c r="BH27" s="59">
        <f t="shared" ref="BH27" si="327">SUM(BH28:BH30)</f>
        <v>30.483901261823345</v>
      </c>
      <c r="BI27" s="59">
        <f t="shared" ref="BI27" si="328">SUM(BI28:BI30)</f>
        <v>4.3597968680874217</v>
      </c>
      <c r="BJ27" s="59">
        <f t="shared" ref="BJ27" si="329">SUM(BJ28:BJ30)</f>
        <v>0</v>
      </c>
      <c r="BK27" s="59">
        <f t="shared" ref="BK27" si="330">SUM(BK28:BK30)</f>
        <v>0</v>
      </c>
      <c r="BL27" s="59">
        <f t="shared" ref="BL27" si="331">SUM(BL28:BL30)</f>
        <v>0</v>
      </c>
      <c r="BM27" s="60">
        <f t="shared" ref="BM27" si="332">SUM(BM28:BM30)</f>
        <v>0</v>
      </c>
      <c r="BN27" s="44">
        <f t="shared" si="60"/>
        <v>56292.232423241061</v>
      </c>
      <c r="BO27" s="165">
        <f>SUM(BO28:BO30)</f>
        <v>48037.501909729719</v>
      </c>
      <c r="BP27" s="166">
        <f t="shared" ref="BP27" si="333">SUM(BP28:BP30)</f>
        <v>29.867222900941943</v>
      </c>
      <c r="BQ27" s="166">
        <f t="shared" ref="BQ27" si="334">SUM(BQ28:BQ30)</f>
        <v>4.3364549182123664</v>
      </c>
      <c r="BR27" s="166">
        <f t="shared" ref="BR27" si="335">SUM(BR28:BR30)</f>
        <v>0</v>
      </c>
      <c r="BS27" s="166">
        <f t="shared" ref="BS27" si="336">SUM(BS28:BS30)</f>
        <v>0</v>
      </c>
      <c r="BT27" s="166">
        <f t="shared" ref="BT27" si="337">SUM(BT28:BT30)</f>
        <v>0</v>
      </c>
      <c r="BU27" s="167">
        <f t="shared" ref="BU27" si="338">SUM(BU28:BU30)</f>
        <v>0</v>
      </c>
      <c r="BV27" s="164">
        <f t="shared" si="67"/>
        <v>50022.944704282374</v>
      </c>
      <c r="BW27" s="165">
        <f>SUM(BW28:BW30)</f>
        <v>43819.584872382009</v>
      </c>
      <c r="BX27" s="166">
        <f t="shared" ref="BX27" si="339">SUM(BX28:BX30)</f>
        <v>27.831901308603367</v>
      </c>
      <c r="BY27" s="166">
        <f t="shared" ref="BY27" si="340">SUM(BY28:BY30)</f>
        <v>4.2157590319492275</v>
      </c>
      <c r="BZ27" s="166">
        <f t="shared" ref="BZ27" si="341">SUM(BZ28:BZ30)</f>
        <v>0</v>
      </c>
      <c r="CA27" s="166">
        <f t="shared" ref="CA27" si="342">SUM(CA28:CA30)</f>
        <v>0</v>
      </c>
      <c r="CB27" s="166">
        <f t="shared" ref="CB27" si="343">SUM(CB28:CB30)</f>
        <v>0</v>
      </c>
      <c r="CC27" s="167">
        <f t="shared" ref="CC27" si="344">SUM(CC28:CC30)</f>
        <v>0</v>
      </c>
      <c r="CD27" s="164">
        <f t="shared" si="74"/>
        <v>45716.054252489448</v>
      </c>
      <c r="CE27" s="165">
        <f>SUM(CE28:CE30)</f>
        <v>39608.415124201674</v>
      </c>
      <c r="CF27" s="166">
        <f t="shared" ref="CF27" si="345">SUM(CF28:CF30)</f>
        <v>27.314978168688206</v>
      </c>
      <c r="CG27" s="166">
        <f t="shared" ref="CG27" si="346">SUM(CG28:CG30)</f>
        <v>4.120346279871435</v>
      </c>
      <c r="CH27" s="166">
        <f t="shared" ref="CH27" si="347">SUM(CH28:CH30)</f>
        <v>0</v>
      </c>
      <c r="CI27" s="166">
        <f t="shared" ref="CI27" si="348">SUM(CI28:CI30)</f>
        <v>0</v>
      </c>
      <c r="CJ27" s="166">
        <f t="shared" ref="CJ27" si="349">SUM(CJ28:CJ30)</f>
        <v>0</v>
      </c>
      <c r="CK27" s="167">
        <f t="shared" ref="CK27" si="350">SUM(CK28:CK30)</f>
        <v>0</v>
      </c>
      <c r="CL27" s="164">
        <f t="shared" si="81"/>
        <v>41465.126277090872</v>
      </c>
      <c r="CM27" s="165">
        <f>SUM(CM28:CM30)</f>
        <v>36051.383975462188</v>
      </c>
      <c r="CN27" s="166">
        <f t="shared" ref="CN27" si="351">SUM(CN28:CN30)</f>
        <v>26.832993058606288</v>
      </c>
      <c r="CO27" s="166">
        <f t="shared" ref="CO27" si="352">SUM(CO28:CO30)</f>
        <v>4.0254927897337538</v>
      </c>
      <c r="CP27" s="166">
        <f t="shared" ref="CP27" si="353">SUM(CP28:CP30)</f>
        <v>0</v>
      </c>
      <c r="CQ27" s="166">
        <f t="shared" ref="CQ27" si="354">SUM(CQ28:CQ30)</f>
        <v>0</v>
      </c>
      <c r="CR27" s="166">
        <f t="shared" ref="CR27" si="355">SUM(CR28:CR30)</f>
        <v>0</v>
      </c>
      <c r="CS27" s="167">
        <f t="shared" ref="CS27" si="356">SUM(CS28:CS30)</f>
        <v>0</v>
      </c>
      <c r="CT27" s="44">
        <f t="shared" si="88"/>
        <v>37869.463370382611</v>
      </c>
    </row>
    <row r="28" spans="1:99" x14ac:dyDescent="0.25">
      <c r="A28" s="18" t="s">
        <v>96</v>
      </c>
      <c r="B28" s="32" t="s">
        <v>31</v>
      </c>
      <c r="C28" s="61">
        <v>26619.996568763094</v>
      </c>
      <c r="D28" s="28">
        <v>3.0933105307197999</v>
      </c>
      <c r="E28" s="28">
        <v>0.18890126049420283</v>
      </c>
      <c r="F28" s="28">
        <v>0</v>
      </c>
      <c r="G28" s="28">
        <v>0</v>
      </c>
      <c r="H28" s="28">
        <v>0</v>
      </c>
      <c r="I28" s="37">
        <v>0</v>
      </c>
      <c r="J28" s="44">
        <f t="shared" si="11"/>
        <v>26756.668097654212</v>
      </c>
      <c r="K28" s="61">
        <v>28387.829081294647</v>
      </c>
      <c r="L28" s="28">
        <v>2.9459455070796738</v>
      </c>
      <c r="M28" s="28">
        <v>0.13379728885620817</v>
      </c>
      <c r="N28" s="28">
        <v>0</v>
      </c>
      <c r="O28" s="28">
        <v>0</v>
      </c>
      <c r="P28" s="28">
        <v>0</v>
      </c>
      <c r="Q28" s="37">
        <v>0</v>
      </c>
      <c r="R28" s="44">
        <f t="shared" si="18"/>
        <v>28505.771837039774</v>
      </c>
      <c r="S28" s="61">
        <v>22416.070089663979</v>
      </c>
      <c r="T28" s="28">
        <v>2.3615161787597638</v>
      </c>
      <c r="U28" s="28">
        <v>0.12962995923115986</v>
      </c>
      <c r="V28" s="28">
        <v>0</v>
      </c>
      <c r="W28" s="28">
        <v>0</v>
      </c>
      <c r="X28" s="28">
        <v>0</v>
      </c>
      <c r="Y28" s="37">
        <v>0</v>
      </c>
      <c r="Z28" s="164">
        <f t="shared" si="25"/>
        <v>22516.544481865512</v>
      </c>
      <c r="AA28" s="61">
        <v>22183.956443541658</v>
      </c>
      <c r="AB28" s="28">
        <v>2.3314027215989621</v>
      </c>
      <c r="AC28" s="28">
        <v>0.12654722773449043</v>
      </c>
      <c r="AD28" s="28">
        <v>0</v>
      </c>
      <c r="AE28" s="28">
        <v>0</v>
      </c>
      <c r="AF28" s="28">
        <v>0</v>
      </c>
      <c r="AG28" s="37">
        <v>0</v>
      </c>
      <c r="AH28" s="44">
        <f t="shared" si="32"/>
        <v>22282.77073509607</v>
      </c>
      <c r="AI28" s="61">
        <v>21636.506993016133</v>
      </c>
      <c r="AJ28" s="28">
        <v>2.2796374281392491</v>
      </c>
      <c r="AK28" s="28">
        <v>0.12516214871321904</v>
      </c>
      <c r="AL28" s="28">
        <v>0</v>
      </c>
      <c r="AM28" s="28">
        <v>0</v>
      </c>
      <c r="AN28" s="28">
        <v>0</v>
      </c>
      <c r="AO28" s="37">
        <v>0</v>
      </c>
      <c r="AP28" s="44">
        <f t="shared" si="39"/>
        <v>21733.504810413033</v>
      </c>
      <c r="AQ28" s="61">
        <v>19823.980016793816</v>
      </c>
      <c r="AR28" s="28">
        <v>2.1193774050130041</v>
      </c>
      <c r="AS28" s="28">
        <v>0.11886774217081404</v>
      </c>
      <c r="AT28" s="28">
        <v>0</v>
      </c>
      <c r="AU28" s="28">
        <v>0</v>
      </c>
      <c r="AV28" s="28">
        <v>0</v>
      </c>
      <c r="AW28" s="37">
        <v>0</v>
      </c>
      <c r="AX28" s="44">
        <f t="shared" si="46"/>
        <v>19914.822535809446</v>
      </c>
      <c r="AY28" s="61">
        <v>18597.882681362858</v>
      </c>
      <c r="AZ28" s="28">
        <v>1.95363855763657</v>
      </c>
      <c r="BA28" s="28">
        <v>0.11992058930936453</v>
      </c>
      <c r="BB28" s="28">
        <v>0</v>
      </c>
      <c r="BC28" s="28">
        <v>0</v>
      </c>
      <c r="BD28" s="28">
        <v>0</v>
      </c>
      <c r="BE28" s="37">
        <v>0</v>
      </c>
      <c r="BF28" s="44">
        <f t="shared" si="53"/>
        <v>18684.363517143665</v>
      </c>
      <c r="BG28" s="61">
        <v>15758.697567731469</v>
      </c>
      <c r="BH28" s="28">
        <v>1.6175181442707025</v>
      </c>
      <c r="BI28" s="28">
        <v>9.7852113580265077E-2</v>
      </c>
      <c r="BJ28" s="28">
        <v>0</v>
      </c>
      <c r="BK28" s="28">
        <v>0</v>
      </c>
      <c r="BL28" s="28">
        <v>0</v>
      </c>
      <c r="BM28" s="37">
        <v>0</v>
      </c>
      <c r="BN28" s="44">
        <f t="shared" si="60"/>
        <v>15829.91888586982</v>
      </c>
      <c r="BO28" s="168">
        <v>14914.201761578986</v>
      </c>
      <c r="BP28" s="169">
        <v>1.50259254243666</v>
      </c>
      <c r="BQ28" s="169">
        <v>8.8142574442310176E-2</v>
      </c>
      <c r="BR28" s="169">
        <v>0</v>
      </c>
      <c r="BS28" s="169">
        <v>0</v>
      </c>
      <c r="BT28" s="169">
        <v>0</v>
      </c>
      <c r="BU28" s="170">
        <v>0</v>
      </c>
      <c r="BV28" s="164">
        <f t="shared" si="67"/>
        <v>14979.632134994426</v>
      </c>
      <c r="BW28" s="168">
        <v>14207.126982966129</v>
      </c>
      <c r="BX28" s="169">
        <v>1.4059571189063136</v>
      </c>
      <c r="BY28" s="169">
        <v>8.0366825428730346E-2</v>
      </c>
      <c r="BZ28" s="169">
        <v>0</v>
      </c>
      <c r="CA28" s="169">
        <v>0</v>
      </c>
      <c r="CB28" s="169">
        <v>0</v>
      </c>
      <c r="CC28" s="170">
        <v>0</v>
      </c>
      <c r="CD28" s="164">
        <f t="shared" si="74"/>
        <v>14267.790991034119</v>
      </c>
      <c r="CE28" s="168">
        <v>13423.515917454864</v>
      </c>
      <c r="CF28" s="169">
        <v>1.305522793318346</v>
      </c>
      <c r="CG28" s="169">
        <v>7.3297209209417916E-2</v>
      </c>
      <c r="CH28" s="169">
        <v>0</v>
      </c>
      <c r="CI28" s="169">
        <v>0</v>
      </c>
      <c r="CJ28" s="169">
        <v>0</v>
      </c>
      <c r="CK28" s="170">
        <v>0</v>
      </c>
      <c r="CL28" s="164">
        <f t="shared" si="81"/>
        <v>13479.494316108274</v>
      </c>
      <c r="CM28" s="168">
        <v>13247.530681316832</v>
      </c>
      <c r="CN28" s="169">
        <v>1.2847131987571989</v>
      </c>
      <c r="CO28" s="169">
        <v>7.0615514901220852E-2</v>
      </c>
      <c r="CP28" s="169">
        <v>0</v>
      </c>
      <c r="CQ28" s="169">
        <v>0</v>
      </c>
      <c r="CR28" s="169">
        <v>0</v>
      </c>
      <c r="CS28" s="170">
        <v>0</v>
      </c>
      <c r="CT28" s="44">
        <f t="shared" si="88"/>
        <v>13302.215762330858</v>
      </c>
    </row>
    <row r="29" spans="1:99" x14ac:dyDescent="0.25">
      <c r="A29" s="18" t="s">
        <v>97</v>
      </c>
      <c r="B29" s="32" t="s">
        <v>32</v>
      </c>
      <c r="C29" s="61">
        <v>54017.948634659624</v>
      </c>
      <c r="D29" s="28">
        <v>181.9810862717892</v>
      </c>
      <c r="E29" s="28">
        <v>1.6619186591013964</v>
      </c>
      <c r="F29" s="28">
        <v>0</v>
      </c>
      <c r="G29" s="28">
        <v>0</v>
      </c>
      <c r="H29" s="28">
        <v>0</v>
      </c>
      <c r="I29" s="37">
        <v>0</v>
      </c>
      <c r="J29" s="44">
        <f t="shared" si="11"/>
        <v>59553.827494931596</v>
      </c>
      <c r="K29" s="61">
        <v>56607.654747947163</v>
      </c>
      <c r="L29" s="28">
        <v>67.528595082106648</v>
      </c>
      <c r="M29" s="28">
        <v>1.4652901537024983</v>
      </c>
      <c r="N29" s="28">
        <v>0</v>
      </c>
      <c r="O29" s="28">
        <v>0</v>
      </c>
      <c r="P29" s="28">
        <v>0</v>
      </c>
      <c r="Q29" s="37">
        <v>0</v>
      </c>
      <c r="R29" s="44">
        <f t="shared" si="18"/>
        <v>58886.757300977311</v>
      </c>
      <c r="S29" s="61">
        <v>44913.716395182848</v>
      </c>
      <c r="T29" s="28">
        <v>46.449745836230022</v>
      </c>
      <c r="U29" s="28">
        <v>1.2718923095170132</v>
      </c>
      <c r="V29" s="28">
        <v>0</v>
      </c>
      <c r="W29" s="28">
        <v>0</v>
      </c>
      <c r="X29" s="28">
        <v>0</v>
      </c>
      <c r="Y29" s="37">
        <v>0</v>
      </c>
      <c r="Z29" s="164">
        <f t="shared" si="25"/>
        <v>46551.360740619297</v>
      </c>
      <c r="AA29" s="61">
        <v>41649.958229621479</v>
      </c>
      <c r="AB29" s="28">
        <v>40.624315872375846</v>
      </c>
      <c r="AC29" s="28">
        <v>1.2440106166047282</v>
      </c>
      <c r="AD29" s="28">
        <v>0</v>
      </c>
      <c r="AE29" s="28">
        <v>0</v>
      </c>
      <c r="AF29" s="28">
        <v>0</v>
      </c>
      <c r="AG29" s="37">
        <v>0</v>
      </c>
      <c r="AH29" s="44">
        <f t="shared" si="32"/>
        <v>43117.101887448254</v>
      </c>
      <c r="AI29" s="61">
        <v>40351.970983269319</v>
      </c>
      <c r="AJ29" s="28">
        <v>40.181665736426048</v>
      </c>
      <c r="AK29" s="28">
        <v>1.2476533320948766</v>
      </c>
      <c r="AL29" s="28">
        <v>0</v>
      </c>
      <c r="AM29" s="28">
        <v>0</v>
      </c>
      <c r="AN29" s="28">
        <v>0</v>
      </c>
      <c r="AO29" s="37">
        <v>0</v>
      </c>
      <c r="AP29" s="44">
        <f t="shared" si="39"/>
        <v>41807.685756894389</v>
      </c>
      <c r="AQ29" s="61">
        <v>38700.17555323516</v>
      </c>
      <c r="AR29" s="28">
        <v>36.957321502956113</v>
      </c>
      <c r="AS29" s="28">
        <v>1.1645639421874805</v>
      </c>
      <c r="AT29" s="28">
        <v>0</v>
      </c>
      <c r="AU29" s="28">
        <v>0</v>
      </c>
      <c r="AV29" s="28">
        <v>0</v>
      </c>
      <c r="AW29" s="37">
        <v>0</v>
      </c>
      <c r="AX29" s="44">
        <f t="shared" si="46"/>
        <v>40043.589999997617</v>
      </c>
      <c r="AY29" s="61">
        <v>34994.596430569341</v>
      </c>
      <c r="AZ29" s="28">
        <v>31.90356005273016</v>
      </c>
      <c r="BA29" s="28">
        <v>1.1841790707753235</v>
      </c>
      <c r="BB29" s="28">
        <v>0</v>
      </c>
      <c r="BC29" s="28">
        <v>0</v>
      </c>
      <c r="BD29" s="28">
        <v>0</v>
      </c>
      <c r="BE29" s="37">
        <v>0</v>
      </c>
      <c r="BF29" s="44">
        <f t="shared" si="53"/>
        <v>36201.703565801246</v>
      </c>
      <c r="BG29" s="61">
        <v>29239.142860036416</v>
      </c>
      <c r="BH29" s="28">
        <v>28.351784242871762</v>
      </c>
      <c r="BI29" s="28">
        <v>1.2433605174072178</v>
      </c>
      <c r="BJ29" s="28">
        <v>0</v>
      </c>
      <c r="BK29" s="28">
        <v>0</v>
      </c>
      <c r="BL29" s="28">
        <v>0</v>
      </c>
      <c r="BM29" s="37">
        <v>0</v>
      </c>
      <c r="BN29" s="44">
        <f t="shared" si="60"/>
        <v>30362.483355949738</v>
      </c>
      <c r="BO29" s="168">
        <v>24358.510295356395</v>
      </c>
      <c r="BP29" s="169">
        <v>27.851850601199281</v>
      </c>
      <c r="BQ29" s="169">
        <v>1.3318124337056059</v>
      </c>
      <c r="BR29" s="169">
        <v>0</v>
      </c>
      <c r="BS29" s="169">
        <v>0</v>
      </c>
      <c r="BT29" s="169">
        <v>0</v>
      </c>
      <c r="BU29" s="170">
        <v>0</v>
      </c>
      <c r="BV29" s="164">
        <f t="shared" si="67"/>
        <v>25491.29240712196</v>
      </c>
      <c r="BW29" s="168">
        <v>21405.39315082481</v>
      </c>
      <c r="BX29" s="169">
        <v>25.915769121705413</v>
      </c>
      <c r="BY29" s="169">
        <v>1.3295798091202813</v>
      </c>
      <c r="BZ29" s="169">
        <v>0</v>
      </c>
      <c r="CA29" s="169">
        <v>0</v>
      </c>
      <c r="CB29" s="169">
        <v>0</v>
      </c>
      <c r="CC29" s="170">
        <v>0</v>
      </c>
      <c r="CD29" s="164">
        <f t="shared" si="74"/>
        <v>22483.373335649434</v>
      </c>
      <c r="CE29" s="168">
        <v>18430.189898365439</v>
      </c>
      <c r="CF29" s="169">
        <v>25.500132497986034</v>
      </c>
      <c r="CG29" s="169">
        <v>1.3340107647678687</v>
      </c>
      <c r="CH29" s="169">
        <v>0</v>
      </c>
      <c r="CI29" s="169">
        <v>0</v>
      </c>
      <c r="CJ29" s="169">
        <v>0</v>
      </c>
      <c r="CK29" s="170">
        <v>0</v>
      </c>
      <c r="CL29" s="164">
        <f t="shared" si="81"/>
        <v>19497.706460972531</v>
      </c>
      <c r="CM29" s="168">
        <v>15257.432365377948</v>
      </c>
      <c r="CN29" s="169">
        <v>25.03545783964308</v>
      </c>
      <c r="CO29" s="169">
        <v>1.2891059009706776</v>
      </c>
      <c r="CP29" s="169">
        <v>0</v>
      </c>
      <c r="CQ29" s="169">
        <v>0</v>
      </c>
      <c r="CR29" s="169">
        <v>0</v>
      </c>
      <c r="CS29" s="170">
        <v>0</v>
      </c>
      <c r="CT29" s="44">
        <f t="shared" si="88"/>
        <v>16300.038248645184</v>
      </c>
    </row>
    <row r="30" spans="1:99" x14ac:dyDescent="0.25">
      <c r="A30" s="18" t="s">
        <v>98</v>
      </c>
      <c r="B30" s="32" t="s">
        <v>33</v>
      </c>
      <c r="C30" s="61">
        <v>11216.898576440051</v>
      </c>
      <c r="D30" s="28">
        <v>0.89986226530525748</v>
      </c>
      <c r="E30" s="28">
        <v>3.0822939200982296</v>
      </c>
      <c r="F30" s="28">
        <v>0</v>
      </c>
      <c r="G30" s="28">
        <v>0</v>
      </c>
      <c r="H30" s="28">
        <v>0</v>
      </c>
      <c r="I30" s="37">
        <v>0</v>
      </c>
      <c r="J30" s="44">
        <f t="shared" si="11"/>
        <v>12058.902608694631</v>
      </c>
      <c r="K30" s="61">
        <v>11200.695191537689</v>
      </c>
      <c r="L30" s="28">
        <v>0.66895882049726174</v>
      </c>
      <c r="M30" s="28">
        <v>3.3403617613860064</v>
      </c>
      <c r="N30" s="28">
        <v>0</v>
      </c>
      <c r="O30" s="28">
        <v>0</v>
      </c>
      <c r="P30" s="28">
        <v>0</v>
      </c>
      <c r="Q30" s="37">
        <v>0</v>
      </c>
      <c r="R30" s="44">
        <f t="shared" si="18"/>
        <v>12104.621905278904</v>
      </c>
      <c r="S30" s="61">
        <v>10843.240220980024</v>
      </c>
      <c r="T30" s="28">
        <v>0.538957361338397</v>
      </c>
      <c r="U30" s="28">
        <v>3.5686596866902547</v>
      </c>
      <c r="V30" s="28">
        <v>0</v>
      </c>
      <c r="W30" s="28">
        <v>0</v>
      </c>
      <c r="X30" s="28">
        <v>0</v>
      </c>
      <c r="Y30" s="37">
        <v>0</v>
      </c>
      <c r="Z30" s="164">
        <f t="shared" si="25"/>
        <v>11804.025844070416</v>
      </c>
      <c r="AA30" s="61">
        <v>9948.7070941183683</v>
      </c>
      <c r="AB30" s="28">
        <v>0.5197034791553361</v>
      </c>
      <c r="AC30" s="28">
        <v>3.2100399984476238</v>
      </c>
      <c r="AD30" s="28">
        <v>0</v>
      </c>
      <c r="AE30" s="28">
        <v>0</v>
      </c>
      <c r="AF30" s="28">
        <v>0</v>
      </c>
      <c r="AG30" s="37">
        <v>0</v>
      </c>
      <c r="AH30" s="44">
        <f t="shared" si="32"/>
        <v>10813.919391123338</v>
      </c>
      <c r="AI30" s="61">
        <v>9851.4836876313275</v>
      </c>
      <c r="AJ30" s="28">
        <v>0.5219041978806519</v>
      </c>
      <c r="AK30" s="28">
        <v>3.1324486074943518</v>
      </c>
      <c r="AL30" s="28">
        <v>0</v>
      </c>
      <c r="AM30" s="28">
        <v>0</v>
      </c>
      <c r="AN30" s="28">
        <v>0</v>
      </c>
      <c r="AO30" s="37">
        <v>0</v>
      </c>
      <c r="AP30" s="44">
        <f t="shared" si="39"/>
        <v>10696.195886157988</v>
      </c>
      <c r="AQ30" s="61">
        <v>10378.93764325793</v>
      </c>
      <c r="AR30" s="28">
        <v>0.53754919876927698</v>
      </c>
      <c r="AS30" s="28">
        <v>3.3242065019205138</v>
      </c>
      <c r="AT30" s="28">
        <v>0</v>
      </c>
      <c r="AU30" s="28">
        <v>0</v>
      </c>
      <c r="AV30" s="28">
        <v>0</v>
      </c>
      <c r="AW30" s="37">
        <v>0</v>
      </c>
      <c r="AX30" s="44">
        <f t="shared" si="46"/>
        <v>11274.903743832407</v>
      </c>
      <c r="AY30" s="61">
        <v>9669.1995517477844</v>
      </c>
      <c r="AZ30" s="28">
        <v>0.51395907938322216</v>
      </c>
      <c r="BA30" s="28">
        <v>3.0949636877877018</v>
      </c>
      <c r="BB30" s="28">
        <v>0</v>
      </c>
      <c r="BC30" s="28">
        <v>0</v>
      </c>
      <c r="BD30" s="28">
        <v>0</v>
      </c>
      <c r="BE30" s="37">
        <v>0</v>
      </c>
      <c r="BF30" s="44">
        <f t="shared" si="53"/>
        <v>10503.755783234257</v>
      </c>
      <c r="BG30" s="61">
        <v>9285.4965900989573</v>
      </c>
      <c r="BH30" s="28">
        <v>0.5145988746808825</v>
      </c>
      <c r="BI30" s="28">
        <v>3.0185842370999394</v>
      </c>
      <c r="BJ30" s="28">
        <v>0</v>
      </c>
      <c r="BK30" s="28">
        <v>0</v>
      </c>
      <c r="BL30" s="28">
        <v>0</v>
      </c>
      <c r="BM30" s="37">
        <v>0</v>
      </c>
      <c r="BN30" s="44">
        <f t="shared" si="60"/>
        <v>10099.830181421506</v>
      </c>
      <c r="BO30" s="168">
        <v>8764.7898527943362</v>
      </c>
      <c r="BP30" s="169">
        <v>0.51277975730600389</v>
      </c>
      <c r="BQ30" s="169">
        <v>2.9164999100644509</v>
      </c>
      <c r="BR30" s="169">
        <v>0</v>
      </c>
      <c r="BS30" s="169">
        <v>0</v>
      </c>
      <c r="BT30" s="169">
        <v>0</v>
      </c>
      <c r="BU30" s="170">
        <v>0</v>
      </c>
      <c r="BV30" s="164">
        <f t="shared" si="67"/>
        <v>9552.0201621659835</v>
      </c>
      <c r="BW30" s="168">
        <v>8207.0647385910743</v>
      </c>
      <c r="BX30" s="169">
        <v>0.51017506799163981</v>
      </c>
      <c r="BY30" s="169">
        <v>2.8058123974002163</v>
      </c>
      <c r="BZ30" s="169">
        <v>0</v>
      </c>
      <c r="CA30" s="169">
        <v>0</v>
      </c>
      <c r="CB30" s="169">
        <v>0</v>
      </c>
      <c r="CC30" s="170">
        <v>0</v>
      </c>
      <c r="CD30" s="164">
        <f t="shared" si="74"/>
        <v>8964.8899258058973</v>
      </c>
      <c r="CE30" s="168">
        <v>7754.7093083813734</v>
      </c>
      <c r="CF30" s="169">
        <v>0.5093228773838252</v>
      </c>
      <c r="CG30" s="169">
        <v>2.7130383058941483</v>
      </c>
      <c r="CH30" s="169">
        <v>0</v>
      </c>
      <c r="CI30" s="169">
        <v>0</v>
      </c>
      <c r="CJ30" s="169">
        <v>0</v>
      </c>
      <c r="CK30" s="170">
        <v>0</v>
      </c>
      <c r="CL30" s="164">
        <f t="shared" si="81"/>
        <v>8487.9255000100693</v>
      </c>
      <c r="CM30" s="168">
        <v>7546.4209287674075</v>
      </c>
      <c r="CN30" s="169">
        <v>0.51282202020600887</v>
      </c>
      <c r="CO30" s="169">
        <v>2.6657713738618551</v>
      </c>
      <c r="CP30" s="169">
        <v>0</v>
      </c>
      <c r="CQ30" s="169">
        <v>0</v>
      </c>
      <c r="CR30" s="169">
        <v>0</v>
      </c>
      <c r="CS30" s="170">
        <v>0</v>
      </c>
      <c r="CT30" s="44">
        <f t="shared" si="88"/>
        <v>8267.2093594065664</v>
      </c>
    </row>
    <row r="31" spans="1:99" x14ac:dyDescent="0.25">
      <c r="A31" s="18" t="s">
        <v>99</v>
      </c>
      <c r="B31" s="57" t="s">
        <v>55</v>
      </c>
      <c r="C31" s="61">
        <v>4464.2456077230672</v>
      </c>
      <c r="D31" s="28">
        <v>0.11903857999999999</v>
      </c>
      <c r="E31" s="28">
        <v>0.11800131999999999</v>
      </c>
      <c r="F31" s="28">
        <v>0</v>
      </c>
      <c r="G31" s="28">
        <v>0</v>
      </c>
      <c r="H31" s="28">
        <v>0</v>
      </c>
      <c r="I31" s="28">
        <v>0</v>
      </c>
      <c r="J31" s="26">
        <f t="shared" si="11"/>
        <v>4498.8490377630669</v>
      </c>
      <c r="K31" s="61">
        <v>2258.2196996428752</v>
      </c>
      <c r="L31" s="28">
        <v>0.12359020852294494</v>
      </c>
      <c r="M31" s="28">
        <v>4.5907011222336466E-2</v>
      </c>
      <c r="N31" s="28">
        <v>0</v>
      </c>
      <c r="O31" s="28">
        <v>0</v>
      </c>
      <c r="P31" s="28">
        <v>0</v>
      </c>
      <c r="Q31" s="28">
        <v>0</v>
      </c>
      <c r="R31" s="26">
        <f t="shared" si="18"/>
        <v>2273.8455834554366</v>
      </c>
      <c r="S31" s="61">
        <v>2036.677914869131</v>
      </c>
      <c r="T31" s="28">
        <v>0.10780370334514595</v>
      </c>
      <c r="U31" s="28">
        <v>4.1639578852877619E-2</v>
      </c>
      <c r="V31" s="28">
        <v>0</v>
      </c>
      <c r="W31" s="28">
        <v>0</v>
      </c>
      <c r="X31" s="28">
        <v>0</v>
      </c>
      <c r="Y31" s="28">
        <v>0</v>
      </c>
      <c r="Z31" s="173">
        <f t="shared" si="25"/>
        <v>2050.7309069588077</v>
      </c>
      <c r="AA31" s="61">
        <v>1417.4867047269202</v>
      </c>
      <c r="AB31" s="28">
        <v>6.7255131688726336E-2</v>
      </c>
      <c r="AC31" s="28">
        <v>3.0250803665947148E-2</v>
      </c>
      <c r="AD31" s="28">
        <v>0</v>
      </c>
      <c r="AE31" s="28">
        <v>0</v>
      </c>
      <c r="AF31" s="28">
        <v>0</v>
      </c>
      <c r="AG31" s="28">
        <v>0</v>
      </c>
      <c r="AH31" s="44">
        <f t="shared" si="32"/>
        <v>1427.3863113856803</v>
      </c>
      <c r="AI31" s="61">
        <v>1608.4777456956415</v>
      </c>
      <c r="AJ31" s="28">
        <v>8.6547892280795777E-2</v>
      </c>
      <c r="AK31" s="28">
        <v>3.0107860715890149E-2</v>
      </c>
      <c r="AL31" s="28">
        <v>0</v>
      </c>
      <c r="AM31" s="28">
        <v>0</v>
      </c>
      <c r="AN31" s="28">
        <v>0</v>
      </c>
      <c r="AO31" s="28">
        <v>0</v>
      </c>
      <c r="AP31" s="44">
        <f t="shared" si="39"/>
        <v>1618.8796697692146</v>
      </c>
      <c r="AQ31" s="61">
        <v>1476.3865801852353</v>
      </c>
      <c r="AR31" s="28">
        <v>8.0617737621616753E-2</v>
      </c>
      <c r="AS31" s="28">
        <v>2.726579108689078E-2</v>
      </c>
      <c r="AT31" s="28">
        <v>0</v>
      </c>
      <c r="AU31" s="28">
        <v>0</v>
      </c>
      <c r="AV31" s="28">
        <v>0</v>
      </c>
      <c r="AW31" s="28">
        <v>0</v>
      </c>
      <c r="AX31" s="44">
        <f t="shared" si="46"/>
        <v>1485.8693114766666</v>
      </c>
      <c r="AY31" s="61">
        <v>566.51093022789735</v>
      </c>
      <c r="AZ31" s="28">
        <v>4.9557061771780576E-3</v>
      </c>
      <c r="BA31" s="28">
        <v>1.5575423967021686E-2</v>
      </c>
      <c r="BB31" s="28">
        <v>0</v>
      </c>
      <c r="BC31" s="28">
        <v>0</v>
      </c>
      <c r="BD31" s="28">
        <v>0</v>
      </c>
      <c r="BE31" s="28">
        <v>0</v>
      </c>
      <c r="BF31" s="44">
        <f t="shared" si="53"/>
        <v>570.777177352119</v>
      </c>
      <c r="BG31" s="61">
        <v>343.72472073088187</v>
      </c>
      <c r="BH31" s="28">
        <v>3.0068241067998224E-3</v>
      </c>
      <c r="BI31" s="28">
        <v>9.4502294089470265E-3</v>
      </c>
      <c r="BJ31" s="28">
        <v>0</v>
      </c>
      <c r="BK31" s="28">
        <v>0</v>
      </c>
      <c r="BL31" s="28">
        <v>0</v>
      </c>
      <c r="BM31" s="28">
        <v>0</v>
      </c>
      <c r="BN31" s="44">
        <f t="shared" si="60"/>
        <v>346.3132225992432</v>
      </c>
      <c r="BO31" s="168">
        <v>235.86079122799313</v>
      </c>
      <c r="BP31" s="169">
        <v>2.0632554778289265E-3</v>
      </c>
      <c r="BQ31" s="169">
        <v>6.4846618565600218E-3</v>
      </c>
      <c r="BR31" s="169">
        <v>0</v>
      </c>
      <c r="BS31" s="169">
        <v>0</v>
      </c>
      <c r="BT31" s="169">
        <v>0</v>
      </c>
      <c r="BU31" s="169">
        <v>0</v>
      </c>
      <c r="BV31" s="164">
        <f t="shared" si="67"/>
        <v>237.63699777336075</v>
      </c>
      <c r="BW31" s="168">
        <v>143.22921314157273</v>
      </c>
      <c r="BX31" s="169">
        <v>1.2529359248770434E-3</v>
      </c>
      <c r="BY31" s="169">
        <v>3.9378864556866983E-3</v>
      </c>
      <c r="BZ31" s="169">
        <v>0</v>
      </c>
      <c r="CA31" s="169">
        <v>0</v>
      </c>
      <c r="CB31" s="169">
        <v>0</v>
      </c>
      <c r="CC31" s="169">
        <v>0</v>
      </c>
      <c r="CD31" s="164">
        <f t="shared" si="74"/>
        <v>144.30783525822625</v>
      </c>
      <c r="CE31" s="168">
        <v>58.702603492319476</v>
      </c>
      <c r="CF31" s="169">
        <v>5.1351675531890063E-4</v>
      </c>
      <c r="CG31" s="169">
        <v>1.613945801527659E-3</v>
      </c>
      <c r="CH31" s="169">
        <v>0</v>
      </c>
      <c r="CI31" s="169">
        <v>0</v>
      </c>
      <c r="CJ31" s="169">
        <v>0</v>
      </c>
      <c r="CK31" s="169">
        <v>0</v>
      </c>
      <c r="CL31" s="164">
        <f t="shared" si="81"/>
        <v>59.144677598873237</v>
      </c>
      <c r="CM31" s="168">
        <v>48.481487921532349</v>
      </c>
      <c r="CN31" s="169">
        <v>4.2410480778344193E-4</v>
      </c>
      <c r="CO31" s="169">
        <v>1.3329305555077919E-3</v>
      </c>
      <c r="CP31" s="169">
        <v>0</v>
      </c>
      <c r="CQ31" s="169">
        <v>0</v>
      </c>
      <c r="CR31" s="169">
        <v>0</v>
      </c>
      <c r="CS31" s="169">
        <v>0</v>
      </c>
      <c r="CT31" s="44">
        <f t="shared" si="88"/>
        <v>48.846589453359847</v>
      </c>
    </row>
    <row r="32" spans="1:99" x14ac:dyDescent="0.25">
      <c r="A32" s="17" t="s">
        <v>100</v>
      </c>
      <c r="B32" s="31" t="s">
        <v>101</v>
      </c>
      <c r="C32" s="27">
        <f t="shared" ref="C32:I32" si="357">SUM(C33:C34)</f>
        <v>4361.5368245103127</v>
      </c>
      <c r="D32" s="27">
        <f t="shared" si="357"/>
        <v>264.46168691648774</v>
      </c>
      <c r="E32" s="27">
        <f t="shared" si="357"/>
        <v>8.8496831681887503E-2</v>
      </c>
      <c r="F32" s="27">
        <f t="shared" si="357"/>
        <v>0</v>
      </c>
      <c r="G32" s="27">
        <f t="shared" si="357"/>
        <v>0</v>
      </c>
      <c r="H32" s="27">
        <f t="shared" si="357"/>
        <v>0</v>
      </c>
      <c r="I32" s="27">
        <f t="shared" si="357"/>
        <v>0</v>
      </c>
      <c r="J32" s="26">
        <f t="shared" si="11"/>
        <v>11789.915718567669</v>
      </c>
      <c r="K32" s="27">
        <f t="shared" ref="K32:Q32" si="358">SUM(K33:K34)</f>
        <v>4221.3629220611219</v>
      </c>
      <c r="L32" s="27">
        <f t="shared" si="358"/>
        <v>61.429141304716865</v>
      </c>
      <c r="M32" s="27">
        <f t="shared" si="358"/>
        <v>0.12740974000520391</v>
      </c>
      <c r="N32" s="27">
        <f t="shared" si="358"/>
        <v>0</v>
      </c>
      <c r="O32" s="27">
        <f t="shared" si="358"/>
        <v>0</v>
      </c>
      <c r="P32" s="27">
        <f t="shared" si="358"/>
        <v>0</v>
      </c>
      <c r="Q32" s="27">
        <f t="shared" si="358"/>
        <v>0</v>
      </c>
      <c r="R32" s="26">
        <f t="shared" si="18"/>
        <v>5975.1424596945726</v>
      </c>
      <c r="S32" s="27">
        <f t="shared" ref="S32:Y32" si="359">SUM(S33:S34)</f>
        <v>2945.8352320762592</v>
      </c>
      <c r="T32" s="27">
        <f t="shared" si="359"/>
        <v>48.35155933192803</v>
      </c>
      <c r="U32" s="27">
        <f t="shared" si="359"/>
        <v>4.6957151913415207E-2</v>
      </c>
      <c r="V32" s="27">
        <f t="shared" si="359"/>
        <v>0</v>
      </c>
      <c r="W32" s="27">
        <f t="shared" si="359"/>
        <v>0</v>
      </c>
      <c r="X32" s="27">
        <f t="shared" si="359"/>
        <v>0</v>
      </c>
      <c r="Y32" s="27">
        <f t="shared" si="359"/>
        <v>0</v>
      </c>
      <c r="Z32" s="173">
        <f t="shared" si="25"/>
        <v>4312.1225386272999</v>
      </c>
      <c r="AA32" s="27">
        <f t="shared" ref="AA32:AG32" si="360">SUM(AA33:AA34)</f>
        <v>2997.5133753245168</v>
      </c>
      <c r="AB32" s="27">
        <f t="shared" si="360"/>
        <v>43.39751330368081</v>
      </c>
      <c r="AC32" s="27">
        <f t="shared" si="360"/>
        <v>4.6839908382469202E-2</v>
      </c>
      <c r="AD32" s="27">
        <f t="shared" si="360"/>
        <v>0</v>
      </c>
      <c r="AE32" s="27">
        <f t="shared" si="360"/>
        <v>0</v>
      </c>
      <c r="AF32" s="27">
        <f t="shared" si="360"/>
        <v>0</v>
      </c>
      <c r="AG32" s="27">
        <f t="shared" si="360"/>
        <v>0</v>
      </c>
      <c r="AH32" s="44">
        <f t="shared" si="32"/>
        <v>4225.0563235489335</v>
      </c>
      <c r="AI32" s="27">
        <f t="shared" ref="AI32:AO32" si="361">SUM(AI33:AI34)</f>
        <v>2587.8592802280268</v>
      </c>
      <c r="AJ32" s="27">
        <f t="shared" si="361"/>
        <v>40.304182421078927</v>
      </c>
      <c r="AK32" s="27">
        <f t="shared" si="361"/>
        <v>4.1526531576909415E-2</v>
      </c>
      <c r="AL32" s="27">
        <f t="shared" si="361"/>
        <v>0</v>
      </c>
      <c r="AM32" s="27">
        <f t="shared" si="361"/>
        <v>0</v>
      </c>
      <c r="AN32" s="27">
        <f t="shared" si="361"/>
        <v>0</v>
      </c>
      <c r="AO32" s="27">
        <f t="shared" si="361"/>
        <v>0</v>
      </c>
      <c r="AP32" s="44">
        <f t="shared" si="39"/>
        <v>3727.3809188861178</v>
      </c>
      <c r="AQ32" s="27">
        <f t="shared" ref="AQ32:AW32" si="362">SUM(AQ33:AQ34)</f>
        <v>2203.1033129924376</v>
      </c>
      <c r="AR32" s="27">
        <f t="shared" si="362"/>
        <v>34.048285363055726</v>
      </c>
      <c r="AS32" s="27">
        <f t="shared" si="362"/>
        <v>0.50678020528106471</v>
      </c>
      <c r="AT32" s="27">
        <f t="shared" si="362"/>
        <v>0</v>
      </c>
      <c r="AU32" s="27">
        <f t="shared" si="362"/>
        <v>0</v>
      </c>
      <c r="AV32" s="27">
        <f t="shared" si="362"/>
        <v>0</v>
      </c>
      <c r="AW32" s="27">
        <f t="shared" si="362"/>
        <v>0</v>
      </c>
      <c r="AX32" s="44">
        <f t="shared" si="46"/>
        <v>3290.7520575574804</v>
      </c>
      <c r="AY32" s="27">
        <f t="shared" ref="AY32:BE32" si="363">SUM(AY33:AY34)</f>
        <v>2973.3661015655102</v>
      </c>
      <c r="AZ32" s="27">
        <f t="shared" si="363"/>
        <v>55.020512645933991</v>
      </c>
      <c r="BA32" s="27">
        <f t="shared" si="363"/>
        <v>4.228620450006805E-2</v>
      </c>
      <c r="BB32" s="27">
        <f t="shared" si="363"/>
        <v>0</v>
      </c>
      <c r="BC32" s="27">
        <f t="shared" si="363"/>
        <v>0</v>
      </c>
      <c r="BD32" s="27">
        <f t="shared" si="363"/>
        <v>0</v>
      </c>
      <c r="BE32" s="27">
        <f t="shared" si="363"/>
        <v>0</v>
      </c>
      <c r="BF32" s="44">
        <f t="shared" si="53"/>
        <v>4525.1462998441802</v>
      </c>
      <c r="BG32" s="27">
        <f t="shared" ref="BG32:BM32" si="364">SUM(BG33:BG34)</f>
        <v>2861.8651334139568</v>
      </c>
      <c r="BH32" s="27">
        <f t="shared" si="364"/>
        <v>53.544845816877583</v>
      </c>
      <c r="BI32" s="27">
        <f t="shared" si="364"/>
        <v>4.0635971502134806E-2</v>
      </c>
      <c r="BJ32" s="27">
        <f t="shared" si="364"/>
        <v>0</v>
      </c>
      <c r="BK32" s="27">
        <f t="shared" si="364"/>
        <v>0</v>
      </c>
      <c r="BL32" s="27">
        <f t="shared" si="364"/>
        <v>0</v>
      </c>
      <c r="BM32" s="27">
        <f t="shared" si="364"/>
        <v>0</v>
      </c>
      <c r="BN32" s="44">
        <f t="shared" si="60"/>
        <v>4371.8893487345949</v>
      </c>
      <c r="BO32" s="162">
        <f t="shared" ref="BO32:BU32" si="365">SUM(BO33:BO34)</f>
        <v>2753.3818465829158</v>
      </c>
      <c r="BP32" s="162">
        <f t="shared" si="365"/>
        <v>41.921350340833008</v>
      </c>
      <c r="BQ32" s="162">
        <f t="shared" si="365"/>
        <v>3.9143308241157339E-2</v>
      </c>
      <c r="BR32" s="162">
        <f t="shared" si="365"/>
        <v>0</v>
      </c>
      <c r="BS32" s="162">
        <f t="shared" si="365"/>
        <v>0</v>
      </c>
      <c r="BT32" s="162">
        <f t="shared" si="365"/>
        <v>0</v>
      </c>
      <c r="BU32" s="162">
        <f t="shared" si="365"/>
        <v>0</v>
      </c>
      <c r="BV32" s="164">
        <f t="shared" si="67"/>
        <v>3937.5526328101464</v>
      </c>
      <c r="BW32" s="162">
        <f t="shared" ref="BW32:CC32" si="366">SUM(BW33:BW34)</f>
        <v>2615.1681674829974</v>
      </c>
      <c r="BX32" s="162">
        <f t="shared" si="366"/>
        <v>25.641939547604359</v>
      </c>
      <c r="BY32" s="162">
        <f t="shared" si="366"/>
        <v>3.6515851506715526E-2</v>
      </c>
      <c r="BZ32" s="162">
        <f t="shared" si="366"/>
        <v>0</v>
      </c>
      <c r="CA32" s="162">
        <f t="shared" si="366"/>
        <v>0</v>
      </c>
      <c r="CB32" s="162">
        <f t="shared" si="366"/>
        <v>0</v>
      </c>
      <c r="CC32" s="162">
        <f t="shared" si="366"/>
        <v>0</v>
      </c>
      <c r="CD32" s="164">
        <f t="shared" si="74"/>
        <v>3342.8191754651994</v>
      </c>
      <c r="CE32" s="162">
        <f t="shared" ref="CE32:CK32" si="367">SUM(CE33:CE34)</f>
        <v>2512.3047438236226</v>
      </c>
      <c r="CF32" s="162">
        <f t="shared" si="367"/>
        <v>25.117809985804495</v>
      </c>
      <c r="CG32" s="162">
        <f t="shared" si="367"/>
        <v>3.5093453532218641E-2</v>
      </c>
      <c r="CH32" s="162">
        <f t="shared" si="367"/>
        <v>0</v>
      </c>
      <c r="CI32" s="162">
        <f t="shared" si="367"/>
        <v>0</v>
      </c>
      <c r="CJ32" s="162">
        <f t="shared" si="367"/>
        <v>0</v>
      </c>
      <c r="CK32" s="162">
        <f t="shared" si="367"/>
        <v>0</v>
      </c>
      <c r="CL32" s="164">
        <f t="shared" si="81"/>
        <v>3224.9031886121866</v>
      </c>
      <c r="CM32" s="162">
        <f t="shared" ref="CM32:CS32" si="368">SUM(CM33:CM34)</f>
        <v>2414.0807615009157</v>
      </c>
      <c r="CN32" s="162">
        <f t="shared" si="368"/>
        <v>26.58346974962522</v>
      </c>
      <c r="CO32" s="162">
        <f t="shared" si="368"/>
        <v>3.3846710683085868E-2</v>
      </c>
      <c r="CP32" s="162">
        <f t="shared" si="368"/>
        <v>0</v>
      </c>
      <c r="CQ32" s="162">
        <f t="shared" si="368"/>
        <v>0</v>
      </c>
      <c r="CR32" s="162">
        <f t="shared" si="368"/>
        <v>0</v>
      </c>
      <c r="CS32" s="162">
        <f t="shared" si="368"/>
        <v>0</v>
      </c>
      <c r="CT32" s="44">
        <f t="shared" si="88"/>
        <v>3167.3872928214396</v>
      </c>
    </row>
    <row r="33" spans="1:98" x14ac:dyDescent="0.25">
      <c r="A33" s="19" t="s">
        <v>102</v>
      </c>
      <c r="B33" s="33" t="s">
        <v>34</v>
      </c>
      <c r="C33" s="61">
        <v>0</v>
      </c>
      <c r="D33" s="28">
        <v>192.40958487047763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6">
        <f t="shared" si="11"/>
        <v>5387.4683763733738</v>
      </c>
      <c r="K33" s="61">
        <v>0</v>
      </c>
      <c r="L33" s="28">
        <v>2.0983872630000002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6">
        <f t="shared" si="18"/>
        <v>58.75484336400001</v>
      </c>
      <c r="S33" s="61">
        <v>0</v>
      </c>
      <c r="T33" s="28">
        <v>0.59821497169334548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173">
        <f t="shared" si="25"/>
        <v>16.750019207413672</v>
      </c>
      <c r="AA33" s="61">
        <v>0</v>
      </c>
      <c r="AB33" s="28">
        <v>0.70522014060256266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44">
        <f t="shared" si="32"/>
        <v>19.746163936871753</v>
      </c>
      <c r="AI33" s="61">
        <v>0</v>
      </c>
      <c r="AJ33" s="28">
        <v>0.58374459414177238</v>
      </c>
      <c r="AK33" s="28">
        <v>0</v>
      </c>
      <c r="AL33" s="28">
        <v>0</v>
      </c>
      <c r="AM33" s="28">
        <v>0</v>
      </c>
      <c r="AN33" s="28">
        <v>0</v>
      </c>
      <c r="AO33" s="28">
        <v>0</v>
      </c>
      <c r="AP33" s="44">
        <f t="shared" si="39"/>
        <v>16.344848635969626</v>
      </c>
      <c r="AQ33" s="61">
        <v>0</v>
      </c>
      <c r="AR33" s="28">
        <v>1.022458234930975</v>
      </c>
      <c r="AS33" s="28">
        <v>0</v>
      </c>
      <c r="AT33" s="28">
        <v>0</v>
      </c>
      <c r="AU33" s="28">
        <v>0</v>
      </c>
      <c r="AV33" s="28">
        <v>0</v>
      </c>
      <c r="AW33" s="28">
        <v>0</v>
      </c>
      <c r="AX33" s="44">
        <f t="shared" si="46"/>
        <v>28.628830578067301</v>
      </c>
      <c r="AY33" s="61">
        <v>0</v>
      </c>
      <c r="AZ33" s="28">
        <v>0.40200000000000002</v>
      </c>
      <c r="BA33" s="28">
        <v>0</v>
      </c>
      <c r="BB33" s="28">
        <v>0</v>
      </c>
      <c r="BC33" s="28">
        <v>0</v>
      </c>
      <c r="BD33" s="28">
        <v>0</v>
      </c>
      <c r="BE33" s="28">
        <v>0</v>
      </c>
      <c r="BF33" s="44">
        <f t="shared" si="53"/>
        <v>11.256</v>
      </c>
      <c r="BG33" s="61">
        <v>0</v>
      </c>
      <c r="BH33" s="28">
        <v>0.40200000000000002</v>
      </c>
      <c r="BI33" s="28">
        <v>0</v>
      </c>
      <c r="BJ33" s="28">
        <v>0</v>
      </c>
      <c r="BK33" s="28">
        <v>0</v>
      </c>
      <c r="BL33" s="28">
        <v>0</v>
      </c>
      <c r="BM33" s="28">
        <v>0</v>
      </c>
      <c r="BN33" s="44">
        <f t="shared" si="60"/>
        <v>11.256</v>
      </c>
      <c r="BO33" s="168">
        <v>0</v>
      </c>
      <c r="BP33" s="169">
        <v>0.40200000000000002</v>
      </c>
      <c r="BQ33" s="169">
        <v>0</v>
      </c>
      <c r="BR33" s="169">
        <v>0</v>
      </c>
      <c r="BS33" s="169">
        <v>0</v>
      </c>
      <c r="BT33" s="169">
        <v>0</v>
      </c>
      <c r="BU33" s="169">
        <v>0</v>
      </c>
      <c r="BV33" s="164">
        <f t="shared" si="67"/>
        <v>11.256</v>
      </c>
      <c r="BW33" s="168">
        <v>0</v>
      </c>
      <c r="BX33" s="169">
        <v>0.40200000000000002</v>
      </c>
      <c r="BY33" s="169">
        <v>0</v>
      </c>
      <c r="BZ33" s="169">
        <v>0</v>
      </c>
      <c r="CA33" s="169">
        <v>0</v>
      </c>
      <c r="CB33" s="169">
        <v>0</v>
      </c>
      <c r="CC33" s="169">
        <v>0</v>
      </c>
      <c r="CD33" s="164">
        <f t="shared" si="74"/>
        <v>11.256</v>
      </c>
      <c r="CE33" s="168">
        <v>0</v>
      </c>
      <c r="CF33" s="169">
        <v>0.40200000000000002</v>
      </c>
      <c r="CG33" s="169">
        <v>0</v>
      </c>
      <c r="CH33" s="169">
        <v>0</v>
      </c>
      <c r="CI33" s="169">
        <v>0</v>
      </c>
      <c r="CJ33" s="169">
        <v>0</v>
      </c>
      <c r="CK33" s="169">
        <v>0</v>
      </c>
      <c r="CL33" s="164">
        <f t="shared" si="81"/>
        <v>11.256</v>
      </c>
      <c r="CM33" s="168">
        <v>0</v>
      </c>
      <c r="CN33" s="169">
        <v>0.40200000000000002</v>
      </c>
      <c r="CO33" s="169">
        <v>0</v>
      </c>
      <c r="CP33" s="169">
        <v>0</v>
      </c>
      <c r="CQ33" s="169">
        <v>0</v>
      </c>
      <c r="CR33" s="169">
        <v>0</v>
      </c>
      <c r="CS33" s="169">
        <v>0</v>
      </c>
      <c r="CT33" s="44">
        <f t="shared" si="88"/>
        <v>11.256</v>
      </c>
    </row>
    <row r="34" spans="1:98" x14ac:dyDescent="0.25">
      <c r="A34" s="18" t="s">
        <v>103</v>
      </c>
      <c r="B34" s="32" t="s">
        <v>35</v>
      </c>
      <c r="C34" s="61">
        <v>4361.5368245103127</v>
      </c>
      <c r="D34" s="28">
        <v>72.052102046010106</v>
      </c>
      <c r="E34" s="28">
        <v>8.8496831681887503E-2</v>
      </c>
      <c r="F34" s="28">
        <v>0</v>
      </c>
      <c r="G34" s="28">
        <v>0</v>
      </c>
      <c r="H34" s="28">
        <v>0</v>
      </c>
      <c r="I34" s="28">
        <v>0</v>
      </c>
      <c r="J34" s="26">
        <f t="shared" si="11"/>
        <v>6402.4473421942957</v>
      </c>
      <c r="K34" s="61">
        <v>4221.3629220611219</v>
      </c>
      <c r="L34" s="28">
        <v>59.330754041716865</v>
      </c>
      <c r="M34" s="28">
        <v>0.12740974000520391</v>
      </c>
      <c r="N34" s="28">
        <v>0</v>
      </c>
      <c r="O34" s="28">
        <v>0</v>
      </c>
      <c r="P34" s="28">
        <v>0</v>
      </c>
      <c r="Q34" s="28">
        <v>0</v>
      </c>
      <c r="R34" s="26">
        <f t="shared" si="18"/>
        <v>5916.3876163305731</v>
      </c>
      <c r="S34" s="61">
        <v>2945.8352320762592</v>
      </c>
      <c r="T34" s="28">
        <v>47.753344360234685</v>
      </c>
      <c r="U34" s="28">
        <v>4.6957151913415207E-2</v>
      </c>
      <c r="V34" s="28">
        <v>0</v>
      </c>
      <c r="W34" s="28">
        <v>0</v>
      </c>
      <c r="X34" s="28">
        <v>0</v>
      </c>
      <c r="Y34" s="28">
        <v>0</v>
      </c>
      <c r="Z34" s="173">
        <f t="shared" si="25"/>
        <v>4295.372519419886</v>
      </c>
      <c r="AA34" s="61">
        <v>2997.5133753245168</v>
      </c>
      <c r="AB34" s="28">
        <v>42.692293163078247</v>
      </c>
      <c r="AC34" s="28">
        <v>4.6839908382469202E-2</v>
      </c>
      <c r="AD34" s="28">
        <v>0</v>
      </c>
      <c r="AE34" s="28">
        <v>0</v>
      </c>
      <c r="AF34" s="28">
        <v>0</v>
      </c>
      <c r="AG34" s="28">
        <v>0</v>
      </c>
      <c r="AH34" s="44">
        <f t="shared" si="32"/>
        <v>4205.3101596120623</v>
      </c>
      <c r="AI34" s="61">
        <v>2587.8592802280268</v>
      </c>
      <c r="AJ34" s="28">
        <v>39.720437826937157</v>
      </c>
      <c r="AK34" s="28">
        <v>4.1526531576909415E-2</v>
      </c>
      <c r="AL34" s="28">
        <v>0</v>
      </c>
      <c r="AM34" s="28">
        <v>0</v>
      </c>
      <c r="AN34" s="28">
        <v>0</v>
      </c>
      <c r="AO34" s="28">
        <v>0</v>
      </c>
      <c r="AP34" s="44">
        <f t="shared" si="39"/>
        <v>3711.0360702501484</v>
      </c>
      <c r="AQ34" s="61">
        <v>2203.1033129924376</v>
      </c>
      <c r="AR34" s="28">
        <v>33.025827128124753</v>
      </c>
      <c r="AS34" s="28">
        <v>0.50678020528106471</v>
      </c>
      <c r="AT34" s="28">
        <v>0</v>
      </c>
      <c r="AU34" s="28">
        <v>0</v>
      </c>
      <c r="AV34" s="28">
        <v>0</v>
      </c>
      <c r="AW34" s="28">
        <v>0</v>
      </c>
      <c r="AX34" s="44">
        <f t="shared" si="46"/>
        <v>3262.1232269794132</v>
      </c>
      <c r="AY34" s="61">
        <v>2973.3661015655102</v>
      </c>
      <c r="AZ34" s="28">
        <v>54.61851264593399</v>
      </c>
      <c r="BA34" s="28">
        <v>4.228620450006805E-2</v>
      </c>
      <c r="BB34" s="28">
        <v>0</v>
      </c>
      <c r="BC34" s="28">
        <v>0</v>
      </c>
      <c r="BD34" s="28">
        <v>0</v>
      </c>
      <c r="BE34" s="28">
        <v>0</v>
      </c>
      <c r="BF34" s="44">
        <f t="shared" si="53"/>
        <v>4513.8902998441799</v>
      </c>
      <c r="BG34" s="61">
        <v>2861.8651334139568</v>
      </c>
      <c r="BH34" s="28">
        <v>53.142845816877582</v>
      </c>
      <c r="BI34" s="28">
        <v>4.0635971502134806E-2</v>
      </c>
      <c r="BJ34" s="28">
        <v>0</v>
      </c>
      <c r="BK34" s="28">
        <v>0</v>
      </c>
      <c r="BL34" s="28">
        <v>0</v>
      </c>
      <c r="BM34" s="28">
        <v>0</v>
      </c>
      <c r="BN34" s="44">
        <f t="shared" si="60"/>
        <v>4360.6333487345946</v>
      </c>
      <c r="BO34" s="168">
        <v>2753.3818465829158</v>
      </c>
      <c r="BP34" s="169">
        <v>41.519350340833007</v>
      </c>
      <c r="BQ34" s="169">
        <v>3.9143308241157339E-2</v>
      </c>
      <c r="BR34" s="169">
        <v>0</v>
      </c>
      <c r="BS34" s="169">
        <v>0</v>
      </c>
      <c r="BT34" s="169">
        <v>0</v>
      </c>
      <c r="BU34" s="169">
        <v>0</v>
      </c>
      <c r="BV34" s="164">
        <f t="shared" si="67"/>
        <v>3926.2966328101465</v>
      </c>
      <c r="BW34" s="168">
        <v>2615.1681674829974</v>
      </c>
      <c r="BX34" s="169">
        <v>25.239939547604358</v>
      </c>
      <c r="BY34" s="169">
        <v>3.6515851506715526E-2</v>
      </c>
      <c r="BZ34" s="169">
        <v>0</v>
      </c>
      <c r="CA34" s="169">
        <v>0</v>
      </c>
      <c r="CB34" s="169">
        <v>0</v>
      </c>
      <c r="CC34" s="169">
        <v>0</v>
      </c>
      <c r="CD34" s="164">
        <f t="shared" si="74"/>
        <v>3331.563175465199</v>
      </c>
      <c r="CE34" s="168">
        <v>2512.3047438236226</v>
      </c>
      <c r="CF34" s="169">
        <v>24.715809985804494</v>
      </c>
      <c r="CG34" s="169">
        <v>3.5093453532218641E-2</v>
      </c>
      <c r="CH34" s="169">
        <v>0</v>
      </c>
      <c r="CI34" s="169">
        <v>0</v>
      </c>
      <c r="CJ34" s="169">
        <v>0</v>
      </c>
      <c r="CK34" s="169">
        <v>0</v>
      </c>
      <c r="CL34" s="164">
        <f t="shared" si="81"/>
        <v>3213.6471886121863</v>
      </c>
      <c r="CM34" s="168">
        <v>2414.0807615009157</v>
      </c>
      <c r="CN34" s="169">
        <v>26.181469749625219</v>
      </c>
      <c r="CO34" s="169">
        <v>3.3846710683085868E-2</v>
      </c>
      <c r="CP34" s="169">
        <v>0</v>
      </c>
      <c r="CQ34" s="169">
        <v>0</v>
      </c>
      <c r="CR34" s="169">
        <v>0</v>
      </c>
      <c r="CS34" s="169">
        <v>0</v>
      </c>
      <c r="CT34" s="44">
        <f t="shared" si="88"/>
        <v>3156.1312928214393</v>
      </c>
    </row>
    <row r="35" spans="1:98" s="15" customFormat="1" ht="18.75" thickBot="1" x14ac:dyDescent="0.3">
      <c r="A35" s="29" t="s">
        <v>104</v>
      </c>
      <c r="B35" s="34" t="s">
        <v>105</v>
      </c>
      <c r="C35" s="61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6">
        <f t="shared" si="11"/>
        <v>0</v>
      </c>
      <c r="K35" s="61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6">
        <f t="shared" si="18"/>
        <v>0</v>
      </c>
      <c r="S35" s="61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173">
        <f t="shared" si="25"/>
        <v>0</v>
      </c>
      <c r="AA35" s="61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45">
        <f t="shared" si="32"/>
        <v>0</v>
      </c>
      <c r="AI35" s="61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45">
        <f t="shared" si="39"/>
        <v>0</v>
      </c>
      <c r="AQ35" s="61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45">
        <f t="shared" si="46"/>
        <v>0</v>
      </c>
      <c r="AY35" s="61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45">
        <f t="shared" si="53"/>
        <v>0</v>
      </c>
      <c r="BG35" s="61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45">
        <f t="shared" si="60"/>
        <v>0</v>
      </c>
      <c r="BO35" s="168">
        <v>0</v>
      </c>
      <c r="BP35" s="169">
        <v>0</v>
      </c>
      <c r="BQ35" s="169">
        <v>0</v>
      </c>
      <c r="BR35" s="169">
        <v>0</v>
      </c>
      <c r="BS35" s="169">
        <v>0</v>
      </c>
      <c r="BT35" s="169">
        <v>0</v>
      </c>
      <c r="BU35" s="169">
        <v>0</v>
      </c>
      <c r="BV35" s="174">
        <f t="shared" si="67"/>
        <v>0</v>
      </c>
      <c r="BW35" s="168">
        <v>0</v>
      </c>
      <c r="BX35" s="169">
        <v>0</v>
      </c>
      <c r="BY35" s="169">
        <v>0</v>
      </c>
      <c r="BZ35" s="169">
        <v>0</v>
      </c>
      <c r="CA35" s="169">
        <v>0</v>
      </c>
      <c r="CB35" s="169">
        <v>0</v>
      </c>
      <c r="CC35" s="169">
        <v>0</v>
      </c>
      <c r="CD35" s="174">
        <f t="shared" si="74"/>
        <v>0</v>
      </c>
      <c r="CE35" s="168">
        <v>0</v>
      </c>
      <c r="CF35" s="169">
        <v>0</v>
      </c>
      <c r="CG35" s="169">
        <v>0</v>
      </c>
      <c r="CH35" s="169">
        <v>0</v>
      </c>
      <c r="CI35" s="169">
        <v>0</v>
      </c>
      <c r="CJ35" s="169">
        <v>0</v>
      </c>
      <c r="CK35" s="169">
        <v>0</v>
      </c>
      <c r="CL35" s="174">
        <f t="shared" si="81"/>
        <v>0</v>
      </c>
      <c r="CM35" s="168">
        <v>0</v>
      </c>
      <c r="CN35" s="169">
        <v>0</v>
      </c>
      <c r="CO35" s="169">
        <v>0</v>
      </c>
      <c r="CP35" s="169">
        <v>0</v>
      </c>
      <c r="CQ35" s="169">
        <v>0</v>
      </c>
      <c r="CR35" s="169">
        <v>0</v>
      </c>
      <c r="CS35" s="169">
        <v>0</v>
      </c>
      <c r="CT35" s="45">
        <f t="shared" si="88"/>
        <v>0</v>
      </c>
    </row>
    <row r="36" spans="1:98" x14ac:dyDescent="0.25">
      <c r="A36" s="16" t="s">
        <v>106</v>
      </c>
      <c r="B36" s="30" t="s">
        <v>107</v>
      </c>
      <c r="C36" s="27">
        <f>C37+C39+C40+C42+C43+C44+C45+C46</f>
        <v>42901.86113632263</v>
      </c>
      <c r="D36" s="27">
        <f t="shared" ref="D36:I36" si="369">D37+D39+D40+D42+D43+D44+D45+D46</f>
        <v>8.8132429323294073</v>
      </c>
      <c r="E36" s="27">
        <f t="shared" si="369"/>
        <v>79.968831632587808</v>
      </c>
      <c r="F36" s="27">
        <f t="shared" si="369"/>
        <v>4226.2052941587817</v>
      </c>
      <c r="G36" s="27">
        <f t="shared" si="369"/>
        <v>4719.9040809149137</v>
      </c>
      <c r="H36" s="27">
        <f t="shared" si="369"/>
        <v>2220.8986130818371</v>
      </c>
      <c r="I36" s="27">
        <f t="shared" si="369"/>
        <v>15.426873226493466</v>
      </c>
      <c r="J36" s="26">
        <f t="shared" si="11"/>
        <v>75522.807182445642</v>
      </c>
      <c r="K36" s="27">
        <f>K37+K39+K40+K42+K43+K44+K45+K46</f>
        <v>32909.503130923069</v>
      </c>
      <c r="L36" s="27">
        <f t="shared" ref="L36" si="370">L37+L39+L40+L42+L43+L44+L45+L46</f>
        <v>5.8755283911411835</v>
      </c>
      <c r="M36" s="27">
        <f t="shared" ref="M36" si="371">M37+M39+M40+M42+M43+M44+M45+M46</f>
        <v>7.6745077711607017</v>
      </c>
      <c r="N36" s="27">
        <f t="shared" ref="N36" si="372">N37+N39+N40+N42+N43+N44+N45+N46</f>
        <v>16206.559856353366</v>
      </c>
      <c r="O36" s="27">
        <f t="shared" ref="O36" si="373">O37+O39+O40+O42+O43+O44+O45+O46</f>
        <v>594.19176140807326</v>
      </c>
      <c r="P36" s="27">
        <f t="shared" ref="P36" si="374">P37+P39+P40+P42+P43+P44+P45+P46</f>
        <v>901.96239622907831</v>
      </c>
      <c r="Q36" s="27">
        <f t="shared" ref="Q36" si="375">Q37+Q39+Q40+Q42+Q43+Q44+Q45+Q46</f>
        <v>30.074800000000003</v>
      </c>
      <c r="R36" s="26">
        <f t="shared" si="18"/>
        <v>52840.551299223123</v>
      </c>
      <c r="S36" s="27">
        <f>S37+S39+S40+S42+S43+S44+S45+S46</f>
        <v>30753.217321544893</v>
      </c>
      <c r="T36" s="27">
        <f t="shared" ref="T36" si="376">T37+T39+T40+T42+T43+T44+T45+T46</f>
        <v>3.3925544358916122</v>
      </c>
      <c r="U36" s="27">
        <f t="shared" ref="U36" si="377">U37+U39+U40+U42+U43+U44+U45+U46</f>
        <v>4.3329629025655034</v>
      </c>
      <c r="V36" s="27">
        <f t="shared" ref="V36" si="378">V37+V39+V40+V42+V43+V44+V45+V46</f>
        <v>16679.161129700729</v>
      </c>
      <c r="W36" s="27">
        <f t="shared" ref="W36" si="379">W37+W39+W40+W42+W43+W44+W45+W46</f>
        <v>523.36925681570517</v>
      </c>
      <c r="X36" s="27">
        <f t="shared" ref="X36" si="380">X37+X39+X40+X42+X43+X44+X45+X46</f>
        <v>513.40219065140718</v>
      </c>
      <c r="Y36" s="27">
        <f t="shared" ref="Y36" si="381">Y37+Y39+Y40+Y42+Y43+Y44+Y45+Y46</f>
        <v>5.835132982000002</v>
      </c>
      <c r="Z36" s="173">
        <f t="shared" si="25"/>
        <v>49718.211725079564</v>
      </c>
      <c r="AA36" s="27">
        <f>AA37+AA39+AA40+AA42+AA43+AA44+AA45+AA46</f>
        <v>31929.418902896607</v>
      </c>
      <c r="AB36" s="27">
        <f t="shared" ref="AB36" si="382">AB37+AB39+AB40+AB42+AB43+AB44+AB45+AB46</f>
        <v>2.8066794039483609</v>
      </c>
      <c r="AC36" s="27">
        <f t="shared" ref="AC36" si="383">AC37+AC39+AC40+AC42+AC43+AC44+AC45+AC46</f>
        <v>3.6584230100589092</v>
      </c>
      <c r="AD36" s="27">
        <f t="shared" ref="AD36" si="384">AD37+AD39+AD40+AD42+AD43+AD44+AD45+AD46</f>
        <v>14076.283438838871</v>
      </c>
      <c r="AE36" s="27">
        <f t="shared" ref="AE36" si="385">AE37+AE39+AE40+AE42+AE43+AE44+AE45+AE46</f>
        <v>662.40337345419653</v>
      </c>
      <c r="AF36" s="27">
        <f t="shared" ref="AF36" si="386">AF37+AF39+AF40+AF42+AF43+AF44+AF45+AF46</f>
        <v>446.10466026437479</v>
      </c>
      <c r="AG36" s="27">
        <f t="shared" ref="AG36" si="387">AG37+AG39+AG40+AG42+AG43+AG44+AG45+AG46</f>
        <v>11.467203714302331</v>
      </c>
      <c r="AH36" s="44">
        <f t="shared" si="32"/>
        <v>48173.746700144518</v>
      </c>
      <c r="AI36" s="27">
        <f>AI37+AI39+AI40+AI42+AI43+AI44+AI45+AI46</f>
        <v>31576.246999730021</v>
      </c>
      <c r="AJ36" s="27">
        <f t="shared" ref="AJ36" si="388">AJ37+AJ39+AJ40+AJ42+AJ43+AJ44+AJ45+AJ46</f>
        <v>2.6515269270092072</v>
      </c>
      <c r="AK36" s="27">
        <f t="shared" ref="AK36" si="389">AK37+AK39+AK40+AK42+AK43+AK44+AK45+AK46</f>
        <v>3.0791689057232703</v>
      </c>
      <c r="AL36" s="27">
        <f t="shared" ref="AL36" si="390">AL37+AL39+AL40+AL42+AL43+AL44+AL45+AL46</f>
        <v>12310.939281304511</v>
      </c>
      <c r="AM36" s="27">
        <f t="shared" ref="AM36" si="391">AM37+AM39+AM40+AM42+AM43+AM44+AM45+AM46</f>
        <v>600.77560512432638</v>
      </c>
      <c r="AN36" s="27">
        <f t="shared" ref="AN36" si="392">AN37+AN39+AN40+AN42+AN43+AN44+AN45+AN46</f>
        <v>397.22876276033753</v>
      </c>
      <c r="AO36" s="27">
        <f t="shared" ref="AO36" si="393">AO37+AO39+AO40+AO42+AO43+AO44+AO45+AO46</f>
        <v>9.6325097479767461</v>
      </c>
      <c r="AP36" s="26">
        <f t="shared" si="39"/>
        <v>45785.045672640103</v>
      </c>
      <c r="AQ36" s="27">
        <f>AQ37+AQ39+AQ40+AQ42+AQ43+AQ44+AQ45+AQ46</f>
        <v>26755.879871422509</v>
      </c>
      <c r="AR36" s="27">
        <f t="shared" ref="AR36" si="394">AR37+AR39+AR40+AR42+AR43+AR44+AR45+AR46</f>
        <v>2.2847305622411223</v>
      </c>
      <c r="AS36" s="27">
        <f t="shared" ref="AS36" si="395">AS37+AS39+AS40+AS42+AS43+AS44+AS45+AS46</f>
        <v>2.4889669706796549</v>
      </c>
      <c r="AT36" s="27">
        <f t="shared" ref="AT36" si="396">AT37+AT39+AT40+AT42+AT43+AT44+AT45+AT46</f>
        <v>11093.458907255415</v>
      </c>
      <c r="AU36" s="27">
        <f t="shared" ref="AU36" si="397">AU37+AU39+AU40+AU42+AU43+AU44+AU45+AU46</f>
        <v>529.83181931232957</v>
      </c>
      <c r="AV36" s="27">
        <f t="shared" ref="AV36" si="398">AV37+AV39+AV40+AV42+AV43+AV44+AV45+AV46</f>
        <v>357.24524908146321</v>
      </c>
      <c r="AW36" s="27">
        <f t="shared" ref="AW36" si="399">AW37+AW39+AW40+AW42+AW43+AW44+AW45+AW46</f>
        <v>7.9942915625348858</v>
      </c>
      <c r="AX36" s="44">
        <f t="shared" si="46"/>
        <v>39467.958841607106</v>
      </c>
      <c r="AY36" s="27">
        <f>AY37+AY39+AY40+AY42+AY43+AY44+AY45+AY46</f>
        <v>30063.832544936904</v>
      </c>
      <c r="AZ36" s="27">
        <f t="shared" ref="AZ36" si="400">AZ37+AZ39+AZ40+AZ42+AZ43+AZ44+AZ45+AZ46</f>
        <v>2.6264743764384115</v>
      </c>
      <c r="BA36" s="27">
        <f t="shared" ref="BA36" si="401">BA37+BA39+BA40+BA42+BA43+BA44+BA45+BA46</f>
        <v>2.3777244931908754</v>
      </c>
      <c r="BB36" s="27">
        <f t="shared" ref="BB36" si="402">BB37+BB39+BB40+BB42+BB43+BB44+BB45+BB46</f>
        <v>5672.9847162347214</v>
      </c>
      <c r="BC36" s="27">
        <f t="shared" ref="BC36" si="403">BC37+BC39+BC40+BC42+BC43+BC44+BC45+BC46</f>
        <v>299.12189470252332</v>
      </c>
      <c r="BD36" s="27">
        <f t="shared" ref="BD36" si="404">BD37+BD39+BD40+BD42+BD43+BD44+BD45+BD46</f>
        <v>357.3635411557392</v>
      </c>
      <c r="BE36" s="27">
        <f t="shared" ref="BE36" si="405">BE37+BE39+BE40+BE42+BE43+BE44+BE45+BE46</f>
        <v>8.0820108602688236</v>
      </c>
      <c r="BF36" s="44">
        <f t="shared" si="53"/>
        <v>37105.022981126021</v>
      </c>
      <c r="BG36" s="27">
        <f>BG37+BG39+BG40+BG42+BG43+BG44+BG45+BG46</f>
        <v>27993.453812873373</v>
      </c>
      <c r="BH36" s="27">
        <f t="shared" ref="BH36" si="406">BH37+BH39+BH40+BH42+BH43+BH44+BH45+BH46</f>
        <v>2.5287254986674057</v>
      </c>
      <c r="BI36" s="27">
        <f t="shared" ref="BI36" si="407">BI37+BI39+BI40+BI42+BI43+BI44+BI45+BI46</f>
        <v>2.1269836429566449</v>
      </c>
      <c r="BJ36" s="27">
        <f t="shared" ref="BJ36" si="408">BJ37+BJ39+BJ40+BJ42+BJ43+BJ44+BJ45+BJ46</f>
        <v>3696.6554787366845</v>
      </c>
      <c r="BK36" s="27">
        <f t="shared" ref="BK36" si="409">BK37+BK39+BK40+BK42+BK43+BK44+BK45+BK46</f>
        <v>230.17822259816154</v>
      </c>
      <c r="BL36" s="27">
        <f t="shared" ref="BL36" si="410">BL37+BL39+BL40+BL42+BL43+BL44+BL45+BL46</f>
        <v>358.40574825997476</v>
      </c>
      <c r="BM36" s="27">
        <f t="shared" ref="BM36" si="411">BM37+BM39+BM40+BM42+BM43+BM44+BM45+BM46</f>
        <v>8.0821608977015913</v>
      </c>
      <c r="BN36" s="44">
        <f t="shared" si="60"/>
        <v>32921.230402712092</v>
      </c>
      <c r="BO36" s="162">
        <f>BO37+BO39+BO40+BO42+BO43+BO44+BO45+BO46</f>
        <v>25876.508178481949</v>
      </c>
      <c r="BP36" s="162">
        <f t="shared" ref="BP36" si="412">BP37+BP39+BP40+BP42+BP43+BP44+BP45+BP46</f>
        <v>2.4529428376241778</v>
      </c>
      <c r="BQ36" s="162">
        <f t="shared" ref="BQ36" si="413">BQ37+BQ39+BQ40+BQ42+BQ43+BQ44+BQ45+BQ46</f>
        <v>2.1271084044256519</v>
      </c>
      <c r="BR36" s="162">
        <f t="shared" ref="BR36" si="414">BR37+BR39+BR40+BR42+BR43+BR44+BR45+BR46</f>
        <v>2534.2755351329552</v>
      </c>
      <c r="BS36" s="162">
        <f t="shared" ref="BS36" si="415">BS37+BS39+BS40+BS42+BS43+BS44+BS45+BS46</f>
        <v>177.42299062070325</v>
      </c>
      <c r="BT36" s="162">
        <f t="shared" ref="BT36" si="416">BT37+BT39+BT40+BT42+BT43+BT44+BT45+BT46</f>
        <v>359.40834571001932</v>
      </c>
      <c r="BU36" s="162">
        <f t="shared" ref="BU36" si="417">BU37+BU39+BU40+BU42+BU43+BU44+BU45+BU46</f>
        <v>8.0823044643931841</v>
      </c>
      <c r="BV36" s="164">
        <f t="shared" si="67"/>
        <v>29588.063481036294</v>
      </c>
      <c r="BW36" s="162">
        <f>BW37+BW39+BW40+BW42+BW43+BW44+BW45+BW46</f>
        <v>24610.18683177057</v>
      </c>
      <c r="BX36" s="162">
        <f t="shared" ref="BX36" si="418">BX37+BX39+BX40+BX42+BX43+BX44+BX45+BX46</f>
        <v>2.3758125956873082</v>
      </c>
      <c r="BY36" s="162">
        <f t="shared" ref="BY36" si="419">BY37+BY39+BY40+BY42+BY43+BY44+BY45+BY46</f>
        <v>2.1259678257029599</v>
      </c>
      <c r="BZ36" s="162">
        <f t="shared" ref="BZ36" si="420">BZ37+BZ39+BZ40+BZ42+BZ43+BZ44+BZ45+BZ46</f>
        <v>1715.9491393932565</v>
      </c>
      <c r="CA36" s="162">
        <f t="shared" ref="CA36" si="421">CA37+CA39+CA40+CA42+CA43+CA44+CA45+CA46</f>
        <v>181.91005588510802</v>
      </c>
      <c r="CB36" s="162">
        <f t="shared" ref="CB36" si="422">CB37+CB39+CB40+CB42+CB43+CB44+CB45+CB46</f>
        <v>360.37088902424438</v>
      </c>
      <c r="CC36" s="162">
        <f t="shared" ref="CC36" si="423">CC37+CC39+CC40+CC42+CC43+CC44+CC45+CC46</f>
        <v>8.0824798708743728</v>
      </c>
      <c r="CD36" s="164">
        <f t="shared" si="74"/>
        <v>27506.403622434584</v>
      </c>
      <c r="CE36" s="162">
        <f>CE37+CE39+CE40+CE42+CE43+CE44+CE45+CE46</f>
        <v>23130.020911646669</v>
      </c>
      <c r="CF36" s="162">
        <f t="shared" ref="CF36" si="424">CF37+CF39+CF40+CF42+CF43+CF44+CF45+CF46</f>
        <v>2.2977481787786762</v>
      </c>
      <c r="CG36" s="162">
        <f t="shared" ref="CG36" si="425">CG37+CG39+CG40+CG42+CG43+CG44+CG45+CG46</f>
        <v>2.1248876466516782</v>
      </c>
      <c r="CH36" s="162">
        <f t="shared" ref="CH36" si="426">CH37+CH39+CH40+CH42+CH43+CH44+CH45+CH46</f>
        <v>1328.6224670117256</v>
      </c>
      <c r="CI36" s="162">
        <f t="shared" ref="CI36" si="427">CI37+CI39+CI40+CI42+CI43+CI44+CI45+CI46</f>
        <v>186.19836254071996</v>
      </c>
      <c r="CJ36" s="162">
        <f t="shared" ref="CJ36" si="428">CJ37+CJ39+CJ40+CJ42+CJ43+CJ44+CJ45+CJ46</f>
        <v>361.31286107512051</v>
      </c>
      <c r="CK36" s="162">
        <f t="shared" ref="CK36" si="429">CK37+CK39+CK40+CK42+CK43+CK44+CK45+CK46</f>
        <v>8.0824917945320713</v>
      </c>
      <c r="CL36" s="164">
        <f t="shared" si="81"/>
        <v>25641.669269437261</v>
      </c>
      <c r="CM36" s="162">
        <f>CM37+CM39+CM40+CM42+CM43+CM44+CM45+CM46</f>
        <v>21487.905609678121</v>
      </c>
      <c r="CN36" s="162">
        <f t="shared" ref="CN36" si="430">CN37+CN39+CN40+CN42+CN43+CN44+CN45+CN46</f>
        <v>2.2202021661417817</v>
      </c>
      <c r="CO36" s="162">
        <f t="shared" ref="CO36" si="431">CO37+CO39+CO40+CO42+CO43+CO44+CO45+CO46</f>
        <v>2.1237713628206176</v>
      </c>
      <c r="CP36" s="162">
        <f t="shared" ref="CP36" si="432">CP37+CP39+CP40+CP42+CP43+CP44+CP45+CP46</f>
        <v>1123.7018932316034</v>
      </c>
      <c r="CQ36" s="162">
        <f t="shared" ref="CQ36" si="433">CQ37+CQ39+CQ40+CQ42+CQ43+CQ44+CQ45+CQ46</f>
        <v>177.93831048939342</v>
      </c>
      <c r="CR36" s="162">
        <f t="shared" ref="CR36" si="434">CR37+CR39+CR40+CR42+CR43+CR44+CR45+CR46</f>
        <v>362.21509003590114</v>
      </c>
      <c r="CS36" s="162">
        <f t="shared" ref="CS36" si="435">CS37+CS39+CS40+CS42+CS43+CS44+CS45+CS46</f>
        <v>8.0824740957152876</v>
      </c>
      <c r="CT36" s="44">
        <f t="shared" si="88"/>
        <v>23784.808449330161</v>
      </c>
    </row>
    <row r="37" spans="1:98" x14ac:dyDescent="0.25">
      <c r="A37" s="17" t="s">
        <v>108</v>
      </c>
      <c r="B37" s="31" t="s">
        <v>36</v>
      </c>
      <c r="C37" s="61">
        <v>14977.204485464983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6">
        <f t="shared" si="11"/>
        <v>14977.204485464983</v>
      </c>
      <c r="K37" s="61">
        <v>11059.076394021824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6">
        <f t="shared" si="18"/>
        <v>11059.076394021824</v>
      </c>
      <c r="S37" s="61">
        <v>9727.6118608140187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173">
        <f t="shared" si="25"/>
        <v>9727.6118608140187</v>
      </c>
      <c r="AA37" s="61">
        <v>9982.1043559235441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44">
        <f t="shared" si="32"/>
        <v>9982.1043559235441</v>
      </c>
      <c r="AI37" s="61">
        <v>10060.928997493318</v>
      </c>
      <c r="AJ37" s="28">
        <v>0</v>
      </c>
      <c r="AK37" s="28">
        <v>0</v>
      </c>
      <c r="AL37" s="28">
        <v>0</v>
      </c>
      <c r="AM37" s="28">
        <v>0</v>
      </c>
      <c r="AN37" s="28">
        <v>0</v>
      </c>
      <c r="AO37" s="28">
        <v>0</v>
      </c>
      <c r="AP37" s="26">
        <f t="shared" si="39"/>
        <v>10060.928997493318</v>
      </c>
      <c r="AQ37" s="61">
        <v>9082.9647254992706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44">
        <f t="shared" si="46"/>
        <v>9082.9647254992706</v>
      </c>
      <c r="AY37" s="61">
        <v>9243.3077942659438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44">
        <f t="shared" si="53"/>
        <v>9243.3077942659438</v>
      </c>
      <c r="BG37" s="61">
        <v>8226.0158028086444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44">
        <f t="shared" si="60"/>
        <v>8226.0158028086444</v>
      </c>
      <c r="BO37" s="168">
        <v>7535.0856207783318</v>
      </c>
      <c r="BP37" s="169">
        <v>0</v>
      </c>
      <c r="BQ37" s="169">
        <v>0</v>
      </c>
      <c r="BR37" s="169">
        <v>0</v>
      </c>
      <c r="BS37" s="169">
        <v>0</v>
      </c>
      <c r="BT37" s="169">
        <v>0</v>
      </c>
      <c r="BU37" s="169">
        <v>0</v>
      </c>
      <c r="BV37" s="164">
        <f t="shared" si="67"/>
        <v>7535.0856207783318</v>
      </c>
      <c r="BW37" s="168">
        <v>6894.4706901125383</v>
      </c>
      <c r="BX37" s="169">
        <v>0</v>
      </c>
      <c r="BY37" s="169">
        <v>0</v>
      </c>
      <c r="BZ37" s="169">
        <v>0</v>
      </c>
      <c r="CA37" s="169">
        <v>0</v>
      </c>
      <c r="CB37" s="169">
        <v>0</v>
      </c>
      <c r="CC37" s="169">
        <v>0</v>
      </c>
      <c r="CD37" s="164">
        <f t="shared" si="74"/>
        <v>6894.4706901125383</v>
      </c>
      <c r="CE37" s="168">
        <v>6304.1710108112629</v>
      </c>
      <c r="CF37" s="169">
        <v>0</v>
      </c>
      <c r="CG37" s="169">
        <v>0</v>
      </c>
      <c r="CH37" s="169">
        <v>0</v>
      </c>
      <c r="CI37" s="169">
        <v>0</v>
      </c>
      <c r="CJ37" s="169">
        <v>0</v>
      </c>
      <c r="CK37" s="169">
        <v>0</v>
      </c>
      <c r="CL37" s="164">
        <f t="shared" si="81"/>
        <v>6304.1710108112629</v>
      </c>
      <c r="CM37" s="168">
        <v>6064.1865828745049</v>
      </c>
      <c r="CN37" s="169">
        <v>0</v>
      </c>
      <c r="CO37" s="169">
        <v>0</v>
      </c>
      <c r="CP37" s="169">
        <v>0</v>
      </c>
      <c r="CQ37" s="169">
        <v>0</v>
      </c>
      <c r="CR37" s="169">
        <v>0</v>
      </c>
      <c r="CS37" s="169">
        <v>0</v>
      </c>
      <c r="CT37" s="44">
        <f t="shared" si="88"/>
        <v>6064.1865828745049</v>
      </c>
    </row>
    <row r="38" spans="1:98" x14ac:dyDescent="0.25">
      <c r="A38" s="18" t="s">
        <v>109</v>
      </c>
      <c r="B38" s="31" t="s">
        <v>110</v>
      </c>
      <c r="C38" s="61">
        <v>10937.299089455948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3">
        <v>0</v>
      </c>
      <c r="J38" s="26">
        <f t="shared" si="11"/>
        <v>10937.299089455948</v>
      </c>
      <c r="K38" s="61">
        <v>7887.5415317117013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3">
        <v>0</v>
      </c>
      <c r="R38" s="26">
        <f t="shared" si="18"/>
        <v>7887.5415317117013</v>
      </c>
      <c r="S38" s="61">
        <v>6606.09357</v>
      </c>
      <c r="T38" s="62">
        <v>0</v>
      </c>
      <c r="U38" s="62">
        <v>0</v>
      </c>
      <c r="V38" s="62">
        <v>0</v>
      </c>
      <c r="W38" s="62">
        <v>0</v>
      </c>
      <c r="X38" s="62">
        <v>0</v>
      </c>
      <c r="Y38" s="63">
        <v>0</v>
      </c>
      <c r="Z38" s="173">
        <f t="shared" si="25"/>
        <v>6606.09357</v>
      </c>
      <c r="AA38" s="61">
        <v>6701.3002683430004</v>
      </c>
      <c r="AB38" s="62">
        <v>0</v>
      </c>
      <c r="AC38" s="62">
        <v>0</v>
      </c>
      <c r="AD38" s="62">
        <v>0</v>
      </c>
      <c r="AE38" s="62">
        <v>0</v>
      </c>
      <c r="AF38" s="62">
        <v>0</v>
      </c>
      <c r="AG38" s="63">
        <v>0</v>
      </c>
      <c r="AH38" s="44">
        <f t="shared" si="32"/>
        <v>6701.3002683430004</v>
      </c>
      <c r="AI38" s="61">
        <v>6806.6719149272203</v>
      </c>
      <c r="AJ38" s="62">
        <v>0</v>
      </c>
      <c r="AK38" s="62">
        <v>0</v>
      </c>
      <c r="AL38" s="62">
        <v>0</v>
      </c>
      <c r="AM38" s="62">
        <v>0</v>
      </c>
      <c r="AN38" s="62">
        <v>0</v>
      </c>
      <c r="AO38" s="63">
        <v>0</v>
      </c>
      <c r="AP38" s="26">
        <f t="shared" si="39"/>
        <v>6806.6719149272203</v>
      </c>
      <c r="AQ38" s="61">
        <v>6197.2294527018021</v>
      </c>
      <c r="AR38" s="62">
        <v>0</v>
      </c>
      <c r="AS38" s="62">
        <v>0</v>
      </c>
      <c r="AT38" s="62">
        <v>0</v>
      </c>
      <c r="AU38" s="62">
        <v>0</v>
      </c>
      <c r="AV38" s="62">
        <v>0</v>
      </c>
      <c r="AW38" s="63">
        <v>0</v>
      </c>
      <c r="AX38" s="44">
        <f t="shared" si="46"/>
        <v>6197.2294527018021</v>
      </c>
      <c r="AY38" s="61">
        <v>6112.3621366683492</v>
      </c>
      <c r="AZ38" s="62">
        <v>0</v>
      </c>
      <c r="BA38" s="62">
        <v>0</v>
      </c>
      <c r="BB38" s="62">
        <v>0</v>
      </c>
      <c r="BC38" s="62">
        <v>0</v>
      </c>
      <c r="BD38" s="62">
        <v>0</v>
      </c>
      <c r="BE38" s="63">
        <v>0</v>
      </c>
      <c r="BF38" s="44">
        <f t="shared" si="53"/>
        <v>6112.3621366683492</v>
      </c>
      <c r="BG38" s="61">
        <v>5103.2107711445542</v>
      </c>
      <c r="BH38" s="62">
        <v>0</v>
      </c>
      <c r="BI38" s="62">
        <v>0</v>
      </c>
      <c r="BJ38" s="62">
        <v>0</v>
      </c>
      <c r="BK38" s="62">
        <v>0</v>
      </c>
      <c r="BL38" s="62">
        <v>0</v>
      </c>
      <c r="BM38" s="63">
        <v>0</v>
      </c>
      <c r="BN38" s="44">
        <f t="shared" si="60"/>
        <v>5103.2107711445542</v>
      </c>
      <c r="BO38" s="168">
        <v>4443.7386952783072</v>
      </c>
      <c r="BP38" s="171">
        <v>0</v>
      </c>
      <c r="BQ38" s="171">
        <v>0</v>
      </c>
      <c r="BR38" s="171">
        <v>0</v>
      </c>
      <c r="BS38" s="171">
        <v>0</v>
      </c>
      <c r="BT38" s="171">
        <v>0</v>
      </c>
      <c r="BU38" s="172">
        <v>0</v>
      </c>
      <c r="BV38" s="164">
        <f t="shared" si="67"/>
        <v>4443.7386952783072</v>
      </c>
      <c r="BW38" s="168">
        <v>3834.2666194120602</v>
      </c>
      <c r="BX38" s="171">
        <v>0</v>
      </c>
      <c r="BY38" s="171">
        <v>0</v>
      </c>
      <c r="BZ38" s="171">
        <v>0</v>
      </c>
      <c r="CA38" s="171">
        <v>0</v>
      </c>
      <c r="CB38" s="171">
        <v>0</v>
      </c>
      <c r="CC38" s="172">
        <v>0</v>
      </c>
      <c r="CD38" s="164">
        <f t="shared" si="74"/>
        <v>3834.2666194120602</v>
      </c>
      <c r="CE38" s="168">
        <v>3274.7945435458123</v>
      </c>
      <c r="CF38" s="171">
        <v>0</v>
      </c>
      <c r="CG38" s="171">
        <v>0</v>
      </c>
      <c r="CH38" s="171">
        <v>0</v>
      </c>
      <c r="CI38" s="171">
        <v>0</v>
      </c>
      <c r="CJ38" s="171">
        <v>0</v>
      </c>
      <c r="CK38" s="172">
        <v>0</v>
      </c>
      <c r="CL38" s="164">
        <f t="shared" si="81"/>
        <v>3274.7945435458123</v>
      </c>
      <c r="CM38" s="168">
        <v>3065.3224676795653</v>
      </c>
      <c r="CN38" s="171">
        <v>0</v>
      </c>
      <c r="CO38" s="171">
        <v>0</v>
      </c>
      <c r="CP38" s="171">
        <v>0</v>
      </c>
      <c r="CQ38" s="171">
        <v>0</v>
      </c>
      <c r="CR38" s="171">
        <v>0</v>
      </c>
      <c r="CS38" s="172">
        <v>0</v>
      </c>
      <c r="CT38" s="44">
        <f t="shared" si="88"/>
        <v>3065.3224676795653</v>
      </c>
    </row>
    <row r="39" spans="1:98" x14ac:dyDescent="0.25">
      <c r="A39" s="17" t="s">
        <v>111</v>
      </c>
      <c r="B39" s="31" t="s">
        <v>37</v>
      </c>
      <c r="C39" s="61">
        <v>7539.9205153670755</v>
      </c>
      <c r="D39" s="28">
        <v>3.1210908932354027</v>
      </c>
      <c r="E39" s="28">
        <v>79.556773422630897</v>
      </c>
      <c r="F39" s="28">
        <v>4202.290266</v>
      </c>
      <c r="G39" s="28">
        <v>1084.128336</v>
      </c>
      <c r="H39" s="28">
        <v>133.94999999999999</v>
      </c>
      <c r="I39" s="28">
        <v>0</v>
      </c>
      <c r="J39" s="26">
        <f t="shared" si="11"/>
        <v>34130.224619374851</v>
      </c>
      <c r="K39" s="61">
        <v>6501.0231495520375</v>
      </c>
      <c r="L39" s="28">
        <v>3.1738262657642013</v>
      </c>
      <c r="M39" s="28">
        <v>7.2302704952603474</v>
      </c>
      <c r="N39" s="28">
        <v>187.78527526768386</v>
      </c>
      <c r="O39" s="28">
        <v>11.410230000000002</v>
      </c>
      <c r="P39" s="28">
        <v>0</v>
      </c>
      <c r="Q39" s="28">
        <v>0</v>
      </c>
      <c r="R39" s="26">
        <f t="shared" si="18"/>
        <v>8705.1074715051109</v>
      </c>
      <c r="S39" s="61">
        <v>6689.3859566985611</v>
      </c>
      <c r="T39" s="28">
        <v>1.8898371838094039</v>
      </c>
      <c r="U39" s="28">
        <v>3.8805224881723781</v>
      </c>
      <c r="V39" s="28">
        <v>191.77679533897455</v>
      </c>
      <c r="W39" s="28">
        <v>2.1680100000000002</v>
      </c>
      <c r="X39" s="28">
        <v>0</v>
      </c>
      <c r="Y39" s="28">
        <v>0</v>
      </c>
      <c r="Z39" s="173">
        <f t="shared" si="25"/>
        <v>7964.5846625498798</v>
      </c>
      <c r="AA39" s="61">
        <v>6565.6646620764932</v>
      </c>
      <c r="AB39" s="28">
        <v>1.4707685101485271</v>
      </c>
      <c r="AC39" s="28">
        <v>3.2038256446339819</v>
      </c>
      <c r="AD39" s="28">
        <v>131.66597617665855</v>
      </c>
      <c r="AE39" s="28">
        <v>0</v>
      </c>
      <c r="AF39" s="28">
        <v>0</v>
      </c>
      <c r="AG39" s="28">
        <v>0</v>
      </c>
      <c r="AH39" s="44">
        <f t="shared" si="32"/>
        <v>7587.5259523653149</v>
      </c>
      <c r="AI39" s="61">
        <v>6722.7518900611021</v>
      </c>
      <c r="AJ39" s="28">
        <v>1.3613781283092157</v>
      </c>
      <c r="AK39" s="28">
        <v>2.623694414245759</v>
      </c>
      <c r="AL39" s="28">
        <v>116.35020012921353</v>
      </c>
      <c r="AM39" s="28">
        <v>0</v>
      </c>
      <c r="AN39" s="28">
        <v>0</v>
      </c>
      <c r="AO39" s="28">
        <v>0</v>
      </c>
      <c r="AP39" s="26">
        <f t="shared" si="39"/>
        <v>7572.4996975580998</v>
      </c>
      <c r="AQ39" s="61">
        <v>6282.9071788810816</v>
      </c>
      <c r="AR39" s="28">
        <v>1.2497509643893663</v>
      </c>
      <c r="AS39" s="28">
        <v>2.0344524460466009</v>
      </c>
      <c r="AT39" s="28">
        <v>85.821187265988286</v>
      </c>
      <c r="AU39" s="28">
        <v>0</v>
      </c>
      <c r="AV39" s="28">
        <v>0</v>
      </c>
      <c r="AW39" s="28">
        <v>0</v>
      </c>
      <c r="AX39" s="44">
        <f t="shared" si="46"/>
        <v>6942.8512913523218</v>
      </c>
      <c r="AY39" s="61">
        <v>6491.7501223824311</v>
      </c>
      <c r="AZ39" s="28">
        <v>1.241440918008287</v>
      </c>
      <c r="BA39" s="28">
        <v>1.9195564160645071</v>
      </c>
      <c r="BB39" s="28">
        <v>0</v>
      </c>
      <c r="BC39" s="28">
        <v>0</v>
      </c>
      <c r="BD39" s="28">
        <v>0</v>
      </c>
      <c r="BE39" s="28">
        <v>0</v>
      </c>
      <c r="BF39" s="44">
        <f t="shared" si="53"/>
        <v>7035.1929183437578</v>
      </c>
      <c r="BG39" s="61">
        <v>6128.5107296170563</v>
      </c>
      <c r="BH39" s="28">
        <v>1.1424402812504248</v>
      </c>
      <c r="BI39" s="28">
        <v>1.6666877745994388</v>
      </c>
      <c r="BJ39" s="28">
        <v>0</v>
      </c>
      <c r="BK39" s="28">
        <v>0</v>
      </c>
      <c r="BL39" s="28">
        <v>0</v>
      </c>
      <c r="BM39" s="28">
        <v>0</v>
      </c>
      <c r="BN39" s="44">
        <f t="shared" si="60"/>
        <v>6602.1713177609199</v>
      </c>
      <c r="BO39" s="168">
        <v>5000.9394228016881</v>
      </c>
      <c r="BP39" s="169">
        <v>1.0508865535028742</v>
      </c>
      <c r="BQ39" s="169">
        <v>1.6655104180970581</v>
      </c>
      <c r="BR39" s="169">
        <v>0</v>
      </c>
      <c r="BS39" s="169">
        <v>0</v>
      </c>
      <c r="BT39" s="169">
        <v>0</v>
      </c>
      <c r="BU39" s="169">
        <v>0</v>
      </c>
      <c r="BV39" s="164">
        <f t="shared" si="67"/>
        <v>5471.7245070954887</v>
      </c>
      <c r="BW39" s="168">
        <v>5069.304610439618</v>
      </c>
      <c r="BX39" s="169">
        <v>0.95933282575532386</v>
      </c>
      <c r="BY39" s="169">
        <v>1.6643330615946774</v>
      </c>
      <c r="BZ39" s="169">
        <v>0</v>
      </c>
      <c r="CA39" s="169">
        <v>0</v>
      </c>
      <c r="CB39" s="169">
        <v>0</v>
      </c>
      <c r="CC39" s="169">
        <v>0</v>
      </c>
      <c r="CD39" s="164">
        <f t="shared" si="74"/>
        <v>5537.2141908833564</v>
      </c>
      <c r="CE39" s="168">
        <v>5167.1327519536508</v>
      </c>
      <c r="CF39" s="169">
        <v>0.8677790980077732</v>
      </c>
      <c r="CG39" s="169">
        <v>1.6631557050922969</v>
      </c>
      <c r="CH39" s="169">
        <v>0</v>
      </c>
      <c r="CI39" s="169">
        <v>0</v>
      </c>
      <c r="CJ39" s="169">
        <v>0</v>
      </c>
      <c r="CK39" s="169">
        <v>0</v>
      </c>
      <c r="CL39" s="164">
        <f t="shared" si="81"/>
        <v>5632.166828547327</v>
      </c>
      <c r="CM39" s="168">
        <v>5035.9321918988871</v>
      </c>
      <c r="CN39" s="169">
        <v>0.77622762366022269</v>
      </c>
      <c r="CO39" s="169">
        <v>1.6619783485899167</v>
      </c>
      <c r="CP39" s="169">
        <v>0</v>
      </c>
      <c r="CQ39" s="169">
        <v>0</v>
      </c>
      <c r="CR39" s="169">
        <v>0</v>
      </c>
      <c r="CS39" s="169">
        <v>0</v>
      </c>
      <c r="CT39" s="44">
        <f t="shared" si="88"/>
        <v>5498.0908277377011</v>
      </c>
    </row>
    <row r="40" spans="1:98" x14ac:dyDescent="0.25">
      <c r="A40" s="17" t="s">
        <v>112</v>
      </c>
      <c r="B40" s="31" t="s">
        <v>38</v>
      </c>
      <c r="C40" s="61">
        <v>17677.876097708144</v>
      </c>
      <c r="D40" s="28">
        <v>5.6346942910833944</v>
      </c>
      <c r="E40" s="28">
        <v>0</v>
      </c>
      <c r="F40" s="28">
        <v>0</v>
      </c>
      <c r="G40" s="28">
        <v>3210.9766343478263</v>
      </c>
      <c r="H40" s="28">
        <v>742.70862874999989</v>
      </c>
      <c r="I40" s="28">
        <v>0</v>
      </c>
      <c r="J40" s="26">
        <f t="shared" si="11"/>
        <v>21789.332800956305</v>
      </c>
      <c r="K40" s="61">
        <v>13411.077027679423</v>
      </c>
      <c r="L40" s="28">
        <v>2.6860928961495221</v>
      </c>
      <c r="M40" s="28">
        <v>0</v>
      </c>
      <c r="N40" s="28">
        <v>0</v>
      </c>
      <c r="O40" s="28">
        <v>47.191054199999996</v>
      </c>
      <c r="P40" s="28">
        <v>197.12499449782496</v>
      </c>
      <c r="Q40" s="28">
        <v>0</v>
      </c>
      <c r="R40" s="26">
        <f t="shared" si="18"/>
        <v>13730.603677469435</v>
      </c>
      <c r="S40" s="61">
        <v>12689.335592685751</v>
      </c>
      <c r="T40" s="28">
        <v>1.4914309772771726</v>
      </c>
      <c r="U40" s="28">
        <v>0</v>
      </c>
      <c r="V40" s="28">
        <v>0</v>
      </c>
      <c r="W40" s="28">
        <v>55.836963793050003</v>
      </c>
      <c r="X40" s="28">
        <v>38.791027944685005</v>
      </c>
      <c r="Y40" s="28">
        <v>0</v>
      </c>
      <c r="Z40" s="173">
        <f t="shared" si="25"/>
        <v>12825.723651787246</v>
      </c>
      <c r="AA40" s="61">
        <v>13796.757249994536</v>
      </c>
      <c r="AB40" s="28">
        <v>1.3250522796277948</v>
      </c>
      <c r="AC40" s="28">
        <v>0</v>
      </c>
      <c r="AD40" s="28">
        <v>0</v>
      </c>
      <c r="AE40" s="28">
        <v>58.120943729609991</v>
      </c>
      <c r="AF40" s="28">
        <v>59.22</v>
      </c>
      <c r="AG40" s="28">
        <v>0</v>
      </c>
      <c r="AH40" s="44">
        <f t="shared" si="32"/>
        <v>13951.199657553723</v>
      </c>
      <c r="AI40" s="61">
        <v>13332.250834826451</v>
      </c>
      <c r="AJ40" s="28">
        <v>1.2785245946532977</v>
      </c>
      <c r="AK40" s="28">
        <v>0</v>
      </c>
      <c r="AL40" s="28">
        <v>0</v>
      </c>
      <c r="AM40" s="28">
        <v>60.32305340343202</v>
      </c>
      <c r="AN40" s="28">
        <v>31.490000000000002</v>
      </c>
      <c r="AO40" s="28">
        <v>0</v>
      </c>
      <c r="AP40" s="26">
        <f t="shared" si="39"/>
        <v>13459.862576880176</v>
      </c>
      <c r="AQ40" s="61">
        <v>9862.5589371353162</v>
      </c>
      <c r="AR40" s="28">
        <v>1.0254700095408489</v>
      </c>
      <c r="AS40" s="28">
        <v>0</v>
      </c>
      <c r="AT40" s="28">
        <v>0</v>
      </c>
      <c r="AU40" s="28">
        <v>55.084734770892027</v>
      </c>
      <c r="AV40" s="28">
        <v>7.8960000000000008</v>
      </c>
      <c r="AW40" s="28">
        <v>0</v>
      </c>
      <c r="AX40" s="44">
        <f t="shared" si="46"/>
        <v>9954.2528321733516</v>
      </c>
      <c r="AY40" s="61">
        <v>12820.921226503113</v>
      </c>
      <c r="AZ40" s="28">
        <v>1.3730148054432185</v>
      </c>
      <c r="BA40" s="28">
        <v>0</v>
      </c>
      <c r="BB40" s="28">
        <v>0</v>
      </c>
      <c r="BC40" s="28">
        <v>71.658727085311966</v>
      </c>
      <c r="BD40" s="28">
        <v>0</v>
      </c>
      <c r="BE40" s="28">
        <v>0</v>
      </c>
      <c r="BF40" s="44">
        <f t="shared" si="53"/>
        <v>12931.024368140836</v>
      </c>
      <c r="BG40" s="61">
        <v>12132.891344132517</v>
      </c>
      <c r="BH40" s="28">
        <v>1.3715567128269357</v>
      </c>
      <c r="BI40" s="28">
        <v>0</v>
      </c>
      <c r="BJ40" s="28">
        <v>0</v>
      </c>
      <c r="BK40" s="28">
        <v>75.514335321797915</v>
      </c>
      <c r="BL40" s="28">
        <v>0</v>
      </c>
      <c r="BM40" s="28">
        <v>0</v>
      </c>
      <c r="BN40" s="44">
        <f t="shared" si="60"/>
        <v>12246.809267413468</v>
      </c>
      <c r="BO40" s="168">
        <v>11855.899791227888</v>
      </c>
      <c r="BP40" s="169">
        <v>1.3862862224703962</v>
      </c>
      <c r="BQ40" s="169">
        <v>0</v>
      </c>
      <c r="BR40" s="169">
        <v>0</v>
      </c>
      <c r="BS40" s="169">
        <v>80.197192334326829</v>
      </c>
      <c r="BT40" s="169">
        <v>0</v>
      </c>
      <c r="BU40" s="169">
        <v>0</v>
      </c>
      <c r="BV40" s="164">
        <f t="shared" si="67"/>
        <v>11974.912997791385</v>
      </c>
      <c r="BW40" s="168">
        <v>11199.392727672252</v>
      </c>
      <c r="BX40" s="169">
        <v>1.401015732113857</v>
      </c>
      <c r="BY40" s="169">
        <v>0</v>
      </c>
      <c r="BZ40" s="169">
        <v>0</v>
      </c>
      <c r="CA40" s="169">
        <v>84.68272197461215</v>
      </c>
      <c r="CB40" s="169">
        <v>0</v>
      </c>
      <c r="CC40" s="169">
        <v>0</v>
      </c>
      <c r="CD40" s="164">
        <f t="shared" si="74"/>
        <v>11323.303890146051</v>
      </c>
      <c r="CE40" s="168">
        <v>10238.37015346561</v>
      </c>
      <c r="CF40" s="169">
        <v>1.4157452417573182</v>
      </c>
      <c r="CG40" s="169">
        <v>0</v>
      </c>
      <c r="CH40" s="169">
        <v>0</v>
      </c>
      <c r="CI40" s="169">
        <v>88.970924242653979</v>
      </c>
      <c r="CJ40" s="169">
        <v>0</v>
      </c>
      <c r="CK40" s="169">
        <v>0</v>
      </c>
      <c r="CL40" s="164">
        <f t="shared" si="81"/>
        <v>10366.981944477469</v>
      </c>
      <c r="CM40" s="168">
        <v>8972.8320686079624</v>
      </c>
      <c r="CN40" s="169">
        <v>1.4304747514007794</v>
      </c>
      <c r="CO40" s="169">
        <v>0</v>
      </c>
      <c r="CP40" s="169">
        <v>0</v>
      </c>
      <c r="CQ40" s="169">
        <v>93.061799138452272</v>
      </c>
      <c r="CR40" s="169">
        <v>0</v>
      </c>
      <c r="CS40" s="169">
        <v>0</v>
      </c>
      <c r="CT40" s="44">
        <f t="shared" si="88"/>
        <v>9105.9471607856358</v>
      </c>
    </row>
    <row r="41" spans="1:98" x14ac:dyDescent="0.25">
      <c r="A41" s="18" t="s">
        <v>113</v>
      </c>
      <c r="B41" s="31" t="s">
        <v>6</v>
      </c>
      <c r="C41" s="61">
        <v>15787.642092176293</v>
      </c>
      <c r="D41" s="62">
        <v>5.3957801475501812</v>
      </c>
      <c r="E41" s="62">
        <v>0</v>
      </c>
      <c r="F41" s="62">
        <v>0</v>
      </c>
      <c r="G41" s="62">
        <v>0</v>
      </c>
      <c r="H41" s="62">
        <v>0</v>
      </c>
      <c r="I41" s="62">
        <v>0</v>
      </c>
      <c r="J41" s="26">
        <f t="shared" si="11"/>
        <v>15938.723936307699</v>
      </c>
      <c r="K41" s="61">
        <v>11717.437098736351</v>
      </c>
      <c r="L41" s="62">
        <v>2.3828270292403704</v>
      </c>
      <c r="M41" s="62">
        <v>0</v>
      </c>
      <c r="N41" s="62">
        <v>0</v>
      </c>
      <c r="O41" s="62">
        <v>0</v>
      </c>
      <c r="P41" s="62">
        <v>0</v>
      </c>
      <c r="Q41" s="62">
        <v>0</v>
      </c>
      <c r="R41" s="26">
        <f t="shared" si="18"/>
        <v>11784.156255555081</v>
      </c>
      <c r="S41" s="61">
        <v>10969.779172615872</v>
      </c>
      <c r="T41" s="62">
        <v>1.1887438440971725</v>
      </c>
      <c r="U41" s="62">
        <v>0</v>
      </c>
      <c r="V41" s="62">
        <v>0</v>
      </c>
      <c r="W41" s="62">
        <v>0</v>
      </c>
      <c r="X41" s="62">
        <v>0</v>
      </c>
      <c r="Y41" s="62">
        <v>0</v>
      </c>
      <c r="Z41" s="173">
        <f t="shared" si="25"/>
        <v>11003.064000250593</v>
      </c>
      <c r="AA41" s="61">
        <v>11914.583081397841</v>
      </c>
      <c r="AB41" s="62">
        <v>0.99331603352779485</v>
      </c>
      <c r="AC41" s="62">
        <v>0</v>
      </c>
      <c r="AD41" s="62">
        <v>0</v>
      </c>
      <c r="AE41" s="62">
        <v>0</v>
      </c>
      <c r="AF41" s="62">
        <v>0</v>
      </c>
      <c r="AG41" s="62">
        <v>0</v>
      </c>
      <c r="AH41" s="44">
        <f t="shared" si="32"/>
        <v>11942.395930336619</v>
      </c>
      <c r="AI41" s="61">
        <v>11564.99158885768</v>
      </c>
      <c r="AJ41" s="62">
        <v>0.9627983015532976</v>
      </c>
      <c r="AK41" s="62">
        <v>0</v>
      </c>
      <c r="AL41" s="62">
        <v>0</v>
      </c>
      <c r="AM41" s="62">
        <v>0</v>
      </c>
      <c r="AN41" s="62">
        <v>0</v>
      </c>
      <c r="AO41" s="62">
        <v>0</v>
      </c>
      <c r="AP41" s="26">
        <f t="shared" si="39"/>
        <v>11591.949941301173</v>
      </c>
      <c r="AQ41" s="61">
        <v>8465.7518992017958</v>
      </c>
      <c r="AR41" s="62">
        <v>0.82145652154084903</v>
      </c>
      <c r="AS41" s="62">
        <v>0</v>
      </c>
      <c r="AT41" s="62">
        <v>0</v>
      </c>
      <c r="AU41" s="62">
        <v>0</v>
      </c>
      <c r="AV41" s="62">
        <v>0</v>
      </c>
      <c r="AW41" s="62">
        <v>0</v>
      </c>
      <c r="AX41" s="44">
        <f t="shared" si="46"/>
        <v>8488.7526818049391</v>
      </c>
      <c r="AY41" s="61">
        <v>10992.857047412041</v>
      </c>
      <c r="AZ41" s="62">
        <v>1.0759650421442575</v>
      </c>
      <c r="BA41" s="62">
        <v>0</v>
      </c>
      <c r="BB41" s="62">
        <v>0</v>
      </c>
      <c r="BC41" s="62">
        <v>0</v>
      </c>
      <c r="BD41" s="62">
        <v>0</v>
      </c>
      <c r="BE41" s="62">
        <v>0</v>
      </c>
      <c r="BF41" s="44">
        <f t="shared" si="53"/>
        <v>11022.984068592079</v>
      </c>
      <c r="BG41" s="61">
        <v>10265.65258553921</v>
      </c>
      <c r="BH41" s="62">
        <v>1.0745069495279742</v>
      </c>
      <c r="BI41" s="62">
        <v>0</v>
      </c>
      <c r="BJ41" s="62">
        <v>0</v>
      </c>
      <c r="BK41" s="62">
        <v>0</v>
      </c>
      <c r="BL41" s="62">
        <v>0</v>
      </c>
      <c r="BM41" s="62">
        <v>0</v>
      </c>
      <c r="BN41" s="44">
        <f t="shared" si="60"/>
        <v>10295.738780125994</v>
      </c>
      <c r="BO41" s="168">
        <v>9941.0812623148395</v>
      </c>
      <c r="BP41" s="171">
        <v>1.0892364591714352</v>
      </c>
      <c r="BQ41" s="171">
        <v>0</v>
      </c>
      <c r="BR41" s="171">
        <v>0</v>
      </c>
      <c r="BS41" s="171">
        <v>0</v>
      </c>
      <c r="BT41" s="171">
        <v>0</v>
      </c>
      <c r="BU41" s="171">
        <v>0</v>
      </c>
      <c r="BV41" s="164">
        <f t="shared" si="67"/>
        <v>9971.5798831716402</v>
      </c>
      <c r="BW41" s="168">
        <v>9238.9993564191172</v>
      </c>
      <c r="BX41" s="171">
        <v>1.1039659688148959</v>
      </c>
      <c r="BY41" s="171">
        <v>0</v>
      </c>
      <c r="BZ41" s="171">
        <v>0</v>
      </c>
      <c r="CA41" s="171">
        <v>0</v>
      </c>
      <c r="CB41" s="171">
        <v>0</v>
      </c>
      <c r="CC41" s="171">
        <v>0</v>
      </c>
      <c r="CD41" s="164">
        <f t="shared" si="74"/>
        <v>9269.910403545935</v>
      </c>
      <c r="CE41" s="168">
        <v>8234.4068678520453</v>
      </c>
      <c r="CF41" s="171">
        <v>1.1186954784583569</v>
      </c>
      <c r="CG41" s="171">
        <v>0</v>
      </c>
      <c r="CH41" s="171">
        <v>0</v>
      </c>
      <c r="CI41" s="171">
        <v>0</v>
      </c>
      <c r="CJ41" s="171">
        <v>0</v>
      </c>
      <c r="CK41" s="171">
        <v>0</v>
      </c>
      <c r="CL41" s="164">
        <f t="shared" si="81"/>
        <v>8265.73034124888</v>
      </c>
      <c r="CM41" s="168">
        <v>6927.3037966136217</v>
      </c>
      <c r="CN41" s="171">
        <v>1.1334249881018181</v>
      </c>
      <c r="CO41" s="171">
        <v>0</v>
      </c>
      <c r="CP41" s="171">
        <v>0</v>
      </c>
      <c r="CQ41" s="171">
        <v>0</v>
      </c>
      <c r="CR41" s="171">
        <v>0</v>
      </c>
      <c r="CS41" s="171">
        <v>0</v>
      </c>
      <c r="CT41" s="44">
        <f t="shared" si="88"/>
        <v>6959.0396962804725</v>
      </c>
    </row>
    <row r="42" spans="1:98" x14ac:dyDescent="0.25">
      <c r="A42" s="17" t="s">
        <v>114</v>
      </c>
      <c r="B42" s="31" t="s">
        <v>12</v>
      </c>
      <c r="C42" s="61">
        <v>2047.8175949144725</v>
      </c>
      <c r="D42" s="28">
        <v>5.7457748010611875E-2</v>
      </c>
      <c r="E42" s="28">
        <v>4.8073821916581735E-3</v>
      </c>
      <c r="F42" s="28">
        <v>0</v>
      </c>
      <c r="G42" s="28">
        <v>0</v>
      </c>
      <c r="H42" s="28">
        <v>0</v>
      </c>
      <c r="I42" s="28">
        <v>0</v>
      </c>
      <c r="J42" s="26">
        <f t="shared" si="11"/>
        <v>2050.700368139559</v>
      </c>
      <c r="K42" s="61">
        <v>1348.7819802778022</v>
      </c>
      <c r="L42" s="28">
        <v>1.5609229227460768E-2</v>
      </c>
      <c r="M42" s="28">
        <v>6.8474427479070718E-3</v>
      </c>
      <c r="N42" s="28">
        <v>0</v>
      </c>
      <c r="O42" s="28">
        <v>0</v>
      </c>
      <c r="P42" s="28">
        <v>0</v>
      </c>
      <c r="Q42" s="28">
        <v>0</v>
      </c>
      <c r="R42" s="26">
        <f t="shared" si="18"/>
        <v>1351.0336110243666</v>
      </c>
      <c r="S42" s="61">
        <v>1175.8592518601722</v>
      </c>
      <c r="T42" s="28">
        <v>1.1286274805035528E-2</v>
      </c>
      <c r="U42" s="28">
        <v>8.1791431390159704E-3</v>
      </c>
      <c r="V42" s="28">
        <v>0</v>
      </c>
      <c r="W42" s="28">
        <v>0</v>
      </c>
      <c r="X42" s="28">
        <v>0</v>
      </c>
      <c r="Y42" s="28">
        <v>0</v>
      </c>
      <c r="Z42" s="173">
        <f t="shared" si="25"/>
        <v>1178.3427404865524</v>
      </c>
      <c r="AA42" s="61">
        <v>1109.8520879893406</v>
      </c>
      <c r="AB42" s="28">
        <v>1.0858614172039214E-2</v>
      </c>
      <c r="AC42" s="28">
        <v>8.0781284125366077E-3</v>
      </c>
      <c r="AD42" s="28">
        <v>0</v>
      </c>
      <c r="AE42" s="28">
        <v>0</v>
      </c>
      <c r="AF42" s="28">
        <v>0</v>
      </c>
      <c r="AG42" s="28">
        <v>0</v>
      </c>
      <c r="AH42" s="44">
        <f t="shared" si="32"/>
        <v>1112.2968332154799</v>
      </c>
      <c r="AI42" s="61">
        <v>1009.320135864119</v>
      </c>
      <c r="AJ42" s="28">
        <v>1.1624204046694066E-2</v>
      </c>
      <c r="AK42" s="28">
        <v>8.3115334544882416E-3</v>
      </c>
      <c r="AL42" s="28">
        <v>0</v>
      </c>
      <c r="AM42" s="28">
        <v>0</v>
      </c>
      <c r="AN42" s="28">
        <v>0</v>
      </c>
      <c r="AO42" s="28">
        <v>0</v>
      </c>
      <c r="AP42" s="26">
        <f t="shared" si="39"/>
        <v>1011.8481699428659</v>
      </c>
      <c r="AQ42" s="61">
        <v>1067.6282551409054</v>
      </c>
      <c r="AR42" s="28">
        <v>9.5095883109070824E-3</v>
      </c>
      <c r="AS42" s="28">
        <v>6.7472987885137236E-3</v>
      </c>
      <c r="AT42" s="28">
        <v>0</v>
      </c>
      <c r="AU42" s="28">
        <v>0</v>
      </c>
      <c r="AV42" s="28">
        <v>0</v>
      </c>
      <c r="AW42" s="28">
        <v>0</v>
      </c>
      <c r="AX42" s="44">
        <f t="shared" si="46"/>
        <v>1069.682557792567</v>
      </c>
      <c r="AY42" s="61">
        <v>1068.9878922341709</v>
      </c>
      <c r="AZ42" s="28">
        <v>1.2018652986906238E-2</v>
      </c>
      <c r="BA42" s="28">
        <v>7.2807369665564923E-3</v>
      </c>
      <c r="BB42" s="28">
        <v>0</v>
      </c>
      <c r="BC42" s="28">
        <v>0</v>
      </c>
      <c r="BD42" s="28">
        <v>0</v>
      </c>
      <c r="BE42" s="28">
        <v>0</v>
      </c>
      <c r="BF42" s="44">
        <f t="shared" si="53"/>
        <v>1071.2538098139419</v>
      </c>
      <c r="BG42" s="61">
        <v>1064.4131912333246</v>
      </c>
      <c r="BH42" s="28">
        <v>1.4728504590045122E-2</v>
      </c>
      <c r="BI42" s="28">
        <v>6.7623189598843706E-3</v>
      </c>
      <c r="BJ42" s="28">
        <v>0</v>
      </c>
      <c r="BK42" s="28">
        <v>0</v>
      </c>
      <c r="BL42" s="28">
        <v>0</v>
      </c>
      <c r="BM42" s="28">
        <v>0</v>
      </c>
      <c r="BN42" s="44">
        <f t="shared" si="60"/>
        <v>1066.6176038862152</v>
      </c>
      <c r="BO42" s="168">
        <v>1041.1224043565314</v>
      </c>
      <c r="BP42" s="169">
        <v>1.5770061650907274E-2</v>
      </c>
      <c r="BQ42" s="169">
        <v>6.2715995360385253E-3</v>
      </c>
      <c r="BR42" s="169">
        <v>0</v>
      </c>
      <c r="BS42" s="169">
        <v>0</v>
      </c>
      <c r="BT42" s="169">
        <v>0</v>
      </c>
      <c r="BU42" s="169">
        <v>0</v>
      </c>
      <c r="BV42" s="164">
        <f t="shared" si="67"/>
        <v>1043.2259399598072</v>
      </c>
      <c r="BW42" s="168">
        <v>1002.6387036293187</v>
      </c>
      <c r="BX42" s="169">
        <v>1.5464037818127429E-2</v>
      </c>
      <c r="BY42" s="169">
        <v>5.363101800048925E-3</v>
      </c>
      <c r="BZ42" s="169">
        <v>0</v>
      </c>
      <c r="CA42" s="169">
        <v>0</v>
      </c>
      <c r="CB42" s="169">
        <v>0</v>
      </c>
      <c r="CC42" s="169">
        <v>0</v>
      </c>
      <c r="CD42" s="164">
        <f t="shared" si="74"/>
        <v>1004.4929186652391</v>
      </c>
      <c r="CE42" s="168">
        <v>975.50724430575406</v>
      </c>
      <c r="CF42" s="169">
        <v>1.4223839013584844E-2</v>
      </c>
      <c r="CG42" s="169">
        <v>4.9335503013566541E-3</v>
      </c>
      <c r="CH42" s="169">
        <v>0</v>
      </c>
      <c r="CI42" s="169">
        <v>0</v>
      </c>
      <c r="CJ42" s="169">
        <v>0</v>
      </c>
      <c r="CK42" s="169">
        <v>0</v>
      </c>
      <c r="CL42" s="164">
        <f t="shared" si="81"/>
        <v>977.21290262799391</v>
      </c>
      <c r="CM42" s="168">
        <v>970.57440328937139</v>
      </c>
      <c r="CN42" s="169">
        <v>1.349979108077937E-2</v>
      </c>
      <c r="CO42" s="169">
        <v>5.3187930679801662E-3</v>
      </c>
      <c r="CP42" s="169">
        <v>0</v>
      </c>
      <c r="CQ42" s="169">
        <v>0</v>
      </c>
      <c r="CR42" s="169">
        <v>0</v>
      </c>
      <c r="CS42" s="169">
        <v>0</v>
      </c>
      <c r="CT42" s="44">
        <f t="shared" si="88"/>
        <v>972.36187760264795</v>
      </c>
    </row>
    <row r="43" spans="1:98" x14ac:dyDescent="0.25">
      <c r="A43" s="17" t="s">
        <v>115</v>
      </c>
      <c r="B43" s="31" t="s">
        <v>39</v>
      </c>
      <c r="C43" s="61">
        <v>0</v>
      </c>
      <c r="D43" s="28">
        <v>0</v>
      </c>
      <c r="E43" s="28">
        <v>0</v>
      </c>
      <c r="F43" s="28">
        <v>23.915028158781997</v>
      </c>
      <c r="G43" s="28">
        <v>183.50959056708643</v>
      </c>
      <c r="H43" s="28">
        <v>57.229272714854297</v>
      </c>
      <c r="I43" s="28">
        <v>15.426873226493466</v>
      </c>
      <c r="J43" s="26">
        <f t="shared" ref="J43:J72" si="436">C43+D43*$AB$2+E43*$AC$2+F43+G43+H43+I43</f>
        <v>280.08076466721622</v>
      </c>
      <c r="K43" s="61">
        <v>0</v>
      </c>
      <c r="L43" s="28">
        <v>0</v>
      </c>
      <c r="M43" s="28">
        <v>0</v>
      </c>
      <c r="N43" s="28">
        <v>10.056400000000002</v>
      </c>
      <c r="O43" s="28">
        <v>154.66927204800001</v>
      </c>
      <c r="P43" s="28">
        <v>5.0994999999999999</v>
      </c>
      <c r="Q43" s="28">
        <v>30.074800000000003</v>
      </c>
      <c r="R43" s="26">
        <f t="shared" ref="R43:R72" si="437">K43+L43*$AB$2+M43*$AC$2+N43+O43+P43+Q43</f>
        <v>199.89997204800002</v>
      </c>
      <c r="S43" s="61">
        <v>0</v>
      </c>
      <c r="T43" s="28">
        <v>0</v>
      </c>
      <c r="U43" s="28">
        <v>0</v>
      </c>
      <c r="V43" s="28">
        <v>2.6629634244416214</v>
      </c>
      <c r="W43" s="28">
        <v>63.497975645334385</v>
      </c>
      <c r="X43" s="28">
        <v>2.4276545773467886</v>
      </c>
      <c r="Y43" s="28">
        <v>5.835132982000002</v>
      </c>
      <c r="Z43" s="173">
        <f t="shared" ref="Z43:Z72" si="438">S43+T43*$AB$2+U43*$AC$2+V43+W43+X43+Y43</f>
        <v>74.423726629122797</v>
      </c>
      <c r="AA43" s="61">
        <v>0</v>
      </c>
      <c r="AB43" s="28">
        <v>0</v>
      </c>
      <c r="AC43" s="28">
        <v>0</v>
      </c>
      <c r="AD43" s="28">
        <v>6.9148975269075681</v>
      </c>
      <c r="AE43" s="28">
        <v>72.903901282451017</v>
      </c>
      <c r="AF43" s="28">
        <v>3.6486730789473678</v>
      </c>
      <c r="AG43" s="28">
        <v>11.467203714302331</v>
      </c>
      <c r="AH43" s="44">
        <f t="shared" ref="AH43:AH72" si="439">AA43+AB43*$AB$2+AC43*$AC$2+AD43+AE43+AF43+AG43</f>
        <v>94.93467560260828</v>
      </c>
      <c r="AI43" s="61">
        <v>0</v>
      </c>
      <c r="AJ43" s="28">
        <v>0</v>
      </c>
      <c r="AK43" s="28">
        <v>0</v>
      </c>
      <c r="AL43" s="28">
        <v>5.5848376483118924</v>
      </c>
      <c r="AM43" s="28">
        <v>73.220858779953531</v>
      </c>
      <c r="AN43" s="28">
        <v>3.5347087982456133</v>
      </c>
      <c r="AO43" s="28">
        <v>9.6325097479767461</v>
      </c>
      <c r="AP43" s="26">
        <f t="shared" ref="AP43:AP72" si="440">AI43+AJ43*$AB$2+AK43*$AC$2+AL43+AM43+AN43+AO43</f>
        <v>91.972914974487779</v>
      </c>
      <c r="AQ43" s="61">
        <v>0</v>
      </c>
      <c r="AR43" s="28">
        <v>0</v>
      </c>
      <c r="AS43" s="28">
        <v>0</v>
      </c>
      <c r="AT43" s="28">
        <v>5.5426918789708104</v>
      </c>
      <c r="AU43" s="28">
        <v>69.987305247543731</v>
      </c>
      <c r="AV43" s="28">
        <v>4.2098604999999987</v>
      </c>
      <c r="AW43" s="28">
        <v>7.9942915625348858</v>
      </c>
      <c r="AX43" s="44">
        <f t="shared" ref="AX43:AX72" si="441">AQ43+AR43*$AB$2+AS43*$AC$2+AT43+AU43+AV43+AW43</f>
        <v>87.734149189049432</v>
      </c>
      <c r="AY43" s="61">
        <v>0</v>
      </c>
      <c r="AZ43" s="28">
        <v>0</v>
      </c>
      <c r="BA43" s="28">
        <v>0</v>
      </c>
      <c r="BB43" s="28">
        <v>5.6035104062131103</v>
      </c>
      <c r="BC43" s="28">
        <v>70.755257882068165</v>
      </c>
      <c r="BD43" s="28">
        <v>4.2560542125671628</v>
      </c>
      <c r="BE43" s="28">
        <v>8.0820108602688236</v>
      </c>
      <c r="BF43" s="44">
        <f t="shared" ref="BF43:BF72" si="442">AY43+AZ43*$AB$2+BA43*$AC$2+BB43+BC43+BD43+BE43</f>
        <v>88.696833361117257</v>
      </c>
      <c r="BG43" s="61">
        <v>0</v>
      </c>
      <c r="BH43" s="28">
        <v>0</v>
      </c>
      <c r="BI43" s="28">
        <v>0</v>
      </c>
      <c r="BJ43" s="28">
        <v>5.6036144318486087</v>
      </c>
      <c r="BK43" s="28">
        <v>70.756571408792041</v>
      </c>
      <c r="BL43" s="28">
        <v>4.2561332235285221</v>
      </c>
      <c r="BM43" s="28">
        <v>8.0821608977015913</v>
      </c>
      <c r="BN43" s="44">
        <f t="shared" ref="BN43:BN72" si="443">BG43+BH43*$AB$2+BI43*$AC$2+BJ43+BK43+BL43+BM43</f>
        <v>88.69847996187076</v>
      </c>
      <c r="BO43" s="168">
        <v>0</v>
      </c>
      <c r="BP43" s="169">
        <v>0</v>
      </c>
      <c r="BQ43" s="169">
        <v>0</v>
      </c>
      <c r="BR43" s="169">
        <v>5.6037139711172683</v>
      </c>
      <c r="BS43" s="169">
        <v>70.757828286376423</v>
      </c>
      <c r="BT43" s="169">
        <v>4.2562088269436993</v>
      </c>
      <c r="BU43" s="169">
        <v>8.0823044643931841</v>
      </c>
      <c r="BV43" s="164">
        <f t="shared" ref="BV43:BV72" si="444">BO43+BP43*$AB$2+BQ43*$AC$2+BR43+BS43+BT43+BU43</f>
        <v>88.700055548830591</v>
      </c>
      <c r="BW43" s="168">
        <v>0</v>
      </c>
      <c r="BX43" s="169">
        <v>0</v>
      </c>
      <c r="BY43" s="169">
        <v>0</v>
      </c>
      <c r="BZ43" s="169">
        <v>5.6038355859059195</v>
      </c>
      <c r="CA43" s="169">
        <v>70.759363910495864</v>
      </c>
      <c r="CB43" s="169">
        <v>4.2563011974571863</v>
      </c>
      <c r="CC43" s="169">
        <v>8.0824798708743728</v>
      </c>
      <c r="CD43" s="164">
        <f t="shared" ref="CD43:CD72" si="445">BW43+BX43*$AB$2+BY43*$AC$2+BZ43+CA43+CB43+CC43</f>
        <v>88.701980564733361</v>
      </c>
      <c r="CE43" s="168">
        <v>0</v>
      </c>
      <c r="CF43" s="169">
        <v>0</v>
      </c>
      <c r="CG43" s="169">
        <v>0</v>
      </c>
      <c r="CH43" s="169">
        <v>5.6038438529499954</v>
      </c>
      <c r="CI43" s="169">
        <v>70.759468298065968</v>
      </c>
      <c r="CJ43" s="169">
        <v>4.2563074765546114</v>
      </c>
      <c r="CK43" s="169">
        <v>8.0824917945320713</v>
      </c>
      <c r="CL43" s="164">
        <f t="shared" ref="CL43:CL72" si="446">CE43+CF43*$AB$2+CG43*$AC$2+CH43+CI43+CJ43+CK43</f>
        <v>88.702111422102647</v>
      </c>
      <c r="CM43" s="168">
        <v>0</v>
      </c>
      <c r="CN43" s="169">
        <v>0</v>
      </c>
      <c r="CO43" s="169">
        <v>0</v>
      </c>
      <c r="CP43" s="169">
        <v>5.6038315818078566</v>
      </c>
      <c r="CQ43" s="169">
        <v>70.759313350941142</v>
      </c>
      <c r="CR43" s="169">
        <v>4.2562981562103257</v>
      </c>
      <c r="CS43" s="169">
        <v>8.0824740957152876</v>
      </c>
      <c r="CT43" s="44">
        <f t="shared" ref="CT43:CT72" si="447">CM43+CN43*$AB$2+CO43*$AC$2+CP43+CQ43+CR43+CS43</f>
        <v>88.701917184674599</v>
      </c>
    </row>
    <row r="44" spans="1:98" x14ac:dyDescent="0.25">
      <c r="A44" s="20" t="s">
        <v>116</v>
      </c>
      <c r="B44" s="35" t="s">
        <v>0</v>
      </c>
      <c r="C44" s="61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6">
        <f t="shared" si="436"/>
        <v>0</v>
      </c>
      <c r="K44" s="61">
        <v>0</v>
      </c>
      <c r="L44" s="28">
        <v>0</v>
      </c>
      <c r="M44" s="28">
        <v>0</v>
      </c>
      <c r="N44" s="28">
        <v>16008.718181085682</v>
      </c>
      <c r="O44" s="28">
        <v>0</v>
      </c>
      <c r="P44" s="28">
        <v>0</v>
      </c>
      <c r="Q44" s="28">
        <v>0</v>
      </c>
      <c r="R44" s="26">
        <f t="shared" si="437"/>
        <v>16008.718181085682</v>
      </c>
      <c r="S44" s="61">
        <v>0</v>
      </c>
      <c r="T44" s="28">
        <v>0</v>
      </c>
      <c r="U44" s="28">
        <v>0</v>
      </c>
      <c r="V44" s="28">
        <v>16484.212600862789</v>
      </c>
      <c r="W44" s="28">
        <v>0</v>
      </c>
      <c r="X44" s="28">
        <v>0</v>
      </c>
      <c r="Y44" s="28">
        <v>0</v>
      </c>
      <c r="Z44" s="173">
        <f t="shared" si="438"/>
        <v>16484.212600862789</v>
      </c>
      <c r="AA44" s="61">
        <v>0</v>
      </c>
      <c r="AB44" s="28">
        <v>0</v>
      </c>
      <c r="AC44" s="28">
        <v>0</v>
      </c>
      <c r="AD44" s="28">
        <v>13937.061945307694</v>
      </c>
      <c r="AE44" s="28">
        <v>0</v>
      </c>
      <c r="AF44" s="28">
        <v>0</v>
      </c>
      <c r="AG44" s="28">
        <v>0</v>
      </c>
      <c r="AH44" s="44">
        <f t="shared" si="439"/>
        <v>13937.061945307694</v>
      </c>
      <c r="AI44" s="61">
        <v>0</v>
      </c>
      <c r="AJ44" s="28">
        <v>0</v>
      </c>
      <c r="AK44" s="28">
        <v>0</v>
      </c>
      <c r="AL44" s="28">
        <v>12188.410319724479</v>
      </c>
      <c r="AM44" s="28">
        <v>0</v>
      </c>
      <c r="AN44" s="28">
        <v>0</v>
      </c>
      <c r="AO44" s="28">
        <v>0</v>
      </c>
      <c r="AP44" s="26">
        <f t="shared" si="440"/>
        <v>12188.410319724479</v>
      </c>
      <c r="AQ44" s="61">
        <v>0</v>
      </c>
      <c r="AR44" s="28">
        <v>0</v>
      </c>
      <c r="AS44" s="28">
        <v>0</v>
      </c>
      <c r="AT44" s="28">
        <v>11001.52486126005</v>
      </c>
      <c r="AU44" s="28">
        <v>0</v>
      </c>
      <c r="AV44" s="28">
        <v>0</v>
      </c>
      <c r="AW44" s="28">
        <v>0</v>
      </c>
      <c r="AX44" s="44">
        <f t="shared" si="441"/>
        <v>11001.52486126005</v>
      </c>
      <c r="AY44" s="61">
        <v>0</v>
      </c>
      <c r="AZ44" s="28">
        <v>0</v>
      </c>
      <c r="BA44" s="28">
        <v>0</v>
      </c>
      <c r="BB44" s="28">
        <v>5666.9163073456111</v>
      </c>
      <c r="BC44" s="28">
        <v>0</v>
      </c>
      <c r="BD44" s="28">
        <v>0</v>
      </c>
      <c r="BE44" s="28">
        <v>0</v>
      </c>
      <c r="BF44" s="44">
        <f t="shared" si="442"/>
        <v>5666.9163073456111</v>
      </c>
      <c r="BG44" s="61">
        <v>0</v>
      </c>
      <c r="BH44" s="28">
        <v>0</v>
      </c>
      <c r="BI44" s="28">
        <v>0</v>
      </c>
      <c r="BJ44" s="28">
        <v>3690.6727987747258</v>
      </c>
      <c r="BK44" s="28">
        <v>0</v>
      </c>
      <c r="BL44" s="28">
        <v>0</v>
      </c>
      <c r="BM44" s="28">
        <v>0</v>
      </c>
      <c r="BN44" s="44">
        <f t="shared" si="443"/>
        <v>3690.6727987747258</v>
      </c>
      <c r="BO44" s="168">
        <v>0</v>
      </c>
      <c r="BP44" s="169">
        <v>0</v>
      </c>
      <c r="BQ44" s="169">
        <v>0</v>
      </c>
      <c r="BR44" s="169">
        <v>2528.3627414779849</v>
      </c>
      <c r="BS44" s="169">
        <v>0</v>
      </c>
      <c r="BT44" s="169">
        <v>0</v>
      </c>
      <c r="BU44" s="169">
        <v>0</v>
      </c>
      <c r="BV44" s="164">
        <f t="shared" si="444"/>
        <v>2528.3627414779849</v>
      </c>
      <c r="BW44" s="168">
        <v>0</v>
      </c>
      <c r="BX44" s="169">
        <v>0</v>
      </c>
      <c r="BY44" s="169">
        <v>0</v>
      </c>
      <c r="BZ44" s="169">
        <v>1710.093288671754</v>
      </c>
      <c r="CA44" s="169">
        <v>0</v>
      </c>
      <c r="CB44" s="169">
        <v>0</v>
      </c>
      <c r="CC44" s="169">
        <v>0</v>
      </c>
      <c r="CD44" s="164">
        <f t="shared" si="445"/>
        <v>1710.093288671754</v>
      </c>
      <c r="CE44" s="168">
        <v>0</v>
      </c>
      <c r="CF44" s="169">
        <v>0</v>
      </c>
      <c r="CG44" s="169">
        <v>0</v>
      </c>
      <c r="CH44" s="169">
        <v>1322.8131368978281</v>
      </c>
      <c r="CI44" s="169">
        <v>0</v>
      </c>
      <c r="CJ44" s="169">
        <v>0</v>
      </c>
      <c r="CK44" s="169">
        <v>0</v>
      </c>
      <c r="CL44" s="164">
        <f t="shared" si="446"/>
        <v>1322.8131368978281</v>
      </c>
      <c r="CM44" s="168">
        <v>0</v>
      </c>
      <c r="CN44" s="169">
        <v>0</v>
      </c>
      <c r="CO44" s="169">
        <v>0</v>
      </c>
      <c r="CP44" s="169">
        <v>1117.9305137628871</v>
      </c>
      <c r="CQ44" s="169">
        <v>0</v>
      </c>
      <c r="CR44" s="169">
        <v>0</v>
      </c>
      <c r="CS44" s="169">
        <v>0</v>
      </c>
      <c r="CT44" s="44">
        <f t="shared" si="447"/>
        <v>1117.9305137628871</v>
      </c>
    </row>
    <row r="45" spans="1:98" x14ac:dyDescent="0.25">
      <c r="A45" s="20" t="s">
        <v>117</v>
      </c>
      <c r="B45" s="35" t="s">
        <v>40</v>
      </c>
      <c r="C45" s="61">
        <v>658.99871491427712</v>
      </c>
      <c r="D45" s="28">
        <v>0</v>
      </c>
      <c r="E45" s="28">
        <v>0.40725082776525889</v>
      </c>
      <c r="F45" s="28">
        <v>0</v>
      </c>
      <c r="G45" s="28">
        <v>241.28952000000001</v>
      </c>
      <c r="H45" s="28">
        <v>1287.0107116169829</v>
      </c>
      <c r="I45" s="28">
        <v>0</v>
      </c>
      <c r="J45" s="26">
        <f t="shared" si="436"/>
        <v>2295.2204158890536</v>
      </c>
      <c r="K45" s="61">
        <v>589.50085143829756</v>
      </c>
      <c r="L45" s="28">
        <v>0</v>
      </c>
      <c r="M45" s="28">
        <v>0.43738983315244662</v>
      </c>
      <c r="N45" s="28">
        <v>0</v>
      </c>
      <c r="O45" s="28">
        <v>380.92120516007321</v>
      </c>
      <c r="P45" s="28">
        <v>699.73790173125337</v>
      </c>
      <c r="Q45" s="28">
        <v>0</v>
      </c>
      <c r="R45" s="26">
        <f t="shared" si="437"/>
        <v>1786.0682641150224</v>
      </c>
      <c r="S45" s="61">
        <v>470.96446708266484</v>
      </c>
      <c r="T45" s="28">
        <v>0</v>
      </c>
      <c r="U45" s="28">
        <v>0.44426127125410897</v>
      </c>
      <c r="V45" s="28">
        <v>0.50877007452610568</v>
      </c>
      <c r="W45" s="28">
        <v>401.86630737732082</v>
      </c>
      <c r="X45" s="28">
        <v>472.18350812937535</v>
      </c>
      <c r="Y45" s="28">
        <v>0</v>
      </c>
      <c r="Z45" s="173">
        <f t="shared" si="438"/>
        <v>1463.2522895462259</v>
      </c>
      <c r="AA45" s="61">
        <v>474.98523829477614</v>
      </c>
      <c r="AB45" s="28">
        <v>0</v>
      </c>
      <c r="AC45" s="28">
        <v>0.44651923701239099</v>
      </c>
      <c r="AD45" s="28">
        <v>0.64061982761016867</v>
      </c>
      <c r="AE45" s="28">
        <v>531.37852844213558</v>
      </c>
      <c r="AF45" s="28">
        <v>383.2359871854274</v>
      </c>
      <c r="AG45" s="28">
        <v>0</v>
      </c>
      <c r="AH45" s="44">
        <f t="shared" si="439"/>
        <v>1508.5679715582328</v>
      </c>
      <c r="AI45" s="61">
        <v>450.93118552439529</v>
      </c>
      <c r="AJ45" s="28">
        <v>0</v>
      </c>
      <c r="AK45" s="28">
        <v>0.44716295802302319</v>
      </c>
      <c r="AL45" s="28">
        <v>0.59392380250576182</v>
      </c>
      <c r="AM45" s="28">
        <v>467.23169294094089</v>
      </c>
      <c r="AN45" s="28">
        <v>362.2040539620919</v>
      </c>
      <c r="AO45" s="28">
        <v>0</v>
      </c>
      <c r="AP45" s="26">
        <f t="shared" si="440"/>
        <v>1399.4590401060348</v>
      </c>
      <c r="AQ45" s="61">
        <v>459.71800369393225</v>
      </c>
      <c r="AR45" s="28">
        <v>0</v>
      </c>
      <c r="AS45" s="28">
        <v>0.44776722584454021</v>
      </c>
      <c r="AT45" s="28">
        <v>0.57016685040553139</v>
      </c>
      <c r="AU45" s="28">
        <v>404.75977929389387</v>
      </c>
      <c r="AV45" s="28">
        <v>345.13938858146321</v>
      </c>
      <c r="AW45" s="28">
        <v>0</v>
      </c>
      <c r="AX45" s="44">
        <f t="shared" si="441"/>
        <v>1328.8456532684979</v>
      </c>
      <c r="AY45" s="61">
        <v>438.7956651678345</v>
      </c>
      <c r="AZ45" s="28">
        <v>0</v>
      </c>
      <c r="BA45" s="28">
        <v>0.45088734015981213</v>
      </c>
      <c r="BB45" s="28">
        <v>0.46489848289725366</v>
      </c>
      <c r="BC45" s="28">
        <v>156.70790973514318</v>
      </c>
      <c r="BD45" s="28">
        <v>353.10748694317203</v>
      </c>
      <c r="BE45" s="28">
        <v>0</v>
      </c>
      <c r="BF45" s="44">
        <f t="shared" si="442"/>
        <v>1068.5611054713972</v>
      </c>
      <c r="BG45" s="61">
        <v>441.55290069842158</v>
      </c>
      <c r="BH45" s="28">
        <v>0</v>
      </c>
      <c r="BI45" s="28">
        <v>0.45353354939732154</v>
      </c>
      <c r="BJ45" s="28">
        <v>0.37906553011008121</v>
      </c>
      <c r="BK45" s="28">
        <v>83.907315867571597</v>
      </c>
      <c r="BL45" s="28">
        <v>354.14961503644622</v>
      </c>
      <c r="BM45" s="28">
        <v>0</v>
      </c>
      <c r="BN45" s="44">
        <f t="shared" si="443"/>
        <v>1000.1752877228397</v>
      </c>
      <c r="BO45" s="168">
        <v>443.39109493410399</v>
      </c>
      <c r="BP45" s="169">
        <v>0</v>
      </c>
      <c r="BQ45" s="169">
        <v>0.45532638679255527</v>
      </c>
      <c r="BR45" s="169">
        <v>0.30907968385303086</v>
      </c>
      <c r="BS45" s="169">
        <v>26.467969999999998</v>
      </c>
      <c r="BT45" s="169">
        <v>355.15213688307563</v>
      </c>
      <c r="BU45" s="169">
        <v>0</v>
      </c>
      <c r="BV45" s="164">
        <f t="shared" si="444"/>
        <v>945.98177400105988</v>
      </c>
      <c r="BW45" s="168">
        <v>444.31025553343898</v>
      </c>
      <c r="BX45" s="169">
        <v>0</v>
      </c>
      <c r="BY45" s="169">
        <v>0.45627166230823379</v>
      </c>
      <c r="BZ45" s="169">
        <v>0.25201513559660094</v>
      </c>
      <c r="CA45" s="169">
        <v>26.467969999999998</v>
      </c>
      <c r="CB45" s="169">
        <v>356.11458782678721</v>
      </c>
      <c r="CC45" s="169">
        <v>0</v>
      </c>
      <c r="CD45" s="164">
        <f t="shared" si="445"/>
        <v>948.05681900750483</v>
      </c>
      <c r="CE45" s="168">
        <v>444.76990672698258</v>
      </c>
      <c r="CF45" s="169">
        <v>0</v>
      </c>
      <c r="CG45" s="169">
        <v>0.45679839125802452</v>
      </c>
      <c r="CH45" s="169">
        <v>0.20548626094743033</v>
      </c>
      <c r="CI45" s="169">
        <v>26.467969999999998</v>
      </c>
      <c r="CJ45" s="169">
        <v>357.05655359856587</v>
      </c>
      <c r="CK45" s="169">
        <v>0</v>
      </c>
      <c r="CL45" s="164">
        <f t="shared" si="446"/>
        <v>949.55149026987237</v>
      </c>
      <c r="CM45" s="168">
        <v>444.31051862398948</v>
      </c>
      <c r="CN45" s="169">
        <v>0</v>
      </c>
      <c r="CO45" s="169">
        <v>0.45647422116272068</v>
      </c>
      <c r="CP45" s="169">
        <v>0.1675478869084438</v>
      </c>
      <c r="CQ45" s="169">
        <v>14.117197999999998</v>
      </c>
      <c r="CR45" s="169">
        <v>357.95879187969081</v>
      </c>
      <c r="CS45" s="169">
        <v>0</v>
      </c>
      <c r="CT45" s="44">
        <f t="shared" si="447"/>
        <v>937.51972499870976</v>
      </c>
    </row>
    <row r="46" spans="1:98" s="15" customFormat="1" ht="15.75" thickBot="1" x14ac:dyDescent="0.3">
      <c r="A46" s="20" t="s">
        <v>118</v>
      </c>
      <c r="B46" s="35" t="s">
        <v>41</v>
      </c>
      <c r="C46" s="61">
        <v>4.3727953677486206E-2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6">
        <f t="shared" si="436"/>
        <v>4.3727953677486206E-2</v>
      </c>
      <c r="K46" s="61">
        <v>4.3727953677486206E-2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6">
        <f t="shared" si="437"/>
        <v>4.3727953677486206E-2</v>
      </c>
      <c r="S46" s="61">
        <v>6.0192403724890625E-2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173">
        <f t="shared" si="438"/>
        <v>6.0192403724890625E-2</v>
      </c>
      <c r="AA46" s="61">
        <v>5.5308617915700763E-2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46">
        <f t="shared" si="439"/>
        <v>5.5308617915700763E-2</v>
      </c>
      <c r="AI46" s="61">
        <v>6.3955960640000004E-2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50">
        <f t="shared" si="440"/>
        <v>6.3955960640000004E-2</v>
      </c>
      <c r="AQ46" s="61">
        <v>0.10277107199999999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46">
        <f t="shared" si="441"/>
        <v>0.10277107199999999</v>
      </c>
      <c r="AY46" s="61">
        <v>6.9844383406846386E-2</v>
      </c>
      <c r="AZ46" s="28">
        <v>0</v>
      </c>
      <c r="BA46" s="28">
        <v>0</v>
      </c>
      <c r="BB46" s="28">
        <v>0</v>
      </c>
      <c r="BC46" s="28">
        <v>0</v>
      </c>
      <c r="BD46" s="28">
        <v>0</v>
      </c>
      <c r="BE46" s="28">
        <v>0</v>
      </c>
      <c r="BF46" s="46">
        <f t="shared" si="442"/>
        <v>6.9844383406846386E-2</v>
      </c>
      <c r="BG46" s="61">
        <v>6.9844383406846386E-2</v>
      </c>
      <c r="BH46" s="28">
        <v>0</v>
      </c>
      <c r="BI46" s="28">
        <v>0</v>
      </c>
      <c r="BJ46" s="28">
        <v>0</v>
      </c>
      <c r="BK46" s="28">
        <v>0</v>
      </c>
      <c r="BL46" s="28">
        <v>0</v>
      </c>
      <c r="BM46" s="28">
        <v>0</v>
      </c>
      <c r="BN46" s="46">
        <f t="shared" si="443"/>
        <v>6.9844383406846386E-2</v>
      </c>
      <c r="BO46" s="168">
        <v>6.9844383406846386E-2</v>
      </c>
      <c r="BP46" s="169">
        <v>0</v>
      </c>
      <c r="BQ46" s="169">
        <v>0</v>
      </c>
      <c r="BR46" s="169">
        <v>0</v>
      </c>
      <c r="BS46" s="169">
        <v>0</v>
      </c>
      <c r="BT46" s="169">
        <v>0</v>
      </c>
      <c r="BU46" s="169">
        <v>0</v>
      </c>
      <c r="BV46" s="197">
        <f t="shared" si="444"/>
        <v>6.9844383406846386E-2</v>
      </c>
      <c r="BW46" s="168">
        <v>6.9844383406846386E-2</v>
      </c>
      <c r="BX46" s="169">
        <v>0</v>
      </c>
      <c r="BY46" s="169">
        <v>0</v>
      </c>
      <c r="BZ46" s="169">
        <v>0</v>
      </c>
      <c r="CA46" s="169">
        <v>0</v>
      </c>
      <c r="CB46" s="169">
        <v>0</v>
      </c>
      <c r="CC46" s="169">
        <v>0</v>
      </c>
      <c r="CD46" s="197">
        <f t="shared" si="445"/>
        <v>6.9844383406846386E-2</v>
      </c>
      <c r="CE46" s="168">
        <v>6.9844383406846386E-2</v>
      </c>
      <c r="CF46" s="169">
        <v>0</v>
      </c>
      <c r="CG46" s="169">
        <v>0</v>
      </c>
      <c r="CH46" s="169">
        <v>0</v>
      </c>
      <c r="CI46" s="169">
        <v>0</v>
      </c>
      <c r="CJ46" s="169">
        <v>0</v>
      </c>
      <c r="CK46" s="169">
        <v>0</v>
      </c>
      <c r="CL46" s="197">
        <f t="shared" si="446"/>
        <v>6.9844383406846386E-2</v>
      </c>
      <c r="CM46" s="168">
        <v>6.9844383406846386E-2</v>
      </c>
      <c r="CN46" s="169">
        <v>0</v>
      </c>
      <c r="CO46" s="169">
        <v>0</v>
      </c>
      <c r="CP46" s="169">
        <v>0</v>
      </c>
      <c r="CQ46" s="169">
        <v>0</v>
      </c>
      <c r="CR46" s="169">
        <v>0</v>
      </c>
      <c r="CS46" s="169">
        <v>0</v>
      </c>
      <c r="CT46" s="46">
        <f t="shared" si="447"/>
        <v>6.9844383406846386E-2</v>
      </c>
    </row>
    <row r="47" spans="1:98" x14ac:dyDescent="0.25">
      <c r="A47" s="42" t="s">
        <v>119</v>
      </c>
      <c r="B47" s="41" t="s">
        <v>120</v>
      </c>
      <c r="C47" s="27">
        <f>SUM(C48:C57)</f>
        <v>1893.6515388676739</v>
      </c>
      <c r="D47" s="27">
        <f t="shared" ref="D47:I47" si="448">SUM(D48:D57)</f>
        <v>1688.739393444105</v>
      </c>
      <c r="E47" s="27">
        <f t="shared" si="448"/>
        <v>123.12354661155956</v>
      </c>
      <c r="F47" s="27">
        <f t="shared" si="448"/>
        <v>0</v>
      </c>
      <c r="G47" s="27">
        <f t="shared" si="448"/>
        <v>0</v>
      </c>
      <c r="H47" s="27">
        <f t="shared" si="448"/>
        <v>0</v>
      </c>
      <c r="I47" s="27">
        <f t="shared" si="448"/>
        <v>0</v>
      </c>
      <c r="J47" s="26">
        <f t="shared" si="436"/>
        <v>81806.09440736589</v>
      </c>
      <c r="K47" s="27">
        <f>SUM(K48:K57)</f>
        <v>1985.694918357703</v>
      </c>
      <c r="L47" s="27">
        <f t="shared" ref="L47" si="449">SUM(L48:L57)</f>
        <v>1573.0122112935428</v>
      </c>
      <c r="M47" s="27">
        <f t="shared" ref="M47" si="450">SUM(M48:M57)</f>
        <v>113.73168962380062</v>
      </c>
      <c r="N47" s="27">
        <f t="shared" ref="N47" si="451">SUM(N48:N57)</f>
        <v>0</v>
      </c>
      <c r="O47" s="27">
        <f t="shared" ref="O47" si="452">SUM(O48:O57)</f>
        <v>0</v>
      </c>
      <c r="P47" s="27">
        <f t="shared" ref="P47" si="453">SUM(P48:P57)</f>
        <v>0</v>
      </c>
      <c r="Q47" s="27">
        <f t="shared" ref="Q47" si="454">SUM(Q48:Q57)</f>
        <v>0</v>
      </c>
      <c r="R47" s="26">
        <f t="shared" si="437"/>
        <v>76168.93458488406</v>
      </c>
      <c r="S47" s="27">
        <f>SUM(S48:S57)</f>
        <v>2175.8627806635855</v>
      </c>
      <c r="T47" s="27">
        <f t="shared" ref="T47" si="455">SUM(T48:T57)</f>
        <v>1571.2406839382024</v>
      </c>
      <c r="U47" s="27">
        <f t="shared" ref="U47" si="456">SUM(U48:U57)</f>
        <v>114.97683112055283</v>
      </c>
      <c r="V47" s="27">
        <f t="shared" ref="V47" si="457">SUM(V48:V57)</f>
        <v>0</v>
      </c>
      <c r="W47" s="27">
        <f t="shared" ref="W47" si="458">SUM(W48:W57)</f>
        <v>0</v>
      </c>
      <c r="X47" s="27">
        <f t="shared" ref="X47" si="459">SUM(X48:X57)</f>
        <v>0</v>
      </c>
      <c r="Y47" s="27">
        <f t="shared" ref="Y47" si="460">SUM(Y48:Y57)</f>
        <v>0</v>
      </c>
      <c r="Z47" s="173">
        <f t="shared" si="438"/>
        <v>76639.462177879759</v>
      </c>
      <c r="AA47" s="27">
        <f>SUM(AA48:AA57)</f>
        <v>2184.340176012885</v>
      </c>
      <c r="AB47" s="27">
        <f t="shared" ref="AB47" si="461">SUM(AB48:AB57)</f>
        <v>1523.9755262413455</v>
      </c>
      <c r="AC47" s="27">
        <f t="shared" ref="AC47" si="462">SUM(AC48:AC57)</f>
        <v>111.63002613618126</v>
      </c>
      <c r="AD47" s="27">
        <f t="shared" ref="AD47" si="463">SUM(AD48:AD57)</f>
        <v>0</v>
      </c>
      <c r="AE47" s="27">
        <f t="shared" ref="AE47" si="464">SUM(AE48:AE57)</f>
        <v>0</v>
      </c>
      <c r="AF47" s="27">
        <f t="shared" ref="AF47" si="465">SUM(AF48:AF57)</f>
        <v>0</v>
      </c>
      <c r="AG47" s="27">
        <f t="shared" ref="AG47" si="466">SUM(AG48:AG57)</f>
        <v>0</v>
      </c>
      <c r="AH47" s="43">
        <f t="shared" si="439"/>
        <v>74437.611836858589</v>
      </c>
      <c r="AI47" s="27">
        <f>SUM(AI48:AI57)</f>
        <v>2032.2467341057131</v>
      </c>
      <c r="AJ47" s="27">
        <f t="shared" ref="AJ47" si="467">SUM(AJ48:AJ57)</f>
        <v>1497.8100371010121</v>
      </c>
      <c r="AK47" s="27">
        <f t="shared" ref="AK47" si="468">SUM(AK48:AK57)</f>
        <v>110.80600557085134</v>
      </c>
      <c r="AL47" s="27">
        <f t="shared" ref="AL47" si="469">SUM(AL48:AL57)</f>
        <v>0</v>
      </c>
      <c r="AM47" s="27">
        <f t="shared" ref="AM47" si="470">SUM(AM48:AM57)</f>
        <v>0</v>
      </c>
      <c r="AN47" s="27">
        <f t="shared" ref="AN47" si="471">SUM(AN48:AN57)</f>
        <v>0</v>
      </c>
      <c r="AO47" s="27">
        <f t="shared" ref="AO47" si="472">SUM(AO48:AO57)</f>
        <v>0</v>
      </c>
      <c r="AP47" s="43">
        <f t="shared" si="440"/>
        <v>73334.519249209654</v>
      </c>
      <c r="AQ47" s="27">
        <f>SUM(AQ48:AQ57)</f>
        <v>1858.8280377522972</v>
      </c>
      <c r="AR47" s="27">
        <f t="shared" ref="AR47" si="473">SUM(AR48:AR57)</f>
        <v>1479.9504891345189</v>
      </c>
      <c r="AS47" s="27">
        <f t="shared" ref="AS47" si="474">SUM(AS48:AS57)</f>
        <v>105.80052528320707</v>
      </c>
      <c r="AT47" s="27">
        <f t="shared" ref="AT47" si="475">SUM(AT48:AT57)</f>
        <v>0</v>
      </c>
      <c r="AU47" s="27">
        <f t="shared" ref="AU47" si="476">SUM(AU48:AU57)</f>
        <v>0</v>
      </c>
      <c r="AV47" s="27">
        <f t="shared" ref="AV47" si="477">SUM(AV48:AV57)</f>
        <v>0</v>
      </c>
      <c r="AW47" s="27">
        <f t="shared" ref="AW47" si="478">SUM(AW48:AW57)</f>
        <v>0</v>
      </c>
      <c r="AX47" s="43">
        <f t="shared" si="441"/>
        <v>71334.580933568694</v>
      </c>
      <c r="AY47" s="27">
        <f>SUM(AY48:AY57)</f>
        <v>1836.5820591050654</v>
      </c>
      <c r="AZ47" s="27">
        <f t="shared" ref="AZ47" si="479">SUM(AZ48:AZ57)</f>
        <v>1428.6156493671042</v>
      </c>
      <c r="BA47" s="27">
        <f t="shared" ref="BA47" si="480">SUM(BA48:BA57)</f>
        <v>105.22196662884274</v>
      </c>
      <c r="BB47" s="27">
        <f t="shared" ref="BB47" si="481">SUM(BB48:BB57)</f>
        <v>0</v>
      </c>
      <c r="BC47" s="27">
        <f t="shared" ref="BC47" si="482">SUM(BC48:BC57)</f>
        <v>0</v>
      </c>
      <c r="BD47" s="27">
        <f t="shared" ref="BD47" si="483">SUM(BD48:BD57)</f>
        <v>0</v>
      </c>
      <c r="BE47" s="27">
        <f t="shared" ref="BE47" si="484">SUM(BE48:BE57)</f>
        <v>0</v>
      </c>
      <c r="BF47" s="43">
        <f t="shared" si="442"/>
        <v>69721.641398027306</v>
      </c>
      <c r="BG47" s="27">
        <f>SUM(BG48:BG57)</f>
        <v>1814.3360804578333</v>
      </c>
      <c r="BH47" s="27">
        <f t="shared" ref="BH47" si="485">SUM(BH48:BH57)</f>
        <v>1408.1764992593239</v>
      </c>
      <c r="BI47" s="27">
        <f t="shared" ref="BI47" si="486">SUM(BI48:BI57)</f>
        <v>104.45048834659984</v>
      </c>
      <c r="BJ47" s="27">
        <f t="shared" ref="BJ47" si="487">SUM(BJ48:BJ57)</f>
        <v>0</v>
      </c>
      <c r="BK47" s="27">
        <f t="shared" ref="BK47" si="488">SUM(BK48:BK57)</f>
        <v>0</v>
      </c>
      <c r="BL47" s="27">
        <f t="shared" ref="BL47" si="489">SUM(BL48:BL57)</f>
        <v>0</v>
      </c>
      <c r="BM47" s="27">
        <f t="shared" ref="BM47" si="490">SUM(BM48:BM57)</f>
        <v>0</v>
      </c>
      <c r="BN47" s="43">
        <f t="shared" si="443"/>
        <v>68922.657471567858</v>
      </c>
      <c r="BO47" s="162">
        <f>SUM(BO48:BO57)</f>
        <v>1785.9639489728459</v>
      </c>
      <c r="BP47" s="162">
        <f t="shared" ref="BP47" si="491">SUM(BP48:BP57)</f>
        <v>1381.0519082928383</v>
      </c>
      <c r="BQ47" s="162">
        <f t="shared" ref="BQ47" si="492">SUM(BQ48:BQ57)</f>
        <v>102.96948632644347</v>
      </c>
      <c r="BR47" s="162">
        <f t="shared" ref="BR47" si="493">SUM(BR48:BR57)</f>
        <v>0</v>
      </c>
      <c r="BS47" s="162">
        <f t="shared" ref="BS47" si="494">SUM(BS48:BS57)</f>
        <v>0</v>
      </c>
      <c r="BT47" s="162">
        <f t="shared" ref="BT47" si="495">SUM(BT48:BT57)</f>
        <v>0</v>
      </c>
      <c r="BU47" s="162">
        <f t="shared" ref="BU47" si="496">SUM(BU48:BU57)</f>
        <v>0</v>
      </c>
      <c r="BV47" s="160">
        <f t="shared" si="444"/>
        <v>67742.331257679834</v>
      </c>
      <c r="BW47" s="162">
        <f>SUM(BW48:BW57)</f>
        <v>1757.591817487858</v>
      </c>
      <c r="BX47" s="162">
        <f t="shared" ref="BX47" si="497">SUM(BX48:BX57)</f>
        <v>1354.0239537705813</v>
      </c>
      <c r="BY47" s="162">
        <f t="shared" ref="BY47" si="498">SUM(BY48:BY57)</f>
        <v>101.48883332058922</v>
      </c>
      <c r="BZ47" s="162">
        <f t="shared" ref="BZ47" si="499">SUM(BZ48:BZ57)</f>
        <v>0</v>
      </c>
      <c r="CA47" s="162">
        <f t="shared" ref="CA47" si="500">SUM(CA48:CA57)</f>
        <v>0</v>
      </c>
      <c r="CB47" s="162">
        <f t="shared" ref="CB47" si="501">SUM(CB48:CB57)</f>
        <v>0</v>
      </c>
      <c r="CC47" s="162">
        <f t="shared" ref="CC47" si="502">SUM(CC48:CC57)</f>
        <v>0</v>
      </c>
      <c r="CD47" s="160">
        <f t="shared" si="445"/>
        <v>66564.803353020281</v>
      </c>
      <c r="CE47" s="162">
        <f>SUM(CE48:CE57)</f>
        <v>1729.219686002871</v>
      </c>
      <c r="CF47" s="162">
        <f t="shared" ref="CF47" si="503">SUM(CF48:CF57)</f>
        <v>1327.0933344047939</v>
      </c>
      <c r="CG47" s="162">
        <f t="shared" ref="CG47" si="504">SUM(CG48:CG57)</f>
        <v>100.00893362248934</v>
      </c>
      <c r="CH47" s="162">
        <f t="shared" ref="CH47" si="505">SUM(CH48:CH57)</f>
        <v>0</v>
      </c>
      <c r="CI47" s="162">
        <f t="shared" ref="CI47" si="506">SUM(CI48:CI57)</f>
        <v>0</v>
      </c>
      <c r="CJ47" s="162">
        <f t="shared" ref="CJ47" si="507">SUM(CJ48:CJ57)</f>
        <v>0</v>
      </c>
      <c r="CK47" s="162">
        <f t="shared" ref="CK47" si="508">SUM(CK48:CK57)</f>
        <v>0</v>
      </c>
      <c r="CL47" s="160">
        <f t="shared" si="446"/>
        <v>65390.200459296779</v>
      </c>
      <c r="CM47" s="162">
        <f>SUM(CM48:CM57)</f>
        <v>1700.8475545178831</v>
      </c>
      <c r="CN47" s="162">
        <f t="shared" ref="CN47" si="509">SUM(CN48:CN57)</f>
        <v>1315.8431284515577</v>
      </c>
      <c r="CO47" s="162">
        <f t="shared" ref="CO47" si="510">SUM(CO48:CO57)</f>
        <v>98.529152659854432</v>
      </c>
      <c r="CP47" s="162">
        <f t="shared" ref="CP47" si="511">SUM(CP48:CP57)</f>
        <v>0</v>
      </c>
      <c r="CQ47" s="162">
        <f t="shared" ref="CQ47" si="512">SUM(CQ48:CQ57)</f>
        <v>0</v>
      </c>
      <c r="CR47" s="162">
        <f t="shared" ref="CR47" si="513">SUM(CR48:CR57)</f>
        <v>0</v>
      </c>
      <c r="CS47" s="162">
        <f t="shared" ref="CS47" si="514">SUM(CS48:CS57)</f>
        <v>0</v>
      </c>
      <c r="CT47" s="43">
        <f t="shared" si="447"/>
        <v>64654.680606022928</v>
      </c>
    </row>
    <row r="48" spans="1:98" x14ac:dyDescent="0.25">
      <c r="A48" s="17" t="s">
        <v>121</v>
      </c>
      <c r="B48" s="31" t="s">
        <v>42</v>
      </c>
      <c r="C48" s="61">
        <v>0</v>
      </c>
      <c r="D48" s="28">
        <v>1545.2215156525267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6">
        <f t="shared" si="436"/>
        <v>43266.202438270746</v>
      </c>
      <c r="K48" s="61">
        <v>0</v>
      </c>
      <c r="L48" s="28">
        <v>1423.766745947215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6">
        <f t="shared" si="437"/>
        <v>39865.468886522023</v>
      </c>
      <c r="S48" s="61">
        <v>0</v>
      </c>
      <c r="T48" s="28">
        <v>1413.3492486532921</v>
      </c>
      <c r="U48" s="28">
        <v>0</v>
      </c>
      <c r="V48" s="28">
        <v>0</v>
      </c>
      <c r="W48" s="28">
        <v>0</v>
      </c>
      <c r="X48" s="28">
        <v>0</v>
      </c>
      <c r="Y48" s="28">
        <v>0</v>
      </c>
      <c r="Z48" s="173">
        <f t="shared" si="438"/>
        <v>39573.778962292177</v>
      </c>
      <c r="AA48" s="61">
        <v>0</v>
      </c>
      <c r="AB48" s="28">
        <v>1368.8105300783566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44">
        <f t="shared" si="439"/>
        <v>38326.694842193981</v>
      </c>
      <c r="AI48" s="61">
        <v>0</v>
      </c>
      <c r="AJ48" s="28">
        <v>1345.7485021111322</v>
      </c>
      <c r="AK48" s="28">
        <v>0</v>
      </c>
      <c r="AL48" s="28">
        <v>0</v>
      </c>
      <c r="AM48" s="28">
        <v>0</v>
      </c>
      <c r="AN48" s="28">
        <v>0</v>
      </c>
      <c r="AO48" s="28">
        <v>0</v>
      </c>
      <c r="AP48" s="44">
        <f t="shared" si="440"/>
        <v>37680.958059111705</v>
      </c>
      <c r="AQ48" s="61">
        <v>0</v>
      </c>
      <c r="AR48" s="28">
        <v>1325.4604188679812</v>
      </c>
      <c r="AS48" s="28">
        <v>0</v>
      </c>
      <c r="AT48" s="28">
        <v>0</v>
      </c>
      <c r="AU48" s="28">
        <v>0</v>
      </c>
      <c r="AV48" s="28">
        <v>0</v>
      </c>
      <c r="AW48" s="28">
        <v>0</v>
      </c>
      <c r="AX48" s="44">
        <f t="shared" si="441"/>
        <v>37112.891728303475</v>
      </c>
      <c r="AY48" s="61">
        <v>0</v>
      </c>
      <c r="AZ48" s="28">
        <v>1309.0014967376567</v>
      </c>
      <c r="BA48" s="28">
        <v>0</v>
      </c>
      <c r="BB48" s="28">
        <v>0</v>
      </c>
      <c r="BC48" s="28">
        <v>0</v>
      </c>
      <c r="BD48" s="28">
        <v>0</v>
      </c>
      <c r="BE48" s="28">
        <v>0</v>
      </c>
      <c r="BF48" s="44">
        <f t="shared" si="442"/>
        <v>36652.041908654384</v>
      </c>
      <c r="BG48" s="61">
        <v>0</v>
      </c>
      <c r="BH48" s="28">
        <v>1292.5840624139669</v>
      </c>
      <c r="BI48" s="28">
        <v>0</v>
      </c>
      <c r="BJ48" s="28">
        <v>0</v>
      </c>
      <c r="BK48" s="28">
        <v>0</v>
      </c>
      <c r="BL48" s="28">
        <v>0</v>
      </c>
      <c r="BM48" s="28">
        <v>0</v>
      </c>
      <c r="BN48" s="44">
        <f t="shared" si="443"/>
        <v>36192.353747591071</v>
      </c>
      <c r="BO48" s="168">
        <v>0</v>
      </c>
      <c r="BP48" s="169">
        <v>1269.7105768082081</v>
      </c>
      <c r="BQ48" s="169">
        <v>0</v>
      </c>
      <c r="BR48" s="169">
        <v>0</v>
      </c>
      <c r="BS48" s="169">
        <v>0</v>
      </c>
      <c r="BT48" s="169">
        <v>0</v>
      </c>
      <c r="BU48" s="169">
        <v>0</v>
      </c>
      <c r="BV48" s="164">
        <f t="shared" si="444"/>
        <v>35551.896150629829</v>
      </c>
      <c r="BW48" s="168">
        <v>0</v>
      </c>
      <c r="BX48" s="169">
        <v>1246.8425967510145</v>
      </c>
      <c r="BY48" s="169">
        <v>0</v>
      </c>
      <c r="BZ48" s="169">
        <v>0</v>
      </c>
      <c r="CA48" s="169">
        <v>0</v>
      </c>
      <c r="CB48" s="169">
        <v>0</v>
      </c>
      <c r="CC48" s="169">
        <v>0</v>
      </c>
      <c r="CD48" s="164">
        <f t="shared" si="445"/>
        <v>34911.592709028409</v>
      </c>
      <c r="CE48" s="168">
        <v>0</v>
      </c>
      <c r="CF48" s="169">
        <v>1223.9807721013879</v>
      </c>
      <c r="CG48" s="169">
        <v>0</v>
      </c>
      <c r="CH48" s="169">
        <v>0</v>
      </c>
      <c r="CI48" s="169">
        <v>0</v>
      </c>
      <c r="CJ48" s="169">
        <v>0</v>
      </c>
      <c r="CK48" s="169">
        <v>0</v>
      </c>
      <c r="CL48" s="164">
        <f t="shared" si="446"/>
        <v>34271.461618838861</v>
      </c>
      <c r="CM48" s="168">
        <v>0</v>
      </c>
      <c r="CN48" s="169">
        <v>1198.0046601062079</v>
      </c>
      <c r="CO48" s="169">
        <v>0</v>
      </c>
      <c r="CP48" s="169">
        <v>0</v>
      </c>
      <c r="CQ48" s="169">
        <v>0</v>
      </c>
      <c r="CR48" s="169">
        <v>0</v>
      </c>
      <c r="CS48" s="169">
        <v>0</v>
      </c>
      <c r="CT48" s="44">
        <f t="shared" si="447"/>
        <v>33544.130482973822</v>
      </c>
    </row>
    <row r="49" spans="1:98" x14ac:dyDescent="0.25">
      <c r="A49" s="17" t="s">
        <v>122</v>
      </c>
      <c r="B49" s="31" t="s">
        <v>43</v>
      </c>
      <c r="C49" s="61">
        <v>0</v>
      </c>
      <c r="D49" s="28">
        <v>138.420393894602</v>
      </c>
      <c r="E49" s="28">
        <v>9.460619663952885</v>
      </c>
      <c r="F49" s="28">
        <v>0</v>
      </c>
      <c r="G49" s="28">
        <v>0</v>
      </c>
      <c r="H49" s="28">
        <v>0</v>
      </c>
      <c r="I49" s="28">
        <v>0</v>
      </c>
      <c r="J49" s="26">
        <f t="shared" si="436"/>
        <v>6382.8352399963696</v>
      </c>
      <c r="K49" s="61">
        <v>0</v>
      </c>
      <c r="L49" s="28">
        <v>145.17964057108014</v>
      </c>
      <c r="M49" s="28">
        <v>8.6318635581812746</v>
      </c>
      <c r="N49" s="28">
        <v>0</v>
      </c>
      <c r="O49" s="28">
        <v>0</v>
      </c>
      <c r="P49" s="28">
        <v>0</v>
      </c>
      <c r="Q49" s="28">
        <v>0</v>
      </c>
      <c r="R49" s="26">
        <f t="shared" si="437"/>
        <v>6352.473778908281</v>
      </c>
      <c r="S49" s="61">
        <v>0</v>
      </c>
      <c r="T49" s="28">
        <v>154.94564740180437</v>
      </c>
      <c r="U49" s="28">
        <v>8.5375016608458179</v>
      </c>
      <c r="V49" s="28">
        <v>0</v>
      </c>
      <c r="W49" s="28">
        <v>0</v>
      </c>
      <c r="X49" s="28">
        <v>0</v>
      </c>
      <c r="Y49" s="28">
        <v>0</v>
      </c>
      <c r="Z49" s="173">
        <f t="shared" si="438"/>
        <v>6600.9160673746646</v>
      </c>
      <c r="AA49" s="61">
        <v>0</v>
      </c>
      <c r="AB49" s="28">
        <v>152.63307783460925</v>
      </c>
      <c r="AC49" s="28">
        <v>8.1991982656205558</v>
      </c>
      <c r="AD49" s="28">
        <v>0</v>
      </c>
      <c r="AE49" s="28">
        <v>0</v>
      </c>
      <c r="AF49" s="28">
        <v>0</v>
      </c>
      <c r="AG49" s="28">
        <v>0</v>
      </c>
      <c r="AH49" s="44">
        <f t="shared" si="439"/>
        <v>6446.5137197585063</v>
      </c>
      <c r="AI49" s="61">
        <v>0</v>
      </c>
      <c r="AJ49" s="28">
        <v>149.24254926297925</v>
      </c>
      <c r="AK49" s="28">
        <v>8.0238295077639261</v>
      </c>
      <c r="AL49" s="28">
        <v>0</v>
      </c>
      <c r="AM49" s="28">
        <v>0</v>
      </c>
      <c r="AN49" s="28">
        <v>0</v>
      </c>
      <c r="AO49" s="28">
        <v>0</v>
      </c>
      <c r="AP49" s="44">
        <f t="shared" si="440"/>
        <v>6305.1061989208592</v>
      </c>
      <c r="AQ49" s="61">
        <v>0</v>
      </c>
      <c r="AR49" s="28">
        <v>151.8304873873723</v>
      </c>
      <c r="AS49" s="28">
        <v>7.8874983451107861</v>
      </c>
      <c r="AT49" s="28">
        <v>0</v>
      </c>
      <c r="AU49" s="28">
        <v>0</v>
      </c>
      <c r="AV49" s="28">
        <v>0</v>
      </c>
      <c r="AW49" s="28">
        <v>0</v>
      </c>
      <c r="AX49" s="44">
        <f t="shared" si="441"/>
        <v>6341.4407083007827</v>
      </c>
      <c r="AY49" s="61">
        <v>0</v>
      </c>
      <c r="AZ49" s="28">
        <v>116.95943695337125</v>
      </c>
      <c r="BA49" s="28">
        <v>7.4992860441545606</v>
      </c>
      <c r="BB49" s="28">
        <v>0</v>
      </c>
      <c r="BC49" s="28">
        <v>0</v>
      </c>
      <c r="BD49" s="28">
        <v>0</v>
      </c>
      <c r="BE49" s="28">
        <v>0</v>
      </c>
      <c r="BF49" s="44">
        <f t="shared" si="442"/>
        <v>5262.1750363953543</v>
      </c>
      <c r="BG49" s="61">
        <v>0</v>
      </c>
      <c r="BH49" s="28">
        <v>112.94258837236966</v>
      </c>
      <c r="BI49" s="28">
        <v>7.1181518863996622</v>
      </c>
      <c r="BJ49" s="28">
        <v>0</v>
      </c>
      <c r="BK49" s="28">
        <v>0</v>
      </c>
      <c r="BL49" s="28">
        <v>0</v>
      </c>
      <c r="BM49" s="28">
        <v>0</v>
      </c>
      <c r="BN49" s="44">
        <f t="shared" si="443"/>
        <v>5048.702724322261</v>
      </c>
      <c r="BO49" s="168">
        <v>0</v>
      </c>
      <c r="BP49" s="169">
        <v>108.69881959685027</v>
      </c>
      <c r="BQ49" s="169">
        <v>6.8784948778980173</v>
      </c>
      <c r="BR49" s="169">
        <v>0</v>
      </c>
      <c r="BS49" s="169">
        <v>0</v>
      </c>
      <c r="BT49" s="169">
        <v>0</v>
      </c>
      <c r="BU49" s="169">
        <v>0</v>
      </c>
      <c r="BV49" s="164">
        <f t="shared" si="444"/>
        <v>4866.3680913547823</v>
      </c>
      <c r="BW49" s="168">
        <v>0</v>
      </c>
      <c r="BX49" s="169">
        <v>104.54618171699366</v>
      </c>
      <c r="BY49" s="169">
        <v>6.6434816574649407</v>
      </c>
      <c r="BZ49" s="169">
        <v>0</v>
      </c>
      <c r="CA49" s="169">
        <v>0</v>
      </c>
      <c r="CB49" s="169">
        <v>0</v>
      </c>
      <c r="CC49" s="169">
        <v>0</v>
      </c>
      <c r="CD49" s="164">
        <f t="shared" si="445"/>
        <v>4687.8157273040315</v>
      </c>
      <c r="CE49" s="168">
        <v>0</v>
      </c>
      <c r="CF49" s="169">
        <v>100.48472358604003</v>
      </c>
      <c r="CG49" s="169">
        <v>6.4130980580178676</v>
      </c>
      <c r="CH49" s="169">
        <v>0</v>
      </c>
      <c r="CI49" s="169">
        <v>0</v>
      </c>
      <c r="CJ49" s="169">
        <v>0</v>
      </c>
      <c r="CK49" s="169">
        <v>0</v>
      </c>
      <c r="CL49" s="164">
        <f t="shared" si="446"/>
        <v>4513.043245783856</v>
      </c>
      <c r="CM49" s="168">
        <v>0</v>
      </c>
      <c r="CN49" s="169">
        <v>115.21796621319081</v>
      </c>
      <c r="CO49" s="169">
        <v>6.1873298282360611</v>
      </c>
      <c r="CP49" s="169">
        <v>0</v>
      </c>
      <c r="CQ49" s="169">
        <v>0</v>
      </c>
      <c r="CR49" s="169">
        <v>0</v>
      </c>
      <c r="CS49" s="169">
        <v>0</v>
      </c>
      <c r="CT49" s="44">
        <f t="shared" si="447"/>
        <v>4865.7454584518982</v>
      </c>
    </row>
    <row r="50" spans="1:98" x14ac:dyDescent="0.25">
      <c r="A50" s="17" t="s">
        <v>123</v>
      </c>
      <c r="B50" s="31" t="s">
        <v>44</v>
      </c>
      <c r="C50" s="61">
        <v>0</v>
      </c>
      <c r="D50" s="28">
        <v>2.3295928298217312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6">
        <f t="shared" si="436"/>
        <v>65.228599235008474</v>
      </c>
      <c r="K50" s="61">
        <v>0</v>
      </c>
      <c r="L50" s="28">
        <v>2.34793667062968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6">
        <f t="shared" si="437"/>
        <v>65.742226777631046</v>
      </c>
      <c r="S50" s="61">
        <v>0</v>
      </c>
      <c r="T50" s="28">
        <v>1.6301083777031682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173">
        <f t="shared" si="438"/>
        <v>45.643034575688709</v>
      </c>
      <c r="AA50" s="61">
        <v>0</v>
      </c>
      <c r="AB50" s="28">
        <v>1.3651884324477725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44">
        <f t="shared" si="439"/>
        <v>38.225276108537628</v>
      </c>
      <c r="AI50" s="61">
        <v>0</v>
      </c>
      <c r="AJ50" s="28">
        <v>1.5602113650722949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44">
        <f t="shared" si="440"/>
        <v>43.685918222024256</v>
      </c>
      <c r="AQ50" s="61">
        <v>0</v>
      </c>
      <c r="AR50" s="28">
        <v>1.5292962611374472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44">
        <f t="shared" si="441"/>
        <v>42.820295311848525</v>
      </c>
      <c r="AY50" s="61">
        <v>0</v>
      </c>
      <c r="AZ50" s="28">
        <v>1.5296851314030466</v>
      </c>
      <c r="BA50" s="28">
        <v>0</v>
      </c>
      <c r="BB50" s="28">
        <v>0</v>
      </c>
      <c r="BC50" s="28">
        <v>0</v>
      </c>
      <c r="BD50" s="28">
        <v>0</v>
      </c>
      <c r="BE50" s="28">
        <v>0</v>
      </c>
      <c r="BF50" s="44">
        <f t="shared" si="442"/>
        <v>42.831183679285303</v>
      </c>
      <c r="BG50" s="61">
        <v>0</v>
      </c>
      <c r="BH50" s="28">
        <v>1.5300740016686463</v>
      </c>
      <c r="BI50" s="28">
        <v>0</v>
      </c>
      <c r="BJ50" s="28">
        <v>0</v>
      </c>
      <c r="BK50" s="28">
        <v>0</v>
      </c>
      <c r="BL50" s="28">
        <v>0</v>
      </c>
      <c r="BM50" s="28">
        <v>0</v>
      </c>
      <c r="BN50" s="44">
        <f t="shared" si="443"/>
        <v>42.842072046722095</v>
      </c>
      <c r="BO50" s="168">
        <v>0</v>
      </c>
      <c r="BP50" s="169">
        <v>1.5306573070670453</v>
      </c>
      <c r="BQ50" s="169">
        <v>0</v>
      </c>
      <c r="BR50" s="169">
        <v>0</v>
      </c>
      <c r="BS50" s="169">
        <v>0</v>
      </c>
      <c r="BT50" s="169">
        <v>0</v>
      </c>
      <c r="BU50" s="169">
        <v>0</v>
      </c>
      <c r="BV50" s="164">
        <f t="shared" si="444"/>
        <v>42.858404597877268</v>
      </c>
      <c r="BW50" s="168">
        <v>0</v>
      </c>
      <c r="BX50" s="169">
        <v>1.5312406124654443</v>
      </c>
      <c r="BY50" s="169">
        <v>0</v>
      </c>
      <c r="BZ50" s="169">
        <v>0</v>
      </c>
      <c r="CA50" s="169">
        <v>0</v>
      </c>
      <c r="CB50" s="169">
        <v>0</v>
      </c>
      <c r="CC50" s="169">
        <v>0</v>
      </c>
      <c r="CD50" s="164">
        <f t="shared" si="445"/>
        <v>42.874737149032441</v>
      </c>
      <c r="CE50" s="168">
        <v>0</v>
      </c>
      <c r="CF50" s="169">
        <v>1.5318239178638435</v>
      </c>
      <c r="CG50" s="169">
        <v>0</v>
      </c>
      <c r="CH50" s="169">
        <v>0</v>
      </c>
      <c r="CI50" s="169">
        <v>0</v>
      </c>
      <c r="CJ50" s="169">
        <v>0</v>
      </c>
      <c r="CK50" s="169">
        <v>0</v>
      </c>
      <c r="CL50" s="164">
        <f t="shared" si="446"/>
        <v>42.891069700187622</v>
      </c>
      <c r="CM50" s="168">
        <v>0</v>
      </c>
      <c r="CN50" s="169">
        <v>1.5324072232622425</v>
      </c>
      <c r="CO50" s="169">
        <v>0</v>
      </c>
      <c r="CP50" s="169">
        <v>0</v>
      </c>
      <c r="CQ50" s="169">
        <v>0</v>
      </c>
      <c r="CR50" s="169">
        <v>0</v>
      </c>
      <c r="CS50" s="169">
        <v>0</v>
      </c>
      <c r="CT50" s="44">
        <f t="shared" si="447"/>
        <v>42.907402251342788</v>
      </c>
    </row>
    <row r="51" spans="1:98" ht="17.25" x14ac:dyDescent="0.25">
      <c r="A51" s="17" t="s">
        <v>124</v>
      </c>
      <c r="B51" s="31" t="s">
        <v>45</v>
      </c>
      <c r="C51" s="61">
        <v>0</v>
      </c>
      <c r="D51" s="28">
        <v>0</v>
      </c>
      <c r="E51" s="28">
        <v>113.59116680882859</v>
      </c>
      <c r="F51" s="28">
        <v>0</v>
      </c>
      <c r="G51" s="28">
        <v>0</v>
      </c>
      <c r="H51" s="28">
        <v>0</v>
      </c>
      <c r="I51" s="28">
        <v>0</v>
      </c>
      <c r="J51" s="26">
        <f t="shared" si="436"/>
        <v>30101.659204339576</v>
      </c>
      <c r="K51" s="61">
        <v>0</v>
      </c>
      <c r="L51" s="28">
        <v>0</v>
      </c>
      <c r="M51" s="28">
        <v>105.05528822586999</v>
      </c>
      <c r="N51" s="28">
        <v>0</v>
      </c>
      <c r="O51" s="28">
        <v>0</v>
      </c>
      <c r="P51" s="28">
        <v>0</v>
      </c>
      <c r="Q51" s="28">
        <v>0</v>
      </c>
      <c r="R51" s="26">
        <f t="shared" si="437"/>
        <v>27839.651379855546</v>
      </c>
      <c r="S51" s="61">
        <v>0</v>
      </c>
      <c r="T51" s="28">
        <v>0</v>
      </c>
      <c r="U51" s="28">
        <v>106.40521925030768</v>
      </c>
      <c r="V51" s="28">
        <v>0</v>
      </c>
      <c r="W51" s="28">
        <v>0</v>
      </c>
      <c r="X51" s="28">
        <v>0</v>
      </c>
      <c r="Y51" s="28">
        <v>0</v>
      </c>
      <c r="Z51" s="173">
        <f t="shared" si="438"/>
        <v>28197.383101331536</v>
      </c>
      <c r="AA51" s="61">
        <v>0</v>
      </c>
      <c r="AB51" s="28">
        <v>0</v>
      </c>
      <c r="AC51" s="28">
        <v>103.40057931770322</v>
      </c>
      <c r="AD51" s="28">
        <v>0</v>
      </c>
      <c r="AE51" s="28">
        <v>0</v>
      </c>
      <c r="AF51" s="28">
        <v>0</v>
      </c>
      <c r="AG51" s="28">
        <v>0</v>
      </c>
      <c r="AH51" s="44">
        <f t="shared" si="439"/>
        <v>27401.153519191354</v>
      </c>
      <c r="AI51" s="61">
        <v>0</v>
      </c>
      <c r="AJ51" s="28">
        <v>0</v>
      </c>
      <c r="AK51" s="28">
        <v>102.74954117222521</v>
      </c>
      <c r="AL51" s="28">
        <v>0</v>
      </c>
      <c r="AM51" s="28">
        <v>0</v>
      </c>
      <c r="AN51" s="28">
        <v>0</v>
      </c>
      <c r="AO51" s="28">
        <v>0</v>
      </c>
      <c r="AP51" s="44">
        <f t="shared" si="440"/>
        <v>27228.628410639682</v>
      </c>
      <c r="AQ51" s="61">
        <v>0</v>
      </c>
      <c r="AR51" s="28">
        <v>0</v>
      </c>
      <c r="AS51" s="28">
        <v>97.883723210962231</v>
      </c>
      <c r="AT51" s="28">
        <v>0</v>
      </c>
      <c r="AU51" s="28">
        <v>0</v>
      </c>
      <c r="AV51" s="28">
        <v>0</v>
      </c>
      <c r="AW51" s="28">
        <v>0</v>
      </c>
      <c r="AX51" s="44">
        <f t="shared" si="441"/>
        <v>25939.186650904991</v>
      </c>
      <c r="AY51" s="61">
        <v>0</v>
      </c>
      <c r="AZ51" s="28">
        <v>0</v>
      </c>
      <c r="BA51" s="28">
        <v>97.693513126122582</v>
      </c>
      <c r="BB51" s="28">
        <v>0</v>
      </c>
      <c r="BC51" s="28">
        <v>0</v>
      </c>
      <c r="BD51" s="28">
        <v>0</v>
      </c>
      <c r="BE51" s="28">
        <v>0</v>
      </c>
      <c r="BF51" s="44">
        <f t="shared" si="442"/>
        <v>25888.780978422485</v>
      </c>
      <c r="BG51" s="61">
        <v>0</v>
      </c>
      <c r="BH51" s="28">
        <v>0</v>
      </c>
      <c r="BI51" s="28">
        <v>97.30330527020304</v>
      </c>
      <c r="BJ51" s="28">
        <v>0</v>
      </c>
      <c r="BK51" s="28">
        <v>0</v>
      </c>
      <c r="BL51" s="28">
        <v>0</v>
      </c>
      <c r="BM51" s="28">
        <v>0</v>
      </c>
      <c r="BN51" s="44">
        <f t="shared" si="443"/>
        <v>25785.375896603804</v>
      </c>
      <c r="BO51" s="168">
        <v>0</v>
      </c>
      <c r="BP51" s="169">
        <v>0</v>
      </c>
      <c r="BQ51" s="169">
        <v>96.062165589045478</v>
      </c>
      <c r="BR51" s="169">
        <v>0</v>
      </c>
      <c r="BS51" s="169">
        <v>0</v>
      </c>
      <c r="BT51" s="169">
        <v>0</v>
      </c>
      <c r="BU51" s="169">
        <v>0</v>
      </c>
      <c r="BV51" s="164">
        <f t="shared" si="444"/>
        <v>25456.473881097052</v>
      </c>
      <c r="BW51" s="168">
        <v>0</v>
      </c>
      <c r="BX51" s="169">
        <v>0</v>
      </c>
      <c r="BY51" s="169">
        <v>94.816731134121483</v>
      </c>
      <c r="BZ51" s="169">
        <v>0</v>
      </c>
      <c r="CA51" s="169">
        <v>0</v>
      </c>
      <c r="CB51" s="169">
        <v>0</v>
      </c>
      <c r="CC51" s="169">
        <v>0</v>
      </c>
      <c r="CD51" s="164">
        <f t="shared" si="445"/>
        <v>25126.433750542194</v>
      </c>
      <c r="CE51" s="168">
        <v>0</v>
      </c>
      <c r="CF51" s="169">
        <v>0</v>
      </c>
      <c r="CG51" s="169">
        <v>93.567420365965859</v>
      </c>
      <c r="CH51" s="169">
        <v>0</v>
      </c>
      <c r="CI51" s="169">
        <v>0</v>
      </c>
      <c r="CJ51" s="169">
        <v>0</v>
      </c>
      <c r="CK51" s="169">
        <v>0</v>
      </c>
      <c r="CL51" s="164">
        <f t="shared" si="446"/>
        <v>24795.366396980953</v>
      </c>
      <c r="CM51" s="168">
        <v>0</v>
      </c>
      <c r="CN51" s="169">
        <v>0</v>
      </c>
      <c r="CO51" s="169">
        <v>92.313612963609941</v>
      </c>
      <c r="CP51" s="169">
        <v>0</v>
      </c>
      <c r="CQ51" s="169">
        <v>0</v>
      </c>
      <c r="CR51" s="169">
        <v>0</v>
      </c>
      <c r="CS51" s="169">
        <v>0</v>
      </c>
      <c r="CT51" s="44">
        <f t="shared" si="447"/>
        <v>24463.107435356633</v>
      </c>
    </row>
    <row r="52" spans="1:98" x14ac:dyDescent="0.25">
      <c r="A52" s="17" t="s">
        <v>125</v>
      </c>
      <c r="B52" s="31" t="s">
        <v>126</v>
      </c>
      <c r="C52" s="61">
        <v>0</v>
      </c>
      <c r="D52" s="28">
        <v>0</v>
      </c>
      <c r="E52" s="28">
        <v>0</v>
      </c>
      <c r="F52" s="28">
        <v>0</v>
      </c>
      <c r="G52" s="28">
        <v>0</v>
      </c>
      <c r="H52" s="28">
        <v>0</v>
      </c>
      <c r="I52" s="28">
        <v>0</v>
      </c>
      <c r="J52" s="26">
        <f t="shared" si="436"/>
        <v>0</v>
      </c>
      <c r="K52" s="61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6">
        <f t="shared" si="437"/>
        <v>0</v>
      </c>
      <c r="S52" s="61">
        <v>0</v>
      </c>
      <c r="T52" s="28">
        <v>0</v>
      </c>
      <c r="U52" s="28">
        <v>0</v>
      </c>
      <c r="V52" s="28">
        <v>0</v>
      </c>
      <c r="W52" s="28">
        <v>0</v>
      </c>
      <c r="X52" s="28">
        <v>0</v>
      </c>
      <c r="Y52" s="28">
        <v>0</v>
      </c>
      <c r="Z52" s="173">
        <f t="shared" si="438"/>
        <v>0</v>
      </c>
      <c r="AA52" s="61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44">
        <f t="shared" si="439"/>
        <v>0</v>
      </c>
      <c r="AI52" s="61">
        <v>0</v>
      </c>
      <c r="AJ52" s="28">
        <v>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44">
        <f t="shared" si="440"/>
        <v>0</v>
      </c>
      <c r="AQ52" s="61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0</v>
      </c>
      <c r="AW52" s="28">
        <v>0</v>
      </c>
      <c r="AX52" s="44">
        <f t="shared" si="441"/>
        <v>0</v>
      </c>
      <c r="AY52" s="61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44">
        <f t="shared" si="442"/>
        <v>0</v>
      </c>
      <c r="BG52" s="61">
        <v>0</v>
      </c>
      <c r="BH52" s="28">
        <v>0</v>
      </c>
      <c r="BI52" s="28">
        <v>0</v>
      </c>
      <c r="BJ52" s="28">
        <v>0</v>
      </c>
      <c r="BK52" s="28">
        <v>0</v>
      </c>
      <c r="BL52" s="28">
        <v>0</v>
      </c>
      <c r="BM52" s="28">
        <v>0</v>
      </c>
      <c r="BN52" s="44">
        <f t="shared" si="443"/>
        <v>0</v>
      </c>
      <c r="BO52" s="168">
        <v>0</v>
      </c>
      <c r="BP52" s="169">
        <v>0</v>
      </c>
      <c r="BQ52" s="169">
        <v>0</v>
      </c>
      <c r="BR52" s="169">
        <v>0</v>
      </c>
      <c r="BS52" s="169">
        <v>0</v>
      </c>
      <c r="BT52" s="169">
        <v>0</v>
      </c>
      <c r="BU52" s="169">
        <v>0</v>
      </c>
      <c r="BV52" s="164">
        <f t="shared" si="444"/>
        <v>0</v>
      </c>
      <c r="BW52" s="168">
        <v>0</v>
      </c>
      <c r="BX52" s="169">
        <v>0</v>
      </c>
      <c r="BY52" s="169">
        <v>0</v>
      </c>
      <c r="BZ52" s="169">
        <v>0</v>
      </c>
      <c r="CA52" s="169">
        <v>0</v>
      </c>
      <c r="CB52" s="169">
        <v>0</v>
      </c>
      <c r="CC52" s="169">
        <v>0</v>
      </c>
      <c r="CD52" s="164">
        <f t="shared" si="445"/>
        <v>0</v>
      </c>
      <c r="CE52" s="168">
        <v>0</v>
      </c>
      <c r="CF52" s="169">
        <v>0</v>
      </c>
      <c r="CG52" s="169">
        <v>0</v>
      </c>
      <c r="CH52" s="169">
        <v>0</v>
      </c>
      <c r="CI52" s="169">
        <v>0</v>
      </c>
      <c r="CJ52" s="169">
        <v>0</v>
      </c>
      <c r="CK52" s="169">
        <v>0</v>
      </c>
      <c r="CL52" s="164">
        <f t="shared" si="446"/>
        <v>0</v>
      </c>
      <c r="CM52" s="168">
        <v>0</v>
      </c>
      <c r="CN52" s="169">
        <v>0</v>
      </c>
      <c r="CO52" s="169">
        <v>0</v>
      </c>
      <c r="CP52" s="169">
        <v>0</v>
      </c>
      <c r="CQ52" s="169">
        <v>0</v>
      </c>
      <c r="CR52" s="169">
        <v>0</v>
      </c>
      <c r="CS52" s="169">
        <v>0</v>
      </c>
      <c r="CT52" s="44">
        <f t="shared" si="447"/>
        <v>0</v>
      </c>
    </row>
    <row r="53" spans="1:98" x14ac:dyDescent="0.25">
      <c r="A53" s="20" t="s">
        <v>127</v>
      </c>
      <c r="B53" s="35" t="s">
        <v>46</v>
      </c>
      <c r="C53" s="61">
        <v>0</v>
      </c>
      <c r="D53" s="28">
        <v>2.7678910671546251</v>
      </c>
      <c r="E53" s="28">
        <v>7.1760138778082877E-2</v>
      </c>
      <c r="F53" s="28">
        <v>0</v>
      </c>
      <c r="G53" s="28">
        <v>0</v>
      </c>
      <c r="H53" s="28">
        <v>0</v>
      </c>
      <c r="I53" s="28">
        <v>0</v>
      </c>
      <c r="J53" s="26">
        <f t="shared" si="436"/>
        <v>96.517386656521467</v>
      </c>
      <c r="K53" s="61">
        <v>0</v>
      </c>
      <c r="L53" s="28">
        <v>1.7178881046178478</v>
      </c>
      <c r="M53" s="28">
        <v>4.4537839749351604E-2</v>
      </c>
      <c r="N53" s="28">
        <v>0</v>
      </c>
      <c r="O53" s="28">
        <v>0</v>
      </c>
      <c r="P53" s="28">
        <v>0</v>
      </c>
      <c r="Q53" s="28">
        <v>0</v>
      </c>
      <c r="R53" s="26">
        <f t="shared" si="437"/>
        <v>59.903394462877912</v>
      </c>
      <c r="S53" s="61">
        <v>0</v>
      </c>
      <c r="T53" s="28">
        <v>1.3156795054028285</v>
      </c>
      <c r="U53" s="28">
        <v>3.411020939933259E-2</v>
      </c>
      <c r="V53" s="28">
        <v>0</v>
      </c>
      <c r="W53" s="28">
        <v>0</v>
      </c>
      <c r="X53" s="28">
        <v>0</v>
      </c>
      <c r="Y53" s="28">
        <v>0</v>
      </c>
      <c r="Z53" s="173">
        <f t="shared" si="438"/>
        <v>45.878231642102335</v>
      </c>
      <c r="AA53" s="61">
        <v>0</v>
      </c>
      <c r="AB53" s="28">
        <v>1.1667298959318539</v>
      </c>
      <c r="AC53" s="28">
        <v>3.0248552857492512E-2</v>
      </c>
      <c r="AD53" s="28">
        <v>0</v>
      </c>
      <c r="AE53" s="28">
        <v>0</v>
      </c>
      <c r="AF53" s="28">
        <v>0</v>
      </c>
      <c r="AG53" s="28">
        <v>0</v>
      </c>
      <c r="AH53" s="44">
        <f t="shared" si="439"/>
        <v>40.684303593327428</v>
      </c>
      <c r="AI53" s="61">
        <v>0</v>
      </c>
      <c r="AJ53" s="28">
        <v>1.2587743618283733</v>
      </c>
      <c r="AK53" s="28">
        <v>3.2634890862217089E-2</v>
      </c>
      <c r="AL53" s="28">
        <v>0</v>
      </c>
      <c r="AM53" s="28">
        <v>0</v>
      </c>
      <c r="AN53" s="28">
        <v>0</v>
      </c>
      <c r="AO53" s="28">
        <v>0</v>
      </c>
      <c r="AP53" s="44">
        <f t="shared" si="440"/>
        <v>43.893928209681988</v>
      </c>
      <c r="AQ53" s="61">
        <v>0</v>
      </c>
      <c r="AR53" s="28">
        <v>1.1302866180277802</v>
      </c>
      <c r="AS53" s="28">
        <v>2.9303727134053558E-2</v>
      </c>
      <c r="AT53" s="28">
        <v>0</v>
      </c>
      <c r="AU53" s="28">
        <v>0</v>
      </c>
      <c r="AV53" s="28">
        <v>0</v>
      </c>
      <c r="AW53" s="28">
        <v>0</v>
      </c>
      <c r="AX53" s="44">
        <f t="shared" si="441"/>
        <v>39.413512995302042</v>
      </c>
      <c r="AY53" s="61">
        <v>0</v>
      </c>
      <c r="AZ53" s="28">
        <v>1.125030544673145</v>
      </c>
      <c r="BA53" s="28">
        <v>2.9167458565600064E-2</v>
      </c>
      <c r="BB53" s="28">
        <v>0</v>
      </c>
      <c r="BC53" s="28">
        <v>0</v>
      </c>
      <c r="BD53" s="28">
        <v>0</v>
      </c>
      <c r="BE53" s="28">
        <v>0</v>
      </c>
      <c r="BF53" s="44">
        <f t="shared" si="442"/>
        <v>39.230231770732075</v>
      </c>
      <c r="BG53" s="61">
        <v>0</v>
      </c>
      <c r="BH53" s="28">
        <v>1.1197744713185103</v>
      </c>
      <c r="BI53" s="28">
        <v>2.9031189997146566E-2</v>
      </c>
      <c r="BJ53" s="28">
        <v>0</v>
      </c>
      <c r="BK53" s="28">
        <v>0</v>
      </c>
      <c r="BL53" s="28">
        <v>0</v>
      </c>
      <c r="BM53" s="28">
        <v>0</v>
      </c>
      <c r="BN53" s="44">
        <f t="shared" si="443"/>
        <v>39.04695054616213</v>
      </c>
      <c r="BO53" s="168">
        <v>0</v>
      </c>
      <c r="BP53" s="169">
        <v>1.1118545807130984</v>
      </c>
      <c r="BQ53" s="169">
        <v>2.8825859499969218E-2</v>
      </c>
      <c r="BR53" s="169">
        <v>0</v>
      </c>
      <c r="BS53" s="169">
        <v>0</v>
      </c>
      <c r="BT53" s="169">
        <v>0</v>
      </c>
      <c r="BU53" s="169">
        <v>0</v>
      </c>
      <c r="BV53" s="164">
        <f t="shared" si="444"/>
        <v>38.770781027458597</v>
      </c>
      <c r="BW53" s="168">
        <v>0</v>
      </c>
      <c r="BX53" s="169">
        <v>1.1039346901076865</v>
      </c>
      <c r="BY53" s="169">
        <v>2.862052900279187E-2</v>
      </c>
      <c r="BZ53" s="169">
        <v>0</v>
      </c>
      <c r="CA53" s="169">
        <v>0</v>
      </c>
      <c r="CB53" s="169">
        <v>0</v>
      </c>
      <c r="CC53" s="169">
        <v>0</v>
      </c>
      <c r="CD53" s="164">
        <f t="shared" si="445"/>
        <v>38.494611508755071</v>
      </c>
      <c r="CE53" s="168">
        <v>0</v>
      </c>
      <c r="CF53" s="169">
        <v>1.0960147995022747</v>
      </c>
      <c r="CG53" s="169">
        <v>2.8415198505614525E-2</v>
      </c>
      <c r="CH53" s="169">
        <v>0</v>
      </c>
      <c r="CI53" s="169">
        <v>0</v>
      </c>
      <c r="CJ53" s="169">
        <v>0</v>
      </c>
      <c r="CK53" s="169">
        <v>0</v>
      </c>
      <c r="CL53" s="164">
        <f t="shared" si="446"/>
        <v>38.218441990051538</v>
      </c>
      <c r="CM53" s="168">
        <v>0</v>
      </c>
      <c r="CN53" s="169">
        <v>1.0880949088968626</v>
      </c>
      <c r="CO53" s="169">
        <v>2.8209868008437177E-2</v>
      </c>
      <c r="CP53" s="169">
        <v>0</v>
      </c>
      <c r="CQ53" s="169">
        <v>0</v>
      </c>
      <c r="CR53" s="169">
        <v>0</v>
      </c>
      <c r="CS53" s="169">
        <v>0</v>
      </c>
      <c r="CT53" s="44">
        <f t="shared" si="447"/>
        <v>37.942272471348005</v>
      </c>
    </row>
    <row r="54" spans="1:98" x14ac:dyDescent="0.25">
      <c r="A54" s="20" t="s">
        <v>128</v>
      </c>
      <c r="B54" s="35" t="s">
        <v>47</v>
      </c>
      <c r="C54" s="61">
        <v>915.32064005815039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6">
        <f t="shared" si="436"/>
        <v>915.32064005815039</v>
      </c>
      <c r="K54" s="61">
        <v>802.44986478627436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6">
        <f t="shared" si="437"/>
        <v>802.44986478627436</v>
      </c>
      <c r="S54" s="61">
        <v>862.71597709215689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173">
        <f t="shared" si="438"/>
        <v>862.71597709215689</v>
      </c>
      <c r="AA54" s="61">
        <v>731.53881291764696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44">
        <f t="shared" si="439"/>
        <v>731.53881291764696</v>
      </c>
      <c r="AI54" s="61">
        <v>668.64162101047521</v>
      </c>
      <c r="AJ54" s="28">
        <v>0</v>
      </c>
      <c r="AK54" s="28">
        <v>0</v>
      </c>
      <c r="AL54" s="28">
        <v>0</v>
      </c>
      <c r="AM54" s="28">
        <v>0</v>
      </c>
      <c r="AN54" s="28">
        <v>0</v>
      </c>
      <c r="AO54" s="28">
        <v>0</v>
      </c>
      <c r="AP54" s="44">
        <f t="shared" si="440"/>
        <v>668.64162101047521</v>
      </c>
      <c r="AQ54" s="61">
        <v>640.8133591808687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44">
        <f t="shared" si="441"/>
        <v>640.8133591808687</v>
      </c>
      <c r="AY54" s="61">
        <v>637.19593600261123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44">
        <f t="shared" si="442"/>
        <v>637.19593600261123</v>
      </c>
      <c r="BG54" s="61">
        <v>633.57851282435399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44">
        <f t="shared" si="443"/>
        <v>633.57851282435399</v>
      </c>
      <c r="BO54" s="168">
        <v>628.15237805696836</v>
      </c>
      <c r="BP54" s="169">
        <v>0</v>
      </c>
      <c r="BQ54" s="169">
        <v>0</v>
      </c>
      <c r="BR54" s="169">
        <v>0</v>
      </c>
      <c r="BS54" s="169">
        <v>0</v>
      </c>
      <c r="BT54" s="169">
        <v>0</v>
      </c>
      <c r="BU54" s="169">
        <v>0</v>
      </c>
      <c r="BV54" s="164">
        <f t="shared" si="444"/>
        <v>628.15237805696836</v>
      </c>
      <c r="BW54" s="168">
        <v>622.72624328958238</v>
      </c>
      <c r="BX54" s="169">
        <v>0</v>
      </c>
      <c r="BY54" s="169">
        <v>0</v>
      </c>
      <c r="BZ54" s="169">
        <v>0</v>
      </c>
      <c r="CA54" s="169">
        <v>0</v>
      </c>
      <c r="CB54" s="169">
        <v>0</v>
      </c>
      <c r="CC54" s="169">
        <v>0</v>
      </c>
      <c r="CD54" s="164">
        <f t="shared" si="445"/>
        <v>622.72624328958238</v>
      </c>
      <c r="CE54" s="168">
        <v>617.30010852219641</v>
      </c>
      <c r="CF54" s="169">
        <v>0</v>
      </c>
      <c r="CG54" s="169">
        <v>0</v>
      </c>
      <c r="CH54" s="169">
        <v>0</v>
      </c>
      <c r="CI54" s="169">
        <v>0</v>
      </c>
      <c r="CJ54" s="169">
        <v>0</v>
      </c>
      <c r="CK54" s="169">
        <v>0</v>
      </c>
      <c r="CL54" s="164">
        <f t="shared" si="446"/>
        <v>617.30010852219641</v>
      </c>
      <c r="CM54" s="168">
        <v>611.87397375481032</v>
      </c>
      <c r="CN54" s="169">
        <v>0</v>
      </c>
      <c r="CO54" s="169">
        <v>0</v>
      </c>
      <c r="CP54" s="169">
        <v>0</v>
      </c>
      <c r="CQ54" s="169">
        <v>0</v>
      </c>
      <c r="CR54" s="169">
        <v>0</v>
      </c>
      <c r="CS54" s="169">
        <v>0</v>
      </c>
      <c r="CT54" s="44">
        <f t="shared" si="447"/>
        <v>611.87397375481032</v>
      </c>
    </row>
    <row r="55" spans="1:98" x14ac:dyDescent="0.25">
      <c r="A55" s="20" t="s">
        <v>129</v>
      </c>
      <c r="B55" s="35" t="s">
        <v>48</v>
      </c>
      <c r="C55" s="61">
        <v>850.17219047619028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6">
        <f t="shared" si="436"/>
        <v>850.17219047619028</v>
      </c>
      <c r="K55" s="61">
        <v>1010.9976904761904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6">
        <f t="shared" si="437"/>
        <v>1010.9976904761904</v>
      </c>
      <c r="S55" s="61">
        <v>1140.2966666666666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173">
        <f t="shared" si="438"/>
        <v>1140.2966666666666</v>
      </c>
      <c r="AA55" s="61">
        <v>1289.5561904761903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44">
        <f t="shared" si="439"/>
        <v>1289.5561904761903</v>
      </c>
      <c r="AI55" s="61">
        <v>1211.1615476190475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44">
        <f t="shared" si="440"/>
        <v>1211.1615476190475</v>
      </c>
      <c r="AQ55" s="61">
        <v>1036.1769523809521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44">
        <f t="shared" si="441"/>
        <v>1036.1769523809521</v>
      </c>
      <c r="AY55" s="61">
        <v>1020.32945877296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44">
        <f t="shared" si="442"/>
        <v>1020.32945877296</v>
      </c>
      <c r="BG55" s="61">
        <v>1004.4819651649674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44">
        <f t="shared" si="443"/>
        <v>1004.4819651649674</v>
      </c>
      <c r="BO55" s="168">
        <v>984.96158222830684</v>
      </c>
      <c r="BP55" s="169">
        <v>0</v>
      </c>
      <c r="BQ55" s="169">
        <v>0</v>
      </c>
      <c r="BR55" s="169">
        <v>0</v>
      </c>
      <c r="BS55" s="169">
        <v>0</v>
      </c>
      <c r="BT55" s="169">
        <v>0</v>
      </c>
      <c r="BU55" s="169">
        <v>0</v>
      </c>
      <c r="BV55" s="164">
        <f t="shared" si="444"/>
        <v>984.96158222830684</v>
      </c>
      <c r="BW55" s="168">
        <v>965.44119929164617</v>
      </c>
      <c r="BX55" s="169">
        <v>0</v>
      </c>
      <c r="BY55" s="169">
        <v>0</v>
      </c>
      <c r="BZ55" s="169">
        <v>0</v>
      </c>
      <c r="CA55" s="169">
        <v>0</v>
      </c>
      <c r="CB55" s="169">
        <v>0</v>
      </c>
      <c r="CC55" s="169">
        <v>0</v>
      </c>
      <c r="CD55" s="164">
        <f t="shared" si="445"/>
        <v>965.44119929164617</v>
      </c>
      <c r="CE55" s="168">
        <v>945.92081635498585</v>
      </c>
      <c r="CF55" s="169">
        <v>0</v>
      </c>
      <c r="CG55" s="169">
        <v>0</v>
      </c>
      <c r="CH55" s="169">
        <v>0</v>
      </c>
      <c r="CI55" s="169">
        <v>0</v>
      </c>
      <c r="CJ55" s="169">
        <v>0</v>
      </c>
      <c r="CK55" s="169">
        <v>0</v>
      </c>
      <c r="CL55" s="164">
        <f t="shared" si="446"/>
        <v>945.92081635498585</v>
      </c>
      <c r="CM55" s="168">
        <v>926.40043341832495</v>
      </c>
      <c r="CN55" s="169">
        <v>0</v>
      </c>
      <c r="CO55" s="169">
        <v>0</v>
      </c>
      <c r="CP55" s="169">
        <v>0</v>
      </c>
      <c r="CQ55" s="169">
        <v>0</v>
      </c>
      <c r="CR55" s="169">
        <v>0</v>
      </c>
      <c r="CS55" s="169">
        <v>0</v>
      </c>
      <c r="CT55" s="44">
        <f t="shared" si="447"/>
        <v>926.40043341832495</v>
      </c>
    </row>
    <row r="56" spans="1:98" x14ac:dyDescent="0.25">
      <c r="A56" s="20" t="s">
        <v>130</v>
      </c>
      <c r="B56" s="35" t="s">
        <v>56</v>
      </c>
      <c r="C56" s="61">
        <v>128.15870833333335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6">
        <f t="shared" si="436"/>
        <v>128.15870833333335</v>
      </c>
      <c r="K56" s="61">
        <v>172.24736309523814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6">
        <f t="shared" si="437"/>
        <v>172.24736309523814</v>
      </c>
      <c r="S56" s="61">
        <v>172.85013690476188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173">
        <f t="shared" si="438"/>
        <v>172.85013690476188</v>
      </c>
      <c r="AA56" s="61">
        <v>163.24517261904774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44">
        <f t="shared" si="439"/>
        <v>163.24517261904774</v>
      </c>
      <c r="AI56" s="61">
        <v>152.44356547619043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44">
        <f t="shared" si="440"/>
        <v>152.44356547619043</v>
      </c>
      <c r="AQ56" s="61">
        <v>181.83772619047627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44">
        <f t="shared" si="441"/>
        <v>181.83772619047627</v>
      </c>
      <c r="AY56" s="61">
        <v>179.05666432949397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44">
        <f t="shared" si="442"/>
        <v>179.05666432949397</v>
      </c>
      <c r="BG56" s="61">
        <v>176.27560246851186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44">
        <f t="shared" si="443"/>
        <v>176.27560246851186</v>
      </c>
      <c r="BO56" s="168">
        <v>172.84998868757074</v>
      </c>
      <c r="BP56" s="169">
        <v>0</v>
      </c>
      <c r="BQ56" s="169">
        <v>0</v>
      </c>
      <c r="BR56" s="169">
        <v>0</v>
      </c>
      <c r="BS56" s="169">
        <v>0</v>
      </c>
      <c r="BT56" s="169">
        <v>0</v>
      </c>
      <c r="BU56" s="169">
        <v>0</v>
      </c>
      <c r="BV56" s="164">
        <f t="shared" si="444"/>
        <v>172.84998868757074</v>
      </c>
      <c r="BW56" s="168">
        <v>169.42437490662942</v>
      </c>
      <c r="BX56" s="169">
        <v>0</v>
      </c>
      <c r="BY56" s="169">
        <v>0</v>
      </c>
      <c r="BZ56" s="169">
        <v>0</v>
      </c>
      <c r="CA56" s="169">
        <v>0</v>
      </c>
      <c r="CB56" s="169">
        <v>0</v>
      </c>
      <c r="CC56" s="169">
        <v>0</v>
      </c>
      <c r="CD56" s="164">
        <f t="shared" si="445"/>
        <v>169.42437490662942</v>
      </c>
      <c r="CE56" s="168">
        <v>165.9987611256885</v>
      </c>
      <c r="CF56" s="169">
        <v>0</v>
      </c>
      <c r="CG56" s="169">
        <v>0</v>
      </c>
      <c r="CH56" s="169">
        <v>0</v>
      </c>
      <c r="CI56" s="169">
        <v>0</v>
      </c>
      <c r="CJ56" s="169">
        <v>0</v>
      </c>
      <c r="CK56" s="169">
        <v>0</v>
      </c>
      <c r="CL56" s="164">
        <f t="shared" si="446"/>
        <v>165.9987611256885</v>
      </c>
      <c r="CM56" s="168">
        <v>162.57314734474758</v>
      </c>
      <c r="CN56" s="169">
        <v>0</v>
      </c>
      <c r="CO56" s="169">
        <v>0</v>
      </c>
      <c r="CP56" s="169">
        <v>0</v>
      </c>
      <c r="CQ56" s="169">
        <v>0</v>
      </c>
      <c r="CR56" s="169">
        <v>0</v>
      </c>
      <c r="CS56" s="169">
        <v>0</v>
      </c>
      <c r="CT56" s="44">
        <f t="shared" si="447"/>
        <v>162.57314734474758</v>
      </c>
    </row>
    <row r="57" spans="1:98" s="15" customFormat="1" ht="15.75" thickBot="1" x14ac:dyDescent="0.3">
      <c r="A57" s="21" t="s">
        <v>131</v>
      </c>
      <c r="B57" s="36" t="s">
        <v>132</v>
      </c>
      <c r="C57" s="61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6">
        <f t="shared" si="436"/>
        <v>0</v>
      </c>
      <c r="K57" s="61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6">
        <f t="shared" si="437"/>
        <v>0</v>
      </c>
      <c r="S57" s="61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173">
        <f t="shared" si="438"/>
        <v>0</v>
      </c>
      <c r="AA57" s="61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45">
        <f t="shared" si="439"/>
        <v>0</v>
      </c>
      <c r="AI57" s="61">
        <v>0</v>
      </c>
      <c r="AJ57" s="28">
        <v>0</v>
      </c>
      <c r="AK57" s="28">
        <v>0</v>
      </c>
      <c r="AL57" s="28">
        <v>0</v>
      </c>
      <c r="AM57" s="28">
        <v>0</v>
      </c>
      <c r="AN57" s="28">
        <v>0</v>
      </c>
      <c r="AO57" s="28">
        <v>0</v>
      </c>
      <c r="AP57" s="45">
        <f t="shared" si="440"/>
        <v>0</v>
      </c>
      <c r="AQ57" s="61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45">
        <f t="shared" si="441"/>
        <v>0</v>
      </c>
      <c r="AY57" s="61">
        <v>0</v>
      </c>
      <c r="AZ57" s="28">
        <v>0</v>
      </c>
      <c r="BA57" s="28">
        <v>0</v>
      </c>
      <c r="BB57" s="28">
        <v>0</v>
      </c>
      <c r="BC57" s="28">
        <v>0</v>
      </c>
      <c r="BD57" s="28">
        <v>0</v>
      </c>
      <c r="BE57" s="28">
        <v>0</v>
      </c>
      <c r="BF57" s="45">
        <f t="shared" si="442"/>
        <v>0</v>
      </c>
      <c r="BG57" s="61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28">
        <v>0</v>
      </c>
      <c r="BN57" s="45">
        <f t="shared" si="443"/>
        <v>0</v>
      </c>
      <c r="BO57" s="168">
        <v>0</v>
      </c>
      <c r="BP57" s="169">
        <v>0</v>
      </c>
      <c r="BQ57" s="169">
        <v>0</v>
      </c>
      <c r="BR57" s="169">
        <v>0</v>
      </c>
      <c r="BS57" s="169">
        <v>0</v>
      </c>
      <c r="BT57" s="169">
        <v>0</v>
      </c>
      <c r="BU57" s="169">
        <v>0</v>
      </c>
      <c r="BV57" s="174">
        <f t="shared" si="444"/>
        <v>0</v>
      </c>
      <c r="BW57" s="168">
        <v>0</v>
      </c>
      <c r="BX57" s="169">
        <v>0</v>
      </c>
      <c r="BY57" s="169">
        <v>0</v>
      </c>
      <c r="BZ57" s="169">
        <v>0</v>
      </c>
      <c r="CA57" s="169">
        <v>0</v>
      </c>
      <c r="CB57" s="169">
        <v>0</v>
      </c>
      <c r="CC57" s="169">
        <v>0</v>
      </c>
      <c r="CD57" s="174">
        <f t="shared" si="445"/>
        <v>0</v>
      </c>
      <c r="CE57" s="168">
        <v>0</v>
      </c>
      <c r="CF57" s="169">
        <v>0</v>
      </c>
      <c r="CG57" s="169">
        <v>0</v>
      </c>
      <c r="CH57" s="169">
        <v>0</v>
      </c>
      <c r="CI57" s="169">
        <v>0</v>
      </c>
      <c r="CJ57" s="169">
        <v>0</v>
      </c>
      <c r="CK57" s="169">
        <v>0</v>
      </c>
      <c r="CL57" s="174">
        <f t="shared" si="446"/>
        <v>0</v>
      </c>
      <c r="CM57" s="168">
        <v>0</v>
      </c>
      <c r="CN57" s="169">
        <v>0</v>
      </c>
      <c r="CO57" s="169">
        <v>0</v>
      </c>
      <c r="CP57" s="169">
        <v>0</v>
      </c>
      <c r="CQ57" s="169">
        <v>0</v>
      </c>
      <c r="CR57" s="169">
        <v>0</v>
      </c>
      <c r="CS57" s="169">
        <v>0</v>
      </c>
      <c r="CT57" s="45">
        <f t="shared" si="447"/>
        <v>0</v>
      </c>
    </row>
    <row r="58" spans="1:98" x14ac:dyDescent="0.25">
      <c r="A58" s="22" t="s">
        <v>133</v>
      </c>
      <c r="B58" s="30" t="s">
        <v>134</v>
      </c>
      <c r="C58" s="27">
        <f>SUM(C59:C66)</f>
        <v>-28145.042323043919</v>
      </c>
      <c r="D58" s="27">
        <f t="shared" ref="D58:I58" si="515">SUM(D59:D66)</f>
        <v>37.305108324056576</v>
      </c>
      <c r="E58" s="27">
        <f t="shared" si="515"/>
        <v>10.826256942546316</v>
      </c>
      <c r="F58" s="27">
        <f t="shared" si="515"/>
        <v>0</v>
      </c>
      <c r="G58" s="27">
        <f t="shared" si="515"/>
        <v>0</v>
      </c>
      <c r="H58" s="27">
        <f t="shared" si="515"/>
        <v>0</v>
      </c>
      <c r="I58" s="27">
        <f t="shared" si="515"/>
        <v>0</v>
      </c>
      <c r="J58" s="44">
        <f t="shared" si="436"/>
        <v>-24231.541200195563</v>
      </c>
      <c r="K58" s="27">
        <f>SUM(K59:K66)</f>
        <v>-42701.272949351674</v>
      </c>
      <c r="L58" s="27">
        <f t="shared" ref="L58" si="516">SUM(L59:L66)</f>
        <v>45.194864789495924</v>
      </c>
      <c r="M58" s="27">
        <f t="shared" ref="M58" si="517">SUM(M59:M66)</f>
        <v>10.793171986018503</v>
      </c>
      <c r="N58" s="27">
        <f t="shared" ref="N58" si="518">SUM(N59:N66)</f>
        <v>0</v>
      </c>
      <c r="O58" s="27">
        <f t="shared" ref="O58" si="519">SUM(O59:O66)</f>
        <v>0</v>
      </c>
      <c r="P58" s="27">
        <f t="shared" ref="P58" si="520">SUM(P59:P66)</f>
        <v>0</v>
      </c>
      <c r="Q58" s="27">
        <f t="shared" ref="Q58" si="521">SUM(Q59:Q66)</f>
        <v>0</v>
      </c>
      <c r="R58" s="44">
        <f t="shared" si="437"/>
        <v>-38575.626158950887</v>
      </c>
      <c r="S58" s="27">
        <f>SUM(S59:S66)</f>
        <v>-38599.210440042109</v>
      </c>
      <c r="T58" s="27">
        <f t="shared" ref="T58" si="522">SUM(T59:T66)</f>
        <v>43.109449702128785</v>
      </c>
      <c r="U58" s="27">
        <f t="shared" ref="U58" si="523">SUM(U59:U66)</f>
        <v>9.8796778226038811</v>
      </c>
      <c r="V58" s="27">
        <f t="shared" ref="V58" si="524">SUM(V59:V66)</f>
        <v>0</v>
      </c>
      <c r="W58" s="27">
        <f t="shared" ref="W58" si="525">SUM(W59:W66)</f>
        <v>0</v>
      </c>
      <c r="X58" s="27">
        <f t="shared" ref="X58" si="526">SUM(X59:X66)</f>
        <v>0</v>
      </c>
      <c r="Y58" s="27">
        <f t="shared" ref="Y58" si="527">SUM(Y59:Y66)</f>
        <v>0</v>
      </c>
      <c r="Z58" s="164">
        <f t="shared" si="438"/>
        <v>-34774.031225392479</v>
      </c>
      <c r="AA58" s="27">
        <f>SUM(AA59:AA66)</f>
        <v>-18069.391634778214</v>
      </c>
      <c r="AB58" s="27">
        <f t="shared" ref="AB58" si="528">SUM(AB59:AB66)</f>
        <v>44.612818364492355</v>
      </c>
      <c r="AC58" s="27">
        <f t="shared" ref="AC58" si="529">SUM(AC59:AC66)</f>
        <v>9.6061010994360121</v>
      </c>
      <c r="AD58" s="27">
        <f t="shared" ref="AD58" si="530">SUM(AD59:AD66)</f>
        <v>0</v>
      </c>
      <c r="AE58" s="27">
        <f t="shared" ref="AE58" si="531">SUM(AE59:AE66)</f>
        <v>0</v>
      </c>
      <c r="AF58" s="27">
        <f t="shared" ref="AF58" si="532">SUM(AF59:AF66)</f>
        <v>0</v>
      </c>
      <c r="AG58" s="27">
        <f t="shared" ref="AG58" si="533">SUM(AG59:AG66)</f>
        <v>0</v>
      </c>
      <c r="AH58" s="44">
        <f t="shared" si="439"/>
        <v>-14274.615929221885</v>
      </c>
      <c r="AI58" s="27">
        <f>SUM(AI59:AI66)</f>
        <v>-16293.035274541273</v>
      </c>
      <c r="AJ58" s="27">
        <f t="shared" ref="AJ58" si="534">SUM(AJ59:AJ66)</f>
        <v>45.500673353782318</v>
      </c>
      <c r="AK58" s="27">
        <f t="shared" ref="AK58" si="535">SUM(AK59:AK66)</f>
        <v>9.6220105261600128</v>
      </c>
      <c r="AL58" s="27">
        <f t="shared" ref="AL58" si="536">SUM(AL59:AL66)</f>
        <v>0</v>
      </c>
      <c r="AM58" s="27">
        <f t="shared" ref="AM58" si="537">SUM(AM59:AM66)</f>
        <v>0</v>
      </c>
      <c r="AN58" s="27">
        <f t="shared" ref="AN58" si="538">SUM(AN59:AN66)</f>
        <v>0</v>
      </c>
      <c r="AO58" s="27">
        <f t="shared" ref="AO58" si="539">SUM(AO59:AO66)</f>
        <v>0</v>
      </c>
      <c r="AP58" s="44">
        <f t="shared" si="440"/>
        <v>-12469.183631202965</v>
      </c>
      <c r="AQ58" s="27">
        <f>SUM(AQ59:AQ66)</f>
        <v>-17961.341228444875</v>
      </c>
      <c r="AR58" s="27">
        <f t="shared" ref="AR58" si="540">SUM(AR59:AR66)</f>
        <v>44.227460547081698</v>
      </c>
      <c r="AS58" s="27">
        <f t="shared" ref="AS58" si="541">SUM(AS59:AS66)</f>
        <v>9.5643308619377247</v>
      </c>
      <c r="AT58" s="27">
        <f t="shared" ref="AT58" si="542">SUM(AT59:AT66)</f>
        <v>0</v>
      </c>
      <c r="AU58" s="27">
        <f t="shared" ref="AU58" si="543">SUM(AU59:AU66)</f>
        <v>0</v>
      </c>
      <c r="AV58" s="27">
        <f t="shared" ref="AV58" si="544">SUM(AV59:AV66)</f>
        <v>0</v>
      </c>
      <c r="AW58" s="27">
        <f t="shared" ref="AW58" si="545">SUM(AW59:AW66)</f>
        <v>0</v>
      </c>
      <c r="AX58" s="44">
        <f t="shared" si="441"/>
        <v>-14188.424654713092</v>
      </c>
      <c r="AY58" s="27">
        <f>SUM(AY59:AY66)</f>
        <v>-27117.818356903659</v>
      </c>
      <c r="AZ58" s="27">
        <f t="shared" ref="AZ58" si="546">SUM(AZ59:AZ66)</f>
        <v>45.031473330092652</v>
      </c>
      <c r="BA58" s="27">
        <f t="shared" ref="BA58" si="547">SUM(BA59:BA66)</f>
        <v>9.5896001996798859</v>
      </c>
      <c r="BB58" s="27">
        <f t="shared" ref="BB58" si="548">SUM(BB59:BB66)</f>
        <v>0</v>
      </c>
      <c r="BC58" s="27">
        <f t="shared" ref="BC58" si="549">SUM(BC59:BC66)</f>
        <v>0</v>
      </c>
      <c r="BD58" s="27">
        <f t="shared" ref="BD58" si="550">SUM(BD59:BD66)</f>
        <v>0</v>
      </c>
      <c r="BE58" s="27">
        <f t="shared" ref="BE58" si="551">SUM(BE59:BE66)</f>
        <v>0</v>
      </c>
      <c r="BF58" s="44">
        <f t="shared" si="442"/>
        <v>-23315.693050745896</v>
      </c>
      <c r="BG58" s="27">
        <f>SUM(BG59:BG66)</f>
        <v>-26787.30923782225</v>
      </c>
      <c r="BH58" s="27">
        <f t="shared" ref="BH58" si="552">SUM(BH59:BH66)</f>
        <v>45.028806663425982</v>
      </c>
      <c r="BI58" s="27">
        <f t="shared" ref="BI58" si="553">SUM(BI59:BI66)</f>
        <v>9.5896001996798859</v>
      </c>
      <c r="BJ58" s="27">
        <f t="shared" ref="BJ58" si="554">SUM(BJ59:BJ66)</f>
        <v>0</v>
      </c>
      <c r="BK58" s="27">
        <f t="shared" ref="BK58" si="555">SUM(BK59:BK66)</f>
        <v>0</v>
      </c>
      <c r="BL58" s="27">
        <f t="shared" ref="BL58" si="556">SUM(BL59:BL66)</f>
        <v>0</v>
      </c>
      <c r="BM58" s="27">
        <f t="shared" ref="BM58" si="557">SUM(BM59:BM66)</f>
        <v>0</v>
      </c>
      <c r="BN58" s="44">
        <f t="shared" si="443"/>
        <v>-22985.258598331151</v>
      </c>
      <c r="BO58" s="162">
        <f>SUM(BO59:BO66)</f>
        <v>-23454.770831641345</v>
      </c>
      <c r="BP58" s="162">
        <f t="shared" ref="BP58" si="558">SUM(BP59:BP66)</f>
        <v>45.028806663425982</v>
      </c>
      <c r="BQ58" s="162">
        <f t="shared" ref="BQ58" si="559">SUM(BQ59:BQ66)</f>
        <v>9.5896001996798859</v>
      </c>
      <c r="BR58" s="162">
        <f t="shared" ref="BR58" si="560">SUM(BR59:BR66)</f>
        <v>0</v>
      </c>
      <c r="BS58" s="162">
        <f t="shared" ref="BS58" si="561">SUM(BS59:BS66)</f>
        <v>0</v>
      </c>
      <c r="BT58" s="162">
        <f t="shared" ref="BT58" si="562">SUM(BT59:BT66)</f>
        <v>0</v>
      </c>
      <c r="BU58" s="162">
        <f t="shared" ref="BU58" si="563">SUM(BU59:BU66)</f>
        <v>0</v>
      </c>
      <c r="BV58" s="164">
        <f t="shared" si="444"/>
        <v>-19652.720192150249</v>
      </c>
      <c r="BW58" s="162">
        <f>SUM(BW59:BW66)</f>
        <v>-22331.815694825284</v>
      </c>
      <c r="BX58" s="162">
        <f t="shared" ref="BX58" si="564">SUM(BX59:BX66)</f>
        <v>45.028806663425982</v>
      </c>
      <c r="BY58" s="162">
        <f t="shared" ref="BY58" si="565">SUM(BY59:BY66)</f>
        <v>9.5896001996798859</v>
      </c>
      <c r="BZ58" s="162">
        <f t="shared" ref="BZ58" si="566">SUM(BZ59:BZ66)</f>
        <v>0</v>
      </c>
      <c r="CA58" s="162">
        <f t="shared" ref="CA58" si="567">SUM(CA59:CA66)</f>
        <v>0</v>
      </c>
      <c r="CB58" s="162">
        <f t="shared" ref="CB58" si="568">SUM(CB59:CB66)</f>
        <v>0</v>
      </c>
      <c r="CC58" s="162">
        <f t="shared" ref="CC58" si="569">SUM(CC59:CC66)</f>
        <v>0</v>
      </c>
      <c r="CD58" s="164">
        <f t="shared" si="445"/>
        <v>-18529.765055334188</v>
      </c>
      <c r="CE58" s="162">
        <f>SUM(CE59:CE66)</f>
        <v>-21098.945933888579</v>
      </c>
      <c r="CF58" s="162">
        <f t="shared" ref="CF58" si="570">SUM(CF59:CF66)</f>
        <v>45.028806663425982</v>
      </c>
      <c r="CG58" s="162">
        <f t="shared" ref="CG58" si="571">SUM(CG59:CG66)</f>
        <v>9.5896001996798859</v>
      </c>
      <c r="CH58" s="162">
        <f t="shared" ref="CH58" si="572">SUM(CH59:CH66)</f>
        <v>0</v>
      </c>
      <c r="CI58" s="162">
        <f t="shared" ref="CI58" si="573">SUM(CI59:CI66)</f>
        <v>0</v>
      </c>
      <c r="CJ58" s="162">
        <f t="shared" ref="CJ58" si="574">SUM(CJ59:CJ66)</f>
        <v>0</v>
      </c>
      <c r="CK58" s="162">
        <f t="shared" ref="CK58" si="575">SUM(CK59:CK66)</f>
        <v>0</v>
      </c>
      <c r="CL58" s="164">
        <f t="shared" si="446"/>
        <v>-17296.89529439748</v>
      </c>
      <c r="CM58" s="162">
        <f>SUM(CM59:CM66)</f>
        <v>-19656.999525311792</v>
      </c>
      <c r="CN58" s="162">
        <f t="shared" ref="CN58" si="576">SUM(CN59:CN66)</f>
        <v>45.028806663425982</v>
      </c>
      <c r="CO58" s="162">
        <f t="shared" ref="CO58" si="577">SUM(CO59:CO66)</f>
        <v>9.5896001996798859</v>
      </c>
      <c r="CP58" s="162">
        <f t="shared" ref="CP58" si="578">SUM(CP59:CP66)</f>
        <v>0</v>
      </c>
      <c r="CQ58" s="162">
        <f t="shared" ref="CQ58" si="579">SUM(CQ59:CQ66)</f>
        <v>0</v>
      </c>
      <c r="CR58" s="162">
        <f t="shared" ref="CR58" si="580">SUM(CR59:CR66)</f>
        <v>0</v>
      </c>
      <c r="CS58" s="162">
        <f t="shared" ref="CS58" si="581">SUM(CS59:CS66)</f>
        <v>0</v>
      </c>
      <c r="CT58" s="44">
        <f t="shared" si="447"/>
        <v>-15854.948885820695</v>
      </c>
    </row>
    <row r="59" spans="1:98" x14ac:dyDescent="0.25">
      <c r="A59" s="17" t="s">
        <v>135</v>
      </c>
      <c r="B59" s="31" t="s">
        <v>13</v>
      </c>
      <c r="C59" s="61">
        <v>-39612.803219525478</v>
      </c>
      <c r="D59" s="28">
        <v>24.085626033631261</v>
      </c>
      <c r="E59" s="28">
        <v>1.5256102355700933</v>
      </c>
      <c r="F59" s="28">
        <v>0</v>
      </c>
      <c r="G59" s="28">
        <v>0</v>
      </c>
      <c r="H59" s="28">
        <v>0</v>
      </c>
      <c r="I59" s="28">
        <v>0</v>
      </c>
      <c r="J59" s="44">
        <f t="shared" si="436"/>
        <v>-38534.118978157727</v>
      </c>
      <c r="K59" s="61">
        <v>-59382.816732542698</v>
      </c>
      <c r="L59" s="28">
        <v>22.396427541229102</v>
      </c>
      <c r="M59" s="28">
        <v>1.2060696329350666</v>
      </c>
      <c r="N59" s="28">
        <v>0</v>
      </c>
      <c r="O59" s="28">
        <v>0</v>
      </c>
      <c r="P59" s="28">
        <v>0</v>
      </c>
      <c r="Q59" s="28">
        <v>0</v>
      </c>
      <c r="R59" s="44">
        <f t="shared" si="437"/>
        <v>-58436.108308660492</v>
      </c>
      <c r="S59" s="61">
        <v>-52869.518868597472</v>
      </c>
      <c r="T59" s="28">
        <v>21.958659601183872</v>
      </c>
      <c r="U59" s="28">
        <v>1.1829060020849866</v>
      </c>
      <c r="V59" s="28">
        <v>0</v>
      </c>
      <c r="W59" s="28">
        <v>0</v>
      </c>
      <c r="X59" s="28">
        <v>0</v>
      </c>
      <c r="Y59" s="28">
        <v>0</v>
      </c>
      <c r="Z59" s="164">
        <f t="shared" si="438"/>
        <v>-51941.206309211797</v>
      </c>
      <c r="AA59" s="61">
        <v>-31475.458712416894</v>
      </c>
      <c r="AB59" s="28">
        <v>23.378255729121825</v>
      </c>
      <c r="AC59" s="28">
        <v>1.2428590413465888</v>
      </c>
      <c r="AD59" s="28">
        <v>0</v>
      </c>
      <c r="AE59" s="28">
        <v>0</v>
      </c>
      <c r="AF59" s="28">
        <v>0</v>
      </c>
      <c r="AG59" s="28">
        <v>0</v>
      </c>
      <c r="AH59" s="44">
        <f t="shared" si="439"/>
        <v>-30491.509906044637</v>
      </c>
      <c r="AI59" s="61">
        <v>-30069.047699582061</v>
      </c>
      <c r="AJ59" s="28">
        <v>24.389014791817711</v>
      </c>
      <c r="AK59" s="28">
        <v>1.2974494636418874</v>
      </c>
      <c r="AL59" s="28">
        <v>0</v>
      </c>
      <c r="AM59" s="28">
        <v>0</v>
      </c>
      <c r="AN59" s="28">
        <v>0</v>
      </c>
      <c r="AO59" s="28">
        <v>0</v>
      </c>
      <c r="AP59" s="44">
        <f t="shared" si="440"/>
        <v>-29042.331177546064</v>
      </c>
      <c r="AQ59" s="61">
        <v>-31389.287817200453</v>
      </c>
      <c r="AR59" s="28">
        <v>23.473362887374044</v>
      </c>
      <c r="AS59" s="28">
        <v>1.2604077346051683</v>
      </c>
      <c r="AT59" s="28">
        <v>0</v>
      </c>
      <c r="AU59" s="28">
        <v>0</v>
      </c>
      <c r="AV59" s="28">
        <v>0</v>
      </c>
      <c r="AW59" s="28">
        <v>0</v>
      </c>
      <c r="AX59" s="44">
        <f t="shared" si="441"/>
        <v>-30398.025606683608</v>
      </c>
      <c r="AY59" s="61">
        <v>-39942.50950300946</v>
      </c>
      <c r="AZ59" s="28">
        <v>24.077035710734027</v>
      </c>
      <c r="BA59" s="28">
        <v>1.27816281764517</v>
      </c>
      <c r="BB59" s="28">
        <v>0</v>
      </c>
      <c r="BC59" s="28">
        <v>0</v>
      </c>
      <c r="BD59" s="28">
        <v>0</v>
      </c>
      <c r="BE59" s="28">
        <v>0</v>
      </c>
      <c r="BF59" s="44">
        <f t="shared" si="442"/>
        <v>-38929.639356432941</v>
      </c>
      <c r="BG59" s="61">
        <v>-32111.935230539963</v>
      </c>
      <c r="BH59" s="28">
        <v>24.077035710734027</v>
      </c>
      <c r="BI59" s="28">
        <v>1.27816281764517</v>
      </c>
      <c r="BJ59" s="28">
        <v>0</v>
      </c>
      <c r="BK59" s="28">
        <v>0</v>
      </c>
      <c r="BL59" s="28">
        <v>0</v>
      </c>
      <c r="BM59" s="28">
        <v>0</v>
      </c>
      <c r="BN59" s="44">
        <f t="shared" si="443"/>
        <v>-31099.06508396344</v>
      </c>
      <c r="BO59" s="168">
        <v>-29812.059345889364</v>
      </c>
      <c r="BP59" s="169">
        <v>24.077035710734027</v>
      </c>
      <c r="BQ59" s="169">
        <v>1.27816281764517</v>
      </c>
      <c r="BR59" s="169">
        <v>0</v>
      </c>
      <c r="BS59" s="169">
        <v>0</v>
      </c>
      <c r="BT59" s="169">
        <v>0</v>
      </c>
      <c r="BU59" s="169">
        <v>0</v>
      </c>
      <c r="BV59" s="164">
        <f t="shared" si="444"/>
        <v>-28799.189199312841</v>
      </c>
      <c r="BW59" s="168">
        <v>-27663.189902851162</v>
      </c>
      <c r="BX59" s="169">
        <v>24.077035710734027</v>
      </c>
      <c r="BY59" s="169">
        <v>1.27816281764517</v>
      </c>
      <c r="BZ59" s="169">
        <v>0</v>
      </c>
      <c r="CA59" s="169">
        <v>0</v>
      </c>
      <c r="CB59" s="169">
        <v>0</v>
      </c>
      <c r="CC59" s="169">
        <v>0</v>
      </c>
      <c r="CD59" s="164">
        <f t="shared" si="445"/>
        <v>-26650.319756274639</v>
      </c>
      <c r="CE59" s="168">
        <v>-25457.84766205816</v>
      </c>
      <c r="CF59" s="169">
        <v>24.077035710734027</v>
      </c>
      <c r="CG59" s="169">
        <v>1.27816281764517</v>
      </c>
      <c r="CH59" s="169">
        <v>0</v>
      </c>
      <c r="CI59" s="169">
        <v>0</v>
      </c>
      <c r="CJ59" s="169">
        <v>0</v>
      </c>
      <c r="CK59" s="169">
        <v>0</v>
      </c>
      <c r="CL59" s="164">
        <f t="shared" si="446"/>
        <v>-24444.977515481638</v>
      </c>
      <c r="CM59" s="168">
        <v>-23200.386950835462</v>
      </c>
      <c r="CN59" s="169">
        <v>24.077035710734027</v>
      </c>
      <c r="CO59" s="169">
        <v>1.27816281764517</v>
      </c>
      <c r="CP59" s="169">
        <v>0</v>
      </c>
      <c r="CQ59" s="169">
        <v>0</v>
      </c>
      <c r="CR59" s="169">
        <v>0</v>
      </c>
      <c r="CS59" s="169">
        <v>0</v>
      </c>
      <c r="CT59" s="44">
        <f t="shared" si="447"/>
        <v>-22187.516804258939</v>
      </c>
    </row>
    <row r="60" spans="1:98" x14ac:dyDescent="0.25">
      <c r="A60" s="17" t="s">
        <v>136</v>
      </c>
      <c r="B60" s="31" t="s">
        <v>14</v>
      </c>
      <c r="C60" s="61">
        <v>21140.660552504483</v>
      </c>
      <c r="D60" s="28">
        <v>5.0758712038094389</v>
      </c>
      <c r="E60" s="28">
        <v>6.3424140737825931</v>
      </c>
      <c r="F60" s="28">
        <v>0</v>
      </c>
      <c r="G60" s="28">
        <v>0</v>
      </c>
      <c r="H60" s="28">
        <v>0</v>
      </c>
      <c r="I60" s="28">
        <v>0</v>
      </c>
      <c r="J60" s="44">
        <f t="shared" si="436"/>
        <v>22963.524675763536</v>
      </c>
      <c r="K60" s="61">
        <v>17792.776545606052</v>
      </c>
      <c r="L60" s="28">
        <v>4.9263786656971886</v>
      </c>
      <c r="M60" s="28">
        <v>6.2715031786561983</v>
      </c>
      <c r="N60" s="28">
        <v>0</v>
      </c>
      <c r="O60" s="28">
        <v>0</v>
      </c>
      <c r="P60" s="28">
        <v>0</v>
      </c>
      <c r="Q60" s="28">
        <v>0</v>
      </c>
      <c r="R60" s="44">
        <f t="shared" si="437"/>
        <v>19592.663490589468</v>
      </c>
      <c r="S60" s="61">
        <v>12942.661628148071</v>
      </c>
      <c r="T60" s="28">
        <v>4.4579613293628526</v>
      </c>
      <c r="U60" s="28">
        <v>5.7233285274255827</v>
      </c>
      <c r="V60" s="28">
        <v>0</v>
      </c>
      <c r="W60" s="28">
        <v>0</v>
      </c>
      <c r="X60" s="28">
        <v>0</v>
      </c>
      <c r="Y60" s="28">
        <v>0</v>
      </c>
      <c r="Z60" s="164">
        <f t="shared" si="438"/>
        <v>14584.166605138011</v>
      </c>
      <c r="AA60" s="61">
        <v>11484.81674758882</v>
      </c>
      <c r="AB60" s="28">
        <v>4.5069947881540058</v>
      </c>
      <c r="AC60" s="28">
        <v>5.492023016895808</v>
      </c>
      <c r="AD60" s="28">
        <v>0</v>
      </c>
      <c r="AE60" s="28">
        <v>0</v>
      </c>
      <c r="AF60" s="28">
        <v>0</v>
      </c>
      <c r="AG60" s="28">
        <v>0</v>
      </c>
      <c r="AH60" s="44">
        <f t="shared" si="439"/>
        <v>13066.398701134522</v>
      </c>
      <c r="AI60" s="61">
        <v>11736.409827913849</v>
      </c>
      <c r="AJ60" s="28">
        <v>4.45651386488416</v>
      </c>
      <c r="AK60" s="28">
        <v>5.4969257359518409</v>
      </c>
      <c r="AL60" s="28">
        <v>0</v>
      </c>
      <c r="AM60" s="28">
        <v>0</v>
      </c>
      <c r="AN60" s="28">
        <v>0</v>
      </c>
      <c r="AO60" s="28">
        <v>0</v>
      </c>
      <c r="AP60" s="44">
        <f t="shared" si="440"/>
        <v>13317.877536157843</v>
      </c>
      <c r="AQ60" s="61">
        <v>11507.09745882354</v>
      </c>
      <c r="AR60" s="28">
        <v>4.3800566498577522</v>
      </c>
      <c r="AS60" s="28">
        <v>5.5027224996432356</v>
      </c>
      <c r="AT60" s="28">
        <v>0</v>
      </c>
      <c r="AU60" s="28">
        <v>0</v>
      </c>
      <c r="AV60" s="28">
        <v>0</v>
      </c>
      <c r="AW60" s="28">
        <v>0</v>
      </c>
      <c r="AX60" s="44">
        <f t="shared" si="441"/>
        <v>13087.960507425016</v>
      </c>
      <c r="AY60" s="61">
        <v>12166.81746142384</v>
      </c>
      <c r="AZ60" s="28">
        <v>4.4892184486069509</v>
      </c>
      <c r="BA60" s="28">
        <v>5.5023297721715618</v>
      </c>
      <c r="BB60" s="28">
        <v>0</v>
      </c>
      <c r="BC60" s="28">
        <v>0</v>
      </c>
      <c r="BD60" s="28">
        <v>0</v>
      </c>
      <c r="BE60" s="28">
        <v>0</v>
      </c>
      <c r="BF60" s="44">
        <f t="shared" si="442"/>
        <v>13750.632967610298</v>
      </c>
      <c r="BG60" s="61">
        <v>8076.4386424378281</v>
      </c>
      <c r="BH60" s="28">
        <v>4.4892184486069509</v>
      </c>
      <c r="BI60" s="28">
        <v>5.5023297721715618</v>
      </c>
      <c r="BJ60" s="28">
        <v>0</v>
      </c>
      <c r="BK60" s="28">
        <v>0</v>
      </c>
      <c r="BL60" s="28">
        <v>0</v>
      </c>
      <c r="BM60" s="28">
        <v>0</v>
      </c>
      <c r="BN60" s="44">
        <f t="shared" si="443"/>
        <v>9660.2541486242862</v>
      </c>
      <c r="BO60" s="168">
        <v>9383.131372901038</v>
      </c>
      <c r="BP60" s="169">
        <v>4.4892184486069509</v>
      </c>
      <c r="BQ60" s="169">
        <v>5.5023297721715618</v>
      </c>
      <c r="BR60" s="169">
        <v>0</v>
      </c>
      <c r="BS60" s="169">
        <v>0</v>
      </c>
      <c r="BT60" s="169">
        <v>0</v>
      </c>
      <c r="BU60" s="169">
        <v>0</v>
      </c>
      <c r="BV60" s="164">
        <f t="shared" si="444"/>
        <v>10966.946879087496</v>
      </c>
      <c r="BW60" s="168">
        <v>8908.0512129498275</v>
      </c>
      <c r="BX60" s="169">
        <v>4.4892184486069509</v>
      </c>
      <c r="BY60" s="169">
        <v>5.5023297721715618</v>
      </c>
      <c r="BZ60" s="169">
        <v>0</v>
      </c>
      <c r="CA60" s="169">
        <v>0</v>
      </c>
      <c r="CB60" s="169">
        <v>0</v>
      </c>
      <c r="CC60" s="169">
        <v>0</v>
      </c>
      <c r="CD60" s="164">
        <f t="shared" si="445"/>
        <v>10491.866719136286</v>
      </c>
      <c r="CE60" s="168">
        <v>8649.8894638542479</v>
      </c>
      <c r="CF60" s="169">
        <v>4.4892184486069509</v>
      </c>
      <c r="CG60" s="169">
        <v>5.5023297721715618</v>
      </c>
      <c r="CH60" s="169">
        <v>0</v>
      </c>
      <c r="CI60" s="169">
        <v>0</v>
      </c>
      <c r="CJ60" s="169">
        <v>0</v>
      </c>
      <c r="CK60" s="169">
        <v>0</v>
      </c>
      <c r="CL60" s="164">
        <f t="shared" si="446"/>
        <v>10233.704970040706</v>
      </c>
      <c r="CM60" s="168">
        <v>8459.7009552521977</v>
      </c>
      <c r="CN60" s="169">
        <v>4.4892184486069509</v>
      </c>
      <c r="CO60" s="169">
        <v>5.5023297721715618</v>
      </c>
      <c r="CP60" s="169">
        <v>0</v>
      </c>
      <c r="CQ60" s="169">
        <v>0</v>
      </c>
      <c r="CR60" s="169">
        <v>0</v>
      </c>
      <c r="CS60" s="169">
        <v>0</v>
      </c>
      <c r="CT60" s="44">
        <f t="shared" si="447"/>
        <v>10043.516461438656</v>
      </c>
    </row>
    <row r="61" spans="1:98" x14ac:dyDescent="0.25">
      <c r="A61" s="17" t="s">
        <v>137</v>
      </c>
      <c r="B61" s="31" t="s">
        <v>15</v>
      </c>
      <c r="C61" s="61">
        <v>-14022.402495608592</v>
      </c>
      <c r="D61" s="28">
        <v>5.9032986383031414</v>
      </c>
      <c r="E61" s="28">
        <v>0.52481178008341756</v>
      </c>
      <c r="F61" s="28">
        <v>0</v>
      </c>
      <c r="G61" s="28">
        <v>0</v>
      </c>
      <c r="H61" s="28">
        <v>0</v>
      </c>
      <c r="I61" s="28">
        <v>0</v>
      </c>
      <c r="J61" s="44">
        <f t="shared" si="436"/>
        <v>-13718.035012013999</v>
      </c>
      <c r="K61" s="61">
        <v>-9993.509788550773</v>
      </c>
      <c r="L61" s="28">
        <v>5.7146546267167446</v>
      </c>
      <c r="M61" s="28">
        <v>0.56246032223462594</v>
      </c>
      <c r="N61" s="28">
        <v>0</v>
      </c>
      <c r="O61" s="28">
        <v>0</v>
      </c>
      <c r="P61" s="28">
        <v>0</v>
      </c>
      <c r="Q61" s="28">
        <v>0</v>
      </c>
      <c r="R61" s="44">
        <f t="shared" si="437"/>
        <v>-9684.4474736105276</v>
      </c>
      <c r="S61" s="61">
        <v>-9192.9052657061711</v>
      </c>
      <c r="T61" s="28">
        <v>5.0756857032206888</v>
      </c>
      <c r="U61" s="28">
        <v>0.41748063550635206</v>
      </c>
      <c r="V61" s="28">
        <v>0</v>
      </c>
      <c r="W61" s="28">
        <v>0</v>
      </c>
      <c r="X61" s="28">
        <v>0</v>
      </c>
      <c r="Y61" s="28">
        <v>0</v>
      </c>
      <c r="Z61" s="164">
        <f t="shared" si="438"/>
        <v>-8940.1536976068073</v>
      </c>
      <c r="AA61" s="61">
        <v>-8571.1320025244477</v>
      </c>
      <c r="AB61" s="28">
        <v>5.2847379800797247</v>
      </c>
      <c r="AC61" s="28">
        <v>0.39055489988907743</v>
      </c>
      <c r="AD61" s="28">
        <v>0</v>
      </c>
      <c r="AE61" s="28">
        <v>0</v>
      </c>
      <c r="AF61" s="28">
        <v>0</v>
      </c>
      <c r="AG61" s="28">
        <v>0</v>
      </c>
      <c r="AH61" s="44">
        <f t="shared" si="439"/>
        <v>-8319.6622906116081</v>
      </c>
      <c r="AI61" s="61">
        <v>-8492.6049519604676</v>
      </c>
      <c r="AJ61" s="28">
        <v>5.2258274194727843</v>
      </c>
      <c r="AK61" s="28">
        <v>0.38557669948027101</v>
      </c>
      <c r="AL61" s="28">
        <v>0</v>
      </c>
      <c r="AM61" s="28">
        <v>0</v>
      </c>
      <c r="AN61" s="28">
        <v>0</v>
      </c>
      <c r="AO61" s="28">
        <v>0</v>
      </c>
      <c r="AP61" s="44">
        <f t="shared" si="440"/>
        <v>-8244.1039588529566</v>
      </c>
      <c r="AQ61" s="61">
        <v>-8543.3516018881437</v>
      </c>
      <c r="AR61" s="28">
        <v>4.9542277748601533</v>
      </c>
      <c r="AS61" s="28">
        <v>0.36664764542247785</v>
      </c>
      <c r="AT61" s="28">
        <v>0</v>
      </c>
      <c r="AU61" s="28">
        <v>0</v>
      </c>
      <c r="AV61" s="28">
        <v>0</v>
      </c>
      <c r="AW61" s="28">
        <v>0</v>
      </c>
      <c r="AX61" s="44">
        <f t="shared" si="441"/>
        <v>-8307.4715981551017</v>
      </c>
      <c r="AY61" s="61">
        <v>-7722.2015916013661</v>
      </c>
      <c r="AZ61" s="28">
        <v>4.9716861806998622</v>
      </c>
      <c r="BA61" s="28">
        <v>0.36613776492376537</v>
      </c>
      <c r="BB61" s="28">
        <v>0</v>
      </c>
      <c r="BC61" s="28">
        <v>0</v>
      </c>
      <c r="BD61" s="28">
        <v>0</v>
      </c>
      <c r="BE61" s="28">
        <v>0</v>
      </c>
      <c r="BF61" s="44">
        <f t="shared" si="442"/>
        <v>-7485.967870836972</v>
      </c>
      <c r="BG61" s="61">
        <v>-6181.2143108552355</v>
      </c>
      <c r="BH61" s="28">
        <v>4.9716861806998622</v>
      </c>
      <c r="BI61" s="28">
        <v>0.36613776492376537</v>
      </c>
      <c r="BJ61" s="28">
        <v>0</v>
      </c>
      <c r="BK61" s="28">
        <v>0</v>
      </c>
      <c r="BL61" s="28">
        <v>0</v>
      </c>
      <c r="BM61" s="28">
        <v>0</v>
      </c>
      <c r="BN61" s="44">
        <f t="shared" si="443"/>
        <v>-5944.9805900908414</v>
      </c>
      <c r="BO61" s="168">
        <v>-6089.5866780842262</v>
      </c>
      <c r="BP61" s="169">
        <v>4.9716861806998622</v>
      </c>
      <c r="BQ61" s="169">
        <v>0.36613776492376537</v>
      </c>
      <c r="BR61" s="169">
        <v>0</v>
      </c>
      <c r="BS61" s="169">
        <v>0</v>
      </c>
      <c r="BT61" s="169">
        <v>0</v>
      </c>
      <c r="BU61" s="169">
        <v>0</v>
      </c>
      <c r="BV61" s="164">
        <f t="shared" si="444"/>
        <v>-5853.3529573198321</v>
      </c>
      <c r="BW61" s="168">
        <v>-6124.4332517044968</v>
      </c>
      <c r="BX61" s="169">
        <v>4.9716861806998622</v>
      </c>
      <c r="BY61" s="169">
        <v>0.36613776492376537</v>
      </c>
      <c r="BZ61" s="169">
        <v>0</v>
      </c>
      <c r="CA61" s="169">
        <v>0</v>
      </c>
      <c r="CB61" s="169">
        <v>0</v>
      </c>
      <c r="CC61" s="169">
        <v>0</v>
      </c>
      <c r="CD61" s="164">
        <f t="shared" si="445"/>
        <v>-5888.1995309401027</v>
      </c>
      <c r="CE61" s="168">
        <v>-6304.6711048978559</v>
      </c>
      <c r="CF61" s="169">
        <v>4.9716861806998622</v>
      </c>
      <c r="CG61" s="169">
        <v>0.36613776492376537</v>
      </c>
      <c r="CH61" s="169">
        <v>0</v>
      </c>
      <c r="CI61" s="169">
        <v>0</v>
      </c>
      <c r="CJ61" s="169">
        <v>0</v>
      </c>
      <c r="CK61" s="169">
        <v>0</v>
      </c>
      <c r="CL61" s="164">
        <f t="shared" si="446"/>
        <v>-6068.4373841334618</v>
      </c>
      <c r="CM61" s="168">
        <v>-6478.6716935682653</v>
      </c>
      <c r="CN61" s="169">
        <v>4.9716861806998622</v>
      </c>
      <c r="CO61" s="169">
        <v>0.36613776492376537</v>
      </c>
      <c r="CP61" s="169">
        <v>0</v>
      </c>
      <c r="CQ61" s="169">
        <v>0</v>
      </c>
      <c r="CR61" s="169">
        <v>0</v>
      </c>
      <c r="CS61" s="169">
        <v>0</v>
      </c>
      <c r="CT61" s="44">
        <f t="shared" si="447"/>
        <v>-6242.4379728038712</v>
      </c>
    </row>
    <row r="62" spans="1:98" x14ac:dyDescent="0.25">
      <c r="A62" s="17" t="s">
        <v>138</v>
      </c>
      <c r="B62" s="31" t="s">
        <v>16</v>
      </c>
      <c r="C62" s="61">
        <v>358.13972358347291</v>
      </c>
      <c r="D62" s="28">
        <v>0.27551946211903977</v>
      </c>
      <c r="E62" s="28">
        <v>1.8941963020683986E-3</v>
      </c>
      <c r="F62" s="28">
        <v>0</v>
      </c>
      <c r="G62" s="28">
        <v>0</v>
      </c>
      <c r="H62" s="28">
        <v>0</v>
      </c>
      <c r="I62" s="28">
        <v>0</v>
      </c>
      <c r="J62" s="44">
        <f t="shared" si="436"/>
        <v>366.35623054285418</v>
      </c>
      <c r="K62" s="61">
        <v>354.54507121574989</v>
      </c>
      <c r="L62" s="28">
        <v>0.28957636313114404</v>
      </c>
      <c r="M62" s="28">
        <v>1.9908374965266155E-3</v>
      </c>
      <c r="N62" s="28">
        <v>0</v>
      </c>
      <c r="O62" s="28">
        <v>0</v>
      </c>
      <c r="P62" s="28">
        <v>0</v>
      </c>
      <c r="Q62" s="28">
        <v>0</v>
      </c>
      <c r="R62" s="44">
        <f t="shared" si="437"/>
        <v>363.18078132000147</v>
      </c>
      <c r="S62" s="61">
        <v>511.24420353519031</v>
      </c>
      <c r="T62" s="28">
        <v>0.37389206481532355</v>
      </c>
      <c r="U62" s="28">
        <v>2.5705079456053498E-3</v>
      </c>
      <c r="V62" s="28">
        <v>0</v>
      </c>
      <c r="W62" s="28">
        <v>0</v>
      </c>
      <c r="X62" s="28">
        <v>0</v>
      </c>
      <c r="Y62" s="28">
        <v>0</v>
      </c>
      <c r="Z62" s="164">
        <f t="shared" si="438"/>
        <v>522.39436595560471</v>
      </c>
      <c r="AA62" s="61">
        <v>495.14577714824225</v>
      </c>
      <c r="AB62" s="28">
        <v>0.35696222211819251</v>
      </c>
      <c r="AC62" s="28">
        <v>2.454115277062574E-3</v>
      </c>
      <c r="AD62" s="28">
        <v>0</v>
      </c>
      <c r="AE62" s="28">
        <v>0</v>
      </c>
      <c r="AF62" s="28">
        <v>0</v>
      </c>
      <c r="AG62" s="28">
        <v>0</v>
      </c>
      <c r="AH62" s="44">
        <f t="shared" si="439"/>
        <v>505.79105991597322</v>
      </c>
      <c r="AI62" s="61">
        <v>494.98321515041232</v>
      </c>
      <c r="AJ62" s="28">
        <v>0.35688293891961764</v>
      </c>
      <c r="AK62" s="28">
        <v>2.4535702050723718E-3</v>
      </c>
      <c r="AL62" s="28">
        <v>0</v>
      </c>
      <c r="AM62" s="28">
        <v>0</v>
      </c>
      <c r="AN62" s="28">
        <v>0</v>
      </c>
      <c r="AO62" s="28">
        <v>0</v>
      </c>
      <c r="AP62" s="44">
        <f t="shared" si="440"/>
        <v>505.62613354450576</v>
      </c>
      <c r="AQ62" s="61">
        <v>494.82878125247396</v>
      </c>
      <c r="AR62" s="28">
        <v>0.35680761988097154</v>
      </c>
      <c r="AS62" s="28">
        <v>2.4530523866816804E-3</v>
      </c>
      <c r="AT62" s="28">
        <v>0</v>
      </c>
      <c r="AU62" s="28">
        <v>0</v>
      </c>
      <c r="AV62" s="28">
        <v>0</v>
      </c>
      <c r="AW62" s="28">
        <v>0</v>
      </c>
      <c r="AX62" s="44">
        <f t="shared" si="441"/>
        <v>505.46945349161183</v>
      </c>
      <c r="AY62" s="61">
        <v>516.37080336384724</v>
      </c>
      <c r="AZ62" s="28">
        <v>0.373473686139631</v>
      </c>
      <c r="BA62" s="28">
        <v>2.5676315922099637E-3</v>
      </c>
      <c r="BB62" s="28">
        <v>0</v>
      </c>
      <c r="BC62" s="28">
        <v>0</v>
      </c>
      <c r="BD62" s="28">
        <v>0</v>
      </c>
      <c r="BE62" s="28">
        <v>0</v>
      </c>
      <c r="BF62" s="44">
        <f t="shared" si="442"/>
        <v>527.50848894769251</v>
      </c>
      <c r="BG62" s="61">
        <v>462.62960069783321</v>
      </c>
      <c r="BH62" s="28">
        <v>0.373473686139631</v>
      </c>
      <c r="BI62" s="28">
        <v>2.5676315922099637E-3</v>
      </c>
      <c r="BJ62" s="28">
        <v>0</v>
      </c>
      <c r="BK62" s="28">
        <v>0</v>
      </c>
      <c r="BL62" s="28">
        <v>0</v>
      </c>
      <c r="BM62" s="28">
        <v>0</v>
      </c>
      <c r="BN62" s="44">
        <f t="shared" si="443"/>
        <v>473.76728628167854</v>
      </c>
      <c r="BO62" s="168">
        <v>456.27885455566127</v>
      </c>
      <c r="BP62" s="169">
        <v>0.373473686139631</v>
      </c>
      <c r="BQ62" s="169">
        <v>2.5676315922099637E-3</v>
      </c>
      <c r="BR62" s="169">
        <v>0</v>
      </c>
      <c r="BS62" s="169">
        <v>0</v>
      </c>
      <c r="BT62" s="169">
        <v>0</v>
      </c>
      <c r="BU62" s="169">
        <v>0</v>
      </c>
      <c r="BV62" s="164">
        <f t="shared" si="444"/>
        <v>467.41654013950659</v>
      </c>
      <c r="BW62" s="168">
        <v>448.83046028129922</v>
      </c>
      <c r="BX62" s="169">
        <v>0.373473686139631</v>
      </c>
      <c r="BY62" s="169">
        <v>2.5676315922099637E-3</v>
      </c>
      <c r="BZ62" s="169">
        <v>0</v>
      </c>
      <c r="CA62" s="169">
        <v>0</v>
      </c>
      <c r="CB62" s="169">
        <v>0</v>
      </c>
      <c r="CC62" s="169">
        <v>0</v>
      </c>
      <c r="CD62" s="164">
        <f t="shared" si="445"/>
        <v>459.96814586514455</v>
      </c>
      <c r="CE62" s="168">
        <v>442.19154841386626</v>
      </c>
      <c r="CF62" s="169">
        <v>0.373473686139631</v>
      </c>
      <c r="CG62" s="169">
        <v>2.5676315922099637E-3</v>
      </c>
      <c r="CH62" s="169">
        <v>0</v>
      </c>
      <c r="CI62" s="169">
        <v>0</v>
      </c>
      <c r="CJ62" s="169">
        <v>0</v>
      </c>
      <c r="CK62" s="169">
        <v>0</v>
      </c>
      <c r="CL62" s="164">
        <f t="shared" si="446"/>
        <v>453.32923399771158</v>
      </c>
      <c r="CM62" s="168">
        <v>437.01954873582019</v>
      </c>
      <c r="CN62" s="169">
        <v>0.373473686139631</v>
      </c>
      <c r="CO62" s="169">
        <v>2.5676315922099637E-3</v>
      </c>
      <c r="CP62" s="169">
        <v>0</v>
      </c>
      <c r="CQ62" s="169">
        <v>0</v>
      </c>
      <c r="CR62" s="169">
        <v>0</v>
      </c>
      <c r="CS62" s="169">
        <v>0</v>
      </c>
      <c r="CT62" s="44">
        <f t="shared" si="447"/>
        <v>448.15723431966552</v>
      </c>
    </row>
    <row r="63" spans="1:98" x14ac:dyDescent="0.25">
      <c r="A63" s="17" t="s">
        <v>139</v>
      </c>
      <c r="B63" s="31" t="s">
        <v>17</v>
      </c>
      <c r="C63" s="61">
        <v>9091.5753308056119</v>
      </c>
      <c r="D63" s="28">
        <v>1.9647929861936935</v>
      </c>
      <c r="E63" s="28">
        <v>2.4315266568081446</v>
      </c>
      <c r="F63" s="28">
        <v>0</v>
      </c>
      <c r="G63" s="28">
        <v>0</v>
      </c>
      <c r="H63" s="28">
        <v>0</v>
      </c>
      <c r="I63" s="28">
        <v>0</v>
      </c>
      <c r="J63" s="44">
        <f t="shared" si="436"/>
        <v>9790.9440984731937</v>
      </c>
      <c r="K63" s="61">
        <v>11796.364842444123</v>
      </c>
      <c r="L63" s="28">
        <v>2.4931609260550784</v>
      </c>
      <c r="M63" s="28">
        <v>2.7511480146960863</v>
      </c>
      <c r="N63" s="28">
        <v>0</v>
      </c>
      <c r="O63" s="28">
        <v>0</v>
      </c>
      <c r="P63" s="28">
        <v>0</v>
      </c>
      <c r="Q63" s="28">
        <v>0</v>
      </c>
      <c r="R63" s="44">
        <f t="shared" si="437"/>
        <v>12595.22757226813</v>
      </c>
      <c r="S63" s="61">
        <v>11089.293243938107</v>
      </c>
      <c r="T63" s="28">
        <v>2.4139176702127125</v>
      </c>
      <c r="U63" s="28">
        <v>2.5533921496413545</v>
      </c>
      <c r="V63" s="28">
        <v>0</v>
      </c>
      <c r="W63" s="28">
        <v>0</v>
      </c>
      <c r="X63" s="28">
        <v>0</v>
      </c>
      <c r="Y63" s="28">
        <v>0</v>
      </c>
      <c r="Z63" s="164">
        <f t="shared" si="438"/>
        <v>11833.531858359023</v>
      </c>
      <c r="AA63" s="61">
        <v>10858.872671325667</v>
      </c>
      <c r="AB63" s="28">
        <v>2.3365343116852797</v>
      </c>
      <c r="AC63" s="28">
        <v>2.4782100260274751</v>
      </c>
      <c r="AD63" s="28">
        <v>0</v>
      </c>
      <c r="AE63" s="28">
        <v>0</v>
      </c>
      <c r="AF63" s="28">
        <v>0</v>
      </c>
      <c r="AG63" s="28">
        <v>0</v>
      </c>
      <c r="AH63" s="44">
        <f t="shared" si="439"/>
        <v>11581.021288950136</v>
      </c>
      <c r="AI63" s="61">
        <v>10759.405529282956</v>
      </c>
      <c r="AJ63" s="28">
        <v>2.3364343386880426</v>
      </c>
      <c r="AK63" s="28">
        <v>2.4396050568809398</v>
      </c>
      <c r="AL63" s="28">
        <v>0</v>
      </c>
      <c r="AM63" s="28">
        <v>0</v>
      </c>
      <c r="AN63" s="28">
        <v>0</v>
      </c>
      <c r="AO63" s="28">
        <v>0</v>
      </c>
      <c r="AP63" s="44">
        <f t="shared" si="440"/>
        <v>11471.32103083967</v>
      </c>
      <c r="AQ63" s="61">
        <v>10743.978811381538</v>
      </c>
      <c r="AR63" s="28">
        <v>2.336338948442108</v>
      </c>
      <c r="AS63" s="28">
        <v>2.4320999298801609</v>
      </c>
      <c r="AT63" s="28">
        <v>0</v>
      </c>
      <c r="AU63" s="28">
        <v>0</v>
      </c>
      <c r="AV63" s="28">
        <v>0</v>
      </c>
      <c r="AW63" s="28">
        <v>0</v>
      </c>
      <c r="AX63" s="44">
        <f t="shared" si="441"/>
        <v>11453.902783356159</v>
      </c>
      <c r="AY63" s="61">
        <v>10006.879292834354</v>
      </c>
      <c r="AZ63" s="28">
        <v>2.413392637245511</v>
      </c>
      <c r="BA63" s="28">
        <v>2.4404022133471792</v>
      </c>
      <c r="BB63" s="28">
        <v>0</v>
      </c>
      <c r="BC63" s="28">
        <v>0</v>
      </c>
      <c r="BD63" s="28">
        <v>0</v>
      </c>
      <c r="BE63" s="28">
        <v>0</v>
      </c>
      <c r="BF63" s="44">
        <f t="shared" si="442"/>
        <v>10721.16087321423</v>
      </c>
      <c r="BG63" s="61">
        <v>6876.770548513543</v>
      </c>
      <c r="BH63" s="28">
        <v>2.413392637245511</v>
      </c>
      <c r="BI63" s="28">
        <v>2.4404022133471792</v>
      </c>
      <c r="BJ63" s="28">
        <v>0</v>
      </c>
      <c r="BK63" s="28">
        <v>0</v>
      </c>
      <c r="BL63" s="28">
        <v>0</v>
      </c>
      <c r="BM63" s="28">
        <v>0</v>
      </c>
      <c r="BN63" s="44">
        <f t="shared" si="443"/>
        <v>7591.0521288934196</v>
      </c>
      <c r="BO63" s="168">
        <v>6063.9224862889232</v>
      </c>
      <c r="BP63" s="169">
        <v>2.413392637245511</v>
      </c>
      <c r="BQ63" s="169">
        <v>2.4404022133471792</v>
      </c>
      <c r="BR63" s="169">
        <v>0</v>
      </c>
      <c r="BS63" s="169">
        <v>0</v>
      </c>
      <c r="BT63" s="169">
        <v>0</v>
      </c>
      <c r="BU63" s="169">
        <v>0</v>
      </c>
      <c r="BV63" s="164">
        <f t="shared" si="444"/>
        <v>6778.2040666687999</v>
      </c>
      <c r="BW63" s="168">
        <v>5214.2230078526336</v>
      </c>
      <c r="BX63" s="169">
        <v>2.413392637245511</v>
      </c>
      <c r="BY63" s="169">
        <v>2.4404022133471792</v>
      </c>
      <c r="BZ63" s="169">
        <v>0</v>
      </c>
      <c r="CA63" s="169">
        <v>0</v>
      </c>
      <c r="CB63" s="169">
        <v>0</v>
      </c>
      <c r="CC63" s="169">
        <v>0</v>
      </c>
      <c r="CD63" s="164">
        <f t="shared" si="445"/>
        <v>5928.5045882325103</v>
      </c>
      <c r="CE63" s="168">
        <v>4415.7945165234732</v>
      </c>
      <c r="CF63" s="169">
        <v>2.413392637245511</v>
      </c>
      <c r="CG63" s="169">
        <v>2.4404022133471792</v>
      </c>
      <c r="CH63" s="169">
        <v>0</v>
      </c>
      <c r="CI63" s="169">
        <v>0</v>
      </c>
      <c r="CJ63" s="169">
        <v>0</v>
      </c>
      <c r="CK63" s="169">
        <v>0</v>
      </c>
      <c r="CL63" s="164">
        <f t="shared" si="446"/>
        <v>5130.0760969033499</v>
      </c>
      <c r="CM63" s="168">
        <v>3746.9913368425932</v>
      </c>
      <c r="CN63" s="169">
        <v>2.413392637245511</v>
      </c>
      <c r="CO63" s="169">
        <v>2.4404022133471792</v>
      </c>
      <c r="CP63" s="169">
        <v>0</v>
      </c>
      <c r="CQ63" s="169">
        <v>0</v>
      </c>
      <c r="CR63" s="169">
        <v>0</v>
      </c>
      <c r="CS63" s="169">
        <v>0</v>
      </c>
      <c r="CT63" s="44">
        <f t="shared" si="447"/>
        <v>4461.2729172224699</v>
      </c>
    </row>
    <row r="64" spans="1:98" x14ac:dyDescent="0.25">
      <c r="A64" s="20" t="s">
        <v>140</v>
      </c>
      <c r="B64" s="35" t="s">
        <v>18</v>
      </c>
      <c r="C64" s="61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44">
        <f t="shared" si="436"/>
        <v>0</v>
      </c>
      <c r="K64" s="61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44">
        <f t="shared" si="437"/>
        <v>0</v>
      </c>
      <c r="S64" s="61">
        <v>0</v>
      </c>
      <c r="T64" s="28">
        <v>0</v>
      </c>
      <c r="U64" s="28">
        <v>0</v>
      </c>
      <c r="V64" s="28">
        <v>0</v>
      </c>
      <c r="W64" s="28">
        <v>0</v>
      </c>
      <c r="X64" s="28">
        <v>0</v>
      </c>
      <c r="Y64" s="28">
        <v>0</v>
      </c>
      <c r="Z64" s="164">
        <f t="shared" si="438"/>
        <v>0</v>
      </c>
      <c r="AA64" s="61">
        <v>0</v>
      </c>
      <c r="AB64" s="28">
        <v>0</v>
      </c>
      <c r="AC64" s="28">
        <v>0</v>
      </c>
      <c r="AD64" s="28">
        <v>0</v>
      </c>
      <c r="AE64" s="28">
        <v>0</v>
      </c>
      <c r="AF64" s="28">
        <v>0</v>
      </c>
      <c r="AG64" s="28">
        <v>0</v>
      </c>
      <c r="AH64" s="44">
        <f t="shared" si="439"/>
        <v>0</v>
      </c>
      <c r="AI64" s="61">
        <v>0</v>
      </c>
      <c r="AJ64" s="28">
        <v>0</v>
      </c>
      <c r="AK64" s="28">
        <v>0</v>
      </c>
      <c r="AL64" s="28">
        <v>0</v>
      </c>
      <c r="AM64" s="28">
        <v>0</v>
      </c>
      <c r="AN64" s="28">
        <v>0</v>
      </c>
      <c r="AO64" s="28">
        <v>0</v>
      </c>
      <c r="AP64" s="44">
        <f t="shared" si="440"/>
        <v>0</v>
      </c>
      <c r="AQ64" s="61">
        <v>0</v>
      </c>
      <c r="AR64" s="28">
        <v>0</v>
      </c>
      <c r="AS64" s="28">
        <v>0</v>
      </c>
      <c r="AT64" s="28">
        <v>0</v>
      </c>
      <c r="AU64" s="28">
        <v>0</v>
      </c>
      <c r="AV64" s="28">
        <v>0</v>
      </c>
      <c r="AW64" s="28">
        <v>0</v>
      </c>
      <c r="AX64" s="44">
        <f t="shared" si="441"/>
        <v>0</v>
      </c>
      <c r="AY64" s="61">
        <v>0</v>
      </c>
      <c r="AZ64" s="28">
        <v>0</v>
      </c>
      <c r="BA64" s="28">
        <v>0</v>
      </c>
      <c r="BB64" s="28">
        <v>0</v>
      </c>
      <c r="BC64" s="28">
        <v>0</v>
      </c>
      <c r="BD64" s="28">
        <v>0</v>
      </c>
      <c r="BE64" s="28">
        <v>0</v>
      </c>
      <c r="BF64" s="44">
        <f t="shared" si="442"/>
        <v>0</v>
      </c>
      <c r="BG64" s="61">
        <v>0</v>
      </c>
      <c r="BH64" s="28">
        <v>0</v>
      </c>
      <c r="BI64" s="28">
        <v>0</v>
      </c>
      <c r="BJ64" s="28">
        <v>0</v>
      </c>
      <c r="BK64" s="28">
        <v>0</v>
      </c>
      <c r="BL64" s="28">
        <v>0</v>
      </c>
      <c r="BM64" s="28">
        <v>0</v>
      </c>
      <c r="BN64" s="44">
        <f t="shared" si="443"/>
        <v>0</v>
      </c>
      <c r="BO64" s="168">
        <v>0</v>
      </c>
      <c r="BP64" s="169">
        <v>0</v>
      </c>
      <c r="BQ64" s="169">
        <v>0</v>
      </c>
      <c r="BR64" s="169">
        <v>0</v>
      </c>
      <c r="BS64" s="169">
        <v>0</v>
      </c>
      <c r="BT64" s="169">
        <v>0</v>
      </c>
      <c r="BU64" s="169">
        <v>0</v>
      </c>
      <c r="BV64" s="164">
        <f t="shared" si="444"/>
        <v>0</v>
      </c>
      <c r="BW64" s="168">
        <v>0</v>
      </c>
      <c r="BX64" s="169">
        <v>0</v>
      </c>
      <c r="BY64" s="169">
        <v>0</v>
      </c>
      <c r="BZ64" s="169">
        <v>0</v>
      </c>
      <c r="CA64" s="169">
        <v>0</v>
      </c>
      <c r="CB64" s="169">
        <v>0</v>
      </c>
      <c r="CC64" s="169">
        <v>0</v>
      </c>
      <c r="CD64" s="164">
        <f t="shared" si="445"/>
        <v>0</v>
      </c>
      <c r="CE64" s="168">
        <v>0</v>
      </c>
      <c r="CF64" s="169">
        <v>0</v>
      </c>
      <c r="CG64" s="169">
        <v>0</v>
      </c>
      <c r="CH64" s="169">
        <v>0</v>
      </c>
      <c r="CI64" s="169">
        <v>0</v>
      </c>
      <c r="CJ64" s="169">
        <v>0</v>
      </c>
      <c r="CK64" s="169">
        <v>0</v>
      </c>
      <c r="CL64" s="164">
        <f t="shared" si="446"/>
        <v>0</v>
      </c>
      <c r="CM64" s="168">
        <v>0</v>
      </c>
      <c r="CN64" s="169">
        <v>0</v>
      </c>
      <c r="CO64" s="169">
        <v>0</v>
      </c>
      <c r="CP64" s="169">
        <v>0</v>
      </c>
      <c r="CQ64" s="169">
        <v>0</v>
      </c>
      <c r="CR64" s="169">
        <v>0</v>
      </c>
      <c r="CS64" s="169">
        <v>0</v>
      </c>
      <c r="CT64" s="44">
        <f t="shared" si="447"/>
        <v>0</v>
      </c>
    </row>
    <row r="65" spans="1:98" x14ac:dyDescent="0.25">
      <c r="A65" s="20" t="s">
        <v>141</v>
      </c>
      <c r="B65" s="35" t="s">
        <v>49</v>
      </c>
      <c r="C65" s="61">
        <v>-5100.2122148034168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44">
        <f t="shared" si="436"/>
        <v>-5100.2122148034168</v>
      </c>
      <c r="K65" s="61">
        <v>-3425.0455541907904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44">
        <f t="shared" si="437"/>
        <v>-3425.0455541907904</v>
      </c>
      <c r="S65" s="61">
        <v>-1158.9103813598342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164">
        <f t="shared" si="438"/>
        <v>-1158.9103813598342</v>
      </c>
      <c r="AA65" s="61">
        <v>-913.99244923293202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44">
        <f t="shared" si="439"/>
        <v>-913.99244923293202</v>
      </c>
      <c r="AI65" s="61">
        <v>-767.8458620126288</v>
      </c>
      <c r="AJ65" s="28">
        <v>0</v>
      </c>
      <c r="AK65" s="28">
        <v>0</v>
      </c>
      <c r="AL65" s="28">
        <v>0</v>
      </c>
      <c r="AM65" s="28">
        <v>0</v>
      </c>
      <c r="AN65" s="28">
        <v>0</v>
      </c>
      <c r="AO65" s="28">
        <v>0</v>
      </c>
      <c r="AP65" s="44">
        <f t="shared" si="440"/>
        <v>-767.8458620126288</v>
      </c>
      <c r="AQ65" s="61">
        <v>-814.4305274804924</v>
      </c>
      <c r="AR65" s="28">
        <v>0</v>
      </c>
      <c r="AS65" s="28">
        <v>0</v>
      </c>
      <c r="AT65" s="28">
        <v>0</v>
      </c>
      <c r="AU65" s="28">
        <v>0</v>
      </c>
      <c r="AV65" s="28">
        <v>0</v>
      </c>
      <c r="AW65" s="28">
        <v>0</v>
      </c>
      <c r="AX65" s="44">
        <f t="shared" si="441"/>
        <v>-814.4305274804924</v>
      </c>
      <c r="AY65" s="61">
        <v>-2163.2718199148699</v>
      </c>
      <c r="AZ65" s="28">
        <v>0</v>
      </c>
      <c r="BA65" s="28">
        <v>0</v>
      </c>
      <c r="BB65" s="28">
        <v>0</v>
      </c>
      <c r="BC65" s="28">
        <v>0</v>
      </c>
      <c r="BD65" s="28">
        <v>0</v>
      </c>
      <c r="BE65" s="28">
        <v>0</v>
      </c>
      <c r="BF65" s="44">
        <f t="shared" si="442"/>
        <v>-2163.2718199148699</v>
      </c>
      <c r="BG65" s="61">
        <v>-3920.1368214095901</v>
      </c>
      <c r="BH65" s="28">
        <v>0</v>
      </c>
      <c r="BI65" s="28">
        <v>0</v>
      </c>
      <c r="BJ65" s="28">
        <v>0</v>
      </c>
      <c r="BK65" s="28">
        <v>0</v>
      </c>
      <c r="BL65" s="28">
        <v>0</v>
      </c>
      <c r="BM65" s="28">
        <v>0</v>
      </c>
      <c r="BN65" s="44">
        <f t="shared" si="443"/>
        <v>-3920.1368214095901</v>
      </c>
      <c r="BO65" s="168">
        <v>-3466.5958547467098</v>
      </c>
      <c r="BP65" s="169">
        <v>0</v>
      </c>
      <c r="BQ65" s="169">
        <v>0</v>
      </c>
      <c r="BR65" s="169">
        <v>0</v>
      </c>
      <c r="BS65" s="169">
        <v>0</v>
      </c>
      <c r="BT65" s="169">
        <v>0</v>
      </c>
      <c r="BU65" s="169">
        <v>0</v>
      </c>
      <c r="BV65" s="164">
        <f t="shared" si="444"/>
        <v>-3466.5958547467098</v>
      </c>
      <c r="BW65" s="168">
        <v>-3125.43555468672</v>
      </c>
      <c r="BX65" s="169">
        <v>0</v>
      </c>
      <c r="BY65" s="169">
        <v>0</v>
      </c>
      <c r="BZ65" s="169">
        <v>0</v>
      </c>
      <c r="CA65" s="169">
        <v>0</v>
      </c>
      <c r="CB65" s="169">
        <v>0</v>
      </c>
      <c r="CC65" s="169">
        <v>0</v>
      </c>
      <c r="CD65" s="164">
        <f t="shared" si="445"/>
        <v>-3125.43555468672</v>
      </c>
      <c r="CE65" s="168">
        <v>-2854.4410290574801</v>
      </c>
      <c r="CF65" s="169">
        <v>0</v>
      </c>
      <c r="CG65" s="169">
        <v>0</v>
      </c>
      <c r="CH65" s="169">
        <v>0</v>
      </c>
      <c r="CI65" s="169">
        <v>0</v>
      </c>
      <c r="CJ65" s="169">
        <v>0</v>
      </c>
      <c r="CK65" s="169">
        <v>0</v>
      </c>
      <c r="CL65" s="164">
        <f t="shared" si="446"/>
        <v>-2854.4410290574801</v>
      </c>
      <c r="CM65" s="168">
        <v>-2631.7910550720098</v>
      </c>
      <c r="CN65" s="169">
        <v>0</v>
      </c>
      <c r="CO65" s="169">
        <v>0</v>
      </c>
      <c r="CP65" s="169">
        <v>0</v>
      </c>
      <c r="CQ65" s="169">
        <v>0</v>
      </c>
      <c r="CR65" s="169">
        <v>0</v>
      </c>
      <c r="CS65" s="169">
        <v>0</v>
      </c>
      <c r="CT65" s="44">
        <f t="shared" si="447"/>
        <v>-2631.7910550720098</v>
      </c>
    </row>
    <row r="66" spans="1:98" ht="15.75" thickBot="1" x14ac:dyDescent="0.3">
      <c r="A66" s="20" t="s">
        <v>118</v>
      </c>
      <c r="B66" s="35" t="s">
        <v>50</v>
      </c>
      <c r="C66" s="61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45">
        <f t="shared" si="436"/>
        <v>0</v>
      </c>
      <c r="K66" s="61">
        <v>156.41266666666667</v>
      </c>
      <c r="L66" s="28">
        <v>9.3746666666666663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45">
        <f t="shared" si="437"/>
        <v>418.90333333333331</v>
      </c>
      <c r="S66" s="61">
        <v>78.924999999999997</v>
      </c>
      <c r="T66" s="28">
        <v>8.8293333333333344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174">
        <f t="shared" si="438"/>
        <v>326.14633333333336</v>
      </c>
      <c r="AA66" s="61">
        <v>52.356333333333339</v>
      </c>
      <c r="AB66" s="28">
        <v>8.7493333333333343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46">
        <f t="shared" si="439"/>
        <v>297.33766666666668</v>
      </c>
      <c r="AI66" s="61">
        <v>45.664666666666662</v>
      </c>
      <c r="AJ66" s="28">
        <v>8.7360000000000007</v>
      </c>
      <c r="AK66" s="28">
        <v>0</v>
      </c>
      <c r="AL66" s="28">
        <v>0</v>
      </c>
      <c r="AM66" s="28">
        <v>0</v>
      </c>
      <c r="AN66" s="28">
        <v>0</v>
      </c>
      <c r="AO66" s="28">
        <v>0</v>
      </c>
      <c r="AP66" s="45">
        <f t="shared" si="440"/>
        <v>290.27266666666668</v>
      </c>
      <c r="AQ66" s="61">
        <v>39.823666666666661</v>
      </c>
      <c r="AR66" s="28">
        <v>8.7266666666666666</v>
      </c>
      <c r="AS66" s="28">
        <v>0</v>
      </c>
      <c r="AT66" s="28">
        <v>0</v>
      </c>
      <c r="AU66" s="28">
        <v>0</v>
      </c>
      <c r="AV66" s="28">
        <v>0</v>
      </c>
      <c r="AW66" s="28">
        <v>0</v>
      </c>
      <c r="AX66" s="45">
        <f t="shared" si="441"/>
        <v>284.1703333333333</v>
      </c>
      <c r="AY66" s="61">
        <v>20.097000000000001</v>
      </c>
      <c r="AZ66" s="28">
        <v>8.706666666666667</v>
      </c>
      <c r="BA66" s="28">
        <v>0</v>
      </c>
      <c r="BB66" s="28">
        <v>0</v>
      </c>
      <c r="BC66" s="28">
        <v>0</v>
      </c>
      <c r="BD66" s="28">
        <v>0</v>
      </c>
      <c r="BE66" s="28">
        <v>0</v>
      </c>
      <c r="BF66" s="45">
        <f t="shared" si="442"/>
        <v>263.88366666666667</v>
      </c>
      <c r="BG66" s="61">
        <v>10.138333333333334</v>
      </c>
      <c r="BH66" s="28">
        <v>8.7040000000000006</v>
      </c>
      <c r="BI66" s="28">
        <v>0</v>
      </c>
      <c r="BJ66" s="28">
        <v>0</v>
      </c>
      <c r="BK66" s="28">
        <v>0</v>
      </c>
      <c r="BL66" s="28">
        <v>0</v>
      </c>
      <c r="BM66" s="28">
        <v>0</v>
      </c>
      <c r="BN66" s="45">
        <f t="shared" si="443"/>
        <v>253.85033333333334</v>
      </c>
      <c r="BO66" s="168">
        <v>10.138333333333334</v>
      </c>
      <c r="BP66" s="169">
        <v>8.7040000000000006</v>
      </c>
      <c r="BQ66" s="169">
        <v>0</v>
      </c>
      <c r="BR66" s="169">
        <v>0</v>
      </c>
      <c r="BS66" s="169">
        <v>0</v>
      </c>
      <c r="BT66" s="169">
        <v>0</v>
      </c>
      <c r="BU66" s="169">
        <v>0</v>
      </c>
      <c r="BV66" s="174">
        <f t="shared" si="444"/>
        <v>253.85033333333334</v>
      </c>
      <c r="BW66" s="168">
        <v>10.138333333333334</v>
      </c>
      <c r="BX66" s="169">
        <v>8.7040000000000006</v>
      </c>
      <c r="BY66" s="169">
        <v>0</v>
      </c>
      <c r="BZ66" s="169">
        <v>0</v>
      </c>
      <c r="CA66" s="169">
        <v>0</v>
      </c>
      <c r="CB66" s="169">
        <v>0</v>
      </c>
      <c r="CC66" s="169">
        <v>0</v>
      </c>
      <c r="CD66" s="174">
        <f t="shared" si="445"/>
        <v>253.85033333333334</v>
      </c>
      <c r="CE66" s="168">
        <v>10.138333333333334</v>
      </c>
      <c r="CF66" s="169">
        <v>8.7040000000000006</v>
      </c>
      <c r="CG66" s="169">
        <v>0</v>
      </c>
      <c r="CH66" s="169">
        <v>0</v>
      </c>
      <c r="CI66" s="169">
        <v>0</v>
      </c>
      <c r="CJ66" s="169">
        <v>0</v>
      </c>
      <c r="CK66" s="169">
        <v>0</v>
      </c>
      <c r="CL66" s="174">
        <f t="shared" si="446"/>
        <v>253.85033333333334</v>
      </c>
      <c r="CM66" s="168">
        <v>10.138333333333334</v>
      </c>
      <c r="CN66" s="169">
        <v>8.7040000000000006</v>
      </c>
      <c r="CO66" s="169">
        <v>0</v>
      </c>
      <c r="CP66" s="169">
        <v>0</v>
      </c>
      <c r="CQ66" s="169">
        <v>0</v>
      </c>
      <c r="CR66" s="169">
        <v>0</v>
      </c>
      <c r="CS66" s="169">
        <v>0</v>
      </c>
      <c r="CT66" s="45">
        <f t="shared" si="447"/>
        <v>253.85033333333334</v>
      </c>
    </row>
    <row r="67" spans="1:98" x14ac:dyDescent="0.25">
      <c r="A67" s="40" t="s">
        <v>142</v>
      </c>
      <c r="B67" s="41" t="s">
        <v>143</v>
      </c>
      <c r="C67" s="27">
        <f>SUM(C68:C72)</f>
        <v>2194.2079530387268</v>
      </c>
      <c r="D67" s="27">
        <f t="shared" ref="D67:I67" si="582">SUM(D68:D72)</f>
        <v>572.72975193075797</v>
      </c>
      <c r="E67" s="27">
        <f t="shared" si="582"/>
        <v>2.5861520332524046</v>
      </c>
      <c r="F67" s="27">
        <f t="shared" si="582"/>
        <v>0</v>
      </c>
      <c r="G67" s="27">
        <f t="shared" si="582"/>
        <v>0</v>
      </c>
      <c r="H67" s="27">
        <f t="shared" si="582"/>
        <v>0</v>
      </c>
      <c r="I67" s="27">
        <f t="shared" si="582"/>
        <v>0</v>
      </c>
      <c r="J67" s="26">
        <f t="shared" si="436"/>
        <v>18915.971295911837</v>
      </c>
      <c r="K67" s="27">
        <f>SUM(K68:K72)</f>
        <v>1607.5249929121449</v>
      </c>
      <c r="L67" s="27">
        <f t="shared" ref="L67" si="583">SUM(L68:L72)</f>
        <v>739.49278878198891</v>
      </c>
      <c r="M67" s="27">
        <f t="shared" ref="M67" si="584">SUM(M68:M72)</f>
        <v>2.2185744379362342</v>
      </c>
      <c r="N67" s="27">
        <f t="shared" ref="N67" si="585">SUM(N68:N72)</f>
        <v>0</v>
      </c>
      <c r="O67" s="27">
        <f t="shared" ref="O67" si="586">SUM(O68:O72)</f>
        <v>0</v>
      </c>
      <c r="P67" s="27">
        <f t="shared" ref="P67" si="587">SUM(P68:P72)</f>
        <v>0</v>
      </c>
      <c r="Q67" s="27">
        <f t="shared" ref="Q67" si="588">SUM(Q68:Q72)</f>
        <v>0</v>
      </c>
      <c r="R67" s="26">
        <f t="shared" si="437"/>
        <v>22901.245304860939</v>
      </c>
      <c r="S67" s="27">
        <f>SUM(S68:S72)</f>
        <v>1541.8370501637148</v>
      </c>
      <c r="T67" s="27">
        <f t="shared" ref="T67" si="589">SUM(T68:T72)</f>
        <v>630.11694651281982</v>
      </c>
      <c r="U67" s="27">
        <f t="shared" ref="U67" si="590">SUM(U68:U72)</f>
        <v>2.0482301048728466</v>
      </c>
      <c r="V67" s="27">
        <f t="shared" ref="V67" si="591">SUM(V68:V72)</f>
        <v>0</v>
      </c>
      <c r="W67" s="27">
        <f t="shared" ref="W67" si="592">SUM(W68:W72)</f>
        <v>0</v>
      </c>
      <c r="X67" s="27">
        <f t="shared" ref="X67" si="593">SUM(X68:X72)</f>
        <v>0</v>
      </c>
      <c r="Y67" s="27">
        <f t="shared" ref="Y67" si="594">SUM(Y68:Y72)</f>
        <v>0</v>
      </c>
      <c r="Z67" s="173">
        <f t="shared" si="438"/>
        <v>19727.892530313977</v>
      </c>
      <c r="AA67" s="27">
        <f>SUM(AA68:AA72)</f>
        <v>1438.7714678745695</v>
      </c>
      <c r="AB67" s="27">
        <f t="shared" ref="AB67" si="595">SUM(AB68:AB72)</f>
        <v>623.45704204347624</v>
      </c>
      <c r="AC67" s="27">
        <f t="shared" ref="AC67" si="596">SUM(AC68:AC72)</f>
        <v>1.9147069909566428</v>
      </c>
      <c r="AD67" s="27">
        <f t="shared" ref="AD67" si="597">SUM(AD68:AD72)</f>
        <v>0</v>
      </c>
      <c r="AE67" s="27">
        <f t="shared" ref="AE67" si="598">SUM(AE68:AE72)</f>
        <v>0</v>
      </c>
      <c r="AF67" s="27">
        <f t="shared" ref="AF67" si="599">SUM(AF68:AF72)</f>
        <v>0</v>
      </c>
      <c r="AG67" s="27">
        <f t="shared" ref="AG67" si="600">SUM(AG68:AG72)</f>
        <v>0</v>
      </c>
      <c r="AH67" s="43">
        <f t="shared" si="439"/>
        <v>19402.965997695414</v>
      </c>
      <c r="AI67" s="27">
        <f>SUM(AI68:AI72)</f>
        <v>1737.9868101541358</v>
      </c>
      <c r="AJ67" s="27">
        <f t="shared" ref="AJ67" si="601">SUM(AJ68:AJ72)</f>
        <v>633.21055851479457</v>
      </c>
      <c r="AK67" s="27">
        <f t="shared" ref="AK67" si="602">SUM(AK68:AK72)</f>
        <v>2.0033188087637073</v>
      </c>
      <c r="AL67" s="27">
        <f t="shared" ref="AL67" si="603">SUM(AL68:AL72)</f>
        <v>0</v>
      </c>
      <c r="AM67" s="27">
        <f t="shared" ref="AM67" si="604">SUM(AM68:AM72)</f>
        <v>0</v>
      </c>
      <c r="AN67" s="27">
        <f t="shared" ref="AN67" si="605">SUM(AN68:AN72)</f>
        <v>0</v>
      </c>
      <c r="AO67" s="27">
        <f t="shared" ref="AO67" si="606">SUM(AO68:AO72)</f>
        <v>0</v>
      </c>
      <c r="AP67" s="43">
        <f t="shared" si="440"/>
        <v>19998.761932890768</v>
      </c>
      <c r="AQ67" s="27">
        <f>SUM(AQ68:AQ72)</f>
        <v>1602.9338661629019</v>
      </c>
      <c r="AR67" s="27">
        <f t="shared" ref="AR67" si="607">SUM(AR68:AR72)</f>
        <v>618.33012751322997</v>
      </c>
      <c r="AS67" s="27">
        <f t="shared" ref="AS67" si="608">SUM(AS68:AS72)</f>
        <v>2.0031848674565143</v>
      </c>
      <c r="AT67" s="27">
        <f t="shared" ref="AT67" si="609">SUM(AT68:AT72)</f>
        <v>0</v>
      </c>
      <c r="AU67" s="27">
        <f t="shared" ref="AU67" si="610">SUM(AU68:AU72)</f>
        <v>0</v>
      </c>
      <c r="AV67" s="27">
        <f t="shared" ref="AV67" si="611">SUM(AV68:AV72)</f>
        <v>0</v>
      </c>
      <c r="AW67" s="27">
        <f t="shared" ref="AW67" si="612">SUM(AW68:AW72)</f>
        <v>0</v>
      </c>
      <c r="AX67" s="43">
        <f t="shared" si="441"/>
        <v>19447.021426409316</v>
      </c>
      <c r="AY67" s="27">
        <f>SUM(AY68:AY72)</f>
        <v>1726.8496402072697</v>
      </c>
      <c r="AZ67" s="27">
        <f t="shared" ref="AZ67" si="613">SUM(AZ68:AZ72)</f>
        <v>578.30544369369852</v>
      </c>
      <c r="BA67" s="27">
        <f t="shared" ref="BA67" si="614">SUM(BA68:BA72)</f>
        <v>2.0257866874739525</v>
      </c>
      <c r="BB67" s="27">
        <f t="shared" ref="BB67" si="615">SUM(BB68:BB72)</f>
        <v>0</v>
      </c>
      <c r="BC67" s="27">
        <f t="shared" ref="BC67" si="616">SUM(BC68:BC72)</f>
        <v>0</v>
      </c>
      <c r="BD67" s="27">
        <f t="shared" ref="BD67" si="617">SUM(BD68:BD72)</f>
        <v>0</v>
      </c>
      <c r="BE67" s="27">
        <f t="shared" ref="BE67" si="618">SUM(BE68:BE72)</f>
        <v>0</v>
      </c>
      <c r="BF67" s="43">
        <f t="shared" si="442"/>
        <v>18456.235535811426</v>
      </c>
      <c r="BG67" s="27">
        <f>SUM(BG68:BG72)</f>
        <v>1796.1544846123443</v>
      </c>
      <c r="BH67" s="27">
        <f t="shared" ref="BH67" si="619">SUM(BH68:BH72)</f>
        <v>535.43502293268591</v>
      </c>
      <c r="BI67" s="27">
        <f t="shared" ref="BI67" si="620">SUM(BI68:BI72)</f>
        <v>2.0501777468662481</v>
      </c>
      <c r="BJ67" s="27">
        <f t="shared" ref="BJ67" si="621">SUM(BJ68:BJ72)</f>
        <v>0</v>
      </c>
      <c r="BK67" s="27">
        <f t="shared" ref="BK67" si="622">SUM(BK68:BK72)</f>
        <v>0</v>
      </c>
      <c r="BL67" s="27">
        <f t="shared" ref="BL67" si="623">SUM(BL68:BL72)</f>
        <v>0</v>
      </c>
      <c r="BM67" s="27">
        <f t="shared" ref="BM67" si="624">SUM(BM68:BM72)</f>
        <v>0</v>
      </c>
      <c r="BN67" s="43">
        <f t="shared" si="443"/>
        <v>17331.632229647104</v>
      </c>
      <c r="BO67" s="162">
        <f>SUM(BO68:BO72)</f>
        <v>1857.257297861292</v>
      </c>
      <c r="BP67" s="162">
        <f t="shared" ref="BP67" si="625">SUM(BP68:BP72)</f>
        <v>441.82788834411474</v>
      </c>
      <c r="BQ67" s="162">
        <f t="shared" ref="BQ67" si="626">SUM(BQ68:BQ72)</f>
        <v>2.135199458421817</v>
      </c>
      <c r="BR67" s="162">
        <f t="shared" ref="BR67" si="627">SUM(BR68:BR72)</f>
        <v>0</v>
      </c>
      <c r="BS67" s="162">
        <f t="shared" ref="BS67" si="628">SUM(BS68:BS72)</f>
        <v>0</v>
      </c>
      <c r="BT67" s="162">
        <f t="shared" ref="BT67" si="629">SUM(BT68:BT72)</f>
        <v>0</v>
      </c>
      <c r="BU67" s="162">
        <f t="shared" ref="BU67" si="630">SUM(BU68:BU72)</f>
        <v>0</v>
      </c>
      <c r="BV67" s="160">
        <f t="shared" si="444"/>
        <v>14794.266027978285</v>
      </c>
      <c r="BW67" s="162">
        <f>SUM(BW68:BW72)</f>
        <v>1964.0277912656966</v>
      </c>
      <c r="BX67" s="162">
        <f t="shared" ref="BX67" si="631">SUM(BX68:BX72)</f>
        <v>369.26207518591411</v>
      </c>
      <c r="BY67" s="162">
        <f t="shared" ref="BY67" si="632">SUM(BY68:BY72)</f>
        <v>2.137859631930108</v>
      </c>
      <c r="BZ67" s="162">
        <f t="shared" ref="BZ67" si="633">SUM(BZ68:BZ72)</f>
        <v>0</v>
      </c>
      <c r="CA67" s="162">
        <f t="shared" ref="CA67" si="634">SUM(CA68:CA72)</f>
        <v>0</v>
      </c>
      <c r="CB67" s="162">
        <f t="shared" ref="CB67" si="635">SUM(CB68:CB72)</f>
        <v>0</v>
      </c>
      <c r="CC67" s="162">
        <f t="shared" ref="CC67" si="636">SUM(CC68:CC72)</f>
        <v>0</v>
      </c>
      <c r="CD67" s="160">
        <f t="shared" si="445"/>
        <v>12869.898698932771</v>
      </c>
      <c r="CE67" s="162">
        <f>SUM(CE68:CE72)</f>
        <v>2089.0599571699772</v>
      </c>
      <c r="CF67" s="162">
        <f t="shared" ref="CF67" si="637">SUM(CF68:CF72)</f>
        <v>309.27590338407703</v>
      </c>
      <c r="CG67" s="162">
        <f t="shared" ref="CG67" si="638">SUM(CG68:CG72)</f>
        <v>2.1390447140284419</v>
      </c>
      <c r="CH67" s="162">
        <f t="shared" ref="CH67" si="639">SUM(CH68:CH72)</f>
        <v>0</v>
      </c>
      <c r="CI67" s="162">
        <f t="shared" ref="CI67" si="640">SUM(CI68:CI72)</f>
        <v>0</v>
      </c>
      <c r="CJ67" s="162">
        <f t="shared" ref="CJ67" si="641">SUM(CJ68:CJ72)</f>
        <v>0</v>
      </c>
      <c r="CK67" s="162">
        <f t="shared" ref="CK67" si="642">SUM(CK68:CK72)</f>
        <v>0</v>
      </c>
      <c r="CL67" s="160">
        <f t="shared" si="446"/>
        <v>11315.632101141669</v>
      </c>
      <c r="CM67" s="162">
        <f>SUM(CM68:CM72)</f>
        <v>2214.8667322267993</v>
      </c>
      <c r="CN67" s="162">
        <f t="shared" ref="CN67" si="643">SUM(CN68:CN72)</f>
        <v>259.04283620957023</v>
      </c>
      <c r="CO67" s="162">
        <f t="shared" ref="CO67" si="644">SUM(CO68:CO72)</f>
        <v>2.1401940001139339</v>
      </c>
      <c r="CP67" s="162">
        <f t="shared" ref="CP67" si="645">SUM(CP68:CP72)</f>
        <v>0</v>
      </c>
      <c r="CQ67" s="162">
        <f t="shared" ref="CQ67" si="646">SUM(CQ68:CQ72)</f>
        <v>0</v>
      </c>
      <c r="CR67" s="162">
        <f t="shared" ref="CR67" si="647">SUM(CR68:CR72)</f>
        <v>0</v>
      </c>
      <c r="CS67" s="162">
        <f t="shared" ref="CS67" si="648">SUM(CS68:CS72)</f>
        <v>0</v>
      </c>
      <c r="CT67" s="43">
        <f t="shared" si="447"/>
        <v>10035.217556124959</v>
      </c>
    </row>
    <row r="68" spans="1:98" x14ac:dyDescent="0.25">
      <c r="A68" s="17" t="s">
        <v>144</v>
      </c>
      <c r="B68" s="31" t="s">
        <v>51</v>
      </c>
      <c r="C68" s="61">
        <v>0</v>
      </c>
      <c r="D68" s="28">
        <v>502.50598773832672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6">
        <f t="shared" si="436"/>
        <v>14070.167656673148</v>
      </c>
      <c r="K68" s="61">
        <v>0</v>
      </c>
      <c r="L68" s="28">
        <v>623.50211243889805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6">
        <f t="shared" si="437"/>
        <v>17458.059148289147</v>
      </c>
      <c r="S68" s="61">
        <v>0</v>
      </c>
      <c r="T68" s="28">
        <v>497.72299296909949</v>
      </c>
      <c r="U68" s="28">
        <v>0</v>
      </c>
      <c r="V68" s="28">
        <v>0</v>
      </c>
      <c r="W68" s="28">
        <v>0</v>
      </c>
      <c r="X68" s="28">
        <v>0</v>
      </c>
      <c r="Y68" s="28">
        <v>0</v>
      </c>
      <c r="Z68" s="173">
        <f t="shared" si="438"/>
        <v>13936.243803134787</v>
      </c>
      <c r="AA68" s="61">
        <v>0</v>
      </c>
      <c r="AB68" s="28">
        <v>486.194358927971</v>
      </c>
      <c r="AC68" s="28">
        <v>0</v>
      </c>
      <c r="AD68" s="28">
        <v>0</v>
      </c>
      <c r="AE68" s="28">
        <v>0</v>
      </c>
      <c r="AF68" s="28">
        <v>0</v>
      </c>
      <c r="AG68" s="28">
        <v>0</v>
      </c>
      <c r="AH68" s="44">
        <f t="shared" si="439"/>
        <v>13613.442049983189</v>
      </c>
      <c r="AI68" s="61">
        <v>0</v>
      </c>
      <c r="AJ68" s="28">
        <v>494.89031424871439</v>
      </c>
      <c r="AK68" s="28">
        <v>0</v>
      </c>
      <c r="AL68" s="28">
        <v>0</v>
      </c>
      <c r="AM68" s="28">
        <v>0</v>
      </c>
      <c r="AN68" s="28">
        <v>0</v>
      </c>
      <c r="AO68" s="28">
        <v>0</v>
      </c>
      <c r="AP68" s="44">
        <f t="shared" si="440"/>
        <v>13856.928798964003</v>
      </c>
      <c r="AQ68" s="61">
        <v>0</v>
      </c>
      <c r="AR68" s="28">
        <v>478.59555429364434</v>
      </c>
      <c r="AS68" s="28">
        <v>0</v>
      </c>
      <c r="AT68" s="28">
        <v>0</v>
      </c>
      <c r="AU68" s="28">
        <v>0</v>
      </c>
      <c r="AV68" s="28">
        <v>0</v>
      </c>
      <c r="AW68" s="28">
        <v>0</v>
      </c>
      <c r="AX68" s="44">
        <f t="shared" si="441"/>
        <v>13400.675520222041</v>
      </c>
      <c r="AY68" s="61">
        <v>0</v>
      </c>
      <c r="AZ68" s="28">
        <v>430.39760456289275</v>
      </c>
      <c r="BA68" s="28">
        <v>0</v>
      </c>
      <c r="BB68" s="28">
        <v>0</v>
      </c>
      <c r="BC68" s="28">
        <v>0</v>
      </c>
      <c r="BD68" s="28">
        <v>0</v>
      </c>
      <c r="BE68" s="28">
        <v>0</v>
      </c>
      <c r="BF68" s="44">
        <f t="shared" si="442"/>
        <v>12051.132927760997</v>
      </c>
      <c r="BG68" s="61">
        <v>0</v>
      </c>
      <c r="BH68" s="28">
        <v>383.6780352578395</v>
      </c>
      <c r="BI68" s="28">
        <v>0</v>
      </c>
      <c r="BJ68" s="28">
        <v>0</v>
      </c>
      <c r="BK68" s="28">
        <v>0</v>
      </c>
      <c r="BL68" s="28">
        <v>0</v>
      </c>
      <c r="BM68" s="28">
        <v>0</v>
      </c>
      <c r="BN68" s="44">
        <f t="shared" si="443"/>
        <v>10742.984987219506</v>
      </c>
      <c r="BO68" s="168">
        <v>0</v>
      </c>
      <c r="BP68" s="169">
        <v>290.89548823200596</v>
      </c>
      <c r="BQ68" s="169">
        <v>0</v>
      </c>
      <c r="BR68" s="169">
        <v>0</v>
      </c>
      <c r="BS68" s="169">
        <v>0</v>
      </c>
      <c r="BT68" s="169">
        <v>0</v>
      </c>
      <c r="BU68" s="169">
        <v>0</v>
      </c>
      <c r="BV68" s="164">
        <f t="shared" si="444"/>
        <v>8145.0736704961673</v>
      </c>
      <c r="BW68" s="168">
        <v>0</v>
      </c>
      <c r="BX68" s="169">
        <v>216.73458703681169</v>
      </c>
      <c r="BY68" s="169">
        <v>0</v>
      </c>
      <c r="BZ68" s="169">
        <v>0</v>
      </c>
      <c r="CA68" s="169">
        <v>0</v>
      </c>
      <c r="CB68" s="169">
        <v>0</v>
      </c>
      <c r="CC68" s="169">
        <v>0</v>
      </c>
      <c r="CD68" s="164">
        <f t="shared" si="445"/>
        <v>6068.5684370307272</v>
      </c>
      <c r="CE68" s="168">
        <v>0</v>
      </c>
      <c r="CF68" s="169">
        <v>155.27936291799597</v>
      </c>
      <c r="CG68" s="169">
        <v>0</v>
      </c>
      <c r="CH68" s="169">
        <v>0</v>
      </c>
      <c r="CI68" s="169">
        <v>0</v>
      </c>
      <c r="CJ68" s="169">
        <v>0</v>
      </c>
      <c r="CK68" s="169">
        <v>0</v>
      </c>
      <c r="CL68" s="164">
        <f t="shared" si="446"/>
        <v>4347.8221617038871</v>
      </c>
      <c r="CM68" s="168">
        <v>0</v>
      </c>
      <c r="CN68" s="169">
        <v>103.83786673676974</v>
      </c>
      <c r="CO68" s="169">
        <v>0</v>
      </c>
      <c r="CP68" s="169">
        <v>0</v>
      </c>
      <c r="CQ68" s="169">
        <v>0</v>
      </c>
      <c r="CR68" s="169">
        <v>0</v>
      </c>
      <c r="CS68" s="169">
        <v>0</v>
      </c>
      <c r="CT68" s="44">
        <f t="shared" si="447"/>
        <v>2907.460268629553</v>
      </c>
    </row>
    <row r="69" spans="1:98" x14ac:dyDescent="0.25">
      <c r="A69" s="17" t="s">
        <v>145</v>
      </c>
      <c r="B69" s="31" t="s">
        <v>52</v>
      </c>
      <c r="C69" s="61">
        <v>0</v>
      </c>
      <c r="D69" s="28">
        <v>9.8090762602681867</v>
      </c>
      <c r="E69" s="28">
        <v>0.16595061052266885</v>
      </c>
      <c r="F69" s="28">
        <v>0</v>
      </c>
      <c r="G69" s="28">
        <v>0</v>
      </c>
      <c r="H69" s="28">
        <v>0</v>
      </c>
      <c r="I69" s="28">
        <v>0</v>
      </c>
      <c r="J69" s="26">
        <f t="shared" si="436"/>
        <v>318.6310470760165</v>
      </c>
      <c r="K69" s="61">
        <v>0</v>
      </c>
      <c r="L69" s="28">
        <v>27.724981355174677</v>
      </c>
      <c r="M69" s="28">
        <v>0.44873478048157178</v>
      </c>
      <c r="N69" s="28">
        <v>0</v>
      </c>
      <c r="O69" s="28">
        <v>0</v>
      </c>
      <c r="P69" s="28">
        <v>0</v>
      </c>
      <c r="Q69" s="28">
        <v>0</v>
      </c>
      <c r="R69" s="26">
        <f t="shared" si="437"/>
        <v>895.21419477250743</v>
      </c>
      <c r="S69" s="61">
        <v>0</v>
      </c>
      <c r="T69" s="28">
        <v>41.12618613560069</v>
      </c>
      <c r="U69" s="28">
        <v>0.66487026942915806</v>
      </c>
      <c r="V69" s="28">
        <v>0</v>
      </c>
      <c r="W69" s="28">
        <v>0</v>
      </c>
      <c r="X69" s="28">
        <v>0</v>
      </c>
      <c r="Y69" s="28">
        <v>0</v>
      </c>
      <c r="Z69" s="173">
        <f t="shared" si="438"/>
        <v>1327.7238331955464</v>
      </c>
      <c r="AA69" s="61">
        <v>0</v>
      </c>
      <c r="AB69" s="28">
        <v>44.154754798072041</v>
      </c>
      <c r="AC69" s="28">
        <v>0.71562714547033468</v>
      </c>
      <c r="AD69" s="28">
        <v>0</v>
      </c>
      <c r="AE69" s="28">
        <v>0</v>
      </c>
      <c r="AF69" s="28">
        <v>0</v>
      </c>
      <c r="AG69" s="28">
        <v>0</v>
      </c>
      <c r="AH69" s="44">
        <f t="shared" si="439"/>
        <v>1425.974327895656</v>
      </c>
      <c r="AI69" s="61">
        <v>0</v>
      </c>
      <c r="AJ69" s="28">
        <v>44.582935064357628</v>
      </c>
      <c r="AK69" s="28">
        <v>0.71870190999923989</v>
      </c>
      <c r="AL69" s="28">
        <v>0</v>
      </c>
      <c r="AM69" s="28">
        <v>0</v>
      </c>
      <c r="AN69" s="28">
        <v>0</v>
      </c>
      <c r="AO69" s="28">
        <v>0</v>
      </c>
      <c r="AP69" s="44">
        <f t="shared" si="440"/>
        <v>1438.7781879518122</v>
      </c>
      <c r="AQ69" s="61">
        <v>0</v>
      </c>
      <c r="AR69" s="28">
        <v>45.011115330643229</v>
      </c>
      <c r="AS69" s="28">
        <v>0.72177667452814498</v>
      </c>
      <c r="AT69" s="28">
        <v>0</v>
      </c>
      <c r="AU69" s="28">
        <v>0</v>
      </c>
      <c r="AV69" s="28">
        <v>0</v>
      </c>
      <c r="AW69" s="28">
        <v>0</v>
      </c>
      <c r="AX69" s="44">
        <f t="shared" si="441"/>
        <v>1451.5820480079688</v>
      </c>
      <c r="AY69" s="61">
        <v>0</v>
      </c>
      <c r="AZ69" s="28">
        <v>48.216992289522935</v>
      </c>
      <c r="BA69" s="28">
        <v>0.7578969773088069</v>
      </c>
      <c r="BB69" s="28">
        <v>0</v>
      </c>
      <c r="BC69" s="28">
        <v>0</v>
      </c>
      <c r="BD69" s="28">
        <v>0</v>
      </c>
      <c r="BE69" s="28">
        <v>0</v>
      </c>
      <c r="BF69" s="44">
        <f t="shared" si="442"/>
        <v>1550.918483093476</v>
      </c>
      <c r="BG69" s="61">
        <v>0</v>
      </c>
      <c r="BH69" s="28">
        <v>51.422869248402669</v>
      </c>
      <c r="BI69" s="28">
        <v>0.79401728008946926</v>
      </c>
      <c r="BJ69" s="28">
        <v>0</v>
      </c>
      <c r="BK69" s="28">
        <v>0</v>
      </c>
      <c r="BL69" s="28">
        <v>0</v>
      </c>
      <c r="BM69" s="28">
        <v>0</v>
      </c>
      <c r="BN69" s="44">
        <f t="shared" si="443"/>
        <v>1650.2549181789841</v>
      </c>
      <c r="BO69" s="168">
        <v>0</v>
      </c>
      <c r="BP69" s="169">
        <v>50.210345121523297</v>
      </c>
      <c r="BQ69" s="169">
        <v>0.89508178097938074</v>
      </c>
      <c r="BR69" s="169">
        <v>0</v>
      </c>
      <c r="BS69" s="169">
        <v>0</v>
      </c>
      <c r="BT69" s="169">
        <v>0</v>
      </c>
      <c r="BU69" s="169">
        <v>0</v>
      </c>
      <c r="BV69" s="164">
        <f t="shared" si="444"/>
        <v>1643.0863353621883</v>
      </c>
      <c r="BW69" s="168">
        <v>0</v>
      </c>
      <c r="BX69" s="169">
        <v>51.666907444103572</v>
      </c>
      <c r="BY69" s="169">
        <v>0.91607368838550307</v>
      </c>
      <c r="BZ69" s="169">
        <v>0</v>
      </c>
      <c r="CA69" s="169">
        <v>0</v>
      </c>
      <c r="CB69" s="169">
        <v>0</v>
      </c>
      <c r="CC69" s="169">
        <v>0</v>
      </c>
      <c r="CD69" s="164">
        <f t="shared" si="445"/>
        <v>1689.4329358570583</v>
      </c>
      <c r="CE69" s="168">
        <v>0</v>
      </c>
      <c r="CF69" s="169">
        <v>53.123469766683847</v>
      </c>
      <c r="CG69" s="169">
        <v>0.93706559579162563</v>
      </c>
      <c r="CH69" s="169">
        <v>0</v>
      </c>
      <c r="CI69" s="169">
        <v>0</v>
      </c>
      <c r="CJ69" s="169">
        <v>0</v>
      </c>
      <c r="CK69" s="169">
        <v>0</v>
      </c>
      <c r="CL69" s="164">
        <f t="shared" si="446"/>
        <v>1735.7795363519285</v>
      </c>
      <c r="CM69" s="168">
        <v>0</v>
      </c>
      <c r="CN69" s="169">
        <v>54.580032089264122</v>
      </c>
      <c r="CO69" s="169">
        <v>0.95805750319774785</v>
      </c>
      <c r="CP69" s="169">
        <v>0</v>
      </c>
      <c r="CQ69" s="169">
        <v>0</v>
      </c>
      <c r="CR69" s="169">
        <v>0</v>
      </c>
      <c r="CS69" s="169">
        <v>0</v>
      </c>
      <c r="CT69" s="44">
        <f t="shared" si="447"/>
        <v>1782.1261368467985</v>
      </c>
    </row>
    <row r="70" spans="1:98" x14ac:dyDescent="0.25">
      <c r="A70" s="20" t="s">
        <v>146</v>
      </c>
      <c r="B70" s="35" t="s">
        <v>53</v>
      </c>
      <c r="C70" s="61">
        <v>2194.2079530387268</v>
      </c>
      <c r="D70" s="28">
        <v>0.78595509543847064</v>
      </c>
      <c r="E70" s="28">
        <v>0.50327762464547998</v>
      </c>
      <c r="F70" s="28">
        <v>0</v>
      </c>
      <c r="G70" s="28">
        <v>0</v>
      </c>
      <c r="H70" s="28">
        <v>0</v>
      </c>
      <c r="I70" s="28">
        <v>0</v>
      </c>
      <c r="J70" s="26">
        <f t="shared" si="436"/>
        <v>2349.5832662420562</v>
      </c>
      <c r="K70" s="61">
        <v>1607.5249929121449</v>
      </c>
      <c r="L70" s="28">
        <v>0.99942027575441073</v>
      </c>
      <c r="M70" s="28">
        <v>0.25935378643096324</v>
      </c>
      <c r="N70" s="28">
        <v>0</v>
      </c>
      <c r="O70" s="28">
        <v>0</v>
      </c>
      <c r="P70" s="28">
        <v>0</v>
      </c>
      <c r="Q70" s="28">
        <v>0</v>
      </c>
      <c r="R70" s="26">
        <f t="shared" si="437"/>
        <v>1704.2375140374736</v>
      </c>
      <c r="S70" s="61">
        <v>1541.8370501637148</v>
      </c>
      <c r="T70" s="28">
        <v>1.2268844812304551</v>
      </c>
      <c r="U70" s="28">
        <v>0.20844397986919805</v>
      </c>
      <c r="V70" s="28">
        <v>0</v>
      </c>
      <c r="W70" s="28">
        <v>0</v>
      </c>
      <c r="X70" s="28">
        <v>0</v>
      </c>
      <c r="Y70" s="28">
        <v>0</v>
      </c>
      <c r="Z70" s="173">
        <f t="shared" si="438"/>
        <v>1631.4274703035051</v>
      </c>
      <c r="AA70" s="61">
        <v>1438.7714678745695</v>
      </c>
      <c r="AB70" s="28">
        <v>1.3728858937398027</v>
      </c>
      <c r="AC70" s="28">
        <v>0.11748612402169625</v>
      </c>
      <c r="AD70" s="28">
        <v>0</v>
      </c>
      <c r="AE70" s="28">
        <v>0</v>
      </c>
      <c r="AF70" s="28">
        <v>0</v>
      </c>
      <c r="AG70" s="28">
        <v>0</v>
      </c>
      <c r="AH70" s="44">
        <f t="shared" si="439"/>
        <v>1508.3460957650336</v>
      </c>
      <c r="AI70" s="61">
        <v>1737.9868101541358</v>
      </c>
      <c r="AJ70" s="28">
        <v>1.4817167336959183</v>
      </c>
      <c r="AK70" s="28">
        <v>0.21188679079726036</v>
      </c>
      <c r="AL70" s="28">
        <v>0</v>
      </c>
      <c r="AM70" s="28">
        <v>0</v>
      </c>
      <c r="AN70" s="28">
        <v>0</v>
      </c>
      <c r="AO70" s="28">
        <v>0</v>
      </c>
      <c r="AP70" s="44">
        <f t="shared" si="440"/>
        <v>1835.6248782588955</v>
      </c>
      <c r="AQ70" s="61">
        <v>1602.9338661629019</v>
      </c>
      <c r="AR70" s="28">
        <v>1.5191858250461803</v>
      </c>
      <c r="AS70" s="28">
        <v>0.21083999697090075</v>
      </c>
      <c r="AT70" s="28">
        <v>0</v>
      </c>
      <c r="AU70" s="28">
        <v>0</v>
      </c>
      <c r="AV70" s="28">
        <v>0</v>
      </c>
      <c r="AW70" s="28">
        <v>0</v>
      </c>
      <c r="AX70" s="44">
        <f t="shared" si="441"/>
        <v>1701.3436684614837</v>
      </c>
      <c r="AY70" s="61">
        <v>1726.8496402072697</v>
      </c>
      <c r="AZ70" s="28">
        <v>1.6994914710406228</v>
      </c>
      <c r="BA70" s="28">
        <v>0.20919946364848413</v>
      </c>
      <c r="BB70" s="28">
        <v>0</v>
      </c>
      <c r="BC70" s="28">
        <v>0</v>
      </c>
      <c r="BD70" s="28">
        <v>0</v>
      </c>
      <c r="BE70" s="28">
        <v>0</v>
      </c>
      <c r="BF70" s="44">
        <f t="shared" si="442"/>
        <v>1829.8732592632555</v>
      </c>
      <c r="BG70" s="61">
        <v>1796.1544846123443</v>
      </c>
      <c r="BH70" s="28">
        <v>1.8783419285883101</v>
      </c>
      <c r="BI70" s="28">
        <v>0.21170385543720877</v>
      </c>
      <c r="BJ70" s="28">
        <v>0</v>
      </c>
      <c r="BK70" s="28">
        <v>0</v>
      </c>
      <c r="BL70" s="28">
        <v>0</v>
      </c>
      <c r="BM70" s="28">
        <v>0</v>
      </c>
      <c r="BN70" s="44">
        <f t="shared" si="443"/>
        <v>1904.8495803036774</v>
      </c>
      <c r="BO70" s="168">
        <v>1857.257297861292</v>
      </c>
      <c r="BP70" s="169">
        <v>2.0574533700347279</v>
      </c>
      <c r="BQ70" s="169">
        <v>0.21257023521715321</v>
      </c>
      <c r="BR70" s="169">
        <v>0</v>
      </c>
      <c r="BS70" s="169">
        <v>0</v>
      </c>
      <c r="BT70" s="169">
        <v>0</v>
      </c>
      <c r="BU70" s="169">
        <v>0</v>
      </c>
      <c r="BV70" s="164">
        <f t="shared" si="444"/>
        <v>1971.19710455481</v>
      </c>
      <c r="BW70" s="168">
        <v>1964.0277912656966</v>
      </c>
      <c r="BX70" s="169">
        <v>2.2373107655078015</v>
      </c>
      <c r="BY70" s="169">
        <v>0.21357811961746956</v>
      </c>
      <c r="BZ70" s="169">
        <v>0</v>
      </c>
      <c r="CA70" s="169">
        <v>0</v>
      </c>
      <c r="CB70" s="169">
        <v>0</v>
      </c>
      <c r="CC70" s="169">
        <v>0</v>
      </c>
      <c r="CD70" s="164">
        <f t="shared" si="445"/>
        <v>2083.2706943985445</v>
      </c>
      <c r="CE70" s="168">
        <v>2089.0599571699772</v>
      </c>
      <c r="CF70" s="169">
        <v>2.41762459090676</v>
      </c>
      <c r="CG70" s="169">
        <v>0.21439336718651011</v>
      </c>
      <c r="CH70" s="169">
        <v>0</v>
      </c>
      <c r="CI70" s="169">
        <v>0</v>
      </c>
      <c r="CJ70" s="169">
        <v>0</v>
      </c>
      <c r="CK70" s="169">
        <v>0</v>
      </c>
      <c r="CL70" s="164">
        <f t="shared" si="446"/>
        <v>2213.5676880197916</v>
      </c>
      <c r="CM70" s="168">
        <v>2214.8667322267993</v>
      </c>
      <c r="CN70" s="169">
        <v>2.598151912915502</v>
      </c>
      <c r="CO70" s="169">
        <v>0.21453799153817729</v>
      </c>
      <c r="CP70" s="169">
        <v>0</v>
      </c>
      <c r="CQ70" s="169">
        <v>0</v>
      </c>
      <c r="CR70" s="169">
        <v>0</v>
      </c>
      <c r="CS70" s="169">
        <v>0</v>
      </c>
      <c r="CT70" s="44">
        <f t="shared" si="447"/>
        <v>2344.4675535460506</v>
      </c>
    </row>
    <row r="71" spans="1:98" x14ac:dyDescent="0.25">
      <c r="A71" s="20" t="s">
        <v>147</v>
      </c>
      <c r="B71" s="35" t="s">
        <v>54</v>
      </c>
      <c r="C71" s="61">
        <v>0</v>
      </c>
      <c r="D71" s="28">
        <v>59.628732836724552</v>
      </c>
      <c r="E71" s="28">
        <v>1.9169237980842559</v>
      </c>
      <c r="F71" s="28">
        <v>0</v>
      </c>
      <c r="G71" s="28">
        <v>0</v>
      </c>
      <c r="H71" s="28">
        <v>0</v>
      </c>
      <c r="I71" s="28">
        <v>0</v>
      </c>
      <c r="J71" s="26">
        <f t="shared" si="436"/>
        <v>2177.589325920615</v>
      </c>
      <c r="K71" s="61">
        <v>0</v>
      </c>
      <c r="L71" s="28">
        <v>87.266274712161675</v>
      </c>
      <c r="M71" s="28">
        <v>1.5104858710236995</v>
      </c>
      <c r="N71" s="28">
        <v>0</v>
      </c>
      <c r="O71" s="28">
        <v>0</v>
      </c>
      <c r="P71" s="28">
        <v>0</v>
      </c>
      <c r="Q71" s="28">
        <v>0</v>
      </c>
      <c r="R71" s="26">
        <f t="shared" si="437"/>
        <v>2843.7344477618071</v>
      </c>
      <c r="S71" s="61">
        <v>0</v>
      </c>
      <c r="T71" s="28">
        <v>90.040882926889253</v>
      </c>
      <c r="U71" s="28">
        <v>1.1749158555744903</v>
      </c>
      <c r="V71" s="28">
        <v>0</v>
      </c>
      <c r="W71" s="28">
        <v>0</v>
      </c>
      <c r="X71" s="28">
        <v>0</v>
      </c>
      <c r="Y71" s="28">
        <v>0</v>
      </c>
      <c r="Z71" s="173">
        <f t="shared" si="438"/>
        <v>2832.497423680139</v>
      </c>
      <c r="AA71" s="61">
        <v>0</v>
      </c>
      <c r="AB71" s="28">
        <v>91.7350424236935</v>
      </c>
      <c r="AC71" s="28">
        <v>1.0815937214646119</v>
      </c>
      <c r="AD71" s="28">
        <v>0</v>
      </c>
      <c r="AE71" s="28">
        <v>0</v>
      </c>
      <c r="AF71" s="28">
        <v>0</v>
      </c>
      <c r="AG71" s="28">
        <v>0</v>
      </c>
      <c r="AH71" s="44">
        <f t="shared" si="439"/>
        <v>2855.2035240515402</v>
      </c>
      <c r="AI71" s="61">
        <v>0</v>
      </c>
      <c r="AJ71" s="28">
        <v>92.255592468026677</v>
      </c>
      <c r="AK71" s="28">
        <v>1.0727301079672069</v>
      </c>
      <c r="AL71" s="28">
        <v>0</v>
      </c>
      <c r="AM71" s="28">
        <v>0</v>
      </c>
      <c r="AN71" s="28">
        <v>0</v>
      </c>
      <c r="AO71" s="28">
        <v>0</v>
      </c>
      <c r="AP71" s="44">
        <f t="shared" si="440"/>
        <v>2867.4300677160568</v>
      </c>
      <c r="AQ71" s="61">
        <v>0</v>
      </c>
      <c r="AR71" s="28">
        <v>93.204272063896283</v>
      </c>
      <c r="AS71" s="28">
        <v>1.0705681959574687</v>
      </c>
      <c r="AT71" s="28">
        <v>0</v>
      </c>
      <c r="AU71" s="28">
        <v>0</v>
      </c>
      <c r="AV71" s="28">
        <v>0</v>
      </c>
      <c r="AW71" s="28">
        <v>0</v>
      </c>
      <c r="AX71" s="44">
        <f t="shared" si="441"/>
        <v>2893.420189717825</v>
      </c>
      <c r="AY71" s="61">
        <v>0</v>
      </c>
      <c r="AZ71" s="28">
        <v>97.991355370242232</v>
      </c>
      <c r="BA71" s="28">
        <v>1.0586902465166617</v>
      </c>
      <c r="BB71" s="28">
        <v>0</v>
      </c>
      <c r="BC71" s="28">
        <v>0</v>
      </c>
      <c r="BD71" s="28">
        <v>0</v>
      </c>
      <c r="BE71" s="28">
        <v>0</v>
      </c>
      <c r="BF71" s="44">
        <f t="shared" si="442"/>
        <v>3024.3108656936979</v>
      </c>
      <c r="BG71" s="61">
        <v>0</v>
      </c>
      <c r="BH71" s="28">
        <v>98.455776497855453</v>
      </c>
      <c r="BI71" s="28">
        <v>1.0444566113395701</v>
      </c>
      <c r="BJ71" s="28">
        <v>0</v>
      </c>
      <c r="BK71" s="28">
        <v>0</v>
      </c>
      <c r="BL71" s="28">
        <v>0</v>
      </c>
      <c r="BM71" s="28">
        <v>0</v>
      </c>
      <c r="BN71" s="44">
        <f t="shared" si="443"/>
        <v>3033.5427439449386</v>
      </c>
      <c r="BO71" s="168">
        <v>0</v>
      </c>
      <c r="BP71" s="169">
        <v>98.664601620550755</v>
      </c>
      <c r="BQ71" s="169">
        <v>1.0275474422252833</v>
      </c>
      <c r="BR71" s="169">
        <v>0</v>
      </c>
      <c r="BS71" s="169">
        <v>0</v>
      </c>
      <c r="BT71" s="169">
        <v>0</v>
      </c>
      <c r="BU71" s="169">
        <v>0</v>
      </c>
      <c r="BV71" s="164">
        <f t="shared" si="444"/>
        <v>3034.9089175651211</v>
      </c>
      <c r="BW71" s="168">
        <v>0</v>
      </c>
      <c r="BX71" s="169">
        <v>98.623269939491024</v>
      </c>
      <c r="BY71" s="169">
        <v>1.008207823927135</v>
      </c>
      <c r="BZ71" s="169">
        <v>0</v>
      </c>
      <c r="CA71" s="169">
        <v>0</v>
      </c>
      <c r="CB71" s="169">
        <v>0</v>
      </c>
      <c r="CC71" s="169">
        <v>0</v>
      </c>
      <c r="CD71" s="164">
        <f t="shared" si="445"/>
        <v>3028.6266316464394</v>
      </c>
      <c r="CE71" s="168">
        <v>0</v>
      </c>
      <c r="CF71" s="169">
        <v>98.45544610849042</v>
      </c>
      <c r="CG71" s="169">
        <v>0.98758575105030599</v>
      </c>
      <c r="CH71" s="169">
        <v>0</v>
      </c>
      <c r="CI71" s="169">
        <v>0</v>
      </c>
      <c r="CJ71" s="169">
        <v>0</v>
      </c>
      <c r="CK71" s="169">
        <v>0</v>
      </c>
      <c r="CL71" s="164">
        <f t="shared" si="446"/>
        <v>3018.4627150660631</v>
      </c>
      <c r="CM71" s="168">
        <v>0</v>
      </c>
      <c r="CN71" s="169">
        <v>98.026785470620837</v>
      </c>
      <c r="CO71" s="169">
        <v>0.96759850537800884</v>
      </c>
      <c r="CP71" s="169">
        <v>0</v>
      </c>
      <c r="CQ71" s="169">
        <v>0</v>
      </c>
      <c r="CR71" s="169">
        <v>0</v>
      </c>
      <c r="CS71" s="169">
        <v>0</v>
      </c>
      <c r="CT71" s="44">
        <f t="shared" si="447"/>
        <v>3001.1635971025562</v>
      </c>
    </row>
    <row r="72" spans="1:98" s="15" customFormat="1" ht="15.75" thickBot="1" x14ac:dyDescent="0.3">
      <c r="A72" s="21" t="s">
        <v>148</v>
      </c>
      <c r="B72" s="36" t="s">
        <v>149</v>
      </c>
      <c r="C72" s="61">
        <v>0</v>
      </c>
      <c r="D72" s="28">
        <v>0</v>
      </c>
      <c r="E72" s="28">
        <v>0</v>
      </c>
      <c r="F72" s="28">
        <v>0</v>
      </c>
      <c r="G72" s="28">
        <v>0</v>
      </c>
      <c r="H72" s="28">
        <v>0</v>
      </c>
      <c r="I72" s="28">
        <v>0</v>
      </c>
      <c r="J72" s="26">
        <f t="shared" si="436"/>
        <v>0</v>
      </c>
      <c r="K72" s="61">
        <v>0</v>
      </c>
      <c r="L72" s="28">
        <v>0</v>
      </c>
      <c r="M72" s="28">
        <v>0</v>
      </c>
      <c r="N72" s="28">
        <v>0</v>
      </c>
      <c r="O72" s="28">
        <v>0</v>
      </c>
      <c r="P72" s="28">
        <v>0</v>
      </c>
      <c r="Q72" s="28">
        <v>0</v>
      </c>
      <c r="R72" s="26">
        <f t="shared" si="437"/>
        <v>0</v>
      </c>
      <c r="S72" s="61">
        <v>0</v>
      </c>
      <c r="T72" s="28">
        <v>0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173">
        <f t="shared" si="438"/>
        <v>0</v>
      </c>
      <c r="AA72" s="61">
        <v>0</v>
      </c>
      <c r="AB72" s="28">
        <v>0</v>
      </c>
      <c r="AC72" s="28">
        <v>0</v>
      </c>
      <c r="AD72" s="28">
        <v>0</v>
      </c>
      <c r="AE72" s="28">
        <v>0</v>
      </c>
      <c r="AF72" s="28">
        <v>0</v>
      </c>
      <c r="AG72" s="28">
        <v>0</v>
      </c>
      <c r="AH72" s="45">
        <f t="shared" si="439"/>
        <v>0</v>
      </c>
      <c r="AI72" s="61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45">
        <f t="shared" si="440"/>
        <v>0</v>
      </c>
      <c r="AQ72" s="61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45">
        <f t="shared" si="441"/>
        <v>0</v>
      </c>
      <c r="AY72" s="61">
        <v>0</v>
      </c>
      <c r="AZ72" s="28">
        <v>0</v>
      </c>
      <c r="BA72" s="28">
        <v>0</v>
      </c>
      <c r="BB72" s="28">
        <v>0</v>
      </c>
      <c r="BC72" s="28">
        <v>0</v>
      </c>
      <c r="BD72" s="28">
        <v>0</v>
      </c>
      <c r="BE72" s="28">
        <v>0</v>
      </c>
      <c r="BF72" s="45">
        <f t="shared" si="442"/>
        <v>0</v>
      </c>
      <c r="BG72" s="61">
        <v>0</v>
      </c>
      <c r="BH72" s="28">
        <v>0</v>
      </c>
      <c r="BI72" s="28">
        <v>0</v>
      </c>
      <c r="BJ72" s="28">
        <v>0</v>
      </c>
      <c r="BK72" s="28">
        <v>0</v>
      </c>
      <c r="BL72" s="28">
        <v>0</v>
      </c>
      <c r="BM72" s="28">
        <v>0</v>
      </c>
      <c r="BN72" s="45">
        <f t="shared" si="443"/>
        <v>0</v>
      </c>
      <c r="BO72" s="168">
        <v>0</v>
      </c>
      <c r="BP72" s="169">
        <v>0</v>
      </c>
      <c r="BQ72" s="169">
        <v>0</v>
      </c>
      <c r="BR72" s="169">
        <v>0</v>
      </c>
      <c r="BS72" s="169">
        <v>0</v>
      </c>
      <c r="BT72" s="169">
        <v>0</v>
      </c>
      <c r="BU72" s="169">
        <v>0</v>
      </c>
      <c r="BV72" s="174">
        <f t="shared" si="444"/>
        <v>0</v>
      </c>
      <c r="BW72" s="168">
        <v>0</v>
      </c>
      <c r="BX72" s="169">
        <v>0</v>
      </c>
      <c r="BY72" s="169">
        <v>0</v>
      </c>
      <c r="BZ72" s="169">
        <v>0</v>
      </c>
      <c r="CA72" s="169">
        <v>0</v>
      </c>
      <c r="CB72" s="169">
        <v>0</v>
      </c>
      <c r="CC72" s="169">
        <v>0</v>
      </c>
      <c r="CD72" s="174">
        <f t="shared" si="445"/>
        <v>0</v>
      </c>
      <c r="CE72" s="168">
        <v>0</v>
      </c>
      <c r="CF72" s="169">
        <v>0</v>
      </c>
      <c r="CG72" s="169">
        <v>0</v>
      </c>
      <c r="CH72" s="169">
        <v>0</v>
      </c>
      <c r="CI72" s="169">
        <v>0</v>
      </c>
      <c r="CJ72" s="169">
        <v>0</v>
      </c>
      <c r="CK72" s="169">
        <v>0</v>
      </c>
      <c r="CL72" s="174">
        <f t="shared" si="446"/>
        <v>0</v>
      </c>
      <c r="CM72" s="168">
        <v>0</v>
      </c>
      <c r="CN72" s="169">
        <v>0</v>
      </c>
      <c r="CO72" s="169">
        <v>0</v>
      </c>
      <c r="CP72" s="169">
        <v>0</v>
      </c>
      <c r="CQ72" s="169">
        <v>0</v>
      </c>
      <c r="CR72" s="169">
        <v>0</v>
      </c>
      <c r="CS72" s="169">
        <v>0</v>
      </c>
      <c r="CT72" s="45">
        <f t="shared" si="447"/>
        <v>0</v>
      </c>
    </row>
    <row r="73" spans="1:98" ht="15.75" thickBot="1" x14ac:dyDescent="0.3">
      <c r="S73" s="53"/>
      <c r="AH73" s="47"/>
    </row>
    <row r="74" spans="1:98" x14ac:dyDescent="0.25">
      <c r="A74" s="205" t="s">
        <v>150</v>
      </c>
      <c r="B74" s="206"/>
      <c r="C74" s="48">
        <f t="shared" ref="C74:I74" si="649">C11+C36+C47+C67</f>
        <v>398424.78532408923</v>
      </c>
      <c r="D74" s="48">
        <f t="shared" si="649"/>
        <v>2766.4355074225737</v>
      </c>
      <c r="E74" s="48">
        <f t="shared" si="649"/>
        <v>217.19745115040149</v>
      </c>
      <c r="F74" s="48">
        <f t="shared" si="649"/>
        <v>4226.2052941587817</v>
      </c>
      <c r="G74" s="48">
        <f t="shared" si="649"/>
        <v>4719.9040809149137</v>
      </c>
      <c r="H74" s="48">
        <f t="shared" si="649"/>
        <v>2220.8986130818371</v>
      </c>
      <c r="I74" s="48">
        <f t="shared" si="649"/>
        <v>15.426873226493466</v>
      </c>
      <c r="J74" s="48">
        <f>J11+J36+J47+J67</f>
        <v>544624.73894815962</v>
      </c>
      <c r="K74" s="48">
        <f t="shared" ref="K74:Q74" si="650">K11+K36+K47+K67</f>
        <v>386872.04363761249</v>
      </c>
      <c r="L74" s="48">
        <f t="shared" si="650"/>
        <v>2466.5326781222666</v>
      </c>
      <c r="M74" s="48">
        <f t="shared" si="650"/>
        <v>135.83204885316312</v>
      </c>
      <c r="N74" s="48">
        <f t="shared" si="650"/>
        <v>16206.559856353366</v>
      </c>
      <c r="O74" s="48">
        <f t="shared" si="650"/>
        <v>594.19176140807326</v>
      </c>
      <c r="P74" s="48">
        <f t="shared" si="650"/>
        <v>901.96239622907831</v>
      </c>
      <c r="Q74" s="48">
        <f t="shared" si="650"/>
        <v>30.074800000000003</v>
      </c>
      <c r="R74" s="48">
        <f>R11+R36+R47+R67</f>
        <v>509663.24038511474</v>
      </c>
      <c r="S74" s="175">
        <f t="shared" ref="S74:Y74" si="651">S11+S36+S47+S67</f>
        <v>341630.94012947811</v>
      </c>
      <c r="T74" s="175">
        <f t="shared" si="651"/>
        <v>2314.484208014499</v>
      </c>
      <c r="U74" s="175">
        <f t="shared" si="651"/>
        <v>133.87748553015948</v>
      </c>
      <c r="V74" s="175">
        <f t="shared" si="651"/>
        <v>16679.161129700729</v>
      </c>
      <c r="W74" s="175">
        <f t="shared" si="651"/>
        <v>523.36925681570517</v>
      </c>
      <c r="X74" s="175">
        <f t="shared" si="651"/>
        <v>513.40219065140718</v>
      </c>
      <c r="Y74" s="175">
        <f t="shared" si="651"/>
        <v>5.835132982000002</v>
      </c>
      <c r="Z74" s="175">
        <f>Z11+Z36+Z47+Z67</f>
        <v>459635.7993295262</v>
      </c>
      <c r="AA74" s="48">
        <f t="shared" ref="AA74:AO74" si="652">AA11+AA36+AA47+AA67</f>
        <v>332613.39061371272</v>
      </c>
      <c r="AB74" s="48">
        <f t="shared" si="652"/>
        <v>2249.5469734515709</v>
      </c>
      <c r="AC74" s="48">
        <f t="shared" si="652"/>
        <v>129.1948151737848</v>
      </c>
      <c r="AD74" s="48">
        <f t="shared" si="652"/>
        <v>14076.283438838871</v>
      </c>
      <c r="AE74" s="48">
        <f t="shared" si="652"/>
        <v>662.40337345419653</v>
      </c>
      <c r="AF74" s="48">
        <f t="shared" si="652"/>
        <v>446.10466026437479</v>
      </c>
      <c r="AG74" s="48">
        <f t="shared" si="652"/>
        <v>11.467203714302331</v>
      </c>
      <c r="AH74" s="48">
        <f>AH11+AH36+AH47+AH67</f>
        <v>445033.5905676813</v>
      </c>
      <c r="AI74" s="48">
        <f t="shared" si="652"/>
        <v>326725.12715566647</v>
      </c>
      <c r="AJ74" s="48">
        <f t="shared" si="652"/>
        <v>2229.5878322200847</v>
      </c>
      <c r="AK74" s="48">
        <f t="shared" si="652"/>
        <v>127.75652012492652</v>
      </c>
      <c r="AL74" s="48">
        <f t="shared" si="652"/>
        <v>12310.939281304511</v>
      </c>
      <c r="AM74" s="48">
        <f t="shared" si="652"/>
        <v>600.77560512432638</v>
      </c>
      <c r="AN74" s="48">
        <f t="shared" si="652"/>
        <v>397.22876276033753</v>
      </c>
      <c r="AO74" s="48">
        <f t="shared" si="652"/>
        <v>9.6325097479767461</v>
      </c>
      <c r="AP74" s="48">
        <f>AP11+AP36+AP47+AP67</f>
        <v>436327.64044987154</v>
      </c>
      <c r="AQ74" s="48">
        <f t="shared" ref="AQ74:AW74" si="653">AQ11+AQ36+AQ47+AQ67</f>
        <v>289389.56840048032</v>
      </c>
      <c r="AR74" s="48">
        <f t="shared" si="653"/>
        <v>2185.6685888841457</v>
      </c>
      <c r="AS74" s="48">
        <f t="shared" si="653"/>
        <v>121.80310123932739</v>
      </c>
      <c r="AT74" s="48">
        <f t="shared" si="653"/>
        <v>11093.458907255415</v>
      </c>
      <c r="AU74" s="48">
        <f t="shared" si="653"/>
        <v>529.83181931232957</v>
      </c>
      <c r="AV74" s="48">
        <f t="shared" si="653"/>
        <v>357.24524908146321</v>
      </c>
      <c r="AW74" s="48">
        <f t="shared" si="653"/>
        <v>7.9942915625348858</v>
      </c>
      <c r="AX74" s="48">
        <f>AX11+AX36+AX47+AX67</f>
        <v>394854.64098486991</v>
      </c>
      <c r="AY74" s="48">
        <f t="shared" ref="AY74:BE74" si="654">AY11+AY36+AY47+AY67</f>
        <v>281579.07041007583</v>
      </c>
      <c r="AZ74" s="48">
        <f>AZ11+AZ36+AZ47+AZ67</f>
        <v>2113.4041959624005</v>
      </c>
      <c r="BA74" s="48">
        <f t="shared" si="654"/>
        <v>120.6458552800586</v>
      </c>
      <c r="BB74" s="48">
        <f t="shared" si="654"/>
        <v>5672.9847162347214</v>
      </c>
      <c r="BC74" s="48">
        <f t="shared" si="654"/>
        <v>299.12189470252332</v>
      </c>
      <c r="BD74" s="48">
        <f t="shared" si="654"/>
        <v>357.3635411557392</v>
      </c>
      <c r="BE74" s="48">
        <f t="shared" si="654"/>
        <v>8.0820108602688236</v>
      </c>
      <c r="BF74" s="48">
        <f>BF11+BF36+BF47+BF67</f>
        <v>379063.09170919185</v>
      </c>
      <c r="BG74" s="48">
        <f t="shared" ref="BG74:BM74" si="655">BG11+BG36+BG47+BG67</f>
        <v>252537.31240661268</v>
      </c>
      <c r="BH74" s="48">
        <f t="shared" si="655"/>
        <v>2045.9381499334008</v>
      </c>
      <c r="BI74" s="48">
        <f t="shared" si="655"/>
        <v>118.87165421170779</v>
      </c>
      <c r="BJ74" s="48">
        <f t="shared" si="655"/>
        <v>3696.6554787366845</v>
      </c>
      <c r="BK74" s="48">
        <f t="shared" si="655"/>
        <v>230.17822259816154</v>
      </c>
      <c r="BL74" s="48">
        <f t="shared" si="655"/>
        <v>358.40574825997476</v>
      </c>
      <c r="BM74" s="48">
        <f t="shared" si="655"/>
        <v>8.0821608977015913</v>
      </c>
      <c r="BN74" s="48">
        <f>BN11+BN36+BN47+BN67</f>
        <v>345617.89058134297</v>
      </c>
      <c r="BO74" s="175">
        <f>BO11+BO36+BO47+BO67</f>
        <v>229249.92330649521</v>
      </c>
      <c r="BP74" s="175">
        <f t="shared" ref="BP74:BU74" si="656">BP11+BP36+BP47+BP67</f>
        <v>1913.8755130028871</v>
      </c>
      <c r="BQ74" s="175">
        <f t="shared" si="656"/>
        <v>116.90411967965775</v>
      </c>
      <c r="BR74" s="175">
        <f t="shared" si="656"/>
        <v>2534.2755351329552</v>
      </c>
      <c r="BS74" s="175">
        <f t="shared" si="656"/>
        <v>177.42299062070325</v>
      </c>
      <c r="BT74" s="175">
        <f t="shared" si="656"/>
        <v>359.40834571001932</v>
      </c>
      <c r="BU74" s="175">
        <f t="shared" si="656"/>
        <v>8.0823044643931841</v>
      </c>
      <c r="BV74" s="175">
        <f>BV11+BV36+BV47+BV67</f>
        <v>316897.21856161341</v>
      </c>
      <c r="BW74" s="175">
        <f t="shared" ref="BW74:CC74" si="657">BW11+BW36+BW47+BW67</f>
        <v>211303.97836582627</v>
      </c>
      <c r="BX74" s="175">
        <f t="shared" si="657"/>
        <v>1796.1625516812301</v>
      </c>
      <c r="BY74" s="175">
        <f t="shared" si="657"/>
        <v>114.88069570192123</v>
      </c>
      <c r="BZ74" s="175">
        <f t="shared" si="657"/>
        <v>1715.9491393932565</v>
      </c>
      <c r="CA74" s="175">
        <f t="shared" si="657"/>
        <v>181.91005588510802</v>
      </c>
      <c r="CB74" s="175">
        <f t="shared" si="657"/>
        <v>360.37088902424438</v>
      </c>
      <c r="CC74" s="175">
        <f t="shared" si="657"/>
        <v>8.0824798708743728</v>
      </c>
      <c r="CD74" s="175">
        <f>CD11+CD36+CD47+CD67</f>
        <v>294306.22673808335</v>
      </c>
      <c r="CE74" s="175">
        <f t="shared" ref="CE74:CK74" si="658">CE11+CE36+CE47+CE67</f>
        <v>197915.25946595616</v>
      </c>
      <c r="CF74" s="175">
        <f t="shared" si="658"/>
        <v>1707.7346533372352</v>
      </c>
      <c r="CG74" s="175">
        <f t="shared" si="658"/>
        <v>113.10989371106952</v>
      </c>
      <c r="CH74" s="175">
        <f t="shared" si="658"/>
        <v>1328.6224670117256</v>
      </c>
      <c r="CI74" s="175">
        <f t="shared" si="658"/>
        <v>186.19836254071996</v>
      </c>
      <c r="CJ74" s="175">
        <f t="shared" si="658"/>
        <v>361.31286107512051</v>
      </c>
      <c r="CK74" s="175">
        <f t="shared" si="658"/>
        <v>8.0824917945320713</v>
      </c>
      <c r="CL74" s="175">
        <f>CL11+CL36+CL47+CL67</f>
        <v>277590.16777525423</v>
      </c>
      <c r="CM74" s="48">
        <f t="shared" ref="CM74:CS74" si="659">CM11+CM36+CM47+CM67</f>
        <v>194680.3452956191</v>
      </c>
      <c r="CN74" s="48">
        <f t="shared" si="659"/>
        <v>1647.3005363209031</v>
      </c>
      <c r="CO74" s="48">
        <f t="shared" si="659"/>
        <v>111.5830853375807</v>
      </c>
      <c r="CP74" s="48">
        <f t="shared" si="659"/>
        <v>1123.7018932316034</v>
      </c>
      <c r="CQ74" s="48">
        <f t="shared" si="659"/>
        <v>177.93831048939342</v>
      </c>
      <c r="CR74" s="48">
        <f t="shared" si="659"/>
        <v>362.21509003590114</v>
      </c>
      <c r="CS74" s="48">
        <f t="shared" si="659"/>
        <v>8.0824740957152876</v>
      </c>
      <c r="CT74" s="48">
        <f>CT11+CT36+CT47+CT67</f>
        <v>272046.21569491585</v>
      </c>
    </row>
    <row r="75" spans="1:98" ht="15.75" thickBot="1" x14ac:dyDescent="0.3">
      <c r="A75" s="207" t="s">
        <v>151</v>
      </c>
      <c r="B75" s="208"/>
      <c r="C75" s="74"/>
      <c r="D75" s="74"/>
      <c r="E75" s="74"/>
      <c r="F75" s="74"/>
      <c r="G75" s="74"/>
      <c r="H75" s="74"/>
      <c r="I75" s="74"/>
      <c r="J75" s="49">
        <f>J11+J36+J47+J58+J67</f>
        <v>520393.19774796406</v>
      </c>
      <c r="R75" s="49">
        <f>R11+R36+R47+R58+R67</f>
        <v>471087.61422616383</v>
      </c>
      <c r="S75" s="53"/>
      <c r="Z75" s="176">
        <f>Z11+Z36+Z47+Z58+Z67</f>
        <v>424861.76810413372</v>
      </c>
      <c r="AH75" s="49">
        <f>AH11+AH36+AH47+AH58+AH67</f>
        <v>430758.97463845939</v>
      </c>
      <c r="AP75" s="49">
        <f>AP11+AP36+AP47+AP58+AP67</f>
        <v>423858.45681866858</v>
      </c>
      <c r="AX75" s="49">
        <f>AX11+AX36+AX47+AX58+AX67</f>
        <v>380666.21633015684</v>
      </c>
      <c r="BF75" s="49">
        <f>BF11+BF36+BF47+BF58+BF67</f>
        <v>355747.39865844598</v>
      </c>
      <c r="BN75" s="49">
        <f>BN11+BN36+BN47+BN58+BN67</f>
        <v>322632.63198301184</v>
      </c>
      <c r="BV75" s="176">
        <f>BV11+BV36+BV47+BV58+BV67</f>
        <v>297244.49836946314</v>
      </c>
      <c r="CD75" s="176">
        <f>CD11+CD36+CD47+CD58+CD67</f>
        <v>275776.46168274916</v>
      </c>
      <c r="CL75" s="176">
        <f>CL11+CL36+CL47+CL58+CL67</f>
        <v>260293.27248085674</v>
      </c>
      <c r="CT75" s="49">
        <f>CT11+CT36+CT47+CT58+CT67</f>
        <v>256191.26680909516</v>
      </c>
    </row>
    <row r="77" spans="1:98" x14ac:dyDescent="0.25">
      <c r="A77" t="s">
        <v>152</v>
      </c>
      <c r="D77" s="47"/>
    </row>
    <row r="78" spans="1:98" x14ac:dyDescent="0.25">
      <c r="A78" t="s">
        <v>153</v>
      </c>
    </row>
    <row r="79" spans="1:98" x14ac:dyDescent="0.25">
      <c r="A79" t="s">
        <v>60</v>
      </c>
      <c r="B79" t="s">
        <v>154</v>
      </c>
    </row>
    <row r="80" spans="1:98" x14ac:dyDescent="0.25">
      <c r="A80" t="s">
        <v>60</v>
      </c>
      <c r="B80" t="s">
        <v>155</v>
      </c>
    </row>
    <row r="81" spans="1:98" x14ac:dyDescent="0.25">
      <c r="A81" t="s">
        <v>61</v>
      </c>
      <c r="B81" t="s">
        <v>156</v>
      </c>
    </row>
    <row r="82" spans="1:98" x14ac:dyDescent="0.25">
      <c r="A82" t="s">
        <v>61</v>
      </c>
      <c r="B82" t="s">
        <v>157</v>
      </c>
    </row>
    <row r="84" spans="1:98" x14ac:dyDescent="0.25">
      <c r="B84" s="52"/>
      <c r="C84" s="52"/>
      <c r="D84" s="76"/>
      <c r="E84" s="76"/>
      <c r="F84" s="52"/>
      <c r="G84" s="52"/>
      <c r="H84" s="52"/>
      <c r="I84" s="52"/>
      <c r="J84" s="73"/>
      <c r="K84" s="52"/>
      <c r="L84" s="76"/>
      <c r="M84" s="76"/>
      <c r="N84" s="79"/>
      <c r="O84" s="52"/>
      <c r="P84" s="52"/>
      <c r="Q84" s="52"/>
      <c r="R84" s="73"/>
      <c r="S84" s="53"/>
      <c r="T84" s="177"/>
      <c r="U84" s="177"/>
      <c r="V84" s="178"/>
      <c r="Z84" s="154"/>
      <c r="AA84" s="52"/>
      <c r="AB84" s="76"/>
      <c r="AC84" s="76"/>
      <c r="AD84" s="79"/>
      <c r="AE84" s="52"/>
      <c r="AF84" s="52"/>
      <c r="AG84" s="52"/>
      <c r="AH84" s="73"/>
      <c r="AI84" s="52"/>
      <c r="AJ84" s="76"/>
      <c r="AK84" s="76"/>
      <c r="AL84" s="79"/>
      <c r="AM84" s="52"/>
      <c r="AN84" s="52"/>
      <c r="AO84" s="52"/>
      <c r="AP84" s="73"/>
      <c r="AQ84" s="76"/>
      <c r="AR84" s="76"/>
      <c r="AS84" s="76"/>
      <c r="AT84" s="76"/>
      <c r="AU84" s="76"/>
      <c r="AV84" s="76"/>
      <c r="AW84" s="76"/>
      <c r="AX84" s="80"/>
      <c r="AY84" s="76"/>
      <c r="AZ84" s="76"/>
      <c r="BA84" s="76"/>
      <c r="BB84" s="76"/>
      <c r="BC84" s="76"/>
      <c r="BD84" s="76"/>
      <c r="BE84" s="76"/>
      <c r="BF84" s="80"/>
      <c r="BG84" s="76"/>
      <c r="BH84" s="76"/>
      <c r="BI84" s="76"/>
      <c r="BJ84" s="76"/>
      <c r="BK84" s="76"/>
      <c r="BL84" s="76"/>
      <c r="BM84" s="76"/>
      <c r="BN84" s="80"/>
      <c r="BO84" s="177"/>
      <c r="BP84" s="177"/>
      <c r="BQ84" s="177"/>
      <c r="BR84" s="177"/>
      <c r="BS84" s="177"/>
      <c r="BT84" s="177"/>
      <c r="BU84" s="177"/>
      <c r="BV84" s="198"/>
      <c r="BW84" s="177"/>
      <c r="BX84" s="177"/>
      <c r="BY84" s="177"/>
      <c r="BZ84" s="177"/>
      <c r="CA84" s="177"/>
      <c r="CB84" s="177"/>
      <c r="CC84" s="177"/>
      <c r="CD84" s="198"/>
      <c r="CE84" s="177"/>
      <c r="CF84" s="177"/>
      <c r="CG84" s="177"/>
      <c r="CH84" s="177"/>
      <c r="CI84" s="177"/>
      <c r="CJ84" s="177"/>
      <c r="CK84" s="177"/>
      <c r="CL84" s="198"/>
      <c r="CM84" s="76"/>
      <c r="CN84" s="76"/>
      <c r="CO84" s="76"/>
      <c r="CP84" s="76"/>
      <c r="CQ84" s="76"/>
      <c r="CR84" s="76"/>
      <c r="CS84" s="76"/>
      <c r="CT84" s="80"/>
    </row>
    <row r="85" spans="1:98" x14ac:dyDescent="0.25">
      <c r="B85" s="52"/>
      <c r="C85" s="76"/>
      <c r="D85" s="79"/>
      <c r="E85" s="79"/>
      <c r="F85" s="76"/>
      <c r="G85" s="76"/>
      <c r="H85" s="76"/>
      <c r="I85" s="76"/>
      <c r="J85" s="73"/>
      <c r="K85" s="76"/>
      <c r="L85" s="79"/>
      <c r="M85" s="79"/>
      <c r="N85" s="76"/>
      <c r="O85" s="76"/>
      <c r="P85" s="76"/>
      <c r="Q85" s="76"/>
      <c r="R85" s="73"/>
      <c r="S85" s="177"/>
      <c r="T85" s="178"/>
      <c r="U85" s="178"/>
      <c r="V85" s="177"/>
      <c r="W85" s="177"/>
      <c r="X85" s="177"/>
      <c r="Y85" s="177"/>
      <c r="Z85" s="154"/>
      <c r="AA85" s="76"/>
      <c r="AB85" s="79"/>
      <c r="AC85" s="79"/>
      <c r="AD85" s="76"/>
      <c r="AE85" s="76"/>
      <c r="AF85" s="76"/>
      <c r="AG85" s="76"/>
      <c r="AH85" s="73"/>
      <c r="AI85" s="76"/>
      <c r="AJ85" s="79"/>
      <c r="AK85" s="79"/>
      <c r="AL85" s="76"/>
      <c r="AM85" s="76"/>
      <c r="AN85" s="76"/>
      <c r="AO85" s="76"/>
      <c r="AP85" s="73"/>
      <c r="AQ85" s="76"/>
      <c r="AR85" s="76"/>
      <c r="AS85" s="76"/>
      <c r="AT85" s="76"/>
      <c r="AU85" s="76"/>
      <c r="AV85" s="76"/>
      <c r="AW85" s="76"/>
      <c r="AX85" s="80"/>
      <c r="AY85" s="76"/>
      <c r="AZ85" s="76"/>
      <c r="BA85" s="76"/>
      <c r="BB85" s="76"/>
      <c r="BC85" s="76"/>
      <c r="BD85" s="76"/>
      <c r="BE85" s="76"/>
      <c r="BF85" s="80"/>
      <c r="BG85" s="76"/>
      <c r="BH85" s="76"/>
      <c r="BI85" s="76"/>
      <c r="BJ85" s="76"/>
      <c r="BK85" s="76"/>
      <c r="BL85" s="76"/>
      <c r="BM85" s="76"/>
      <c r="BN85" s="80"/>
      <c r="BO85" s="177"/>
      <c r="BP85" s="177"/>
      <c r="BQ85" s="177"/>
      <c r="BR85" s="177"/>
      <c r="BS85" s="177"/>
      <c r="BT85" s="177"/>
      <c r="BU85" s="177"/>
      <c r="BV85" s="198"/>
      <c r="BW85" s="177"/>
      <c r="BX85" s="177"/>
      <c r="BY85" s="177"/>
      <c r="BZ85" s="177"/>
      <c r="CA85" s="177"/>
      <c r="CB85" s="177"/>
      <c r="CC85" s="177"/>
      <c r="CD85" s="198"/>
      <c r="CE85" s="177"/>
      <c r="CF85" s="177"/>
      <c r="CG85" s="177"/>
      <c r="CH85" s="177"/>
      <c r="CI85" s="177"/>
      <c r="CJ85" s="177"/>
      <c r="CK85" s="177"/>
      <c r="CL85" s="198"/>
      <c r="CM85" s="76"/>
      <c r="CN85" s="76"/>
      <c r="CO85" s="76"/>
      <c r="CP85" s="76"/>
      <c r="CQ85" s="76"/>
      <c r="CR85" s="76"/>
      <c r="CS85" s="76"/>
      <c r="CT85" s="80"/>
    </row>
    <row r="86" spans="1:98" x14ac:dyDescent="0.25">
      <c r="S86" s="53"/>
      <c r="AA86"/>
      <c r="AI86"/>
      <c r="AP86" s="52"/>
      <c r="AQ86" s="76"/>
      <c r="AR86" s="76"/>
      <c r="AS86" s="76"/>
      <c r="AT86" s="76"/>
      <c r="AU86" s="76"/>
      <c r="AV86" s="76"/>
      <c r="AW86" s="76"/>
      <c r="AX86" s="80"/>
      <c r="AY86" s="76"/>
      <c r="AZ86" s="76"/>
      <c r="BA86" s="76"/>
      <c r="BB86" s="76"/>
      <c r="BC86" s="76"/>
      <c r="BD86" s="76"/>
      <c r="BE86" s="76"/>
      <c r="BF86" s="80"/>
      <c r="BG86" s="76"/>
      <c r="BH86" s="76"/>
      <c r="BI86" s="76"/>
      <c r="BJ86" s="76"/>
      <c r="BK86" s="76"/>
      <c r="BL86" s="76"/>
      <c r="BM86" s="76"/>
      <c r="BN86" s="80"/>
      <c r="BO86" s="177"/>
      <c r="BP86" s="177"/>
      <c r="BQ86" s="177"/>
      <c r="BR86" s="177"/>
      <c r="BS86" s="177"/>
      <c r="BT86" s="177"/>
      <c r="BU86" s="177"/>
      <c r="BV86" s="198"/>
      <c r="BW86" s="177"/>
      <c r="BX86" s="177"/>
      <c r="BY86" s="177"/>
      <c r="BZ86" s="177"/>
      <c r="CA86" s="177"/>
      <c r="CB86" s="177"/>
      <c r="CC86" s="177"/>
      <c r="CD86" s="198"/>
      <c r="CE86" s="177"/>
      <c r="CF86" s="177"/>
      <c r="CG86" s="177"/>
      <c r="CH86" s="177"/>
      <c r="CI86" s="177"/>
      <c r="CJ86" s="177"/>
      <c r="CK86" s="177"/>
      <c r="CL86" s="198"/>
      <c r="CM86" s="76"/>
      <c r="CN86" s="76"/>
      <c r="CO86" s="76"/>
      <c r="CP86" s="76"/>
      <c r="CQ86" s="76"/>
      <c r="CR86" s="76"/>
      <c r="CS86" s="76"/>
      <c r="CT86" s="80"/>
    </row>
    <row r="87" spans="1:98" x14ac:dyDescent="0.25">
      <c r="S87" s="53"/>
      <c r="AA87"/>
      <c r="AI87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177"/>
      <c r="BP87" s="177"/>
      <c r="BQ87" s="177"/>
      <c r="BR87" s="177"/>
      <c r="BS87" s="177"/>
      <c r="BT87" s="177"/>
      <c r="BU87" s="177"/>
      <c r="BV87" s="177"/>
      <c r="BW87" s="177"/>
      <c r="BX87" s="177"/>
      <c r="BY87" s="177"/>
      <c r="BZ87" s="177"/>
      <c r="CA87" s="177"/>
      <c r="CB87" s="177"/>
      <c r="CC87" s="177"/>
      <c r="CD87" s="177"/>
      <c r="CE87" s="177"/>
      <c r="CF87" s="177"/>
      <c r="CG87" s="177"/>
      <c r="CH87" s="177"/>
      <c r="CI87" s="177"/>
      <c r="CJ87" s="177"/>
      <c r="CK87" s="177"/>
      <c r="CL87" s="177"/>
      <c r="CM87" s="75"/>
      <c r="CN87" s="75"/>
      <c r="CO87" s="75"/>
      <c r="CP87" s="75"/>
      <c r="CQ87" s="75"/>
      <c r="CR87" s="75"/>
      <c r="CS87" s="75"/>
      <c r="CT87" s="75"/>
    </row>
    <row r="88" spans="1:98" x14ac:dyDescent="0.25">
      <c r="B88" s="52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179"/>
      <c r="T88" s="179"/>
      <c r="U88" s="179"/>
      <c r="V88" s="179"/>
      <c r="W88" s="179"/>
      <c r="X88" s="179"/>
      <c r="Y88" s="179"/>
      <c r="Z88" s="17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196"/>
      <c r="BP88" s="196"/>
      <c r="BQ88" s="196"/>
      <c r="BR88" s="196"/>
      <c r="BS88" s="196"/>
      <c r="BT88" s="196"/>
      <c r="BU88" s="196"/>
      <c r="BV88" s="196"/>
      <c r="BW88" s="196"/>
      <c r="BX88" s="196"/>
      <c r="BY88" s="196"/>
      <c r="BZ88" s="196"/>
      <c r="CA88" s="196"/>
      <c r="CB88" s="196"/>
      <c r="CC88" s="196"/>
      <c r="CD88" s="196"/>
      <c r="CE88" s="196"/>
      <c r="CF88" s="196"/>
      <c r="CG88" s="196"/>
      <c r="CH88" s="196"/>
      <c r="CI88" s="196"/>
      <c r="CJ88" s="196"/>
      <c r="CK88" s="196"/>
      <c r="CL88" s="196"/>
      <c r="CM88" s="77"/>
      <c r="CN88" s="77"/>
      <c r="CO88" s="77"/>
      <c r="CP88" s="77"/>
      <c r="CQ88" s="77"/>
      <c r="CR88" s="77"/>
      <c r="CS88" s="77"/>
      <c r="CT88" s="77"/>
    </row>
    <row r="89" spans="1:98" x14ac:dyDescent="0.25">
      <c r="C89" s="51"/>
    </row>
    <row r="91" spans="1:98" s="52" customFormat="1" x14ac:dyDescent="0.25">
      <c r="C91" s="76"/>
      <c r="D91" s="76"/>
      <c r="E91" s="76"/>
      <c r="F91" s="76"/>
      <c r="G91" s="76"/>
      <c r="H91" s="76"/>
      <c r="I91" s="76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 spans="1:98" x14ac:dyDescent="0.25">
      <c r="B92" s="52"/>
      <c r="C92" s="74"/>
      <c r="D92" s="74"/>
      <c r="E92" s="74"/>
      <c r="F92" s="52"/>
      <c r="G92" s="52"/>
      <c r="H92" s="52"/>
      <c r="I92" s="52"/>
      <c r="J92" s="74"/>
      <c r="K92" s="74"/>
      <c r="L92" s="74"/>
      <c r="M92" s="74"/>
      <c r="N92" s="52"/>
      <c r="O92" s="52"/>
      <c r="P92" s="52"/>
      <c r="Q92" s="52"/>
      <c r="R92" s="74"/>
      <c r="S92" s="180"/>
      <c r="T92" s="74"/>
      <c r="U92" s="74"/>
      <c r="Z92" s="180"/>
      <c r="AA92" s="74"/>
      <c r="AB92" s="74"/>
      <c r="AC92" s="74"/>
      <c r="AD92" s="52"/>
      <c r="AE92" s="52"/>
      <c r="AF92" s="52"/>
      <c r="AG92" s="52"/>
      <c r="AH92" s="74"/>
      <c r="AI92" s="74"/>
      <c r="AJ92" s="74"/>
      <c r="AK92" s="74"/>
      <c r="AL92" s="52"/>
      <c r="AM92" s="52"/>
      <c r="AN92" s="52"/>
      <c r="AO92" s="52"/>
      <c r="AP92" s="74"/>
      <c r="AQ92" s="74"/>
      <c r="AR92" s="74"/>
      <c r="AS92" s="74"/>
      <c r="AT92" s="52"/>
      <c r="AU92" s="52"/>
      <c r="AV92" s="52"/>
      <c r="AW92" s="52"/>
      <c r="AX92" s="74"/>
    </row>
    <row r="93" spans="1:98" x14ac:dyDescent="0.25">
      <c r="AK93" s="47"/>
    </row>
  </sheetData>
  <mergeCells count="14">
    <mergeCell ref="BG6:BN6"/>
    <mergeCell ref="CM6:CT6"/>
    <mergeCell ref="A74:B74"/>
    <mergeCell ref="A75:B75"/>
    <mergeCell ref="C6:J6"/>
    <mergeCell ref="K6:R6"/>
    <mergeCell ref="AA6:AH6"/>
    <mergeCell ref="AI6:AP6"/>
    <mergeCell ref="AQ6:AX6"/>
    <mergeCell ref="AY6:BF6"/>
    <mergeCell ref="BO6:BV6"/>
    <mergeCell ref="BW6:CD6"/>
    <mergeCell ref="CE6:CL6"/>
    <mergeCell ref="S6:Z6"/>
  </mergeCells>
  <dataValidations count="1">
    <dataValidation allowBlank="1" showInputMessage="1" showErrorMessage="1" sqref="C6 K6 A6:B72 B3 AQ6 BG6 AA6 AI6 AY6 CM6 BO6 BW6 CE6 C7:CT9 S6" xr:uid="{00000000-0002-0000-0500-000000000000}"/>
  </dataValidations>
  <pageMargins left="0.43307086614173229" right="0.23622047244094491" top="0.27559055118110237" bottom="0.15748031496062992" header="0.31496062992125984" footer="0.23622047244094491"/>
  <pageSetup paperSize="8" scale="68" fitToWidth="3" orientation="landscape" r:id="rId1"/>
  <headerFooter>
    <oddFooter>&amp;C&amp;F/&amp;A</oddFooter>
  </headerFooter>
  <rowBreaks count="1" manualBreakCount="1">
    <brk id="77" max="16383" man="1"/>
  </rowBreaks>
  <colBreaks count="1" manualBreakCount="1">
    <brk id="58" max="1048575" man="1"/>
  </col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3EFD-4725-4085-935A-6670FDC053D8}">
  <sheetPr>
    <tabColor theme="4" tint="0.59999389629810485"/>
  </sheetPr>
  <dimension ref="A1:O130"/>
  <sheetViews>
    <sheetView workbookViewId="0">
      <selection activeCell="D5" sqref="D5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2</v>
      </c>
      <c r="D1" s="53" t="s">
        <v>388</v>
      </c>
    </row>
    <row r="2" spans="1:15" x14ac:dyDescent="0.25">
      <c r="B2" s="194"/>
    </row>
    <row r="3" spans="1:15" ht="30" x14ac:dyDescent="0.35">
      <c r="B3" s="85" t="s">
        <v>377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4.6983722618103663</v>
      </c>
      <c r="D4" s="137">
        <v>3.711063064964971</v>
      </c>
      <c r="E4" s="137">
        <v>3.1857836715289731</v>
      </c>
      <c r="F4" s="137">
        <v>1.8275601210940178</v>
      </c>
      <c r="G4" s="137">
        <v>1.2997978967983024</v>
      </c>
      <c r="H4" s="137">
        <v>1.0427806358912366</v>
      </c>
      <c r="I4" s="137">
        <v>0.7924374232333542</v>
      </c>
      <c r="J4" s="137">
        <v>0.6853699657170288</v>
      </c>
      <c r="K4" s="137">
        <v>0.64621039226766008</v>
      </c>
      <c r="L4" s="137">
        <v>0.60975002262446132</v>
      </c>
      <c r="M4" s="137">
        <v>0.5924825482067092</v>
      </c>
      <c r="N4" s="137">
        <v>0.56233788414112384</v>
      </c>
      <c r="O4" s="137">
        <v>0.53474016162644333</v>
      </c>
    </row>
    <row r="5" spans="1:15" ht="15.75" x14ac:dyDescent="0.3">
      <c r="A5" s="127"/>
      <c r="B5" s="123" t="s">
        <v>336</v>
      </c>
      <c r="C5" s="137">
        <v>3109.5911449323958</v>
      </c>
      <c r="D5" s="137">
        <v>2818.7470847118511</v>
      </c>
      <c r="E5" s="137">
        <v>2580.5827925442927</v>
      </c>
      <c r="F5" s="137">
        <v>901.24592901441213</v>
      </c>
      <c r="G5" s="137">
        <v>654.89936833345473</v>
      </c>
      <c r="H5" s="137">
        <v>468.5913829435396</v>
      </c>
      <c r="I5" s="137">
        <v>435.69137992414312</v>
      </c>
      <c r="J5" s="137">
        <v>403.92803657424236</v>
      </c>
      <c r="K5" s="137">
        <v>344.46608152249536</v>
      </c>
      <c r="L5" s="137">
        <v>308.93516278839979</v>
      </c>
      <c r="M5" s="137">
        <v>294.79992238453178</v>
      </c>
      <c r="N5" s="137">
        <v>279.53269260448121</v>
      </c>
      <c r="O5" s="137">
        <v>270.05918809030584</v>
      </c>
    </row>
    <row r="6" spans="1:15" ht="15.75" x14ac:dyDescent="0.3">
      <c r="A6" s="128"/>
      <c r="B6" s="123" t="s">
        <v>317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x14ac:dyDescent="0.3">
      <c r="A7" s="129"/>
      <c r="B7" s="123" t="s">
        <v>337</v>
      </c>
      <c r="C7" s="137">
        <v>8439.5107464974917</v>
      </c>
      <c r="D7" s="137">
        <v>7166.3566898788395</v>
      </c>
      <c r="E7" s="137">
        <v>6422.4053905867768</v>
      </c>
      <c r="F7" s="137">
        <v>4230.2200063535838</v>
      </c>
      <c r="G7" s="137">
        <v>3645.2624734803107</v>
      </c>
      <c r="H7" s="137">
        <v>2970.3761448006694</v>
      </c>
      <c r="I7" s="137">
        <v>2679.5507099195861</v>
      </c>
      <c r="J7" s="137">
        <v>2238.3320920798774</v>
      </c>
      <c r="K7" s="137">
        <v>1945.6052963833833</v>
      </c>
      <c r="L7" s="137">
        <v>1548.5090300520437</v>
      </c>
      <c r="M7" s="137">
        <v>1329.561752644426</v>
      </c>
      <c r="N7" s="137">
        <v>1013.0396498805439</v>
      </c>
      <c r="O7" s="137">
        <v>831.7139160566486</v>
      </c>
    </row>
    <row r="8" spans="1:15" ht="15.75" x14ac:dyDescent="0.3">
      <c r="A8" s="130"/>
      <c r="B8" s="123" t="s">
        <v>338</v>
      </c>
      <c r="C8" s="137">
        <v>174.74526170314098</v>
      </c>
      <c r="D8" s="137">
        <v>169.56866418006476</v>
      </c>
      <c r="E8" s="137">
        <v>156.99602384822947</v>
      </c>
      <c r="F8" s="137">
        <v>67.359505254837728</v>
      </c>
      <c r="G8" s="137">
        <v>45.454284224751184</v>
      </c>
      <c r="H8" s="137">
        <v>32.307724823807128</v>
      </c>
      <c r="I8" s="137">
        <v>28.458127934726477</v>
      </c>
      <c r="J8" s="137">
        <v>21.323533194105991</v>
      </c>
      <c r="K8" s="137">
        <v>17.110948271151841</v>
      </c>
      <c r="L8" s="137">
        <v>13.056204684893578</v>
      </c>
      <c r="M8" s="137">
        <v>10.913348503663748</v>
      </c>
      <c r="N8" s="137">
        <v>7.1334850078966756</v>
      </c>
      <c r="O8" s="137">
        <v>5.7891552163823512</v>
      </c>
    </row>
    <row r="9" spans="1:15" ht="15.75" x14ac:dyDescent="0.3">
      <c r="A9" s="131"/>
      <c r="B9" s="123" t="s">
        <v>320</v>
      </c>
      <c r="C9" s="137">
        <v>3118.8925217436108</v>
      </c>
      <c r="D9" s="137">
        <v>2834.0337380254086</v>
      </c>
      <c r="E9" s="137">
        <v>2572.1522385154412</v>
      </c>
      <c r="F9" s="137">
        <v>1801.889103135255</v>
      </c>
      <c r="G9" s="137">
        <v>1326.0687922994064</v>
      </c>
      <c r="H9" s="137">
        <v>805.69203948728045</v>
      </c>
      <c r="I9" s="137">
        <v>552.16282353499685</v>
      </c>
      <c r="J9" s="137">
        <v>324.07803221703944</v>
      </c>
      <c r="K9" s="137">
        <v>226.44699856365887</v>
      </c>
      <c r="L9" s="137">
        <v>123.85628932832137</v>
      </c>
      <c r="M9" s="137">
        <v>80.081633312427954</v>
      </c>
      <c r="N9" s="137">
        <v>28.634227750820074</v>
      </c>
      <c r="O9" s="137">
        <v>15.604893706640031</v>
      </c>
    </row>
    <row r="10" spans="1:15" ht="15.75" x14ac:dyDescent="0.3">
      <c r="A10" s="132"/>
      <c r="B10" s="124" t="s">
        <v>339</v>
      </c>
      <c r="C10" s="137">
        <v>53.498278808678727</v>
      </c>
      <c r="D10" s="138">
        <v>5.9712111247978967</v>
      </c>
      <c r="E10" s="138">
        <v>0.24816153669125948</v>
      </c>
      <c r="F10" s="138">
        <v>0.27614501729244118</v>
      </c>
      <c r="G10" s="138">
        <v>0.27617559123981383</v>
      </c>
      <c r="H10" s="138">
        <v>0.27622239743427152</v>
      </c>
      <c r="I10" s="138">
        <v>0.27625586282728537</v>
      </c>
      <c r="J10" s="138">
        <v>0.27631473904746118</v>
      </c>
      <c r="K10" s="138">
        <v>0.2763583310183611</v>
      </c>
      <c r="L10" s="138">
        <v>0.27643794825601004</v>
      </c>
      <c r="M10" s="138">
        <v>0.27649290078344191</v>
      </c>
      <c r="N10" s="138">
        <v>0.27665242089372788</v>
      </c>
      <c r="O10" s="138">
        <v>0.27683841267955828</v>
      </c>
    </row>
    <row r="11" spans="1:15" ht="15.75" x14ac:dyDescent="0.3">
      <c r="A11" s="133"/>
      <c r="B11" s="125" t="s">
        <v>340</v>
      </c>
      <c r="C11" s="139">
        <v>14847.43804713845</v>
      </c>
      <c r="D11" s="139">
        <v>12992.417239861128</v>
      </c>
      <c r="E11" s="139">
        <v>11735.322229166268</v>
      </c>
      <c r="F11" s="139">
        <v>7002.5421038791828</v>
      </c>
      <c r="G11" s="139">
        <v>5672.9847162347214</v>
      </c>
      <c r="H11" s="139">
        <v>4278.0100726911878</v>
      </c>
      <c r="I11" s="139">
        <v>3696.6554787366858</v>
      </c>
      <c r="J11" s="139">
        <v>2988.347064030982</v>
      </c>
      <c r="K11" s="139">
        <v>2534.275535132957</v>
      </c>
      <c r="L11" s="139">
        <v>1994.9664368762831</v>
      </c>
      <c r="M11" s="139">
        <v>1715.949139393256</v>
      </c>
      <c r="N11" s="139">
        <v>1328.902393127883</v>
      </c>
      <c r="O11" s="139">
        <v>1123.7018932316032</v>
      </c>
    </row>
    <row r="12" spans="1:15" ht="15.75" x14ac:dyDescent="0.3">
      <c r="A12" s="134"/>
      <c r="B12" s="123" t="s">
        <v>216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x14ac:dyDescent="0.3">
      <c r="A13" s="135"/>
      <c r="B13" s="125" t="s">
        <v>341</v>
      </c>
      <c r="C13" s="139">
        <v>14847.43804713845</v>
      </c>
      <c r="D13" s="139">
        <v>12992.417239861128</v>
      </c>
      <c r="E13" s="139">
        <v>11735.322229166268</v>
      </c>
      <c r="F13" s="139">
        <v>7002.5421038791828</v>
      </c>
      <c r="G13" s="139">
        <v>5672.9847162347214</v>
      </c>
      <c r="H13" s="139">
        <v>4278.0100726911878</v>
      </c>
      <c r="I13" s="139">
        <v>3696.6554787366858</v>
      </c>
      <c r="J13" s="139">
        <v>2988.347064030982</v>
      </c>
      <c r="K13" s="139">
        <v>2534.275535132957</v>
      </c>
      <c r="L13" s="139">
        <v>1994.9664368762831</v>
      </c>
      <c r="M13" s="139">
        <v>1715.949139393256</v>
      </c>
      <c r="N13" s="139">
        <v>1328.902393127883</v>
      </c>
      <c r="O13" s="139">
        <v>1123.7018932316032</v>
      </c>
    </row>
    <row r="14" spans="1:15" x14ac:dyDescent="0.25">
      <c r="C14" s="185">
        <f>C11-AME_UE_détail!$AD74</f>
        <v>771.15460829957919</v>
      </c>
      <c r="D14" s="185">
        <f>D11-AME_UE_détail!$AL74</f>
        <v>681.47795855661752</v>
      </c>
      <c r="E14" s="185">
        <f>E11-AME_UE_détail!$AT74</f>
        <v>641.86332191085239</v>
      </c>
      <c r="F14" s="185"/>
      <c r="G14" s="185">
        <f>G11-AME_UE_détail!$BB74</f>
        <v>0</v>
      </c>
      <c r="H14" s="185"/>
      <c r="I14" s="185">
        <f>I11-AME_UE_détail!$BJ74</f>
        <v>0</v>
      </c>
      <c r="J14" s="185"/>
      <c r="K14" s="185">
        <f>K11-AME_UE_détail!$BR74</f>
        <v>0</v>
      </c>
      <c r="L14" s="185"/>
      <c r="M14" s="185">
        <f>M11-AME_UE_détail!$BZ74</f>
        <v>0</v>
      </c>
      <c r="N14" s="185">
        <f>N11-AME_UE_détail!$CH74</f>
        <v>0.27992611615741225</v>
      </c>
      <c r="O14" s="185">
        <f>O11-AME_UE_détail!$CP74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377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4.6983722618103663</v>
      </c>
      <c r="D17" s="137">
        <v>3.711063064964971</v>
      </c>
      <c r="E17" s="137">
        <v>3.1857836715289731</v>
      </c>
      <c r="F17" s="137">
        <v>1.8275601210940178</v>
      </c>
      <c r="G17" s="137">
        <v>1.2997978967983024</v>
      </c>
      <c r="H17" s="137">
        <v>1.0427806358912366</v>
      </c>
      <c r="I17" s="137">
        <v>0.7924374232333542</v>
      </c>
      <c r="J17" s="137">
        <v>0.6853699657170288</v>
      </c>
      <c r="K17" s="137">
        <v>0.64621039226766008</v>
      </c>
      <c r="L17" s="137">
        <v>0.60975002262446132</v>
      </c>
      <c r="M17" s="137">
        <v>0.5924825482067092</v>
      </c>
      <c r="N17" s="137">
        <v>0.56233788414112384</v>
      </c>
      <c r="O17" s="137">
        <v>0.53474016162644333</v>
      </c>
    </row>
    <row r="18" spans="1:15" ht="15.75" x14ac:dyDescent="0.3">
      <c r="A18" s="119" t="s">
        <v>218</v>
      </c>
      <c r="B18" s="87" t="s">
        <v>240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</row>
    <row r="19" spans="1:15" ht="15.75" x14ac:dyDescent="0.3">
      <c r="A19" s="119" t="s">
        <v>161</v>
      </c>
      <c r="B19" s="87" t="s">
        <v>241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</row>
    <row r="20" spans="1:15" ht="15.75" x14ac:dyDescent="0.3">
      <c r="A20" s="119" t="s">
        <v>231</v>
      </c>
      <c r="B20" s="87" t="s">
        <v>242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</row>
    <row r="21" spans="1:15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ht="15.75" x14ac:dyDescent="0.3">
      <c r="A22" s="119" t="s">
        <v>186</v>
      </c>
      <c r="B22" s="87" t="s">
        <v>244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</row>
    <row r="23" spans="1:15" ht="15.75" x14ac:dyDescent="0.3">
      <c r="A23" s="119" t="s">
        <v>162</v>
      </c>
      <c r="B23" s="87" t="s">
        <v>245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</row>
    <row r="24" spans="1:15" ht="15.75" x14ac:dyDescent="0.3">
      <c r="A24" s="119" t="s">
        <v>246</v>
      </c>
      <c r="B24" s="87" t="s">
        <v>343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</row>
    <row r="26" spans="1:15" ht="15.75" x14ac:dyDescent="0.3">
      <c r="A26" s="119"/>
      <c r="B26" s="88" t="s">
        <v>344</v>
      </c>
      <c r="C26" s="140">
        <f t="shared" ref="C26:O26" si="0">SUM(C17:C25)</f>
        <v>4.6983722618103663</v>
      </c>
      <c r="D26" s="140">
        <f t="shared" si="0"/>
        <v>3.711063064964971</v>
      </c>
      <c r="E26" s="140">
        <f t="shared" si="0"/>
        <v>3.1857836715289731</v>
      </c>
      <c r="F26" s="140">
        <f t="shared" ref="F26" si="1">SUM(F17:F25)</f>
        <v>1.8275601210940178</v>
      </c>
      <c r="G26" s="140">
        <f t="shared" si="0"/>
        <v>1.2997978967983024</v>
      </c>
      <c r="H26" s="140">
        <f t="shared" ref="H26" si="2">SUM(H17:H25)</f>
        <v>1.0427806358912366</v>
      </c>
      <c r="I26" s="140">
        <f t="shared" si="0"/>
        <v>0.7924374232333542</v>
      </c>
      <c r="J26" s="140">
        <f t="shared" ref="J26" si="3">SUM(J17:J25)</f>
        <v>0.6853699657170288</v>
      </c>
      <c r="K26" s="140">
        <f t="shared" si="0"/>
        <v>0.64621039226766008</v>
      </c>
      <c r="L26" s="140">
        <f t="shared" ref="L26" si="4">SUM(L17:L25)</f>
        <v>0.60975002262446132</v>
      </c>
      <c r="M26" s="140">
        <f t="shared" si="0"/>
        <v>0.5924825482067092</v>
      </c>
      <c r="N26" s="140">
        <f t="shared" si="0"/>
        <v>0.56233788414112384</v>
      </c>
      <c r="O26" s="140">
        <f t="shared" si="0"/>
        <v>0.53474016162644333</v>
      </c>
    </row>
    <row r="27" spans="1:15" ht="15.75" x14ac:dyDescent="0.3">
      <c r="A27" s="120"/>
      <c r="B27" s="89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377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1539.7565626275029</v>
      </c>
      <c r="D30" s="137">
        <v>1451.8752533397833</v>
      </c>
      <c r="E30" s="137">
        <v>1370.4809328606648</v>
      </c>
      <c r="F30" s="137">
        <v>601.39172951969408</v>
      </c>
      <c r="G30" s="137">
        <v>429.07835628582012</v>
      </c>
      <c r="H30" s="137">
        <v>294.8803197561798</v>
      </c>
      <c r="I30" s="137">
        <v>270.24944491774022</v>
      </c>
      <c r="J30" s="137">
        <v>242.70580366740955</v>
      </c>
      <c r="K30" s="137">
        <v>224.66963313517246</v>
      </c>
      <c r="L30" s="137">
        <v>200.25122478218464</v>
      </c>
      <c r="M30" s="137">
        <v>190.48779226635051</v>
      </c>
      <c r="N30" s="137">
        <v>181.31295696472259</v>
      </c>
      <c r="O30" s="137">
        <v>175.91283423945964</v>
      </c>
    </row>
    <row r="31" spans="1:15" ht="15.75" x14ac:dyDescent="0.3">
      <c r="A31" s="119" t="s">
        <v>10</v>
      </c>
      <c r="B31" s="92" t="s">
        <v>249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</row>
    <row r="32" spans="1:15" ht="15.75" x14ac:dyDescent="0.3">
      <c r="A32" s="119" t="s">
        <v>168</v>
      </c>
      <c r="B32" s="92" t="s">
        <v>250</v>
      </c>
      <c r="C32" s="137">
        <v>120.30088425807347</v>
      </c>
      <c r="D32" s="137">
        <v>101.85688268007547</v>
      </c>
      <c r="E32" s="137">
        <v>100.07501141844963</v>
      </c>
      <c r="F32" s="137">
        <v>89.559393820261121</v>
      </c>
      <c r="G32" s="137">
        <v>70.260887948738329</v>
      </c>
      <c r="H32" s="137">
        <v>65.934963547639782</v>
      </c>
      <c r="I32" s="137">
        <v>58.97861485212777</v>
      </c>
      <c r="J32" s="137">
        <v>60.853774020068776</v>
      </c>
      <c r="K32" s="137">
        <v>29.036878680991279</v>
      </c>
      <c r="L32" s="137">
        <v>25.907192374532279</v>
      </c>
      <c r="M32" s="137">
        <v>24.958479127111882</v>
      </c>
      <c r="N32" s="137">
        <v>24.431036144490726</v>
      </c>
      <c r="O32" s="137">
        <v>24.047315460215493</v>
      </c>
    </row>
    <row r="33" spans="1:15" ht="15.75" x14ac:dyDescent="0.3">
      <c r="A33" s="119" t="s">
        <v>170</v>
      </c>
      <c r="B33" s="92" t="s">
        <v>251</v>
      </c>
      <c r="C33" s="137">
        <v>1168.8910039016241</v>
      </c>
      <c r="D33" s="137">
        <v>1062.4581587190469</v>
      </c>
      <c r="E33" s="137">
        <v>959.90491588989016</v>
      </c>
      <c r="F33" s="137">
        <v>160.2950973337766</v>
      </c>
      <c r="G33" s="137">
        <v>110.68767328372616</v>
      </c>
      <c r="H33" s="137">
        <v>71.026515371805289</v>
      </c>
      <c r="I33" s="137">
        <v>74.425798029746403</v>
      </c>
      <c r="J33" s="137">
        <v>71.103067945169073</v>
      </c>
      <c r="K33" s="137">
        <v>62.709826908518025</v>
      </c>
      <c r="L33" s="137">
        <v>56.422308053029973</v>
      </c>
      <c r="M33" s="137">
        <v>54.054927636063425</v>
      </c>
      <c r="N33" s="137">
        <v>50.934804272456773</v>
      </c>
      <c r="O33" s="137">
        <v>49.505535657251734</v>
      </c>
    </row>
    <row r="34" spans="1:15" ht="15.75" x14ac:dyDescent="0.3">
      <c r="A34" s="119" t="s">
        <v>164</v>
      </c>
      <c r="B34" s="92" t="s">
        <v>252</v>
      </c>
      <c r="C34" s="137">
        <v>0.66484836970396133</v>
      </c>
      <c r="D34" s="137">
        <v>0.61744528291580292</v>
      </c>
      <c r="E34" s="137">
        <v>0.59274747159917085</v>
      </c>
      <c r="F34" s="137">
        <v>0.50444713856038814</v>
      </c>
      <c r="G34" s="137">
        <v>0.46489848289725366</v>
      </c>
      <c r="H34" s="137">
        <v>0.41131242416458458</v>
      </c>
      <c r="I34" s="137">
        <v>0.37906553011008121</v>
      </c>
      <c r="J34" s="137">
        <v>0.33537292084747272</v>
      </c>
      <c r="K34" s="137">
        <v>0.30907968385303086</v>
      </c>
      <c r="L34" s="137">
        <v>0.27345392317339512</v>
      </c>
      <c r="M34" s="137">
        <v>0.25201513559660094</v>
      </c>
      <c r="N34" s="137">
        <v>0.2054862609474303</v>
      </c>
      <c r="O34" s="137">
        <v>0.1675478869084438</v>
      </c>
    </row>
    <row r="35" spans="1:15" ht="15.75" x14ac:dyDescent="0.3">
      <c r="A35" s="119" t="s">
        <v>165</v>
      </c>
      <c r="B35" s="92" t="s">
        <v>253</v>
      </c>
      <c r="C35" s="137">
        <v>0.17160000000000003</v>
      </c>
      <c r="D35" s="137">
        <v>0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</row>
    <row r="36" spans="1:15" ht="15.75" x14ac:dyDescent="0.3">
      <c r="A36" s="119" t="s">
        <v>171</v>
      </c>
      <c r="B36" s="92" t="s">
        <v>254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</row>
    <row r="37" spans="1:15" ht="15.75" x14ac:dyDescent="0.3">
      <c r="A37" s="119" t="s">
        <v>169</v>
      </c>
      <c r="B37" s="92" t="s">
        <v>255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37">
        <v>0</v>
      </c>
    </row>
    <row r="38" spans="1:15" ht="15.75" x14ac:dyDescent="0.3">
      <c r="A38" s="119" t="s">
        <v>166</v>
      </c>
      <c r="B38" s="92" t="s">
        <v>256</v>
      </c>
      <c r="C38" s="137">
        <v>279.80624577549145</v>
      </c>
      <c r="D38" s="137">
        <v>201.93934469002969</v>
      </c>
      <c r="E38" s="137">
        <v>149.52918490368953</v>
      </c>
      <c r="F38" s="137">
        <v>49.495261202119892</v>
      </c>
      <c r="G38" s="137">
        <v>44.407552332272878</v>
      </c>
      <c r="H38" s="137">
        <v>36.338271843750142</v>
      </c>
      <c r="I38" s="137">
        <v>31.658456594418656</v>
      </c>
      <c r="J38" s="137">
        <v>28.930018020747504</v>
      </c>
      <c r="K38" s="137">
        <v>27.740663113960544</v>
      </c>
      <c r="L38" s="137">
        <v>26.080983655479457</v>
      </c>
      <c r="M38" s="137">
        <v>25.0467082194094</v>
      </c>
      <c r="N38" s="137">
        <v>22.648408961863666</v>
      </c>
      <c r="O38" s="137">
        <v>20.425954846470567</v>
      </c>
    </row>
    <row r="39" spans="1:15" ht="15.75" x14ac:dyDescent="0.3">
      <c r="A39" s="119"/>
      <c r="B39" s="93" t="s">
        <v>345</v>
      </c>
      <c r="C39" s="141">
        <f t="shared" ref="C39:D39" si="5">SUM(C30:C38)</f>
        <v>3109.5911449323958</v>
      </c>
      <c r="D39" s="141">
        <f t="shared" si="5"/>
        <v>2818.7470847118511</v>
      </c>
      <c r="E39" s="141">
        <f t="shared" ref="E39:O39" si="6">SUM(E30:E38)</f>
        <v>2580.5827925442927</v>
      </c>
      <c r="F39" s="141">
        <f t="shared" si="6"/>
        <v>901.24592901441213</v>
      </c>
      <c r="G39" s="141">
        <f t="shared" si="6"/>
        <v>654.89936833345473</v>
      </c>
      <c r="H39" s="141">
        <f t="shared" si="6"/>
        <v>468.5913829435396</v>
      </c>
      <c r="I39" s="141">
        <f t="shared" si="6"/>
        <v>435.69137992414312</v>
      </c>
      <c r="J39" s="141">
        <f t="shared" si="6"/>
        <v>403.92803657424241</v>
      </c>
      <c r="K39" s="141">
        <f t="shared" si="6"/>
        <v>344.46608152249536</v>
      </c>
      <c r="L39" s="141">
        <f t="shared" si="6"/>
        <v>308.93516278839979</v>
      </c>
      <c r="M39" s="141">
        <f t="shared" si="6"/>
        <v>294.79992238453184</v>
      </c>
      <c r="N39" s="141">
        <f t="shared" si="6"/>
        <v>279.53269260448116</v>
      </c>
      <c r="O39" s="141">
        <f t="shared" si="6"/>
        <v>270.05918809030584</v>
      </c>
    </row>
    <row r="40" spans="1:15" ht="15.75" x14ac:dyDescent="0.3">
      <c r="A40" s="120"/>
      <c r="B40" s="94"/>
      <c r="C40" s="152"/>
      <c r="D40" s="152"/>
      <c r="E40" s="152"/>
      <c r="F40" s="187"/>
      <c r="G40" s="187"/>
      <c r="H40" s="152"/>
      <c r="I40" s="152"/>
      <c r="J40" s="152"/>
      <c r="K40" s="152"/>
      <c r="L40" s="152"/>
      <c r="M40" s="152"/>
      <c r="N40" s="152"/>
      <c r="O40" s="152"/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377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</row>
    <row r="44" spans="1:15" ht="15.75" x14ac:dyDescent="0.3">
      <c r="A44" s="119" t="s">
        <v>209</v>
      </c>
      <c r="B44" s="92" t="s">
        <v>258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</row>
    <row r="45" spans="1:15" ht="15.75" x14ac:dyDescent="0.3">
      <c r="A45" s="119" t="s">
        <v>192</v>
      </c>
      <c r="B45" s="92" t="s">
        <v>259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</row>
    <row r="46" spans="1:15" ht="15.75" x14ac:dyDescent="0.3">
      <c r="A46" s="119" t="s">
        <v>188</v>
      </c>
      <c r="B46" s="92" t="s">
        <v>260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</row>
    <row r="47" spans="1:15" ht="15.75" x14ac:dyDescent="0.3">
      <c r="A47" s="119"/>
      <c r="B47" s="97" t="s">
        <v>346</v>
      </c>
      <c r="C47" s="142">
        <f t="shared" ref="C47:D47" si="7">SUM(C43:C46)</f>
        <v>0</v>
      </c>
      <c r="D47" s="142">
        <f t="shared" si="7"/>
        <v>0</v>
      </c>
      <c r="E47" s="142">
        <f t="shared" ref="E47:O47" si="8">SUM(E43:E46)</f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2">
        <f t="shared" si="8"/>
        <v>0</v>
      </c>
      <c r="K47" s="142">
        <f t="shared" si="8"/>
        <v>0</v>
      </c>
      <c r="L47" s="142">
        <f t="shared" si="8"/>
        <v>0</v>
      </c>
      <c r="M47" s="142">
        <f t="shared" si="8"/>
        <v>0</v>
      </c>
      <c r="N47" s="142">
        <f t="shared" si="8"/>
        <v>0</v>
      </c>
      <c r="O47" s="142">
        <f t="shared" si="8"/>
        <v>0</v>
      </c>
    </row>
    <row r="48" spans="1:15" ht="15.75" x14ac:dyDescent="0.3">
      <c r="A48" s="120"/>
      <c r="B48" s="89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377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</row>
    <row r="52" spans="1:15" ht="15.75" x14ac:dyDescent="0.3">
      <c r="A52" s="121" t="s">
        <v>237</v>
      </c>
      <c r="B52" s="87" t="s">
        <v>262</v>
      </c>
      <c r="C52" s="137">
        <v>1190.2765345829612</v>
      </c>
      <c r="D52" s="137">
        <v>1223.9800662620605</v>
      </c>
      <c r="E52" s="137">
        <v>1208.740581434716</v>
      </c>
      <c r="F52" s="137">
        <v>1043.7067683991454</v>
      </c>
      <c r="G52" s="137">
        <v>1009.5947431655295</v>
      </c>
      <c r="H52" s="137">
        <v>911.84704044604132</v>
      </c>
      <c r="I52" s="137">
        <v>858.87975057990593</v>
      </c>
      <c r="J52" s="137">
        <v>740.56033795943222</v>
      </c>
      <c r="K52" s="137">
        <v>616.68038310078441</v>
      </c>
      <c r="L52" s="137">
        <v>421.89292721506871</v>
      </c>
      <c r="M52" s="137">
        <v>310.39320623325608</v>
      </c>
      <c r="N52" s="137">
        <v>159.66553661631013</v>
      </c>
      <c r="O52" s="137">
        <v>83.17867707398301</v>
      </c>
    </row>
    <row r="53" spans="1:15" ht="15.75" x14ac:dyDescent="0.3">
      <c r="A53" s="121" t="s">
        <v>235</v>
      </c>
      <c r="B53" s="87" t="s">
        <v>263</v>
      </c>
      <c r="C53" s="137">
        <v>97.396502455524328</v>
      </c>
      <c r="D53" s="137">
        <v>87.31612000501184</v>
      </c>
      <c r="E53" s="137">
        <v>106.45860115878571</v>
      </c>
      <c r="F53" s="137">
        <v>60.65309419084366</v>
      </c>
      <c r="G53" s="137">
        <v>56.413664850649496</v>
      </c>
      <c r="H53" s="137">
        <v>44.256333513506654</v>
      </c>
      <c r="I53" s="137">
        <v>31.109517695124815</v>
      </c>
      <c r="J53" s="137">
        <v>9.9507438542360962</v>
      </c>
      <c r="K53" s="137">
        <v>3.3791583407000241</v>
      </c>
      <c r="L53" s="137">
        <v>1.4935132314921682</v>
      </c>
      <c r="M53" s="137">
        <v>1.5235328474451604</v>
      </c>
      <c r="N53" s="137">
        <v>1.6012483343223336</v>
      </c>
      <c r="O53" s="137">
        <v>1.6829280920786576</v>
      </c>
    </row>
    <row r="54" spans="1:15" ht="15.75" x14ac:dyDescent="0.3">
      <c r="A54" s="121" t="s">
        <v>191</v>
      </c>
      <c r="B54" s="87" t="s">
        <v>264</v>
      </c>
      <c r="C54" s="137">
        <v>862.69826447474065</v>
      </c>
      <c r="D54" s="137">
        <v>536.36921929045661</v>
      </c>
      <c r="E54" s="137">
        <v>490.43585376732301</v>
      </c>
      <c r="F54" s="137">
        <v>459.70185783268067</v>
      </c>
      <c r="G54" s="137">
        <v>456.94787128181326</v>
      </c>
      <c r="H54" s="137">
        <v>452.67364856394084</v>
      </c>
      <c r="I54" s="137">
        <v>440.09220529368514</v>
      </c>
      <c r="J54" s="137">
        <v>427.22243996905831</v>
      </c>
      <c r="K54" s="137">
        <v>428.56688000532245</v>
      </c>
      <c r="L54" s="137">
        <v>427.8849431203783</v>
      </c>
      <c r="M54" s="137">
        <v>427.54908998622972</v>
      </c>
      <c r="N54" s="137">
        <v>426.91921787615155</v>
      </c>
      <c r="O54" s="137">
        <v>424.67007921872897</v>
      </c>
    </row>
    <row r="55" spans="1:15" ht="15.75" x14ac:dyDescent="0.3">
      <c r="A55" s="121" t="s">
        <v>206</v>
      </c>
      <c r="B55" s="87" t="s">
        <v>265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</row>
    <row r="56" spans="1:15" ht="15.75" x14ac:dyDescent="0.3">
      <c r="A56" s="121" t="s">
        <v>187</v>
      </c>
      <c r="B56" s="87" t="s">
        <v>266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2150.3713015132262</v>
      </c>
      <c r="D58" s="143">
        <f t="shared" si="9"/>
        <v>1847.6654055575289</v>
      </c>
      <c r="E58" s="143">
        <f>SUM(E51:E57)</f>
        <v>1805.6350363608249</v>
      </c>
      <c r="F58" s="143">
        <f t="shared" ref="F58:O58" si="10">SUM(F51:F57)</f>
        <v>1564.0617204226696</v>
      </c>
      <c r="G58" s="143">
        <f t="shared" si="10"/>
        <v>1522.9562792979923</v>
      </c>
      <c r="H58" s="143">
        <f t="shared" si="10"/>
        <v>1408.7770225234888</v>
      </c>
      <c r="I58" s="143">
        <f t="shared" si="10"/>
        <v>1330.0814735687159</v>
      </c>
      <c r="J58" s="143">
        <f t="shared" si="10"/>
        <v>1177.7335217827267</v>
      </c>
      <c r="K58" s="143">
        <f t="shared" si="10"/>
        <v>1048.6264214468069</v>
      </c>
      <c r="L58" s="143">
        <f t="shared" si="10"/>
        <v>851.27138356693922</v>
      </c>
      <c r="M58" s="143">
        <f t="shared" si="10"/>
        <v>739.46582906693095</v>
      </c>
      <c r="N58" s="143">
        <f t="shared" si="10"/>
        <v>588.18600282678403</v>
      </c>
      <c r="O58" s="143">
        <f t="shared" si="10"/>
        <v>509.53168438479065</v>
      </c>
    </row>
    <row r="59" spans="1:15" ht="15.75" x14ac:dyDescent="0.3">
      <c r="A59" s="121" t="s">
        <v>230</v>
      </c>
      <c r="B59" s="87" t="s">
        <v>269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</row>
    <row r="60" spans="1:15" ht="15.75" x14ac:dyDescent="0.3">
      <c r="A60" s="121" t="s">
        <v>238</v>
      </c>
      <c r="B60" s="87" t="s">
        <v>270</v>
      </c>
      <c r="C60" s="137">
        <v>1554.6519063119342</v>
      </c>
      <c r="D60" s="137">
        <v>1536.2434171080031</v>
      </c>
      <c r="E60" s="137">
        <v>1478.7140547906642</v>
      </c>
      <c r="F60" s="137">
        <v>637.67089998337838</v>
      </c>
      <c r="G60" s="137">
        <v>571.58475642828444</v>
      </c>
      <c r="H60" s="137">
        <v>500.23437533705334</v>
      </c>
      <c r="I60" s="137">
        <v>466.86586801738554</v>
      </c>
      <c r="J60" s="137">
        <v>407.79066792962476</v>
      </c>
      <c r="K60" s="137">
        <v>360.34492776384434</v>
      </c>
      <c r="L60" s="137">
        <v>284.15686162782379</v>
      </c>
      <c r="M60" s="137">
        <v>232.24050523472758</v>
      </c>
      <c r="N60" s="137">
        <v>145.09118689689728</v>
      </c>
      <c r="O60" s="137">
        <v>90.903281237138359</v>
      </c>
    </row>
    <row r="61" spans="1:15" ht="15.75" x14ac:dyDescent="0.3">
      <c r="A61" s="121" t="s">
        <v>236</v>
      </c>
      <c r="B61" s="87" t="s">
        <v>271</v>
      </c>
      <c r="C61" s="137">
        <v>4371.2281051654227</v>
      </c>
      <c r="D61" s="137">
        <v>3672.9844651012886</v>
      </c>
      <c r="E61" s="137">
        <v>3075.6746043964567</v>
      </c>
      <c r="F61" s="137">
        <v>1981.2034743127267</v>
      </c>
      <c r="G61" s="137">
        <v>1507.7535181635474</v>
      </c>
      <c r="H61" s="137">
        <v>1022.3054457781416</v>
      </c>
      <c r="I61" s="137">
        <v>849.61980006556905</v>
      </c>
      <c r="J61" s="137">
        <v>625.56301625693368</v>
      </c>
      <c r="K61" s="137">
        <v>509.8763095614699</v>
      </c>
      <c r="L61" s="137">
        <v>387.68528237244573</v>
      </c>
      <c r="M61" s="137">
        <v>333.12716171671423</v>
      </c>
      <c r="N61" s="137">
        <v>256.59223331332436</v>
      </c>
      <c r="O61" s="137">
        <v>209.55612779416427</v>
      </c>
    </row>
    <row r="62" spans="1:15" ht="27" x14ac:dyDescent="0.3">
      <c r="A62" s="121" t="s">
        <v>190</v>
      </c>
      <c r="B62" s="87" t="s">
        <v>272</v>
      </c>
      <c r="C62" s="137">
        <v>363.25943350690881</v>
      </c>
      <c r="D62" s="137">
        <v>109.46340211201803</v>
      </c>
      <c r="E62" s="137">
        <v>62.381695038830571</v>
      </c>
      <c r="F62" s="137">
        <v>47.283911634809137</v>
      </c>
      <c r="G62" s="137">
        <v>42.967919590486765</v>
      </c>
      <c r="H62" s="137">
        <v>39.059301161985466</v>
      </c>
      <c r="I62" s="137">
        <v>32.983568267915892</v>
      </c>
      <c r="J62" s="137">
        <v>27.244886110591999</v>
      </c>
      <c r="K62" s="137">
        <v>26.757637611262339</v>
      </c>
      <c r="L62" s="137">
        <v>25.395502484835191</v>
      </c>
      <c r="M62" s="137">
        <v>24.728256626053145</v>
      </c>
      <c r="N62" s="137">
        <v>23.170226843538277</v>
      </c>
      <c r="O62" s="137">
        <v>21.722822640555357</v>
      </c>
    </row>
    <row r="63" spans="1:15" ht="27" x14ac:dyDescent="0.3">
      <c r="A63" s="121" t="s">
        <v>207</v>
      </c>
      <c r="B63" s="87" t="s">
        <v>273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</row>
    <row r="64" spans="1:15" x14ac:dyDescent="0.25">
      <c r="A64" s="121"/>
      <c r="B64" s="100" t="s">
        <v>348</v>
      </c>
      <c r="C64" s="143">
        <f t="shared" ref="C64:D64" si="11">SUM(C59:C63)</f>
        <v>6289.1394449842655</v>
      </c>
      <c r="D64" s="143">
        <f t="shared" si="11"/>
        <v>5318.6912843213104</v>
      </c>
      <c r="E64" s="143">
        <f>SUM(E59:E63)</f>
        <v>4616.7703542259524</v>
      </c>
      <c r="F64" s="143">
        <f t="shared" ref="F64:O64" si="12">SUM(F59:F63)</f>
        <v>2666.1582859309142</v>
      </c>
      <c r="G64" s="143">
        <f t="shared" si="12"/>
        <v>2122.3061941823184</v>
      </c>
      <c r="H64" s="143">
        <f t="shared" si="12"/>
        <v>1561.5991222771804</v>
      </c>
      <c r="I64" s="143">
        <f t="shared" si="12"/>
        <v>1349.4692363508705</v>
      </c>
      <c r="J64" s="143">
        <f t="shared" si="12"/>
        <v>1060.5985702971504</v>
      </c>
      <c r="K64" s="143">
        <f t="shared" si="12"/>
        <v>896.97887493657652</v>
      </c>
      <c r="L64" s="143">
        <f t="shared" si="12"/>
        <v>697.23764648510473</v>
      </c>
      <c r="M64" s="143">
        <f t="shared" si="12"/>
        <v>590.095923577495</v>
      </c>
      <c r="N64" s="143">
        <f t="shared" si="12"/>
        <v>424.85364705375991</v>
      </c>
      <c r="O64" s="143">
        <f t="shared" si="12"/>
        <v>322.18223167185801</v>
      </c>
    </row>
    <row r="65" spans="1:15" ht="15.75" x14ac:dyDescent="0.3">
      <c r="A65" s="119"/>
      <c r="B65" s="101" t="s">
        <v>349</v>
      </c>
      <c r="C65" s="144">
        <f t="shared" ref="C65:D65" si="13">SUM(C58,C64)</f>
        <v>8439.5107464974917</v>
      </c>
      <c r="D65" s="144">
        <f t="shared" si="13"/>
        <v>7166.3566898788395</v>
      </c>
      <c r="E65" s="144">
        <f>SUM(E58,E64)</f>
        <v>6422.4053905867768</v>
      </c>
      <c r="F65" s="144">
        <f t="shared" ref="F65:O65" si="14">SUM(F58,F64)</f>
        <v>4230.2200063535838</v>
      </c>
      <c r="G65" s="144">
        <f t="shared" si="14"/>
        <v>3645.2624734803107</v>
      </c>
      <c r="H65" s="144">
        <f t="shared" si="14"/>
        <v>2970.376144800669</v>
      </c>
      <c r="I65" s="144">
        <f t="shared" si="14"/>
        <v>2679.5507099195866</v>
      </c>
      <c r="J65" s="144">
        <f t="shared" si="14"/>
        <v>2238.3320920798769</v>
      </c>
      <c r="K65" s="144">
        <f t="shared" si="14"/>
        <v>1945.6052963833836</v>
      </c>
      <c r="L65" s="144">
        <f t="shared" si="14"/>
        <v>1548.509030052044</v>
      </c>
      <c r="M65" s="144">
        <f t="shared" si="14"/>
        <v>1329.561752644426</v>
      </c>
      <c r="N65" s="144">
        <f t="shared" si="14"/>
        <v>1013.0396498805439</v>
      </c>
      <c r="O65" s="144">
        <f t="shared" si="14"/>
        <v>831.71391605664871</v>
      </c>
    </row>
    <row r="66" spans="1:15" ht="15.75" x14ac:dyDescent="0.3">
      <c r="A66" s="120"/>
      <c r="B66" s="216"/>
      <c r="C66" s="216"/>
      <c r="D66" s="216"/>
      <c r="E66" s="152"/>
      <c r="F66" s="186"/>
      <c r="G66" s="186"/>
      <c r="H66" s="152"/>
      <c r="I66" s="152"/>
      <c r="J66" s="152"/>
      <c r="K66" s="152"/>
      <c r="L66" s="152"/>
      <c r="M66" s="152"/>
      <c r="N66" s="152"/>
      <c r="O66" s="152"/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377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</row>
    <row r="70" spans="1:15" ht="15.75" x14ac:dyDescent="0.3">
      <c r="A70" s="119" t="s">
        <v>214</v>
      </c>
      <c r="B70" s="92" t="s">
        <v>275</v>
      </c>
      <c r="C70" s="137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</row>
    <row r="71" spans="1:15" ht="15.75" x14ac:dyDescent="0.3">
      <c r="A71" s="119" t="s">
        <v>215</v>
      </c>
      <c r="B71" s="92" t="s">
        <v>276</v>
      </c>
      <c r="C71" s="137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7">
        <v>0</v>
      </c>
      <c r="M71" s="137">
        <v>0</v>
      </c>
      <c r="N71" s="137">
        <v>0</v>
      </c>
      <c r="O71" s="137">
        <v>0</v>
      </c>
    </row>
    <row r="72" spans="1:15" ht="15.75" x14ac:dyDescent="0.3">
      <c r="A72" s="119" t="s">
        <v>213</v>
      </c>
      <c r="B72" s="92" t="s">
        <v>277</v>
      </c>
      <c r="C72" s="137">
        <v>174.74526170314098</v>
      </c>
      <c r="D72" s="137">
        <v>169.56866418006476</v>
      </c>
      <c r="E72" s="137">
        <v>156.99602384822947</v>
      </c>
      <c r="F72" s="137">
        <v>67.359505254837728</v>
      </c>
      <c r="G72" s="137">
        <v>45.454284224751184</v>
      </c>
      <c r="H72" s="137">
        <v>32.307724823807128</v>
      </c>
      <c r="I72" s="137">
        <v>28.458127934726477</v>
      </c>
      <c r="J72" s="137">
        <v>21.323533194105991</v>
      </c>
      <c r="K72" s="137">
        <v>17.110948271151841</v>
      </c>
      <c r="L72" s="137">
        <v>13.056204684893578</v>
      </c>
      <c r="M72" s="137">
        <v>10.913348503663748</v>
      </c>
      <c r="N72" s="137">
        <v>7.1334850078966756</v>
      </c>
      <c r="O72" s="137">
        <v>5.7891552163823512</v>
      </c>
    </row>
    <row r="73" spans="1:15" ht="15.75" x14ac:dyDescent="0.3">
      <c r="A73" s="119"/>
      <c r="B73" s="104" t="s">
        <v>350</v>
      </c>
      <c r="C73" s="145">
        <f t="shared" ref="C73:D73" si="15">SUM(C69:C72)</f>
        <v>174.74526170314098</v>
      </c>
      <c r="D73" s="145">
        <f t="shared" si="15"/>
        <v>169.56866418006476</v>
      </c>
      <c r="E73" s="145">
        <f>SUM(E69:E72)</f>
        <v>156.99602384822947</v>
      </c>
      <c r="F73" s="145">
        <f t="shared" ref="F73:O73" si="16">SUM(F69:F72)</f>
        <v>67.359505254837728</v>
      </c>
      <c r="G73" s="145">
        <f t="shared" si="16"/>
        <v>45.454284224751184</v>
      </c>
      <c r="H73" s="145">
        <f t="shared" si="16"/>
        <v>32.307724823807128</v>
      </c>
      <c r="I73" s="145">
        <f t="shared" si="16"/>
        <v>28.458127934726477</v>
      </c>
      <c r="J73" s="145">
        <f t="shared" si="16"/>
        <v>21.323533194105991</v>
      </c>
      <c r="K73" s="145">
        <f t="shared" si="16"/>
        <v>17.110948271151841</v>
      </c>
      <c r="L73" s="145">
        <f t="shared" si="16"/>
        <v>13.056204684893578</v>
      </c>
      <c r="M73" s="145">
        <f t="shared" si="16"/>
        <v>10.913348503663748</v>
      </c>
      <c r="N73" s="145">
        <f t="shared" si="16"/>
        <v>7.1334850078966756</v>
      </c>
      <c r="O73" s="145">
        <f t="shared" si="16"/>
        <v>5.7891552163823512</v>
      </c>
    </row>
    <row r="74" spans="1:15" ht="15.75" x14ac:dyDescent="0.3">
      <c r="A74" s="119" t="s">
        <v>196</v>
      </c>
      <c r="B74" s="92" t="s">
        <v>278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</row>
    <row r="78" spans="1:15" ht="15.75" x14ac:dyDescent="0.3">
      <c r="A78" s="119" t="s">
        <v>193</v>
      </c>
      <c r="B78" s="92" t="s">
        <v>282</v>
      </c>
      <c r="C78" s="137">
        <v>0</v>
      </c>
      <c r="D78" s="137">
        <v>0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</row>
    <row r="79" spans="1:15" ht="15.75" x14ac:dyDescent="0.3">
      <c r="A79" s="119"/>
      <c r="B79" s="104" t="s">
        <v>351</v>
      </c>
      <c r="C79" s="145">
        <f t="shared" ref="C79:D79" si="17">SUM(C74:C78)</f>
        <v>0</v>
      </c>
      <c r="D79" s="145">
        <f t="shared" si="17"/>
        <v>0</v>
      </c>
      <c r="E79" s="145">
        <f>SUM(E74:E78)</f>
        <v>0</v>
      </c>
      <c r="F79" s="145">
        <f t="shared" ref="F79:O79" si="18">SUM(F74:F78)</f>
        <v>0</v>
      </c>
      <c r="G79" s="145">
        <f t="shared" si="18"/>
        <v>0</v>
      </c>
      <c r="H79" s="145">
        <f t="shared" si="18"/>
        <v>0</v>
      </c>
      <c r="I79" s="145">
        <f t="shared" si="18"/>
        <v>0</v>
      </c>
      <c r="J79" s="145">
        <f t="shared" si="18"/>
        <v>0</v>
      </c>
      <c r="K79" s="145">
        <f t="shared" si="18"/>
        <v>0</v>
      </c>
      <c r="L79" s="145">
        <f t="shared" si="18"/>
        <v>0</v>
      </c>
      <c r="M79" s="145">
        <f t="shared" si="18"/>
        <v>0</v>
      </c>
      <c r="N79" s="145">
        <f t="shared" si="18"/>
        <v>0</v>
      </c>
      <c r="O79" s="145">
        <f t="shared" si="18"/>
        <v>0</v>
      </c>
    </row>
    <row r="80" spans="1:15" ht="15.75" x14ac:dyDescent="0.3">
      <c r="A80" s="119" t="s">
        <v>205</v>
      </c>
      <c r="B80" s="92" t="s">
        <v>283</v>
      </c>
      <c r="C80" s="137">
        <v>0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>
        <v>0</v>
      </c>
      <c r="N80" s="137">
        <v>0</v>
      </c>
      <c r="O80" s="137">
        <v>0</v>
      </c>
    </row>
    <row r="81" spans="1:15" ht="15.75" x14ac:dyDescent="0.3">
      <c r="A81" s="119"/>
      <c r="B81" s="105" t="s">
        <v>352</v>
      </c>
      <c r="C81" s="146">
        <f t="shared" ref="C81:D81" si="19">+C79+C73+C80</f>
        <v>174.74526170314098</v>
      </c>
      <c r="D81" s="146">
        <f t="shared" si="19"/>
        <v>169.56866418006476</v>
      </c>
      <c r="E81" s="146">
        <f>+E79+E73+E80</f>
        <v>156.99602384822947</v>
      </c>
      <c r="F81" s="146">
        <f t="shared" ref="F81:O81" si="20">+F79+F73+F80</f>
        <v>67.359505254837728</v>
      </c>
      <c r="G81" s="146">
        <f t="shared" si="20"/>
        <v>45.454284224751184</v>
      </c>
      <c r="H81" s="146">
        <f t="shared" si="20"/>
        <v>32.307724823807128</v>
      </c>
      <c r="I81" s="146">
        <f t="shared" si="20"/>
        <v>28.458127934726477</v>
      </c>
      <c r="J81" s="146">
        <f t="shared" si="20"/>
        <v>21.323533194105991</v>
      </c>
      <c r="K81" s="146">
        <f t="shared" si="20"/>
        <v>17.110948271151841</v>
      </c>
      <c r="L81" s="146">
        <f t="shared" si="20"/>
        <v>13.056204684893578</v>
      </c>
      <c r="M81" s="146">
        <f t="shared" si="20"/>
        <v>10.913348503663748</v>
      </c>
      <c r="N81" s="146">
        <f t="shared" si="20"/>
        <v>7.1334850078966756</v>
      </c>
      <c r="O81" s="146">
        <f t="shared" si="20"/>
        <v>5.7891552163823512</v>
      </c>
    </row>
    <row r="82" spans="1:15" ht="15.75" x14ac:dyDescent="0.3">
      <c r="A82" s="119"/>
      <c r="B82" s="106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377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839.01780015912698</v>
      </c>
      <c r="D85" s="137">
        <v>690.58672409881683</v>
      </c>
      <c r="E85" s="137">
        <v>569.96187192681259</v>
      </c>
      <c r="F85" s="137">
        <v>432.49338146667048</v>
      </c>
      <c r="G85" s="137">
        <v>268.92044724715822</v>
      </c>
      <c r="H85" s="137">
        <v>104.18131257815044</v>
      </c>
      <c r="I85" s="137">
        <v>37.293976748106168</v>
      </c>
      <c r="J85" s="137">
        <v>5.4519295273199813</v>
      </c>
      <c r="K85" s="137">
        <v>3.6620470653023709</v>
      </c>
      <c r="L85" s="137">
        <v>3.7730107534280979</v>
      </c>
      <c r="M85" s="137">
        <v>3.8488482695720028</v>
      </c>
      <c r="N85" s="137">
        <v>4.0451782126301694</v>
      </c>
      <c r="O85" s="137">
        <v>4.251522955919862</v>
      </c>
    </row>
    <row r="86" spans="1:15" ht="15.75" x14ac:dyDescent="0.3">
      <c r="A86" s="119" t="s">
        <v>173</v>
      </c>
      <c r="B86" s="92" t="s">
        <v>285</v>
      </c>
      <c r="C86" s="137">
        <v>881.81018941964248</v>
      </c>
      <c r="D86" s="137">
        <v>824.19032182232502</v>
      </c>
      <c r="E86" s="137">
        <v>758.87921685894844</v>
      </c>
      <c r="F86" s="137">
        <v>428.58016441524967</v>
      </c>
      <c r="G86" s="137">
        <v>257.08706012215436</v>
      </c>
      <c r="H86" s="137">
        <v>90.607053823548696</v>
      </c>
      <c r="I86" s="137">
        <v>29.353784746708378</v>
      </c>
      <c r="J86" s="137">
        <v>2.4463721686077231</v>
      </c>
      <c r="K86" s="137">
        <v>1.2544314265074004</v>
      </c>
      <c r="L86" s="137">
        <v>1.2924419531620008</v>
      </c>
      <c r="M86" s="137">
        <v>1.3184200364205569</v>
      </c>
      <c r="N86" s="137">
        <v>1.3856727085312137</v>
      </c>
      <c r="O86" s="137">
        <v>1.4563559428155934</v>
      </c>
    </row>
    <row r="87" spans="1:15" ht="15.75" x14ac:dyDescent="0.3">
      <c r="A87" s="119" t="s">
        <v>174</v>
      </c>
      <c r="B87" s="92" t="s">
        <v>286</v>
      </c>
      <c r="C87" s="137">
        <v>1.5919086548585837</v>
      </c>
      <c r="D87" s="137">
        <v>1.1651538130819472</v>
      </c>
      <c r="E87" s="137">
        <v>0.81579053046841643</v>
      </c>
      <c r="F87" s="137">
        <v>11.725888157978181</v>
      </c>
      <c r="G87" s="137">
        <v>9.1650373635032576</v>
      </c>
      <c r="H87" s="137">
        <v>1.5905141597588806</v>
      </c>
      <c r="I87" s="137">
        <v>0.12585837185236837</v>
      </c>
      <c r="J87" s="137">
        <v>1.8635803749318107E-2</v>
      </c>
      <c r="K87" s="137">
        <v>1.2962251330055127E-2</v>
      </c>
      <c r="L87" s="137">
        <v>1.3355020507607125E-2</v>
      </c>
      <c r="M87" s="137">
        <v>1.3623456419810028E-2</v>
      </c>
      <c r="N87" s="137">
        <v>1.4318389614319705E-2</v>
      </c>
      <c r="O87" s="137">
        <v>1.5048771385897471E-2</v>
      </c>
    </row>
    <row r="88" spans="1:15" ht="15.75" x14ac:dyDescent="0.3">
      <c r="A88" s="119" t="s">
        <v>175</v>
      </c>
      <c r="B88" s="92" t="s">
        <v>354</v>
      </c>
      <c r="C88" s="137">
        <v>0.12912548809703528</v>
      </c>
      <c r="D88" s="137">
        <v>0.1068738963288797</v>
      </c>
      <c r="E88" s="137">
        <v>8.8040718201776932E-2</v>
      </c>
      <c r="F88" s="137">
        <v>0.25773123653448526</v>
      </c>
      <c r="G88" s="137">
        <v>0.16357210041476289</v>
      </c>
      <c r="H88" s="137">
        <v>5.8749467453836579E-2</v>
      </c>
      <c r="I88" s="137">
        <v>1.9273884762995415E-2</v>
      </c>
      <c r="J88" s="137">
        <v>1.3732402724666128E-3</v>
      </c>
      <c r="K88" s="137">
        <v>5.2506979515352372E-4</v>
      </c>
      <c r="L88" s="137">
        <v>5.4097993501647052E-4</v>
      </c>
      <c r="M88" s="137">
        <v>5.5185363171030163E-4</v>
      </c>
      <c r="N88" s="137">
        <v>5.8000371311171112E-4</v>
      </c>
      <c r="O88" s="137">
        <v>6.0958973157572557E-4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283.82333416698776</v>
      </c>
      <c r="D90" s="137">
        <v>246.53881357778218</v>
      </c>
      <c r="E90" s="137">
        <v>230.31173245657817</v>
      </c>
      <c r="F90" s="137">
        <v>145.71981588958121</v>
      </c>
      <c r="G90" s="137">
        <v>95.063300983218681</v>
      </c>
      <c r="H90" s="137">
        <v>43.738483471777791</v>
      </c>
      <c r="I90" s="137">
        <v>23.401812319434296</v>
      </c>
      <c r="J90" s="137">
        <v>11.090389553273866</v>
      </c>
      <c r="K90" s="137">
        <v>7.7056332693184091</v>
      </c>
      <c r="L90" s="137">
        <v>4.7136562925891496</v>
      </c>
      <c r="M90" s="137">
        <v>3.2580649328734852</v>
      </c>
      <c r="N90" s="137">
        <v>1.8895971172089223</v>
      </c>
      <c r="O90" s="137">
        <v>1.9317796211429137</v>
      </c>
    </row>
    <row r="91" spans="1:15" ht="15.75" x14ac:dyDescent="0.3">
      <c r="A91" s="119" t="s">
        <v>177</v>
      </c>
      <c r="B91" s="92" t="s">
        <v>290</v>
      </c>
      <c r="C91" s="137">
        <v>173.56490393691337</v>
      </c>
      <c r="D91" s="137">
        <v>160.33823114716952</v>
      </c>
      <c r="E91" s="137">
        <v>128.98713772271296</v>
      </c>
      <c r="F91" s="137">
        <v>61.017828016253205</v>
      </c>
      <c r="G91" s="137">
        <v>40.160159420922867</v>
      </c>
      <c r="H91" s="137">
        <v>19.361839142702163</v>
      </c>
      <c r="I91" s="137">
        <v>10.781452063575443</v>
      </c>
      <c r="J91" s="137">
        <v>5.2453009110962965</v>
      </c>
      <c r="K91" s="137">
        <v>3.6981136328601552</v>
      </c>
      <c r="L91" s="137">
        <v>1.9708370794068093</v>
      </c>
      <c r="M91" s="137">
        <v>1.0930807431413587</v>
      </c>
      <c r="N91" s="137">
        <v>0.18167569450925813</v>
      </c>
      <c r="O91" s="137">
        <v>0.15653982664221355</v>
      </c>
    </row>
    <row r="92" spans="1:15" s="52" customFormat="1" ht="15.75" x14ac:dyDescent="0.3">
      <c r="A92" s="183" t="s">
        <v>178</v>
      </c>
      <c r="B92" s="184" t="s">
        <v>389</v>
      </c>
      <c r="C92" s="137">
        <v>6.3524121846389408</v>
      </c>
      <c r="D92" s="137">
        <v>5.0739041649828867</v>
      </c>
      <c r="E92" s="137">
        <v>3.7400227100102064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0.76303406790922601</v>
      </c>
      <c r="D93" s="137">
        <v>0.66121704375685586</v>
      </c>
      <c r="E93" s="137">
        <v>0.64265332255709473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412.18449596840276</v>
      </c>
      <c r="D95" s="137">
        <v>402.6336347606171</v>
      </c>
      <c r="E95" s="137">
        <v>385.77492446239148</v>
      </c>
      <c r="F95" s="137">
        <v>318.25752352417265</v>
      </c>
      <c r="G95" s="137">
        <v>298.45367114623531</v>
      </c>
      <c r="H95" s="137">
        <v>259.38393204878736</v>
      </c>
      <c r="I95" s="137">
        <v>216.5258980646968</v>
      </c>
      <c r="J95" s="137">
        <v>144.56584192208956</v>
      </c>
      <c r="K95" s="137">
        <v>97.509650716651379</v>
      </c>
      <c r="L95" s="137">
        <v>43.888830973458148</v>
      </c>
      <c r="M95" s="137">
        <v>22.462388215088282</v>
      </c>
      <c r="N95" s="137">
        <v>4.8234448846759364</v>
      </c>
      <c r="O95" s="137">
        <v>4.5067591265192837</v>
      </c>
    </row>
    <row r="96" spans="1:15" ht="15.75" x14ac:dyDescent="0.3">
      <c r="A96" s="119" t="s">
        <v>181</v>
      </c>
      <c r="B96" s="92" t="s">
        <v>356</v>
      </c>
      <c r="C96" s="137">
        <v>0.65373924834645014</v>
      </c>
      <c r="D96" s="137">
        <v>0.39486180846495256</v>
      </c>
      <c r="E96" s="137">
        <v>0.30526570219375182</v>
      </c>
      <c r="F96" s="137">
        <v>0.39798330272717719</v>
      </c>
      <c r="G96" s="137">
        <v>0.45098764403837749</v>
      </c>
      <c r="H96" s="137">
        <v>0.43381240712420671</v>
      </c>
      <c r="I96" s="137">
        <v>0.36891447233334412</v>
      </c>
      <c r="J96" s="137">
        <v>0.29117380957278127</v>
      </c>
      <c r="K96" s="137">
        <v>0.19675595662004086</v>
      </c>
      <c r="L96" s="137">
        <v>7.7821510702014679E-2</v>
      </c>
      <c r="M96" s="137">
        <v>3.5481082296837899E-2</v>
      </c>
      <c r="N96" s="137">
        <v>1.593994259447029E-3</v>
      </c>
      <c r="O96" s="137">
        <v>8.8331374799159807E-4</v>
      </c>
    </row>
    <row r="97" spans="1:15" ht="15.75" x14ac:dyDescent="0.3">
      <c r="A97" s="119" t="s">
        <v>182</v>
      </c>
      <c r="B97" s="92" t="s">
        <v>357</v>
      </c>
      <c r="C97" s="137">
        <v>20.404017387463174</v>
      </c>
      <c r="D97" s="137">
        <v>25.622625526495707</v>
      </c>
      <c r="E97" s="137">
        <v>32.34376440133515</v>
      </c>
      <c r="F97" s="137">
        <v>11.874691222319127</v>
      </c>
      <c r="G97" s="137">
        <v>11.481425994597494</v>
      </c>
      <c r="H97" s="137">
        <v>10.624607306865977</v>
      </c>
      <c r="I97" s="137">
        <v>9.2843617256304132</v>
      </c>
      <c r="J97" s="137">
        <v>6.8433268716709392</v>
      </c>
      <c r="K97" s="137">
        <v>4.9040042949345031</v>
      </c>
      <c r="L97" s="137">
        <v>2.1981517457639477</v>
      </c>
      <c r="M97" s="137">
        <v>1.0521536828215061</v>
      </c>
      <c r="N97" s="137">
        <v>4.0523541036134002E-2</v>
      </c>
      <c r="O97" s="137">
        <v>2.2908763704189993E-2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</row>
    <row r="100" spans="1:15" ht="15.75" x14ac:dyDescent="0.3">
      <c r="A100" s="119" t="s">
        <v>183</v>
      </c>
      <c r="B100" s="92" t="s">
        <v>295</v>
      </c>
      <c r="C100" s="137">
        <v>0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7">
        <v>0</v>
      </c>
      <c r="M100" s="137">
        <v>0</v>
      </c>
      <c r="N100" s="137">
        <v>0</v>
      </c>
      <c r="O100" s="137">
        <v>0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2620.2949606823868</v>
      </c>
      <c r="D102" s="147">
        <f t="shared" si="21"/>
        <v>2357.3123616598218</v>
      </c>
      <c r="E102" s="147">
        <f>SUM(E85:E101)</f>
        <v>2111.8504208122099</v>
      </c>
      <c r="F102" s="147">
        <f t="shared" ref="F102:O102" si="22">SUM(F85:F101)</f>
        <v>1410.3250072314863</v>
      </c>
      <c r="G102" s="147">
        <f t="shared" si="22"/>
        <v>980.94566202224348</v>
      </c>
      <c r="H102" s="147">
        <f t="shared" si="22"/>
        <v>529.98030440616935</v>
      </c>
      <c r="I102" s="147">
        <f t="shared" si="22"/>
        <v>327.15533239710021</v>
      </c>
      <c r="J102" s="147">
        <f t="shared" si="22"/>
        <v>175.95434380765292</v>
      </c>
      <c r="K102" s="147">
        <f t="shared" si="22"/>
        <v>118.94412368331948</v>
      </c>
      <c r="L102" s="147">
        <f t="shared" si="22"/>
        <v>57.928646308952793</v>
      </c>
      <c r="M102" s="147">
        <f t="shared" si="22"/>
        <v>33.08261227226555</v>
      </c>
      <c r="N102" s="147">
        <f t="shared" si="22"/>
        <v>12.382584546178514</v>
      </c>
      <c r="O102" s="147">
        <f t="shared" si="22"/>
        <v>12.34240791160952</v>
      </c>
    </row>
    <row r="103" spans="1:15" ht="15.75" x14ac:dyDescent="0.3">
      <c r="A103" s="119" t="s">
        <v>198</v>
      </c>
      <c r="B103" s="92" t="s">
        <v>298</v>
      </c>
      <c r="C103" s="137">
        <v>50.247012095517086</v>
      </c>
      <c r="D103" s="137">
        <v>48.775777928636039</v>
      </c>
      <c r="E103" s="137">
        <v>47.800453303524748</v>
      </c>
      <c r="F103" s="137">
        <v>35.485516724680892</v>
      </c>
      <c r="G103" s="137">
        <v>30.547241453099709</v>
      </c>
      <c r="H103" s="137">
        <v>22.408619847486708</v>
      </c>
      <c r="I103" s="137">
        <v>17.086800109931072</v>
      </c>
      <c r="J103" s="137">
        <v>10.148493178237947</v>
      </c>
      <c r="K103" s="137">
        <v>7.118061322184797</v>
      </c>
      <c r="L103" s="137">
        <v>4.214624253495372</v>
      </c>
      <c r="M103" s="137">
        <v>3.1775072069510601</v>
      </c>
      <c r="N103" s="137">
        <v>2.0210136640386827</v>
      </c>
      <c r="O103" s="137">
        <v>1.4842730675467326</v>
      </c>
    </row>
    <row r="104" spans="1:15" ht="15.75" x14ac:dyDescent="0.3">
      <c r="A104" s="119" t="s">
        <v>220</v>
      </c>
      <c r="B104" s="92" t="s">
        <v>360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</row>
    <row r="105" spans="1:15" ht="15.75" x14ac:dyDescent="0.3">
      <c r="A105" s="119" t="s">
        <v>200</v>
      </c>
      <c r="B105" s="92" t="s">
        <v>299</v>
      </c>
      <c r="C105" s="137">
        <v>439.08318891303242</v>
      </c>
      <c r="D105" s="137">
        <v>426.91124930487689</v>
      </c>
      <c r="E105" s="137">
        <v>412.45840353624612</v>
      </c>
      <c r="F105" s="137">
        <v>356.03077379872462</v>
      </c>
      <c r="G105" s="137">
        <v>314.52807825105026</v>
      </c>
      <c r="H105" s="137">
        <v>253.25529671109234</v>
      </c>
      <c r="I105" s="137">
        <v>207.87286682170324</v>
      </c>
      <c r="J105" s="137">
        <v>137.92736102540579</v>
      </c>
      <c r="K105" s="137">
        <v>100.33697194879345</v>
      </c>
      <c r="L105" s="137">
        <v>61.665163634397082</v>
      </c>
      <c r="M105" s="137">
        <v>43.773649368650872</v>
      </c>
      <c r="N105" s="137">
        <v>14.182737983300512</v>
      </c>
      <c r="O105" s="137">
        <v>1.730289581515617</v>
      </c>
    </row>
    <row r="106" spans="1:15" ht="15.75" x14ac:dyDescent="0.3">
      <c r="A106" s="119" t="s">
        <v>199</v>
      </c>
      <c r="B106" s="92" t="s">
        <v>300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</row>
    <row r="107" spans="1:15" ht="15.75" x14ac:dyDescent="0.3">
      <c r="A107" s="119" t="s">
        <v>201</v>
      </c>
      <c r="B107" s="92" t="s">
        <v>301</v>
      </c>
      <c r="C107" s="137">
        <v>9.2673600526743964</v>
      </c>
      <c r="D107" s="137">
        <v>1.034349132073962</v>
      </c>
      <c r="E107" s="137">
        <v>4.2960863460661421E-2</v>
      </c>
      <c r="F107" s="137">
        <v>4.7805380363359178E-2</v>
      </c>
      <c r="G107" s="137">
        <v>4.7810573013137993E-2</v>
      </c>
      <c r="H107" s="137">
        <v>4.781852253212994E-2</v>
      </c>
      <c r="I107" s="137">
        <v>4.7824206262251971E-2</v>
      </c>
      <c r="J107" s="137">
        <v>4.7834205742788349E-2</v>
      </c>
      <c r="K107" s="137">
        <v>4.7841609361146571E-2</v>
      </c>
      <c r="L107" s="137">
        <v>4.7855131476116808E-2</v>
      </c>
      <c r="M107" s="137">
        <v>4.7864464560456114E-2</v>
      </c>
      <c r="N107" s="137">
        <v>4.7891557302367924E-2</v>
      </c>
      <c r="O107" s="137">
        <v>4.7923145968161752E-2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498.59756106122393</v>
      </c>
      <c r="D108" s="147">
        <f t="shared" si="23"/>
        <v>476.72137636558688</v>
      </c>
      <c r="E108" s="147">
        <f>SUM(E103:E107)</f>
        <v>460.30181770323156</v>
      </c>
      <c r="F108" s="147">
        <f t="shared" ref="F108:O108" si="24">SUM(F103:F107)</f>
        <v>391.56409590376887</v>
      </c>
      <c r="G108" s="147">
        <f t="shared" si="24"/>
        <v>345.12313027716311</v>
      </c>
      <c r="H108" s="147">
        <f t="shared" si="24"/>
        <v>275.71173508111116</v>
      </c>
      <c r="I108" s="147">
        <f t="shared" si="24"/>
        <v>225.00749113789655</v>
      </c>
      <c r="J108" s="147">
        <f t="shared" si="24"/>
        <v>148.12368840938652</v>
      </c>
      <c r="K108" s="147">
        <f t="shared" si="24"/>
        <v>107.50287488033939</v>
      </c>
      <c r="L108" s="147">
        <f t="shared" si="24"/>
        <v>65.92764301936856</v>
      </c>
      <c r="M108" s="147">
        <f t="shared" si="24"/>
        <v>46.99902104016239</v>
      </c>
      <c r="N108" s="147">
        <f t="shared" si="24"/>
        <v>16.251643204641564</v>
      </c>
      <c r="O108" s="147">
        <f t="shared" si="24"/>
        <v>3.2624857950305115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3118.8925217436108</v>
      </c>
      <c r="D109" s="148">
        <f t="shared" si="25"/>
        <v>2834.0337380254086</v>
      </c>
      <c r="E109" s="148">
        <f>+E102+E108</f>
        <v>2572.1522385154412</v>
      </c>
      <c r="F109" s="148">
        <f t="shared" ref="F109:O109" si="26">+F102+F108</f>
        <v>1801.8891031352553</v>
      </c>
      <c r="G109" s="148">
        <f t="shared" si="26"/>
        <v>1326.0687922994066</v>
      </c>
      <c r="H109" s="148">
        <f t="shared" si="26"/>
        <v>805.69203948728045</v>
      </c>
      <c r="I109" s="148">
        <f t="shared" si="26"/>
        <v>552.16282353499673</v>
      </c>
      <c r="J109" s="148">
        <f t="shared" si="26"/>
        <v>324.07803221703944</v>
      </c>
      <c r="K109" s="148">
        <f t="shared" si="26"/>
        <v>226.44699856365887</v>
      </c>
      <c r="L109" s="148">
        <f t="shared" si="26"/>
        <v>123.85628932832135</v>
      </c>
      <c r="M109" s="148">
        <f t="shared" si="26"/>
        <v>80.08163331242794</v>
      </c>
      <c r="N109" s="148">
        <f t="shared" si="26"/>
        <v>28.634227750820077</v>
      </c>
      <c r="O109" s="148">
        <f t="shared" si="26"/>
        <v>15.604893706640031</v>
      </c>
    </row>
    <row r="110" spans="1:15" ht="15.75" x14ac:dyDescent="0.3">
      <c r="A110" s="119"/>
      <c r="B110" s="111"/>
      <c r="C110" s="152"/>
      <c r="D110" s="152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</row>
    <row r="111" spans="1:15" ht="15.75" x14ac:dyDescent="0.3">
      <c r="A111" s="122" t="s">
        <v>221</v>
      </c>
      <c r="B111" s="112" t="s">
        <v>363</v>
      </c>
      <c r="C111" s="137">
        <v>0</v>
      </c>
      <c r="D111" s="137">
        <v>0</v>
      </c>
      <c r="E111" s="137">
        <v>0</v>
      </c>
      <c r="F111" s="137">
        <v>0</v>
      </c>
      <c r="G111" s="137">
        <v>0</v>
      </c>
      <c r="H111" s="137">
        <v>0</v>
      </c>
      <c r="I111" s="137">
        <v>0</v>
      </c>
      <c r="J111" s="137">
        <v>0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</row>
    <row r="112" spans="1:15" ht="15.75" x14ac:dyDescent="0.3">
      <c r="A112" s="122" t="s">
        <v>228</v>
      </c>
      <c r="B112" s="112" t="s">
        <v>364</v>
      </c>
      <c r="C112" s="137">
        <v>0</v>
      </c>
      <c r="D112" s="137">
        <v>0</v>
      </c>
      <c r="E112" s="137">
        <v>0</v>
      </c>
      <c r="F112" s="137">
        <v>0</v>
      </c>
      <c r="G112" s="137">
        <v>0</v>
      </c>
      <c r="H112" s="137">
        <v>0</v>
      </c>
      <c r="I112" s="137">
        <v>0</v>
      </c>
      <c r="J112" s="137">
        <v>0</v>
      </c>
      <c r="K112" s="137">
        <v>0</v>
      </c>
      <c r="L112" s="137">
        <v>0</v>
      </c>
      <c r="M112" s="137">
        <v>0</v>
      </c>
      <c r="N112" s="137">
        <v>0</v>
      </c>
      <c r="O112" s="137">
        <v>0</v>
      </c>
    </row>
    <row r="113" spans="1:15" ht="15.75" x14ac:dyDescent="0.3">
      <c r="A113" s="122" t="s">
        <v>203</v>
      </c>
      <c r="B113" s="112" t="s">
        <v>365</v>
      </c>
      <c r="C113" s="137">
        <v>53.498278808678727</v>
      </c>
      <c r="D113" s="137">
        <v>5.9712111247978967</v>
      </c>
      <c r="E113" s="137">
        <v>0.24816153669125948</v>
      </c>
      <c r="F113" s="137">
        <v>0.27614501729244118</v>
      </c>
      <c r="G113" s="137">
        <v>0.27617559123981383</v>
      </c>
      <c r="H113" s="137">
        <v>0.27622239743427152</v>
      </c>
      <c r="I113" s="137">
        <v>0.27625586282728537</v>
      </c>
      <c r="J113" s="137">
        <v>0.27631473904746118</v>
      </c>
      <c r="K113" s="137">
        <v>0.2763583310183611</v>
      </c>
      <c r="L113" s="137">
        <v>0.27643794825601004</v>
      </c>
      <c r="M113" s="137">
        <v>0.27649290078344191</v>
      </c>
      <c r="N113" s="137">
        <v>0.27665242089372788</v>
      </c>
      <c r="O113" s="137">
        <v>0.27683841267955828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53.498278808678727</v>
      </c>
      <c r="D115" s="149">
        <f t="shared" si="27"/>
        <v>5.9712111247978967</v>
      </c>
      <c r="E115" s="149">
        <f t="shared" ref="E115:O115" si="28">SUM(E111:E114)</f>
        <v>0.24816153669125948</v>
      </c>
      <c r="F115" s="149">
        <f t="shared" si="28"/>
        <v>0.27614501729244118</v>
      </c>
      <c r="G115" s="149">
        <f t="shared" si="28"/>
        <v>0.27617559123981383</v>
      </c>
      <c r="H115" s="149">
        <f t="shared" si="28"/>
        <v>0.27622239743427152</v>
      </c>
      <c r="I115" s="149">
        <f t="shared" si="28"/>
        <v>0.27625586282728537</v>
      </c>
      <c r="J115" s="149">
        <f t="shared" si="28"/>
        <v>0.27631473904746118</v>
      </c>
      <c r="K115" s="149">
        <f t="shared" si="28"/>
        <v>0.2763583310183611</v>
      </c>
      <c r="L115" s="149">
        <f t="shared" si="28"/>
        <v>0.27643794825601004</v>
      </c>
      <c r="M115" s="149">
        <f t="shared" si="28"/>
        <v>0.27649290078344191</v>
      </c>
      <c r="N115" s="149">
        <f t="shared" si="28"/>
        <v>0.27665242089372788</v>
      </c>
      <c r="O115" s="149">
        <f t="shared" si="28"/>
        <v>0.27683841267955828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377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0</v>
      </c>
      <c r="D119" s="137">
        <v>0</v>
      </c>
      <c r="E119" s="137">
        <v>0</v>
      </c>
      <c r="F119" s="137">
        <v>0</v>
      </c>
      <c r="G119" s="137">
        <v>0</v>
      </c>
      <c r="H119" s="137">
        <v>0</v>
      </c>
      <c r="I119" s="137">
        <v>0</v>
      </c>
      <c r="J119" s="137">
        <v>0</v>
      </c>
      <c r="K119" s="137">
        <v>0</v>
      </c>
      <c r="L119" s="137">
        <v>0</v>
      </c>
      <c r="M119" s="137">
        <v>0</v>
      </c>
      <c r="N119" s="137">
        <v>0</v>
      </c>
      <c r="O119" s="137">
        <v>0</v>
      </c>
    </row>
    <row r="120" spans="1:15" ht="15.75" x14ac:dyDescent="0.3">
      <c r="A120" s="119" t="s">
        <v>217</v>
      </c>
      <c r="B120" s="92" t="s">
        <v>304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</row>
    <row r="121" spans="1:15" ht="15.75" x14ac:dyDescent="0.3">
      <c r="A121" s="119" t="s">
        <v>223</v>
      </c>
      <c r="B121" s="92" t="s">
        <v>305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</row>
    <row r="122" spans="1:15" ht="15.75" x14ac:dyDescent="0.3">
      <c r="A122" s="119" t="s">
        <v>232</v>
      </c>
      <c r="B122" s="92" t="s">
        <v>306</v>
      </c>
      <c r="C122" s="137">
        <v>0</v>
      </c>
      <c r="D122" s="137">
        <v>0</v>
      </c>
      <c r="E122" s="137">
        <v>0</v>
      </c>
      <c r="F122" s="137">
        <v>0</v>
      </c>
      <c r="G122" s="137">
        <v>0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</row>
    <row r="123" spans="1:15" ht="15.75" x14ac:dyDescent="0.3">
      <c r="A123" s="119" t="s">
        <v>229</v>
      </c>
      <c r="B123" s="92" t="s">
        <v>369</v>
      </c>
      <c r="C123" s="137">
        <v>0</v>
      </c>
      <c r="D123" s="137">
        <v>0</v>
      </c>
      <c r="E123" s="137">
        <v>0</v>
      </c>
      <c r="F123" s="137">
        <v>0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0</v>
      </c>
      <c r="O123" s="137">
        <v>0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0</v>
      </c>
      <c r="D126" s="137">
        <v>0</v>
      </c>
      <c r="E126" s="137">
        <v>0</v>
      </c>
      <c r="F126" s="137">
        <v>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0</v>
      </c>
      <c r="D128" s="150">
        <f t="shared" si="29"/>
        <v>0</v>
      </c>
      <c r="E128" s="150">
        <f t="shared" ref="E128:O128" si="30">SUM(E119:E127)</f>
        <v>0</v>
      </c>
      <c r="F128" s="150">
        <f t="shared" si="30"/>
        <v>0</v>
      </c>
      <c r="G128" s="150">
        <f t="shared" si="30"/>
        <v>0</v>
      </c>
      <c r="H128" s="150">
        <f t="shared" si="30"/>
        <v>0</v>
      </c>
      <c r="I128" s="150">
        <f t="shared" si="30"/>
        <v>0</v>
      </c>
      <c r="J128" s="150">
        <f t="shared" si="30"/>
        <v>0</v>
      </c>
      <c r="K128" s="150">
        <f t="shared" si="30"/>
        <v>0</v>
      </c>
      <c r="L128" s="150">
        <f t="shared" si="30"/>
        <v>0</v>
      </c>
      <c r="M128" s="150">
        <f t="shared" si="30"/>
        <v>0</v>
      </c>
      <c r="N128" s="150">
        <f t="shared" si="30"/>
        <v>0</v>
      </c>
      <c r="O128" s="150">
        <f t="shared" si="30"/>
        <v>0</v>
      </c>
    </row>
    <row r="129" spans="1:15" x14ac:dyDescent="0.25">
      <c r="A129" s="119"/>
      <c r="C129" s="185"/>
      <c r="D129" s="185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</row>
    <row r="130" spans="1:15" x14ac:dyDescent="0.25">
      <c r="A130" s="122"/>
    </row>
  </sheetData>
  <mergeCells count="2">
    <mergeCell ref="B66:D66"/>
    <mergeCell ref="B116:D1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F3D5-1F9B-46EA-8109-EC28A9565611}">
  <sheetPr>
    <tabColor theme="4" tint="0.59999389629810485"/>
  </sheetPr>
  <dimension ref="A1:P130"/>
  <sheetViews>
    <sheetView workbookViewId="0">
      <selection activeCell="D4" sqref="D4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7</v>
      </c>
      <c r="D1" s="53" t="s">
        <v>388</v>
      </c>
    </row>
    <row r="2" spans="1:15" x14ac:dyDescent="0.25">
      <c r="B2" s="194"/>
    </row>
    <row r="3" spans="1:15" ht="30" x14ac:dyDescent="0.35">
      <c r="B3" s="85" t="s">
        <v>378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x14ac:dyDescent="0.3">
      <c r="A5" s="127"/>
      <c r="B5" s="123" t="s">
        <v>336</v>
      </c>
      <c r="C5" s="137">
        <v>662.97969064513347</v>
      </c>
      <c r="D5" s="137">
        <v>599.21077287488583</v>
      </c>
      <c r="E5" s="137">
        <v>528.39414279474875</v>
      </c>
      <c r="F5" s="137">
        <v>343.55491863832691</v>
      </c>
      <c r="G5" s="137">
        <v>297.2079547025233</v>
      </c>
      <c r="H5" s="137">
        <v>253.97641982681762</v>
      </c>
      <c r="I5" s="137">
        <v>228.88168259816155</v>
      </c>
      <c r="J5" s="137">
        <v>196.52200102138772</v>
      </c>
      <c r="K5" s="137">
        <v>176.12645062070325</v>
      </c>
      <c r="L5" s="137">
        <v>178.81987605435359</v>
      </c>
      <c r="M5" s="137">
        <v>180.61351588510803</v>
      </c>
      <c r="N5" s="137">
        <v>184.90182254071993</v>
      </c>
      <c r="O5" s="137">
        <v>176.64177048939342</v>
      </c>
    </row>
    <row r="6" spans="1:15" ht="15.75" x14ac:dyDescent="0.3">
      <c r="A6" s="128"/>
      <c r="B6" s="123" t="s">
        <v>317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x14ac:dyDescent="0.3">
      <c r="A7" s="129"/>
      <c r="B7" s="123" t="s">
        <v>337</v>
      </c>
      <c r="C7" s="137">
        <v>13.755091135881989</v>
      </c>
      <c r="D7" s="137">
        <v>16.192499999999999</v>
      </c>
      <c r="E7" s="137">
        <v>15.100124999999998</v>
      </c>
      <c r="F7" s="137">
        <v>2.7782999999999998</v>
      </c>
      <c r="G7" s="137">
        <v>1.9139399999999998</v>
      </c>
      <c r="H7" s="137">
        <v>1.48176</v>
      </c>
      <c r="I7" s="137">
        <v>1.29654</v>
      </c>
      <c r="J7" s="137">
        <v>1.29654</v>
      </c>
      <c r="K7" s="137">
        <v>1.29654</v>
      </c>
      <c r="L7" s="137">
        <v>1.29654</v>
      </c>
      <c r="M7" s="137">
        <v>1.29654</v>
      </c>
      <c r="N7" s="137">
        <v>1.29654</v>
      </c>
      <c r="O7" s="137">
        <v>1.29654</v>
      </c>
    </row>
    <row r="8" spans="1:15" ht="15.75" x14ac:dyDescent="0.3">
      <c r="A8" s="130"/>
      <c r="B8" s="123" t="s">
        <v>338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x14ac:dyDescent="0.3">
      <c r="A9" s="131"/>
      <c r="B9" s="123" t="s">
        <v>320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x14ac:dyDescent="0.3">
      <c r="A10" s="132"/>
      <c r="B10" s="124" t="s">
        <v>339</v>
      </c>
      <c r="C10" s="137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x14ac:dyDescent="0.3">
      <c r="A11" s="133"/>
      <c r="B11" s="125" t="s">
        <v>340</v>
      </c>
      <c r="C11" s="139">
        <v>676.7347817810155</v>
      </c>
      <c r="D11" s="139">
        <v>615.40327287488583</v>
      </c>
      <c r="E11" s="139">
        <v>543.49426779474879</v>
      </c>
      <c r="F11" s="139">
        <v>346.33321863832691</v>
      </c>
      <c r="G11" s="139">
        <v>299.12189470252332</v>
      </c>
      <c r="H11" s="139">
        <v>255.45817982681763</v>
      </c>
      <c r="I11" s="139">
        <v>230.17822259816154</v>
      </c>
      <c r="J11" s="139">
        <v>197.81854102138772</v>
      </c>
      <c r="K11" s="139">
        <v>177.42299062070325</v>
      </c>
      <c r="L11" s="139">
        <v>180.11641605435358</v>
      </c>
      <c r="M11" s="139">
        <v>181.91005588510802</v>
      </c>
      <c r="N11" s="139">
        <v>186.19836254071993</v>
      </c>
      <c r="O11" s="139">
        <v>177.93831048939342</v>
      </c>
    </row>
    <row r="12" spans="1:15" ht="15.75" x14ac:dyDescent="0.3">
      <c r="A12" s="134"/>
      <c r="B12" s="123" t="s">
        <v>216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x14ac:dyDescent="0.3">
      <c r="A13" s="135"/>
      <c r="B13" s="125" t="s">
        <v>341</v>
      </c>
      <c r="C13" s="139">
        <v>676.7347817810155</v>
      </c>
      <c r="D13" s="139">
        <v>615.40327287488583</v>
      </c>
      <c r="E13" s="139">
        <v>543.49426779474879</v>
      </c>
      <c r="F13" s="139">
        <v>346.33321863832691</v>
      </c>
      <c r="G13" s="139">
        <v>299.12189470252332</v>
      </c>
      <c r="H13" s="139">
        <v>255.45817982681763</v>
      </c>
      <c r="I13" s="139">
        <v>230.17822259816154</v>
      </c>
      <c r="J13" s="139">
        <v>197.81854102138772</v>
      </c>
      <c r="K13" s="139">
        <v>177.42299062070325</v>
      </c>
      <c r="L13" s="139">
        <v>180.11641605435358</v>
      </c>
      <c r="M13" s="139">
        <v>181.91005588510802</v>
      </c>
      <c r="N13" s="139">
        <v>186.19836254071993</v>
      </c>
      <c r="O13" s="139">
        <v>177.93831048939342</v>
      </c>
    </row>
    <row r="14" spans="1:15" x14ac:dyDescent="0.25">
      <c r="C14" s="185">
        <f>C11-AME_UE_détail!$AE74</f>
        <v>14.331408326818973</v>
      </c>
      <c r="D14" s="185">
        <f>D11-AME_UE_détail!$AM74</f>
        <v>14.627667750559453</v>
      </c>
      <c r="E14" s="185">
        <f>E11-AME_UE_détail!$AU74</f>
        <v>13.662448482419222</v>
      </c>
      <c r="F14" s="185"/>
      <c r="G14" s="185">
        <f>G11-AME_UE_détail!$BC74</f>
        <v>0</v>
      </c>
      <c r="H14" s="185"/>
      <c r="I14" s="185">
        <f>I11-AME_UE_détail!$BK74</f>
        <v>0</v>
      </c>
      <c r="J14" s="185"/>
      <c r="K14" s="185">
        <f>K11-AME_UE_détail!$BS74</f>
        <v>0</v>
      </c>
      <c r="L14" s="185"/>
      <c r="M14" s="185">
        <f>M11-AME_UE_détail!$CA74</f>
        <v>0</v>
      </c>
      <c r="N14" s="185">
        <f>N11-AME_UE_détail!$CI74</f>
        <v>0</v>
      </c>
      <c r="O14" s="185">
        <f>O11-AME_UE_détail!$CQ74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378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6" ht="15.75" x14ac:dyDescent="0.3">
      <c r="A17" s="119" t="s">
        <v>219</v>
      </c>
      <c r="B17" s="87" t="s">
        <v>239</v>
      </c>
      <c r="C17" s="137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</row>
    <row r="18" spans="1:16" ht="15.75" x14ac:dyDescent="0.3">
      <c r="A18" s="119" t="s">
        <v>218</v>
      </c>
      <c r="B18" s="87" t="s">
        <v>240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x14ac:dyDescent="0.3">
      <c r="A19" s="119" t="s">
        <v>161</v>
      </c>
      <c r="B19" s="87" t="s">
        <v>241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x14ac:dyDescent="0.3">
      <c r="A20" s="119" t="s">
        <v>231</v>
      </c>
      <c r="B20" s="87" t="s">
        <v>242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x14ac:dyDescent="0.3">
      <c r="A22" s="119" t="s">
        <v>186</v>
      </c>
      <c r="B22" s="87" t="s">
        <v>244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x14ac:dyDescent="0.3">
      <c r="A23" s="119" t="s">
        <v>162</v>
      </c>
      <c r="B23" s="87" t="s">
        <v>245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x14ac:dyDescent="0.3">
      <c r="A24" s="119" t="s">
        <v>246</v>
      </c>
      <c r="B24" s="87" t="s">
        <v>343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x14ac:dyDescent="0.3">
      <c r="A25" s="119" t="s">
        <v>160</v>
      </c>
      <c r="B25" s="87" t="s">
        <v>247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x14ac:dyDescent="0.3">
      <c r="A26" s="119"/>
      <c r="B26" s="88" t="s">
        <v>344</v>
      </c>
      <c r="C26" s="140">
        <f t="shared" ref="C26:O26" si="0">SUM(C17:C25)</f>
        <v>0</v>
      </c>
      <c r="D26" s="140">
        <f t="shared" si="0"/>
        <v>0</v>
      </c>
      <c r="E26" s="140">
        <f t="shared" si="0"/>
        <v>0</v>
      </c>
      <c r="F26" s="140">
        <f t="shared" ref="F26" si="1">SUM(F17:F25)</f>
        <v>0</v>
      </c>
      <c r="G26" s="140">
        <f t="shared" si="0"/>
        <v>0</v>
      </c>
      <c r="H26" s="140">
        <f t="shared" ref="H26" si="2">SUM(H17:H25)</f>
        <v>0</v>
      </c>
      <c r="I26" s="140">
        <f t="shared" si="0"/>
        <v>0</v>
      </c>
      <c r="J26" s="140">
        <f t="shared" ref="J26" si="3">SUM(J17:J25)</f>
        <v>0</v>
      </c>
      <c r="K26" s="140">
        <f t="shared" si="0"/>
        <v>0</v>
      </c>
      <c r="L26" s="140">
        <f t="shared" ref="L26" si="4">SUM(L17:L25)</f>
        <v>0</v>
      </c>
      <c r="M26" s="140">
        <f t="shared" si="0"/>
        <v>0</v>
      </c>
      <c r="N26" s="140">
        <f t="shared" si="0"/>
        <v>0</v>
      </c>
      <c r="O26" s="140">
        <f t="shared" si="0"/>
        <v>0</v>
      </c>
    </row>
    <row r="27" spans="1:16" ht="15.75" x14ac:dyDescent="0.3">
      <c r="A27" s="120"/>
      <c r="B27" s="89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</row>
    <row r="28" spans="1:16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6" ht="30" x14ac:dyDescent="0.35">
      <c r="A29" s="118"/>
      <c r="B29" s="85" t="s">
        <v>378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6" ht="15.75" x14ac:dyDescent="0.3">
      <c r="A30" s="119" t="s">
        <v>167</v>
      </c>
      <c r="B30" s="92" t="s">
        <v>248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  <c r="P30" t="s">
        <v>379</v>
      </c>
    </row>
    <row r="31" spans="1:16" ht="15.75" x14ac:dyDescent="0.3">
      <c r="A31" s="119" t="s">
        <v>10</v>
      </c>
      <c r="B31" s="92" t="s">
        <v>249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</row>
    <row r="32" spans="1:16" ht="15.75" x14ac:dyDescent="0.3">
      <c r="A32" s="119" t="s">
        <v>168</v>
      </c>
      <c r="B32" s="92" t="s">
        <v>250</v>
      </c>
      <c r="C32" s="137">
        <v>598.2855258330535</v>
      </c>
      <c r="D32" s="137">
        <v>532.05460685894093</v>
      </c>
      <c r="E32" s="137">
        <v>467.06847435689394</v>
      </c>
      <c r="F32" s="137">
        <v>266.89771446517267</v>
      </c>
      <c r="G32" s="137">
        <v>225.54922761721133</v>
      </c>
      <c r="H32" s="137">
        <v>180.00432779961409</v>
      </c>
      <c r="I32" s="137">
        <v>153.36734727636363</v>
      </c>
      <c r="J32" s="137">
        <v>118.19795149207248</v>
      </c>
      <c r="K32" s="137">
        <v>95.929258286376424</v>
      </c>
      <c r="L32" s="137">
        <v>95.931365935855553</v>
      </c>
      <c r="M32" s="137">
        <v>95.930793910495865</v>
      </c>
      <c r="N32" s="137">
        <v>95.930898298065969</v>
      </c>
      <c r="O32" s="137">
        <v>83.579971350941136</v>
      </c>
    </row>
    <row r="33" spans="1:15" ht="15.75" x14ac:dyDescent="0.3">
      <c r="A33" s="119" t="s">
        <v>170</v>
      </c>
      <c r="B33" s="92" t="s">
        <v>251</v>
      </c>
      <c r="C33" s="137">
        <v>0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</row>
    <row r="34" spans="1:15" ht="15.75" x14ac:dyDescent="0.3">
      <c r="A34" s="119" t="s">
        <v>164</v>
      </c>
      <c r="B34" s="92" t="s">
        <v>252</v>
      </c>
      <c r="C34" s="137">
        <v>0</v>
      </c>
      <c r="D34" s="137">
        <v>0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0</v>
      </c>
      <c r="L34" s="137">
        <v>0</v>
      </c>
      <c r="M34" s="137">
        <v>0</v>
      </c>
      <c r="N34" s="137">
        <v>0</v>
      </c>
      <c r="O34" s="137">
        <v>0</v>
      </c>
    </row>
    <row r="35" spans="1:15" ht="15.75" x14ac:dyDescent="0.3">
      <c r="A35" s="119" t="s">
        <v>165</v>
      </c>
      <c r="B35" s="92" t="s">
        <v>253</v>
      </c>
      <c r="C35" s="137">
        <v>64.69416481207999</v>
      </c>
      <c r="D35" s="137">
        <v>67.156166015944876</v>
      </c>
      <c r="E35" s="137">
        <v>61.325668437854851</v>
      </c>
      <c r="F35" s="137">
        <v>76.657204173154227</v>
      </c>
      <c r="G35" s="137">
        <v>71.658727085311966</v>
      </c>
      <c r="H35" s="137">
        <v>73.97209202720353</v>
      </c>
      <c r="I35" s="137">
        <v>75.514335321797915</v>
      </c>
      <c r="J35" s="137">
        <v>78.324049529315261</v>
      </c>
      <c r="K35" s="137">
        <v>80.197192334326829</v>
      </c>
      <c r="L35" s="137">
        <v>82.888510118498033</v>
      </c>
      <c r="M35" s="137">
        <v>84.68272197461215</v>
      </c>
      <c r="N35" s="137">
        <v>88.970924242653979</v>
      </c>
      <c r="O35" s="137">
        <v>93.061799138452272</v>
      </c>
    </row>
    <row r="36" spans="1:15" ht="15.75" x14ac:dyDescent="0.3">
      <c r="A36" s="119" t="s">
        <v>171</v>
      </c>
      <c r="B36" s="92" t="s">
        <v>254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</row>
    <row r="37" spans="1:15" ht="15.75" x14ac:dyDescent="0.3">
      <c r="A37" s="119" t="s">
        <v>169</v>
      </c>
      <c r="B37" s="92" t="s">
        <v>255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37">
        <v>0</v>
      </c>
    </row>
    <row r="38" spans="1:15" ht="15.75" x14ac:dyDescent="0.3">
      <c r="A38" s="119" t="s">
        <v>166</v>
      </c>
      <c r="B38" s="92" t="s">
        <v>256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</row>
    <row r="39" spans="1:15" ht="15.75" x14ac:dyDescent="0.3">
      <c r="A39" s="119"/>
      <c r="B39" s="93" t="s">
        <v>345</v>
      </c>
      <c r="C39" s="141">
        <f t="shared" ref="C39:D39" si="5">SUM(C30:C38)</f>
        <v>662.97969064513347</v>
      </c>
      <c r="D39" s="141">
        <f t="shared" si="5"/>
        <v>599.21077287488583</v>
      </c>
      <c r="E39" s="141">
        <f t="shared" ref="E39:O39" si="6">SUM(E30:E38)</f>
        <v>528.39414279474875</v>
      </c>
      <c r="F39" s="141">
        <f t="shared" si="6"/>
        <v>343.55491863832691</v>
      </c>
      <c r="G39" s="141">
        <f t="shared" si="6"/>
        <v>297.2079547025233</v>
      </c>
      <c r="H39" s="141">
        <f t="shared" si="6"/>
        <v>253.97641982681762</v>
      </c>
      <c r="I39" s="141">
        <f t="shared" si="6"/>
        <v>228.88168259816155</v>
      </c>
      <c r="J39" s="141">
        <f t="shared" si="6"/>
        <v>196.52200102138772</v>
      </c>
      <c r="K39" s="141">
        <f t="shared" si="6"/>
        <v>176.12645062070325</v>
      </c>
      <c r="L39" s="141">
        <f t="shared" si="6"/>
        <v>178.81987605435359</v>
      </c>
      <c r="M39" s="141">
        <f t="shared" si="6"/>
        <v>180.61351588510803</v>
      </c>
      <c r="N39" s="141">
        <f t="shared" si="6"/>
        <v>184.90182254071993</v>
      </c>
      <c r="O39" s="141">
        <f t="shared" si="6"/>
        <v>176.64177048939342</v>
      </c>
    </row>
    <row r="40" spans="1:15" ht="15.75" x14ac:dyDescent="0.3">
      <c r="A40" s="120"/>
      <c r="B40" s="94"/>
      <c r="C40" s="152"/>
      <c r="D40" s="152"/>
      <c r="E40" s="152"/>
      <c r="F40" s="187"/>
      <c r="G40" s="187"/>
      <c r="H40" s="152"/>
      <c r="I40" s="152"/>
      <c r="J40" s="152"/>
      <c r="K40" s="152"/>
      <c r="L40" s="152"/>
      <c r="M40" s="152"/>
      <c r="N40" s="152"/>
      <c r="O40" s="152"/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378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</row>
    <row r="44" spans="1:15" ht="15.75" x14ac:dyDescent="0.3">
      <c r="A44" s="119" t="s">
        <v>209</v>
      </c>
      <c r="B44" s="92" t="s">
        <v>258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</row>
    <row r="45" spans="1:15" ht="15.75" x14ac:dyDescent="0.3">
      <c r="A45" s="119" t="s">
        <v>192</v>
      </c>
      <c r="B45" s="92" t="s">
        <v>259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</row>
    <row r="46" spans="1:15" ht="15.75" x14ac:dyDescent="0.3">
      <c r="A46" s="119" t="s">
        <v>188</v>
      </c>
      <c r="B46" s="92" t="s">
        <v>260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</row>
    <row r="47" spans="1:15" ht="15.75" x14ac:dyDescent="0.3">
      <c r="A47" s="119"/>
      <c r="B47" s="97" t="s">
        <v>346</v>
      </c>
      <c r="C47" s="142">
        <f t="shared" ref="C47:D47" si="7">SUM(C43:C46)</f>
        <v>0</v>
      </c>
      <c r="D47" s="142">
        <f t="shared" si="7"/>
        <v>0</v>
      </c>
      <c r="E47" s="142">
        <f t="shared" ref="E47:O47" si="8">SUM(E43:E46)</f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2">
        <f t="shared" si="8"/>
        <v>0</v>
      </c>
      <c r="K47" s="142">
        <f t="shared" si="8"/>
        <v>0</v>
      </c>
      <c r="L47" s="142">
        <f t="shared" si="8"/>
        <v>0</v>
      </c>
      <c r="M47" s="142">
        <f t="shared" si="8"/>
        <v>0</v>
      </c>
      <c r="N47" s="142">
        <f t="shared" si="8"/>
        <v>0</v>
      </c>
      <c r="O47" s="142">
        <f t="shared" si="8"/>
        <v>0</v>
      </c>
    </row>
    <row r="48" spans="1:15" ht="15.75" x14ac:dyDescent="0.3">
      <c r="A48" s="120"/>
      <c r="B48" s="89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378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7.5224999999999991</v>
      </c>
      <c r="D54" s="137">
        <v>11.3925</v>
      </c>
      <c r="E54" s="137">
        <v>15.020624999999999</v>
      </c>
      <c r="F54" s="137">
        <v>1.7651250000000001</v>
      </c>
      <c r="G54" s="137">
        <v>1.2159749999999998</v>
      </c>
      <c r="H54" s="137">
        <v>0.94140000000000001</v>
      </c>
      <c r="I54" s="137">
        <v>0.82372500000000004</v>
      </c>
      <c r="J54" s="137">
        <v>0.82372500000000004</v>
      </c>
      <c r="K54" s="137">
        <v>0.82372500000000004</v>
      </c>
      <c r="L54" s="137">
        <v>0.82372500000000004</v>
      </c>
      <c r="M54" s="137">
        <v>0.82372500000000004</v>
      </c>
      <c r="N54" s="137">
        <v>0.82372500000000004</v>
      </c>
      <c r="O54" s="137">
        <v>0.82372500000000004</v>
      </c>
    </row>
    <row r="55" spans="1:15" ht="15.75" x14ac:dyDescent="0.3">
      <c r="A55" s="121" t="s">
        <v>206</v>
      </c>
      <c r="B55" s="87" t="s">
        <v>265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</row>
    <row r="56" spans="1:15" ht="15.75" x14ac:dyDescent="0.3">
      <c r="A56" s="121" t="s">
        <v>187</v>
      </c>
      <c r="B56" s="87" t="s">
        <v>266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7.5224999999999991</v>
      </c>
      <c r="D58" s="143">
        <f t="shared" si="9"/>
        <v>11.3925</v>
      </c>
      <c r="E58" s="143">
        <f>SUM(E51:E57)</f>
        <v>15.020624999999999</v>
      </c>
      <c r="F58" s="143">
        <f t="shared" ref="F58:O58" si="10">SUM(F51:F57)</f>
        <v>1.7651250000000001</v>
      </c>
      <c r="G58" s="143">
        <f t="shared" si="10"/>
        <v>1.2159749999999998</v>
      </c>
      <c r="H58" s="143">
        <f t="shared" si="10"/>
        <v>0.94140000000000001</v>
      </c>
      <c r="I58" s="143">
        <f t="shared" si="10"/>
        <v>0.82372500000000004</v>
      </c>
      <c r="J58" s="143">
        <f t="shared" si="10"/>
        <v>0.82372500000000004</v>
      </c>
      <c r="K58" s="143">
        <f t="shared" si="10"/>
        <v>0.82372500000000004</v>
      </c>
      <c r="L58" s="143">
        <f t="shared" si="10"/>
        <v>0.82372500000000004</v>
      </c>
      <c r="M58" s="143">
        <f t="shared" si="10"/>
        <v>0.82372500000000004</v>
      </c>
      <c r="N58" s="143">
        <f t="shared" si="10"/>
        <v>0.82372500000000004</v>
      </c>
      <c r="O58" s="143">
        <f t="shared" si="10"/>
        <v>0.82372500000000004</v>
      </c>
    </row>
    <row r="59" spans="1:15" ht="15.75" x14ac:dyDescent="0.3">
      <c r="A59" s="121" t="s">
        <v>230</v>
      </c>
      <c r="B59" s="87" t="s">
        <v>269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6.2325911358819894</v>
      </c>
      <c r="D62" s="137">
        <v>4.8</v>
      </c>
      <c r="E62" s="137">
        <v>7.9500000000000001E-2</v>
      </c>
      <c r="F62" s="137">
        <v>1.0131749999999999</v>
      </c>
      <c r="G62" s="137">
        <v>0.69796499999999984</v>
      </c>
      <c r="H62" s="137">
        <v>0.54035999999999995</v>
      </c>
      <c r="I62" s="137">
        <v>0.47281499999999999</v>
      </c>
      <c r="J62" s="137">
        <v>0.47281499999999999</v>
      </c>
      <c r="K62" s="137">
        <v>0.47281499999999999</v>
      </c>
      <c r="L62" s="137">
        <v>0.47281499999999999</v>
      </c>
      <c r="M62" s="137">
        <v>0.47281499999999999</v>
      </c>
      <c r="N62" s="137">
        <v>0.47281499999999999</v>
      </c>
      <c r="O62" s="137">
        <v>0.47281499999999999</v>
      </c>
    </row>
    <row r="63" spans="1:15" ht="27" x14ac:dyDescent="0.3">
      <c r="A63" s="121" t="s">
        <v>207</v>
      </c>
      <c r="B63" s="87" t="s">
        <v>273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</row>
    <row r="64" spans="1:15" x14ac:dyDescent="0.25">
      <c r="A64" s="121"/>
      <c r="B64" s="100" t="s">
        <v>348</v>
      </c>
      <c r="C64" s="143">
        <f t="shared" ref="C64:D64" si="11">SUM(C59:C63)</f>
        <v>6.2325911358819894</v>
      </c>
      <c r="D64" s="143">
        <f t="shared" si="11"/>
        <v>4.8</v>
      </c>
      <c r="E64" s="143">
        <f>SUM(E59:E63)</f>
        <v>7.9500000000000001E-2</v>
      </c>
      <c r="F64" s="143">
        <f t="shared" ref="F64:O64" si="12">SUM(F59:F63)</f>
        <v>1.0131749999999999</v>
      </c>
      <c r="G64" s="143">
        <f t="shared" si="12"/>
        <v>0.69796499999999984</v>
      </c>
      <c r="H64" s="143">
        <f t="shared" si="12"/>
        <v>0.54035999999999995</v>
      </c>
      <c r="I64" s="143">
        <f t="shared" si="12"/>
        <v>0.47281499999999999</v>
      </c>
      <c r="J64" s="143">
        <f t="shared" si="12"/>
        <v>0.47281499999999999</v>
      </c>
      <c r="K64" s="143">
        <f t="shared" si="12"/>
        <v>0.47281499999999999</v>
      </c>
      <c r="L64" s="143">
        <f t="shared" si="12"/>
        <v>0.47281499999999999</v>
      </c>
      <c r="M64" s="143">
        <f t="shared" si="12"/>
        <v>0.47281499999999999</v>
      </c>
      <c r="N64" s="143">
        <f t="shared" si="12"/>
        <v>0.47281499999999999</v>
      </c>
      <c r="O64" s="143">
        <f t="shared" si="12"/>
        <v>0.47281499999999999</v>
      </c>
    </row>
    <row r="65" spans="1:15" ht="15.75" x14ac:dyDescent="0.3">
      <c r="A65" s="119"/>
      <c r="B65" s="101" t="s">
        <v>349</v>
      </c>
      <c r="C65" s="144">
        <f t="shared" ref="C65:D65" si="13">SUM(C58,C64)</f>
        <v>13.755091135881989</v>
      </c>
      <c r="D65" s="144">
        <f t="shared" si="13"/>
        <v>16.192499999999999</v>
      </c>
      <c r="E65" s="144">
        <f>SUM(E58,E64)</f>
        <v>15.100124999999998</v>
      </c>
      <c r="F65" s="144">
        <f t="shared" ref="F65:O65" si="14">SUM(F58,F64)</f>
        <v>2.7782999999999998</v>
      </c>
      <c r="G65" s="144">
        <f t="shared" si="14"/>
        <v>1.9139399999999998</v>
      </c>
      <c r="H65" s="144">
        <f t="shared" si="14"/>
        <v>1.48176</v>
      </c>
      <c r="I65" s="144">
        <f t="shared" si="14"/>
        <v>1.29654</v>
      </c>
      <c r="J65" s="144">
        <f t="shared" si="14"/>
        <v>1.29654</v>
      </c>
      <c r="K65" s="144">
        <f t="shared" si="14"/>
        <v>1.29654</v>
      </c>
      <c r="L65" s="144">
        <f t="shared" si="14"/>
        <v>1.29654</v>
      </c>
      <c r="M65" s="144">
        <f t="shared" si="14"/>
        <v>1.29654</v>
      </c>
      <c r="N65" s="144">
        <f t="shared" si="14"/>
        <v>1.29654</v>
      </c>
      <c r="O65" s="144">
        <f t="shared" si="14"/>
        <v>1.29654</v>
      </c>
    </row>
    <row r="66" spans="1:15" ht="15.75" x14ac:dyDescent="0.3">
      <c r="A66" s="120"/>
      <c r="B66" s="216"/>
      <c r="C66" s="216"/>
      <c r="D66" s="216"/>
      <c r="E66" s="152"/>
      <c r="F66" s="186"/>
      <c r="G66" s="186"/>
      <c r="H66" s="152"/>
      <c r="I66" s="152"/>
      <c r="J66" s="152"/>
      <c r="K66" s="152"/>
      <c r="L66" s="152"/>
      <c r="M66" s="152"/>
      <c r="N66" s="152"/>
      <c r="O66" s="152"/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378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</row>
    <row r="70" spans="1:15" ht="15.75" x14ac:dyDescent="0.3">
      <c r="A70" s="119" t="s">
        <v>214</v>
      </c>
      <c r="B70" s="92" t="s">
        <v>275</v>
      </c>
      <c r="C70" s="137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</row>
    <row r="71" spans="1:15" ht="15.75" x14ac:dyDescent="0.3">
      <c r="A71" s="119" t="s">
        <v>215</v>
      </c>
      <c r="B71" s="92" t="s">
        <v>276</v>
      </c>
      <c r="C71" s="137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7">
        <v>0</v>
      </c>
      <c r="M71" s="137">
        <v>0</v>
      </c>
      <c r="N71" s="137">
        <v>0</v>
      </c>
      <c r="O71" s="137">
        <v>0</v>
      </c>
    </row>
    <row r="72" spans="1:15" ht="15.75" x14ac:dyDescent="0.3">
      <c r="A72" s="119" t="s">
        <v>213</v>
      </c>
      <c r="B72" s="92" t="s">
        <v>277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</row>
    <row r="73" spans="1:15" ht="15.75" x14ac:dyDescent="0.3">
      <c r="A73" s="119"/>
      <c r="B73" s="104" t="s">
        <v>350</v>
      </c>
      <c r="C73" s="145">
        <f t="shared" ref="C73:D73" si="15">SUM(C69:C72)</f>
        <v>0</v>
      </c>
      <c r="D73" s="145">
        <f t="shared" si="15"/>
        <v>0</v>
      </c>
      <c r="E73" s="145">
        <f>SUM(E69:E72)</f>
        <v>0</v>
      </c>
      <c r="F73" s="145">
        <f t="shared" ref="F73:O73" si="16">SUM(F69:F72)</f>
        <v>0</v>
      </c>
      <c r="G73" s="145">
        <f t="shared" si="16"/>
        <v>0</v>
      </c>
      <c r="H73" s="145">
        <f t="shared" si="16"/>
        <v>0</v>
      </c>
      <c r="I73" s="145">
        <f t="shared" si="16"/>
        <v>0</v>
      </c>
      <c r="J73" s="145">
        <f t="shared" si="16"/>
        <v>0</v>
      </c>
      <c r="K73" s="145">
        <f t="shared" si="16"/>
        <v>0</v>
      </c>
      <c r="L73" s="145">
        <f t="shared" si="16"/>
        <v>0</v>
      </c>
      <c r="M73" s="145">
        <f t="shared" si="16"/>
        <v>0</v>
      </c>
      <c r="N73" s="145">
        <f t="shared" si="16"/>
        <v>0</v>
      </c>
      <c r="O73" s="145">
        <f t="shared" si="16"/>
        <v>0</v>
      </c>
    </row>
    <row r="74" spans="1:15" ht="15.75" x14ac:dyDescent="0.3">
      <c r="A74" s="119" t="s">
        <v>196</v>
      </c>
      <c r="B74" s="92" t="s">
        <v>278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</row>
    <row r="78" spans="1:15" ht="15.75" x14ac:dyDescent="0.3">
      <c r="A78" s="119" t="s">
        <v>193</v>
      </c>
      <c r="B78" s="92" t="s">
        <v>282</v>
      </c>
      <c r="C78" s="137">
        <v>0</v>
      </c>
      <c r="D78" s="137">
        <v>0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</row>
    <row r="79" spans="1:15" ht="15.75" x14ac:dyDescent="0.3">
      <c r="A79" s="119"/>
      <c r="B79" s="104" t="s">
        <v>351</v>
      </c>
      <c r="C79" s="145">
        <f t="shared" ref="C79:D79" si="17">SUM(C74:C78)</f>
        <v>0</v>
      </c>
      <c r="D79" s="145">
        <f t="shared" si="17"/>
        <v>0</v>
      </c>
      <c r="E79" s="145">
        <f>SUM(E74:E78)</f>
        <v>0</v>
      </c>
      <c r="F79" s="145">
        <f t="shared" ref="F79:O79" si="18">SUM(F74:F78)</f>
        <v>0</v>
      </c>
      <c r="G79" s="145">
        <f t="shared" si="18"/>
        <v>0</v>
      </c>
      <c r="H79" s="145">
        <f t="shared" si="18"/>
        <v>0</v>
      </c>
      <c r="I79" s="145">
        <f t="shared" si="18"/>
        <v>0</v>
      </c>
      <c r="J79" s="145">
        <f t="shared" si="18"/>
        <v>0</v>
      </c>
      <c r="K79" s="145">
        <f t="shared" si="18"/>
        <v>0</v>
      </c>
      <c r="L79" s="145">
        <f t="shared" si="18"/>
        <v>0</v>
      </c>
      <c r="M79" s="145">
        <f t="shared" si="18"/>
        <v>0</v>
      </c>
      <c r="N79" s="145">
        <f t="shared" si="18"/>
        <v>0</v>
      </c>
      <c r="O79" s="145">
        <f t="shared" si="18"/>
        <v>0</v>
      </c>
    </row>
    <row r="80" spans="1:15" ht="15.75" x14ac:dyDescent="0.3">
      <c r="A80" s="119" t="s">
        <v>205</v>
      </c>
      <c r="B80" s="92" t="s">
        <v>283</v>
      </c>
      <c r="C80" s="137">
        <v>0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>
        <v>0</v>
      </c>
      <c r="N80" s="137">
        <v>0</v>
      </c>
      <c r="O80" s="137">
        <v>0</v>
      </c>
    </row>
    <row r="81" spans="1:15" ht="15.75" x14ac:dyDescent="0.3">
      <c r="A81" s="119"/>
      <c r="B81" s="105" t="s">
        <v>352</v>
      </c>
      <c r="C81" s="146">
        <f t="shared" ref="C81:D81" si="19">+C79+C73+C80</f>
        <v>0</v>
      </c>
      <c r="D81" s="146">
        <f t="shared" si="19"/>
        <v>0</v>
      </c>
      <c r="E81" s="146">
        <f>+E79+E73+E80</f>
        <v>0</v>
      </c>
      <c r="F81" s="146">
        <f t="shared" ref="F81:O81" si="20">+F79+F73+F80</f>
        <v>0</v>
      </c>
      <c r="G81" s="146">
        <f t="shared" si="20"/>
        <v>0</v>
      </c>
      <c r="H81" s="146">
        <f t="shared" si="20"/>
        <v>0</v>
      </c>
      <c r="I81" s="146">
        <f t="shared" si="20"/>
        <v>0</v>
      </c>
      <c r="J81" s="146">
        <f t="shared" si="20"/>
        <v>0</v>
      </c>
      <c r="K81" s="146">
        <f t="shared" si="20"/>
        <v>0</v>
      </c>
      <c r="L81" s="146">
        <f t="shared" si="20"/>
        <v>0</v>
      </c>
      <c r="M81" s="146">
        <f t="shared" si="20"/>
        <v>0</v>
      </c>
      <c r="N81" s="146">
        <f t="shared" si="20"/>
        <v>0</v>
      </c>
      <c r="O81" s="146">
        <f t="shared" si="20"/>
        <v>0</v>
      </c>
    </row>
    <row r="82" spans="1:15" ht="15.75" x14ac:dyDescent="0.3">
      <c r="A82" s="119"/>
      <c r="B82" s="106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378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</row>
    <row r="86" spans="1:15" ht="15.75" x14ac:dyDescent="0.3">
      <c r="A86" s="119" t="s">
        <v>173</v>
      </c>
      <c r="B86" s="92" t="s">
        <v>285</v>
      </c>
      <c r="C86" s="137">
        <v>0</v>
      </c>
      <c r="D86" s="137">
        <v>0</v>
      </c>
      <c r="E86" s="137">
        <v>0</v>
      </c>
      <c r="F86" s="137">
        <v>0</v>
      </c>
      <c r="G86" s="137">
        <v>0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0</v>
      </c>
    </row>
    <row r="87" spans="1:15" ht="15.75" x14ac:dyDescent="0.3">
      <c r="A87" s="119" t="s">
        <v>174</v>
      </c>
      <c r="B87" s="92" t="s">
        <v>286</v>
      </c>
      <c r="C87" s="137">
        <v>0</v>
      </c>
      <c r="D87" s="137">
        <v>0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5" ht="15.75" x14ac:dyDescent="0.3">
      <c r="A88" s="119" t="s">
        <v>175</v>
      </c>
      <c r="B88" s="92" t="s">
        <v>354</v>
      </c>
      <c r="C88" s="137">
        <v>0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7">
        <v>0</v>
      </c>
      <c r="M88" s="137">
        <v>0</v>
      </c>
      <c r="N88" s="137">
        <v>0</v>
      </c>
      <c r="O88" s="137">
        <v>0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</row>
    <row r="91" spans="1:15" ht="15.75" x14ac:dyDescent="0.3">
      <c r="A91" s="119" t="s">
        <v>177</v>
      </c>
      <c r="B91" s="92" t="s">
        <v>290</v>
      </c>
      <c r="C91" s="137">
        <v>0</v>
      </c>
      <c r="D91" s="137">
        <v>0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</row>
    <row r="92" spans="1:15" s="52" customFormat="1" ht="15.75" x14ac:dyDescent="0.3">
      <c r="A92" s="183" t="s">
        <v>178</v>
      </c>
      <c r="B92" s="184" t="s">
        <v>389</v>
      </c>
      <c r="C92" s="137">
        <v>0</v>
      </c>
      <c r="D92" s="137">
        <v>0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0</v>
      </c>
      <c r="D93" s="137">
        <v>0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0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7">
        <v>0</v>
      </c>
      <c r="M95" s="137">
        <v>0</v>
      </c>
      <c r="N95" s="137">
        <v>0</v>
      </c>
      <c r="O95" s="137">
        <v>0</v>
      </c>
    </row>
    <row r="96" spans="1:15" ht="15.75" x14ac:dyDescent="0.3">
      <c r="A96" s="119" t="s">
        <v>181</v>
      </c>
      <c r="B96" s="92" t="s">
        <v>356</v>
      </c>
      <c r="C96" s="137">
        <v>0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7">
        <v>0</v>
      </c>
      <c r="M96" s="137">
        <v>0</v>
      </c>
      <c r="N96" s="137">
        <v>0</v>
      </c>
      <c r="O96" s="137">
        <v>0</v>
      </c>
    </row>
    <row r="97" spans="1:15" ht="15.75" x14ac:dyDescent="0.3">
      <c r="A97" s="119" t="s">
        <v>182</v>
      </c>
      <c r="B97" s="92" t="s">
        <v>357</v>
      </c>
      <c r="C97" s="137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7">
        <v>0</v>
      </c>
      <c r="M97" s="137">
        <v>0</v>
      </c>
      <c r="N97" s="137">
        <v>0</v>
      </c>
      <c r="O97" s="137">
        <v>0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</row>
    <row r="100" spans="1:15" ht="15.75" x14ac:dyDescent="0.3">
      <c r="A100" s="119" t="s">
        <v>183</v>
      </c>
      <c r="B100" s="92" t="s">
        <v>295</v>
      </c>
      <c r="C100" s="137">
        <v>0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7">
        <v>0</v>
      </c>
      <c r="M100" s="137">
        <v>0</v>
      </c>
      <c r="N100" s="137">
        <v>0</v>
      </c>
      <c r="O100" s="137">
        <v>0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0</v>
      </c>
      <c r="D102" s="147">
        <f t="shared" si="21"/>
        <v>0</v>
      </c>
      <c r="E102" s="147">
        <f>SUM(E85:E101)</f>
        <v>0</v>
      </c>
      <c r="F102" s="147">
        <f t="shared" ref="F102:O102" si="22">SUM(F85:F101)</f>
        <v>0</v>
      </c>
      <c r="G102" s="147">
        <f t="shared" si="22"/>
        <v>0</v>
      </c>
      <c r="H102" s="147">
        <f t="shared" si="22"/>
        <v>0</v>
      </c>
      <c r="I102" s="147">
        <f t="shared" si="22"/>
        <v>0</v>
      </c>
      <c r="J102" s="147">
        <f t="shared" si="22"/>
        <v>0</v>
      </c>
      <c r="K102" s="147">
        <f t="shared" si="22"/>
        <v>0</v>
      </c>
      <c r="L102" s="147">
        <f t="shared" si="22"/>
        <v>0</v>
      </c>
      <c r="M102" s="147">
        <f t="shared" si="22"/>
        <v>0</v>
      </c>
      <c r="N102" s="147">
        <f t="shared" si="22"/>
        <v>0</v>
      </c>
      <c r="O102" s="147">
        <f t="shared" si="22"/>
        <v>0</v>
      </c>
    </row>
    <row r="103" spans="1:15" ht="15.75" x14ac:dyDescent="0.3">
      <c r="A103" s="119" t="s">
        <v>198</v>
      </c>
      <c r="B103" s="92" t="s">
        <v>298</v>
      </c>
      <c r="C103" s="137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</row>
    <row r="104" spans="1:15" ht="15.75" x14ac:dyDescent="0.3">
      <c r="A104" s="119" t="s">
        <v>220</v>
      </c>
      <c r="B104" s="92" t="s">
        <v>360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</row>
    <row r="105" spans="1:15" ht="15.75" x14ac:dyDescent="0.3">
      <c r="A105" s="119" t="s">
        <v>200</v>
      </c>
      <c r="B105" s="92" t="s">
        <v>299</v>
      </c>
      <c r="C105" s="137">
        <v>0</v>
      </c>
      <c r="D105" s="137">
        <v>0</v>
      </c>
      <c r="E105" s="137">
        <v>0</v>
      </c>
      <c r="F105" s="137">
        <v>0</v>
      </c>
      <c r="G105" s="137">
        <v>0</v>
      </c>
      <c r="H105" s="137">
        <v>0</v>
      </c>
      <c r="I105" s="137">
        <v>0</v>
      </c>
      <c r="J105" s="137">
        <v>0</v>
      </c>
      <c r="K105" s="137">
        <v>0</v>
      </c>
      <c r="L105" s="137">
        <v>0</v>
      </c>
      <c r="M105" s="137">
        <v>0</v>
      </c>
      <c r="N105" s="137">
        <v>0</v>
      </c>
      <c r="O105" s="137">
        <v>0</v>
      </c>
    </row>
    <row r="106" spans="1:15" ht="15.75" x14ac:dyDescent="0.3">
      <c r="A106" s="119" t="s">
        <v>199</v>
      </c>
      <c r="B106" s="92" t="s">
        <v>300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</row>
    <row r="107" spans="1:15" ht="15.75" x14ac:dyDescent="0.3">
      <c r="A107" s="119" t="s">
        <v>201</v>
      </c>
      <c r="B107" s="92" t="s">
        <v>301</v>
      </c>
      <c r="C107" s="137">
        <v>0</v>
      </c>
      <c r="D107" s="137">
        <v>0</v>
      </c>
      <c r="E107" s="137">
        <v>0</v>
      </c>
      <c r="F107" s="137">
        <v>0</v>
      </c>
      <c r="G107" s="137">
        <v>0</v>
      </c>
      <c r="H107" s="137">
        <v>0</v>
      </c>
      <c r="I107" s="137">
        <v>0</v>
      </c>
      <c r="J107" s="137">
        <v>0</v>
      </c>
      <c r="K107" s="137">
        <v>0</v>
      </c>
      <c r="L107" s="137">
        <v>0</v>
      </c>
      <c r="M107" s="137">
        <v>0</v>
      </c>
      <c r="N107" s="137">
        <v>0</v>
      </c>
      <c r="O107" s="137">
        <v>0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0</v>
      </c>
      <c r="D108" s="147">
        <f t="shared" si="23"/>
        <v>0</v>
      </c>
      <c r="E108" s="147">
        <f>SUM(E103:E107)</f>
        <v>0</v>
      </c>
      <c r="F108" s="147">
        <f t="shared" ref="F108:O108" si="24">SUM(F103:F107)</f>
        <v>0</v>
      </c>
      <c r="G108" s="147">
        <f t="shared" si="24"/>
        <v>0</v>
      </c>
      <c r="H108" s="147">
        <f t="shared" si="24"/>
        <v>0</v>
      </c>
      <c r="I108" s="147">
        <f t="shared" si="24"/>
        <v>0</v>
      </c>
      <c r="J108" s="147">
        <f t="shared" si="24"/>
        <v>0</v>
      </c>
      <c r="K108" s="147">
        <f t="shared" si="24"/>
        <v>0</v>
      </c>
      <c r="L108" s="147">
        <f t="shared" si="24"/>
        <v>0</v>
      </c>
      <c r="M108" s="147">
        <f t="shared" si="24"/>
        <v>0</v>
      </c>
      <c r="N108" s="147">
        <f t="shared" si="24"/>
        <v>0</v>
      </c>
      <c r="O108" s="147">
        <f t="shared" si="24"/>
        <v>0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0</v>
      </c>
      <c r="D109" s="148">
        <f t="shared" si="25"/>
        <v>0</v>
      </c>
      <c r="E109" s="148">
        <f>+E102+E108</f>
        <v>0</v>
      </c>
      <c r="F109" s="148">
        <f t="shared" ref="F109:O109" si="26">+F102+F108</f>
        <v>0</v>
      </c>
      <c r="G109" s="148">
        <f t="shared" si="26"/>
        <v>0</v>
      </c>
      <c r="H109" s="148">
        <f t="shared" si="26"/>
        <v>0</v>
      </c>
      <c r="I109" s="148">
        <f t="shared" si="26"/>
        <v>0</v>
      </c>
      <c r="J109" s="148">
        <f t="shared" si="26"/>
        <v>0</v>
      </c>
      <c r="K109" s="148">
        <f t="shared" si="26"/>
        <v>0</v>
      </c>
      <c r="L109" s="148">
        <f t="shared" si="26"/>
        <v>0</v>
      </c>
      <c r="M109" s="148">
        <f t="shared" si="26"/>
        <v>0</v>
      </c>
      <c r="N109" s="148">
        <f t="shared" si="26"/>
        <v>0</v>
      </c>
      <c r="O109" s="148">
        <f t="shared" si="26"/>
        <v>0</v>
      </c>
    </row>
    <row r="110" spans="1:15" ht="15.75" x14ac:dyDescent="0.3">
      <c r="A110" s="119"/>
      <c r="B110" s="111"/>
      <c r="C110" s="152"/>
      <c r="D110" s="152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</row>
    <row r="111" spans="1:15" ht="15.75" x14ac:dyDescent="0.3">
      <c r="A111" s="122" t="s">
        <v>221</v>
      </c>
      <c r="B111" s="112" t="s">
        <v>363</v>
      </c>
      <c r="C111" s="137">
        <v>0</v>
      </c>
      <c r="D111" s="137">
        <v>0</v>
      </c>
      <c r="E111" s="137">
        <v>0</v>
      </c>
      <c r="F111" s="137">
        <v>0</v>
      </c>
      <c r="G111" s="137">
        <v>0</v>
      </c>
      <c r="H111" s="137">
        <v>0</v>
      </c>
      <c r="I111" s="137">
        <v>0</v>
      </c>
      <c r="J111" s="137">
        <v>0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</row>
    <row r="112" spans="1:15" ht="15.75" x14ac:dyDescent="0.3">
      <c r="A112" s="122" t="s">
        <v>228</v>
      </c>
      <c r="B112" s="112" t="s">
        <v>364</v>
      </c>
      <c r="C112" s="137">
        <v>0</v>
      </c>
      <c r="D112" s="137">
        <v>0</v>
      </c>
      <c r="E112" s="137">
        <v>0</v>
      </c>
      <c r="F112" s="137">
        <v>0</v>
      </c>
      <c r="G112" s="137">
        <v>0</v>
      </c>
      <c r="H112" s="137">
        <v>0</v>
      </c>
      <c r="I112" s="137">
        <v>0</v>
      </c>
      <c r="J112" s="137">
        <v>0</v>
      </c>
      <c r="K112" s="137">
        <v>0</v>
      </c>
      <c r="L112" s="137">
        <v>0</v>
      </c>
      <c r="M112" s="137">
        <v>0</v>
      </c>
      <c r="N112" s="137">
        <v>0</v>
      </c>
      <c r="O112" s="137">
        <v>0</v>
      </c>
    </row>
    <row r="113" spans="1:15" ht="15.75" x14ac:dyDescent="0.3">
      <c r="A113" s="122" t="s">
        <v>203</v>
      </c>
      <c r="B113" s="112" t="s">
        <v>365</v>
      </c>
      <c r="C113" s="137">
        <v>0</v>
      </c>
      <c r="D113" s="137">
        <v>0</v>
      </c>
      <c r="E113" s="137">
        <v>0</v>
      </c>
      <c r="F113" s="137">
        <v>0</v>
      </c>
      <c r="G113" s="137">
        <v>0</v>
      </c>
      <c r="H113" s="137">
        <v>0</v>
      </c>
      <c r="I113" s="137">
        <v>0</v>
      </c>
      <c r="J113" s="137">
        <v>0</v>
      </c>
      <c r="K113" s="137">
        <v>0</v>
      </c>
      <c r="L113" s="137">
        <v>0</v>
      </c>
      <c r="M113" s="137">
        <v>0</v>
      </c>
      <c r="N113" s="137">
        <v>0</v>
      </c>
      <c r="O113" s="137">
        <v>0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0</v>
      </c>
      <c r="D115" s="149">
        <f t="shared" si="27"/>
        <v>0</v>
      </c>
      <c r="E115" s="149">
        <f t="shared" ref="E115:O115" si="28">SUM(E111:E114)</f>
        <v>0</v>
      </c>
      <c r="F115" s="149">
        <f t="shared" si="28"/>
        <v>0</v>
      </c>
      <c r="G115" s="149">
        <f t="shared" si="28"/>
        <v>0</v>
      </c>
      <c r="H115" s="149">
        <f t="shared" si="28"/>
        <v>0</v>
      </c>
      <c r="I115" s="149">
        <f t="shared" si="28"/>
        <v>0</v>
      </c>
      <c r="J115" s="149">
        <f t="shared" si="28"/>
        <v>0</v>
      </c>
      <c r="K115" s="149">
        <f t="shared" si="28"/>
        <v>0</v>
      </c>
      <c r="L115" s="149">
        <f t="shared" si="28"/>
        <v>0</v>
      </c>
      <c r="M115" s="149">
        <f t="shared" si="28"/>
        <v>0</v>
      </c>
      <c r="N115" s="149">
        <f t="shared" si="28"/>
        <v>0</v>
      </c>
      <c r="O115" s="149">
        <f t="shared" si="28"/>
        <v>0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378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0</v>
      </c>
      <c r="D119" s="137">
        <v>0</v>
      </c>
      <c r="E119" s="137">
        <v>0</v>
      </c>
      <c r="F119" s="137">
        <v>0</v>
      </c>
      <c r="G119" s="137">
        <v>0</v>
      </c>
      <c r="H119" s="137">
        <v>0</v>
      </c>
      <c r="I119" s="137">
        <v>0</v>
      </c>
      <c r="J119" s="137">
        <v>0</v>
      </c>
      <c r="K119" s="137">
        <v>0</v>
      </c>
      <c r="L119" s="137">
        <v>0</v>
      </c>
      <c r="M119" s="137">
        <v>0</v>
      </c>
      <c r="N119" s="137">
        <v>0</v>
      </c>
      <c r="O119" s="137">
        <v>0</v>
      </c>
    </row>
    <row r="120" spans="1:15" ht="15.75" x14ac:dyDescent="0.3">
      <c r="A120" s="119" t="s">
        <v>217</v>
      </c>
      <c r="B120" s="92" t="s">
        <v>304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</row>
    <row r="121" spans="1:15" ht="15.75" x14ac:dyDescent="0.3">
      <c r="A121" s="119" t="s">
        <v>223</v>
      </c>
      <c r="B121" s="92" t="s">
        <v>305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</row>
    <row r="122" spans="1:15" ht="15.75" x14ac:dyDescent="0.3">
      <c r="A122" s="119" t="s">
        <v>232</v>
      </c>
      <c r="B122" s="92" t="s">
        <v>306</v>
      </c>
      <c r="C122" s="137">
        <v>0</v>
      </c>
      <c r="D122" s="137">
        <v>0</v>
      </c>
      <c r="E122" s="137">
        <v>0</v>
      </c>
      <c r="F122" s="137">
        <v>0</v>
      </c>
      <c r="G122" s="137">
        <v>0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</row>
    <row r="123" spans="1:15" ht="15.75" x14ac:dyDescent="0.3">
      <c r="A123" s="119" t="s">
        <v>229</v>
      </c>
      <c r="B123" s="92" t="s">
        <v>369</v>
      </c>
      <c r="C123" s="137">
        <v>0</v>
      </c>
      <c r="D123" s="137">
        <v>0</v>
      </c>
      <c r="E123" s="137">
        <v>0</v>
      </c>
      <c r="F123" s="137">
        <v>0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0</v>
      </c>
      <c r="O123" s="137">
        <v>0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0</v>
      </c>
      <c r="D126" s="137">
        <v>0</v>
      </c>
      <c r="E126" s="137">
        <v>0</v>
      </c>
      <c r="F126" s="137">
        <v>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0</v>
      </c>
      <c r="D128" s="150">
        <f t="shared" si="29"/>
        <v>0</v>
      </c>
      <c r="E128" s="150">
        <f t="shared" ref="E128:O128" si="30">SUM(E119:E127)</f>
        <v>0</v>
      </c>
      <c r="F128" s="150">
        <f t="shared" si="30"/>
        <v>0</v>
      </c>
      <c r="G128" s="150">
        <f t="shared" si="30"/>
        <v>0</v>
      </c>
      <c r="H128" s="150">
        <f t="shared" si="30"/>
        <v>0</v>
      </c>
      <c r="I128" s="150">
        <f t="shared" si="30"/>
        <v>0</v>
      </c>
      <c r="J128" s="150">
        <f t="shared" si="30"/>
        <v>0</v>
      </c>
      <c r="K128" s="150">
        <f t="shared" si="30"/>
        <v>0</v>
      </c>
      <c r="L128" s="150">
        <f t="shared" si="30"/>
        <v>0</v>
      </c>
      <c r="M128" s="150">
        <f t="shared" si="30"/>
        <v>0</v>
      </c>
      <c r="N128" s="150">
        <f t="shared" si="30"/>
        <v>0</v>
      </c>
      <c r="O128" s="150">
        <f t="shared" si="30"/>
        <v>0</v>
      </c>
    </row>
    <row r="129" spans="1:15" x14ac:dyDescent="0.25">
      <c r="A129" s="119"/>
      <c r="C129" s="185"/>
      <c r="D129" s="185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</row>
    <row r="130" spans="1:15" x14ac:dyDescent="0.25">
      <c r="A130" s="122"/>
    </row>
  </sheetData>
  <mergeCells count="2">
    <mergeCell ref="B66:D66"/>
    <mergeCell ref="B116:D1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8773-3B13-4433-BBF1-87F0A611B60A}">
  <sheetPr>
    <tabColor rgb="FF92D050"/>
  </sheetPr>
  <dimension ref="A2:V161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38.85546875" customWidth="1"/>
    <col min="3" max="3" width="13.5703125" style="53" bestFit="1" customWidth="1"/>
    <col min="4" max="4" width="12.5703125" style="53" bestFit="1" customWidth="1"/>
    <col min="5" max="5" width="15.140625" style="53" bestFit="1" customWidth="1"/>
    <col min="6" max="6" width="15.140625" style="53" customWidth="1"/>
    <col min="7" max="7" width="14" style="53" bestFit="1" customWidth="1"/>
    <col min="8" max="8" width="14" style="53" customWidth="1"/>
    <col min="9" max="9" width="14" style="53" bestFit="1" customWidth="1"/>
    <col min="10" max="10" width="14" style="53" customWidth="1"/>
    <col min="11" max="14" width="12.85546875" style="53" customWidth="1"/>
    <col min="15" max="15" width="14" style="53" bestFit="1" customWidth="1"/>
    <col min="20" max="21" width="10.85546875" style="52" customWidth="1"/>
    <col min="22" max="22" width="11.42578125" style="52"/>
  </cols>
  <sheetData>
    <row r="2" spans="1:22" x14ac:dyDescent="0.25">
      <c r="A2" t="s">
        <v>312</v>
      </c>
    </row>
    <row r="3" spans="1:22" ht="15.75" thickBot="1" x14ac:dyDescent="0.3">
      <c r="T3" s="52" t="s">
        <v>387</v>
      </c>
    </row>
    <row r="4" spans="1:22" ht="15.75" thickBot="1" x14ac:dyDescent="0.3">
      <c r="A4" s="64" t="s">
        <v>234</v>
      </c>
      <c r="C4" s="212" t="s">
        <v>313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4"/>
    </row>
    <row r="5" spans="1:22" x14ac:dyDescent="0.25">
      <c r="A5" s="65" t="s">
        <v>158</v>
      </c>
      <c r="B5" s="65" t="s">
        <v>314</v>
      </c>
      <c r="C5" s="53">
        <v>2018</v>
      </c>
      <c r="D5" s="53">
        <v>2019</v>
      </c>
      <c r="E5" s="53">
        <v>2020</v>
      </c>
      <c r="F5" s="53">
        <v>2023</v>
      </c>
      <c r="G5" s="53">
        <v>2025</v>
      </c>
      <c r="H5" s="53">
        <v>2028</v>
      </c>
      <c r="I5" s="53">
        <v>2030</v>
      </c>
      <c r="J5" s="53">
        <v>2033</v>
      </c>
      <c r="K5" s="53">
        <v>2035</v>
      </c>
      <c r="L5" s="53">
        <v>2038</v>
      </c>
      <c r="M5" s="53">
        <v>2040</v>
      </c>
      <c r="N5" s="53">
        <v>2045</v>
      </c>
      <c r="O5" s="53">
        <v>2050</v>
      </c>
      <c r="T5" s="52">
        <v>2018</v>
      </c>
      <c r="U5" s="52">
        <v>2019</v>
      </c>
      <c r="V5" s="52">
        <v>2020</v>
      </c>
    </row>
    <row r="6" spans="1:22" x14ac:dyDescent="0.25">
      <c r="A6" s="66" t="s">
        <v>159</v>
      </c>
      <c r="B6" s="66" t="s">
        <v>315</v>
      </c>
      <c r="C6" s="154">
        <v>48011.024168399505</v>
      </c>
      <c r="D6" s="154">
        <v>46051.616427935922</v>
      </c>
      <c r="E6" s="154">
        <v>40901.915045354282</v>
      </c>
      <c r="F6" s="154">
        <v>31556.95313658677</v>
      </c>
      <c r="G6" s="154">
        <v>32715.878807946676</v>
      </c>
      <c r="H6" s="154">
        <v>32805.403103236502</v>
      </c>
      <c r="I6" s="154">
        <v>32955.312894200702</v>
      </c>
      <c r="J6" s="154">
        <v>32240.201197703547</v>
      </c>
      <c r="K6" s="154">
        <v>31894.480039075937</v>
      </c>
      <c r="L6" s="154">
        <v>31201.707035253086</v>
      </c>
      <c r="M6" s="154">
        <v>30708.964345901808</v>
      </c>
      <c r="N6" s="154">
        <v>30263.759281372924</v>
      </c>
      <c r="O6" s="154">
        <v>35988.441535034312</v>
      </c>
      <c r="T6" s="52">
        <v>43.070769135355178</v>
      </c>
      <c r="U6" s="52">
        <v>40.957166738524947</v>
      </c>
      <c r="V6" s="52">
        <v>36.001699057937408</v>
      </c>
    </row>
    <row r="7" spans="1:22" x14ac:dyDescent="0.25">
      <c r="A7" s="67" t="s">
        <v>163</v>
      </c>
      <c r="B7" s="67" t="s">
        <v>316</v>
      </c>
      <c r="C7" s="154">
        <v>82940.670323593498</v>
      </c>
      <c r="D7" s="154">
        <v>79971.797938579592</v>
      </c>
      <c r="E7" s="154">
        <v>72414.20764156591</v>
      </c>
      <c r="F7" s="154">
        <v>71541.994487986201</v>
      </c>
      <c r="G7" s="154">
        <v>68711.860218685848</v>
      </c>
      <c r="H7" s="154">
        <v>66060.774143204748</v>
      </c>
      <c r="I7" s="154">
        <v>64387.350990881052</v>
      </c>
      <c r="J7" s="154">
        <v>62128.651479589331</v>
      </c>
      <c r="K7" s="154">
        <v>60563.566815403974</v>
      </c>
      <c r="L7" s="154">
        <v>58955.156381313791</v>
      </c>
      <c r="M7" s="154">
        <v>57851.555663711028</v>
      </c>
      <c r="N7" s="154">
        <v>54986.963258958662</v>
      </c>
      <c r="O7" s="154">
        <v>51743.065506954503</v>
      </c>
      <c r="T7" s="52">
        <v>82.699259090731431</v>
      </c>
      <c r="U7" s="52">
        <v>79.734870626814669</v>
      </c>
      <c r="V7" s="52">
        <v>72.195758678954007</v>
      </c>
    </row>
    <row r="8" spans="1:22" x14ac:dyDescent="0.25">
      <c r="A8" s="67" t="s">
        <v>208</v>
      </c>
      <c r="B8" s="67" t="s">
        <v>317</v>
      </c>
      <c r="C8" s="154">
        <v>16216.045633684334</v>
      </c>
      <c r="D8" s="154">
        <v>16750.333452689902</v>
      </c>
      <c r="E8" s="154">
        <v>16188.553548240547</v>
      </c>
      <c r="F8" s="154">
        <v>15474.259320260069</v>
      </c>
      <c r="G8" s="154">
        <v>14984.39976321159</v>
      </c>
      <c r="H8" s="154">
        <v>14314.464826423695</v>
      </c>
      <c r="I8" s="154">
        <v>13788.242156686574</v>
      </c>
      <c r="J8" s="154">
        <v>12179.067595541939</v>
      </c>
      <c r="K8" s="154">
        <v>11245.815902124285</v>
      </c>
      <c r="L8" s="154">
        <v>10006.004127219052</v>
      </c>
      <c r="M8" s="154">
        <v>9262.0980640177368</v>
      </c>
      <c r="N8" s="154">
        <v>7648.8659738633651</v>
      </c>
      <c r="O8" s="154">
        <v>6315.6739672498261</v>
      </c>
      <c r="T8" s="52">
        <v>13.71622638000253</v>
      </c>
      <c r="U8" s="52">
        <v>14.193599795921667</v>
      </c>
      <c r="V8" s="52">
        <v>13.652837176715135</v>
      </c>
    </row>
    <row r="9" spans="1:22" x14ac:dyDescent="0.25">
      <c r="A9" s="67" t="s">
        <v>189</v>
      </c>
      <c r="B9" s="67" t="s">
        <v>318</v>
      </c>
      <c r="C9" s="154">
        <v>78644.355703773894</v>
      </c>
      <c r="D9" s="154">
        <v>75739.711314953791</v>
      </c>
      <c r="E9" s="154">
        <v>71315.06918766872</v>
      </c>
      <c r="F9" s="154">
        <v>67109.930570245735</v>
      </c>
      <c r="G9" s="154">
        <v>62709.980754153621</v>
      </c>
      <c r="H9" s="154">
        <v>56722.553900149724</v>
      </c>
      <c r="I9" s="154">
        <v>52889.430467804843</v>
      </c>
      <c r="J9" s="154">
        <v>48926.976977276019</v>
      </c>
      <c r="K9" s="154">
        <v>46322.873293160912</v>
      </c>
      <c r="L9" s="154">
        <v>43666.831905157072</v>
      </c>
      <c r="M9" s="154">
        <v>41936.967984216382</v>
      </c>
      <c r="N9" s="154">
        <v>37800.610166514947</v>
      </c>
      <c r="O9" s="154">
        <v>34265.800986297814</v>
      </c>
      <c r="T9" s="52">
        <v>77.539228124087259</v>
      </c>
      <c r="U9" s="52">
        <v>74.624350386152514</v>
      </c>
      <c r="V9" s="52">
        <v>70.208949560813551</v>
      </c>
    </row>
    <row r="10" spans="1:22" x14ac:dyDescent="0.25">
      <c r="A10" s="67" t="s">
        <v>204</v>
      </c>
      <c r="B10" s="67" t="s">
        <v>319</v>
      </c>
      <c r="C10" s="154">
        <v>84456.045501346802</v>
      </c>
      <c r="D10" s="154">
        <v>83206.680553836195</v>
      </c>
      <c r="E10" s="154">
        <v>81724.412313002802</v>
      </c>
      <c r="F10" s="154">
        <v>79759.727933576098</v>
      </c>
      <c r="G10" s="154">
        <v>79313.611860949357</v>
      </c>
      <c r="H10" s="154">
        <v>78619.86421831898</v>
      </c>
      <c r="I10" s="154">
        <v>78129.59748059696</v>
      </c>
      <c r="J10" s="154">
        <v>77125.058067269085</v>
      </c>
      <c r="K10" s="154">
        <v>76438.382546204841</v>
      </c>
      <c r="L10" s="154">
        <v>75402.207649140211</v>
      </c>
      <c r="M10" s="154">
        <v>74718.927010217565</v>
      </c>
      <c r="N10" s="154">
        <v>73105.255352537337</v>
      </c>
      <c r="O10" s="154">
        <v>72167.355611555875</v>
      </c>
      <c r="T10" s="52">
        <v>83.152499216044461</v>
      </c>
      <c r="U10" s="52">
        <v>81.95021105744695</v>
      </c>
      <c r="V10" s="52">
        <v>80.382143301986872</v>
      </c>
    </row>
    <row r="11" spans="1:22" x14ac:dyDescent="0.25">
      <c r="A11" s="67" t="s">
        <v>197</v>
      </c>
      <c r="B11" s="67" t="s">
        <v>320</v>
      </c>
      <c r="C11" s="154">
        <v>135550.93525350967</v>
      </c>
      <c r="D11" s="154">
        <v>135303.6063881834</v>
      </c>
      <c r="E11" s="154">
        <v>112966.00901943092</v>
      </c>
      <c r="F11" s="154">
        <v>123977.14136819114</v>
      </c>
      <c r="G11" s="154">
        <v>120627.36030424476</v>
      </c>
      <c r="H11" s="154">
        <v>110291.90136815705</v>
      </c>
      <c r="I11" s="154">
        <v>103467.95659117287</v>
      </c>
      <c r="J11" s="154">
        <v>95628.494388258827</v>
      </c>
      <c r="K11" s="154">
        <v>90432.099965643429</v>
      </c>
      <c r="L11" s="154">
        <v>84059.151755190338</v>
      </c>
      <c r="M11" s="154">
        <v>79827.713670018828</v>
      </c>
      <c r="N11" s="154">
        <v>73784.993668123192</v>
      </c>
      <c r="O11" s="154">
        <v>71565.87808782357</v>
      </c>
      <c r="T11" s="52">
        <v>130.62928112907258</v>
      </c>
      <c r="U11" s="52">
        <v>130.26840279784034</v>
      </c>
      <c r="V11" s="52">
        <v>108.6910777782865</v>
      </c>
    </row>
    <row r="12" spans="1:22" x14ac:dyDescent="0.25">
      <c r="A12" s="68"/>
      <c r="B12" s="69" t="s">
        <v>321</v>
      </c>
      <c r="C12" s="154">
        <v>445819.07658430771</v>
      </c>
      <c r="D12" s="154">
        <v>437023.7460761788</v>
      </c>
      <c r="E12" s="154">
        <v>395510.16675526317</v>
      </c>
      <c r="F12" s="154">
        <v>389420.00681684597</v>
      </c>
      <c r="G12" s="154">
        <v>379063.09170919185</v>
      </c>
      <c r="H12" s="154">
        <v>358814.96155949065</v>
      </c>
      <c r="I12" s="154">
        <v>345617.89058134303</v>
      </c>
      <c r="J12" s="154">
        <v>328228.44970563875</v>
      </c>
      <c r="K12" s="154">
        <v>316897.21856161341</v>
      </c>
      <c r="L12" s="154">
        <v>303291.05885327351</v>
      </c>
      <c r="M12" s="154">
        <v>294306.22673808329</v>
      </c>
      <c r="N12" s="154">
        <v>277590.4477013704</v>
      </c>
      <c r="O12" s="154">
        <v>272046.21569491591</v>
      </c>
      <c r="T12" s="52">
        <v>430.80726307529346</v>
      </c>
      <c r="U12" s="52">
        <v>421.72860140270109</v>
      </c>
      <c r="V12" s="52">
        <v>381.13246555469345</v>
      </c>
    </row>
    <row r="13" spans="1:22" x14ac:dyDescent="0.25">
      <c r="A13" s="68"/>
      <c r="B13" s="70" t="s">
        <v>322</v>
      </c>
      <c r="C13" s="181">
        <f>AME_UE_détail!$AH74</f>
        <v>445033.5905676813</v>
      </c>
      <c r="D13" s="181">
        <f>AME_UE_détail!$AP74</f>
        <v>436327.64044987154</v>
      </c>
      <c r="E13" s="181">
        <f>AME_UE_détail!$AX74</f>
        <v>394854.64098486991</v>
      </c>
      <c r="F13" s="181"/>
      <c r="G13" s="181">
        <f>AME_UE_détail!$BF74</f>
        <v>379063.09170919185</v>
      </c>
      <c r="H13" s="181"/>
      <c r="I13" s="181">
        <f>AME_UE_détail!$BN74</f>
        <v>345617.89058134297</v>
      </c>
      <c r="J13" s="181"/>
      <c r="K13" s="181">
        <f>AME_UE_détail!$BV74</f>
        <v>316897.21856161341</v>
      </c>
      <c r="L13" s="181"/>
      <c r="M13" s="181">
        <f>AME_UE_détail!$CD74</f>
        <v>294306.22673808335</v>
      </c>
      <c r="N13" s="181">
        <f>AME_UE_détail!$CL74</f>
        <v>277590.16777525423</v>
      </c>
      <c r="O13" s="181">
        <f>AME_UE_détail!$CT74</f>
        <v>272046.21569491585</v>
      </c>
    </row>
    <row r="14" spans="1:22" x14ac:dyDescent="0.25">
      <c r="A14" s="68"/>
      <c r="B14" s="70"/>
      <c r="C14" s="181">
        <f>IF(ROUND(C13-C12,4)=0,0,C13-C12)</f>
        <v>-785.48601662641158</v>
      </c>
      <c r="D14" s="181">
        <f t="shared" ref="D14:O14" si="0">IF(ROUND(D13-D12,4)=0,0,D13-D12)</f>
        <v>-696.10562630725326</v>
      </c>
      <c r="E14" s="181">
        <f t="shared" ref="E14" si="1">IF(ROUND(E13-E12,4)=0,0,E13-E12)</f>
        <v>-655.52577039325843</v>
      </c>
      <c r="F14" s="181"/>
      <c r="G14" s="181">
        <f>IF(ROUND(G13-G12,4)=0,0,G13-G12)</f>
        <v>0</v>
      </c>
      <c r="H14" s="181"/>
      <c r="I14" s="181">
        <f t="shared" si="0"/>
        <v>0</v>
      </c>
      <c r="J14" s="181"/>
      <c r="K14" s="181">
        <f t="shared" ref="K14:N14" si="2">IF(ROUND(K13-K12,4)=0,0,K13-K12)</f>
        <v>0</v>
      </c>
      <c r="L14" s="181"/>
      <c r="M14" s="181">
        <f t="shared" si="2"/>
        <v>0</v>
      </c>
      <c r="N14" s="181">
        <f t="shared" si="2"/>
        <v>-0.2799261161708273</v>
      </c>
      <c r="O14" s="181">
        <f t="shared" si="0"/>
        <v>0</v>
      </c>
    </row>
    <row r="15" spans="1:22" x14ac:dyDescent="0.25">
      <c r="A15" s="68"/>
      <c r="B15" s="70"/>
      <c r="F15" s="181"/>
      <c r="G15" s="181"/>
      <c r="H15" s="181"/>
      <c r="I15" s="181"/>
      <c r="J15" s="181"/>
      <c r="K15" s="181"/>
      <c r="L15" s="181"/>
      <c r="M15" s="181"/>
      <c r="N15" s="181"/>
      <c r="O15" s="181"/>
    </row>
    <row r="16" spans="1:22" x14ac:dyDescent="0.25">
      <c r="A16" s="66" t="s">
        <v>216</v>
      </c>
      <c r="B16" s="66" t="s">
        <v>323</v>
      </c>
      <c r="C16" s="154">
        <v>-14274.615929221882</v>
      </c>
      <c r="D16" s="154">
        <v>-12469.183631202955</v>
      </c>
      <c r="E16" s="154">
        <v>-14188.42465471309</v>
      </c>
      <c r="F16" s="154">
        <v>-19675.887719110284</v>
      </c>
      <c r="G16" s="154">
        <v>-23315.693050745896</v>
      </c>
      <c r="H16" s="154">
        <v>-23778.831386326994</v>
      </c>
      <c r="I16" s="154">
        <v>-22985.258598331151</v>
      </c>
      <c r="J16" s="154">
        <v>-20712.501836124095</v>
      </c>
      <c r="K16" s="154">
        <v>-19652.720192150246</v>
      </c>
      <c r="L16" s="154">
        <v>-18705.395740382348</v>
      </c>
      <c r="M16" s="154">
        <v>-18529.765055334192</v>
      </c>
      <c r="N16" s="154">
        <v>-17296.89529439748</v>
      </c>
      <c r="O16" s="154">
        <v>-15854.948885820697</v>
      </c>
      <c r="T16" s="52">
        <v>-17.407563422359029</v>
      </c>
      <c r="U16" s="52">
        <v>-15.68575845839789</v>
      </c>
      <c r="V16" s="52">
        <v>-17.364480147576224</v>
      </c>
    </row>
    <row r="17" spans="1:22" x14ac:dyDescent="0.25">
      <c r="B17" s="69" t="s">
        <v>324</v>
      </c>
      <c r="C17" s="154">
        <v>431544.4606550858</v>
      </c>
      <c r="D17" s="154">
        <v>424554.56244497589</v>
      </c>
      <c r="E17" s="154">
        <v>381321.74210055009</v>
      </c>
      <c r="F17" s="154">
        <v>369744.11909773567</v>
      </c>
      <c r="G17" s="154">
        <v>355747.39865844598</v>
      </c>
      <c r="H17" s="154">
        <v>335036.13017316366</v>
      </c>
      <c r="I17" s="154">
        <v>322632.63198301184</v>
      </c>
      <c r="J17" s="154">
        <v>307515.94786951464</v>
      </c>
      <c r="K17" s="154">
        <v>297244.49836946314</v>
      </c>
      <c r="L17" s="154">
        <v>284585.6631128912</v>
      </c>
      <c r="M17" s="154">
        <v>275776.46168274916</v>
      </c>
      <c r="N17" s="154">
        <v>260293.55240697294</v>
      </c>
      <c r="O17" s="154">
        <v>256191.26680909519</v>
      </c>
      <c r="T17" s="52">
        <v>413.39969965293443</v>
      </c>
      <c r="U17" s="52">
        <v>406.04284294430317</v>
      </c>
      <c r="V17" s="52">
        <v>363.76798540711724</v>
      </c>
    </row>
    <row r="18" spans="1:22" x14ac:dyDescent="0.25">
      <c r="B18" s="70" t="s">
        <v>322</v>
      </c>
      <c r="C18" s="181">
        <f>AME_UE_détail!$AH75</f>
        <v>430758.97463845939</v>
      </c>
      <c r="D18" s="181">
        <f>AME_UE_détail!$AP75</f>
        <v>423858.45681866858</v>
      </c>
      <c r="E18" s="181">
        <f>AME_UE_détail!$AX75</f>
        <v>380666.21633015684</v>
      </c>
      <c r="F18" s="181"/>
      <c r="G18" s="181">
        <f>AME_UE_détail!$BF75</f>
        <v>355747.39865844598</v>
      </c>
      <c r="H18" s="181"/>
      <c r="I18" s="181">
        <f>AME_UE_détail!$BN75</f>
        <v>322632.63198301184</v>
      </c>
      <c r="J18" s="181"/>
      <c r="K18" s="181">
        <f>AME_UE_détail!$BV75</f>
        <v>297244.49836946314</v>
      </c>
      <c r="L18" s="181"/>
      <c r="M18" s="181">
        <f>AME_UE_détail!$CD75</f>
        <v>275776.46168274916</v>
      </c>
      <c r="N18" s="181">
        <f>AME_UE_détail!$CL75</f>
        <v>260293.27248085674</v>
      </c>
      <c r="O18" s="181">
        <f>AME_UE_détail!$CT75</f>
        <v>256191.26680909516</v>
      </c>
    </row>
    <row r="19" spans="1:22" x14ac:dyDescent="0.25">
      <c r="B19" s="70"/>
      <c r="C19" s="181">
        <f>IF(ROUND(C18-C17,4)=0,0,C18-C17)</f>
        <v>-785.48601662641158</v>
      </c>
      <c r="D19" s="181">
        <f t="shared" ref="D19:O19" si="3">IF(ROUND(D18-D17,4)=0,0,D18-D17)</f>
        <v>-696.10562630731147</v>
      </c>
      <c r="E19" s="181">
        <f t="shared" ref="E19" si="4">IF(ROUND(E18-E17,4)=0,0,E18-E17)</f>
        <v>-655.52577039325843</v>
      </c>
      <c r="F19" s="181"/>
      <c r="G19" s="181">
        <f t="shared" si="3"/>
        <v>0</v>
      </c>
      <c r="H19" s="181"/>
      <c r="I19" s="181">
        <f t="shared" si="3"/>
        <v>0</v>
      </c>
      <c r="J19" s="181"/>
      <c r="K19" s="181">
        <f t="shared" ref="K19:N19" si="5">IF(ROUND(K18-K17,4)=0,0,K18-K17)</f>
        <v>0</v>
      </c>
      <c r="L19" s="181"/>
      <c r="M19" s="181">
        <f t="shared" si="5"/>
        <v>0</v>
      </c>
      <c r="N19" s="181">
        <f t="shared" si="5"/>
        <v>-0.27992611619993113</v>
      </c>
      <c r="O19" s="181">
        <f t="shared" si="3"/>
        <v>0</v>
      </c>
    </row>
    <row r="20" spans="1:22" x14ac:dyDescent="0.25">
      <c r="B20" s="69"/>
    </row>
    <row r="21" spans="1:22" x14ac:dyDescent="0.25">
      <c r="A21" s="66" t="s">
        <v>202</v>
      </c>
      <c r="B21" s="66" t="s">
        <v>325</v>
      </c>
      <c r="C21" s="154">
        <v>24674.236431381829</v>
      </c>
      <c r="D21" s="154">
        <v>24778.547150117931</v>
      </c>
      <c r="E21" s="154">
        <v>11263.241552017194</v>
      </c>
      <c r="F21" s="154">
        <v>17529.778702567597</v>
      </c>
      <c r="G21" s="154">
        <v>22122.534786102271</v>
      </c>
      <c r="H21" s="154">
        <v>22582.749047806203</v>
      </c>
      <c r="I21" s="154">
        <v>22889.562705583936</v>
      </c>
      <c r="J21" s="154">
        <v>23394.23563127442</v>
      </c>
      <c r="K21" s="154">
        <v>23730.688197824544</v>
      </c>
      <c r="L21" s="154">
        <v>24195.026076191381</v>
      </c>
      <c r="M21" s="154">
        <v>24493.790662116098</v>
      </c>
      <c r="N21" s="154">
        <v>25109.318614420699</v>
      </c>
      <c r="O21" s="154">
        <v>25316.39145649891</v>
      </c>
      <c r="T21" s="52">
        <v>27.957213631309514</v>
      </c>
      <c r="U21" s="52">
        <v>28.073009117102437</v>
      </c>
      <c r="V21" s="52">
        <v>14.621676107897308</v>
      </c>
    </row>
    <row r="23" spans="1:22" ht="15.75" thickBot="1" x14ac:dyDescent="0.3"/>
    <row r="24" spans="1:22" ht="15.75" thickBot="1" x14ac:dyDescent="0.3">
      <c r="A24" s="64" t="s">
        <v>3</v>
      </c>
      <c r="C24" s="212" t="s">
        <v>326</v>
      </c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4"/>
    </row>
    <row r="25" spans="1:22" x14ac:dyDescent="0.25">
      <c r="A25" s="71" t="s">
        <v>158</v>
      </c>
      <c r="B25" s="65" t="s">
        <v>314</v>
      </c>
      <c r="C25" s="53">
        <v>2018</v>
      </c>
      <c r="D25" s="53">
        <v>2019</v>
      </c>
      <c r="E25" s="53">
        <v>2020</v>
      </c>
      <c r="F25" s="53">
        <v>2023</v>
      </c>
      <c r="G25" s="53">
        <v>2025</v>
      </c>
      <c r="H25" s="53">
        <v>2028</v>
      </c>
      <c r="I25" s="53">
        <v>2030</v>
      </c>
      <c r="J25" s="53">
        <v>2033</v>
      </c>
      <c r="K25" s="53">
        <v>2035</v>
      </c>
      <c r="L25" s="53">
        <v>2038</v>
      </c>
      <c r="M25" s="53">
        <v>2040</v>
      </c>
      <c r="N25" s="53">
        <v>2045</v>
      </c>
      <c r="O25" s="53">
        <v>2050</v>
      </c>
      <c r="T25" s="52">
        <v>2018</v>
      </c>
      <c r="U25" s="52">
        <v>2019</v>
      </c>
      <c r="V25" s="52">
        <v>2020</v>
      </c>
    </row>
    <row r="26" spans="1:22" x14ac:dyDescent="0.25">
      <c r="A26" s="66" t="s">
        <v>159</v>
      </c>
      <c r="B26" s="66" t="s">
        <v>315</v>
      </c>
      <c r="C26" s="154">
        <v>46295.148964390122</v>
      </c>
      <c r="D26" s="154">
        <v>44426.730659871973</v>
      </c>
      <c r="E26" s="154">
        <v>39353.018342955482</v>
      </c>
      <c r="F26" s="154">
        <v>29518.454190270957</v>
      </c>
      <c r="G26" s="154">
        <v>30695.301579686271</v>
      </c>
      <c r="H26" s="154">
        <v>30804.02051473087</v>
      </c>
      <c r="I26" s="154">
        <v>30966.473867393386</v>
      </c>
      <c r="J26" s="154">
        <v>30445.661638010744</v>
      </c>
      <c r="K26" s="154">
        <v>30229.237363208962</v>
      </c>
      <c r="L26" s="154">
        <v>29808.093435967901</v>
      </c>
      <c r="M26" s="154">
        <v>29497.199289938872</v>
      </c>
      <c r="N26" s="154">
        <v>29062.718285401472</v>
      </c>
      <c r="O26" s="154">
        <v>34700.555954665484</v>
      </c>
      <c r="T26" s="52">
        <v>41.507748786885266</v>
      </c>
      <c r="U26" s="52">
        <v>39.482334657809808</v>
      </c>
      <c r="V26" s="52">
        <v>34.570431517636855</v>
      </c>
    </row>
    <row r="27" spans="1:22" x14ac:dyDescent="0.25">
      <c r="A27" s="67" t="s">
        <v>163</v>
      </c>
      <c r="B27" s="67" t="s">
        <v>316</v>
      </c>
      <c r="C27" s="154">
        <v>77305.787544813807</v>
      </c>
      <c r="D27" s="154">
        <v>74897.994911394941</v>
      </c>
      <c r="E27" s="154">
        <v>67881.891200717597</v>
      </c>
      <c r="F27" s="154">
        <v>68787.267979617449</v>
      </c>
      <c r="G27" s="154">
        <v>66303.621308268732</v>
      </c>
      <c r="H27" s="154">
        <v>63939.926815243423</v>
      </c>
      <c r="I27" s="154">
        <v>62373.506917438906</v>
      </c>
      <c r="J27" s="154">
        <v>60195.565021644099</v>
      </c>
      <c r="K27" s="154">
        <v>58721.195613040982</v>
      </c>
      <c r="L27" s="154">
        <v>57159.059582221387</v>
      </c>
      <c r="M27" s="154">
        <v>56076.826194827547</v>
      </c>
      <c r="N27" s="154">
        <v>53242.936851610939</v>
      </c>
      <c r="O27" s="154">
        <v>50036.765821823727</v>
      </c>
      <c r="T27" s="52">
        <v>77.062200971610309</v>
      </c>
      <c r="U27" s="52">
        <v>74.683334918472411</v>
      </c>
      <c r="V27" s="52">
        <v>67.711854677624459</v>
      </c>
    </row>
    <row r="28" spans="1:22" x14ac:dyDescent="0.25">
      <c r="A28" s="67" t="s">
        <v>208</v>
      </c>
      <c r="B28" s="67" t="s">
        <v>317</v>
      </c>
      <c r="C28" s="154">
        <v>1178.0893374827804</v>
      </c>
      <c r="D28" s="154">
        <v>1448.2149362011271</v>
      </c>
      <c r="E28" s="154">
        <v>1339.9714452006217</v>
      </c>
      <c r="F28" s="154">
        <v>1439.7671138160615</v>
      </c>
      <c r="G28" s="154">
        <v>1431.7987383358454</v>
      </c>
      <c r="H28" s="154">
        <v>1464.3376431816264</v>
      </c>
      <c r="I28" s="154">
        <v>1489.9710608310663</v>
      </c>
      <c r="J28" s="154">
        <v>1516.8253506444319</v>
      </c>
      <c r="K28" s="154">
        <v>1541.2588544650532</v>
      </c>
      <c r="L28" s="154">
        <v>1593.673093144175</v>
      </c>
      <c r="M28" s="154">
        <v>1630.8786729440067</v>
      </c>
      <c r="N28" s="154">
        <v>1735.8267691369363</v>
      </c>
      <c r="O28" s="154">
        <v>1841.4250480669632</v>
      </c>
      <c r="T28" s="52">
        <v>1.1780893374827803</v>
      </c>
      <c r="U28" s="52">
        <v>1.4482149362011272</v>
      </c>
      <c r="V28" s="52">
        <v>1.3399714452006217</v>
      </c>
    </row>
    <row r="29" spans="1:22" x14ac:dyDescent="0.25">
      <c r="A29" s="67" t="s">
        <v>189</v>
      </c>
      <c r="B29" s="67" t="s">
        <v>318</v>
      </c>
      <c r="C29" s="154">
        <v>65663.370870247469</v>
      </c>
      <c r="D29" s="154">
        <v>64003.320973323898</v>
      </c>
      <c r="E29" s="154">
        <v>60405.298987644623</v>
      </c>
      <c r="F29" s="154">
        <v>58343.443732425105</v>
      </c>
      <c r="G29" s="154">
        <v>54554.56393194745</v>
      </c>
      <c r="H29" s="154">
        <v>49265.879695251664</v>
      </c>
      <c r="I29" s="154">
        <v>45740.090204121159</v>
      </c>
      <c r="J29" s="154">
        <v>42241.472967756948</v>
      </c>
      <c r="K29" s="154">
        <v>39909.061476847492</v>
      </c>
      <c r="L29" s="154">
        <v>37657.952486333968</v>
      </c>
      <c r="M29" s="154">
        <v>36157.213159324943</v>
      </c>
      <c r="N29" s="154">
        <v>32314.352449761645</v>
      </c>
      <c r="O29" s="154">
        <v>28954.880982494837</v>
      </c>
      <c r="T29" s="52">
        <v>65.471421684889648</v>
      </c>
      <c r="U29" s="52">
        <v>63.801691487221234</v>
      </c>
      <c r="V29" s="52">
        <v>60.208796700368708</v>
      </c>
    </row>
    <row r="30" spans="1:22" x14ac:dyDescent="0.25">
      <c r="A30" s="67" t="s">
        <v>204</v>
      </c>
      <c r="B30" s="67" t="s">
        <v>319</v>
      </c>
      <c r="C30" s="154">
        <v>11171.777077410034</v>
      </c>
      <c r="D30" s="154">
        <v>10899.30276335449</v>
      </c>
      <c r="E30" s="154">
        <v>11205.319898128888</v>
      </c>
      <c r="F30" s="154">
        <v>10667.188051215528</v>
      </c>
      <c r="G30" s="154">
        <v>10557.737705570213</v>
      </c>
      <c r="H30" s="154">
        <v>10353.563062091269</v>
      </c>
      <c r="I30" s="154">
        <v>10187.333531483095</v>
      </c>
      <c r="J30" s="154">
        <v>9896.9521754360303</v>
      </c>
      <c r="K30" s="154">
        <v>9686.057190851674</v>
      </c>
      <c r="L30" s="154">
        <v>9361.1485384729913</v>
      </c>
      <c r="M30" s="154">
        <v>9150.8640029047401</v>
      </c>
      <c r="N30" s="154">
        <v>8711.4096824873632</v>
      </c>
      <c r="O30" s="154">
        <v>8494.2397371045208</v>
      </c>
      <c r="T30" s="52">
        <v>11.137854555943838</v>
      </c>
      <c r="U30" s="52">
        <v>10.864949590238671</v>
      </c>
      <c r="V30" s="52">
        <v>11.174253278997021</v>
      </c>
    </row>
    <row r="31" spans="1:22" x14ac:dyDescent="0.25">
      <c r="A31" s="67" t="s">
        <v>197</v>
      </c>
      <c r="B31" s="67" t="s">
        <v>320</v>
      </c>
      <c r="C31" s="154">
        <v>130999.2168193684</v>
      </c>
      <c r="D31" s="154">
        <v>131049.56291152013</v>
      </c>
      <c r="E31" s="154">
        <v>109204.06852583314</v>
      </c>
      <c r="F31" s="154">
        <v>120883.91269068721</v>
      </c>
      <c r="G31" s="154">
        <v>118036.04714626734</v>
      </c>
      <c r="H31" s="154">
        <v>108297.35684647175</v>
      </c>
      <c r="I31" s="154">
        <v>101779.93682534508</v>
      </c>
      <c r="J31" s="154">
        <v>94221.313547887432</v>
      </c>
      <c r="K31" s="154">
        <v>89163.112808081001</v>
      </c>
      <c r="L31" s="154">
        <v>82942.967127869022</v>
      </c>
      <c r="M31" s="154">
        <v>78790.997045886208</v>
      </c>
      <c r="N31" s="154">
        <v>72848.015427557781</v>
      </c>
      <c r="O31" s="154">
        <v>70652.477751463579</v>
      </c>
      <c r="T31" s="52">
        <v>126.09481309831321</v>
      </c>
      <c r="U31" s="52">
        <v>126.0348783610679</v>
      </c>
      <c r="V31" s="52">
        <v>104.96542591644722</v>
      </c>
    </row>
    <row r="32" spans="1:22" x14ac:dyDescent="0.25">
      <c r="A32" s="68"/>
      <c r="B32" s="69" t="s">
        <v>321</v>
      </c>
      <c r="C32" s="154">
        <v>332613.39061371255</v>
      </c>
      <c r="D32" s="154">
        <v>326725.12715566653</v>
      </c>
      <c r="E32" s="154">
        <v>289389.56840048032</v>
      </c>
      <c r="F32" s="154">
        <v>289640.03375803237</v>
      </c>
      <c r="G32" s="154">
        <v>281579.07041007583</v>
      </c>
      <c r="H32" s="154">
        <v>264125.08457697061</v>
      </c>
      <c r="I32" s="154">
        <v>252537.31240661268</v>
      </c>
      <c r="J32" s="154">
        <v>238517.79070137971</v>
      </c>
      <c r="K32" s="154">
        <v>229249.92330649515</v>
      </c>
      <c r="L32" s="154">
        <v>218522.89426400943</v>
      </c>
      <c r="M32" s="154">
        <v>211303.97836582627</v>
      </c>
      <c r="N32" s="154">
        <v>197915.25946595616</v>
      </c>
      <c r="O32" s="154">
        <v>194680.3452956191</v>
      </c>
      <c r="T32" s="52">
        <v>322.45212843512502</v>
      </c>
      <c r="U32" s="52">
        <v>316.31540395101115</v>
      </c>
      <c r="V32" s="52">
        <v>279.97073353627485</v>
      </c>
    </row>
    <row r="33" spans="1:22" x14ac:dyDescent="0.25">
      <c r="A33" s="68"/>
      <c r="B33" s="70" t="s">
        <v>322</v>
      </c>
      <c r="C33" s="181">
        <f>AME_UE_détail!$AA74</f>
        <v>332613.39061371272</v>
      </c>
      <c r="D33" s="181">
        <f>AME_UE_détail!$AI74</f>
        <v>326725.12715566647</v>
      </c>
      <c r="E33" s="181">
        <f>AME_UE_détail!$AQ$74</f>
        <v>289389.56840048032</v>
      </c>
      <c r="F33" s="181"/>
      <c r="G33" s="181">
        <f>AME_UE_détail!$AY$74</f>
        <v>281579.07041007583</v>
      </c>
      <c r="H33" s="181"/>
      <c r="I33" s="181">
        <f>AME_UE_détail!$BG$74</f>
        <v>252537.31240661268</v>
      </c>
      <c r="J33" s="181"/>
      <c r="K33" s="181">
        <f>AME_UE_détail!$BO$74</f>
        <v>229249.92330649521</v>
      </c>
      <c r="L33" s="181"/>
      <c r="M33" s="181">
        <f>AME_UE_détail!$BW$74</f>
        <v>211303.97836582627</v>
      </c>
      <c r="N33" s="181">
        <f>AME_UE_détail!$CE$74</f>
        <v>197915.25946595616</v>
      </c>
      <c r="O33" s="181">
        <f>AME_UE_détail!$CM$74</f>
        <v>194680.3452956191</v>
      </c>
    </row>
    <row r="34" spans="1:22" x14ac:dyDescent="0.25">
      <c r="A34" s="68"/>
      <c r="B34" s="70"/>
      <c r="C34" s="181">
        <f>IF(ROUND(C33-C32,4)=0,0,C33-C32)</f>
        <v>0</v>
      </c>
      <c r="D34" s="181">
        <f t="shared" ref="D34:O34" si="6">IF(ROUND(D33-D32,4)=0,0,D33-D32)</f>
        <v>0</v>
      </c>
      <c r="E34" s="181">
        <f t="shared" si="6"/>
        <v>0</v>
      </c>
      <c r="F34" s="181"/>
      <c r="G34" s="181">
        <f t="shared" si="6"/>
        <v>0</v>
      </c>
      <c r="H34" s="181"/>
      <c r="I34" s="181">
        <f t="shared" ref="I34:K34" si="7">IF(ROUND(I33-I32,4)=0,0,I33-I32)</f>
        <v>0</v>
      </c>
      <c r="J34" s="181"/>
      <c r="K34" s="181">
        <f t="shared" si="7"/>
        <v>0</v>
      </c>
      <c r="L34" s="181"/>
      <c r="M34" s="181">
        <f t="shared" ref="M34:N34" si="8">IF(ROUND(M33-M32,4)=0,0,M33-M32)</f>
        <v>0</v>
      </c>
      <c r="N34" s="181">
        <f t="shared" si="8"/>
        <v>0</v>
      </c>
      <c r="O34" s="181">
        <f t="shared" si="6"/>
        <v>0</v>
      </c>
    </row>
    <row r="35" spans="1:22" x14ac:dyDescent="0.25">
      <c r="A35" s="68"/>
      <c r="B35" s="70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</row>
    <row r="36" spans="1:22" x14ac:dyDescent="0.25">
      <c r="A36" s="66" t="s">
        <v>216</v>
      </c>
      <c r="B36" s="66" t="s">
        <v>323</v>
      </c>
      <c r="C36" s="154">
        <v>-18069.391634778214</v>
      </c>
      <c r="D36" s="154">
        <v>-16293.035274541266</v>
      </c>
      <c r="E36" s="154">
        <v>-17961.341228444875</v>
      </c>
      <c r="F36" s="154">
        <v>-23478.162358601385</v>
      </c>
      <c r="G36" s="154">
        <v>-27117.818356903659</v>
      </c>
      <c r="H36" s="154">
        <v>-27580.882025818089</v>
      </c>
      <c r="I36" s="154">
        <v>-26787.309237822246</v>
      </c>
      <c r="J36" s="154">
        <v>-24514.55247561519</v>
      </c>
      <c r="K36" s="154">
        <v>-23454.770831641341</v>
      </c>
      <c r="L36" s="154">
        <v>-22507.446379873447</v>
      </c>
      <c r="M36" s="154">
        <v>-22331.815694825287</v>
      </c>
      <c r="N36" s="154">
        <v>-21098.945933888575</v>
      </c>
      <c r="O36" s="154">
        <v>-19656.999525311792</v>
      </c>
      <c r="T36" s="52">
        <v>-21.004097034590096</v>
      </c>
      <c r="U36" s="52">
        <v>-19.303374071071392</v>
      </c>
      <c r="V36" s="52">
        <v>-20.944969945494197</v>
      </c>
    </row>
    <row r="37" spans="1:22" x14ac:dyDescent="0.25">
      <c r="B37" s="69" t="s">
        <v>324</v>
      </c>
      <c r="C37" s="154">
        <v>314543.99897893443</v>
      </c>
      <c r="D37" s="154">
        <v>310432.09188112529</v>
      </c>
      <c r="E37" s="154">
        <v>271428.22717203543</v>
      </c>
      <c r="F37" s="154">
        <v>266161.87139943097</v>
      </c>
      <c r="G37" s="154">
        <v>254461.25205317218</v>
      </c>
      <c r="H37" s="154">
        <v>236544.20255115253</v>
      </c>
      <c r="I37" s="154">
        <v>225750.00316879043</v>
      </c>
      <c r="J37" s="154">
        <v>214003.23822576454</v>
      </c>
      <c r="K37" s="154">
        <v>205795.15247485382</v>
      </c>
      <c r="L37" s="154">
        <v>196015.447884136</v>
      </c>
      <c r="M37" s="154">
        <v>188972.16267100099</v>
      </c>
      <c r="N37" s="154">
        <v>176816.31353206755</v>
      </c>
      <c r="O37" s="154">
        <v>175023.34577030732</v>
      </c>
      <c r="T37" s="52">
        <v>301.44803140053494</v>
      </c>
      <c r="U37" s="52">
        <v>297.01202987993975</v>
      </c>
      <c r="V37" s="52">
        <v>259.02576359078063</v>
      </c>
    </row>
    <row r="38" spans="1:22" x14ac:dyDescent="0.25">
      <c r="B38" s="70" t="s">
        <v>322</v>
      </c>
      <c r="C38" s="181">
        <f>C33+C36</f>
        <v>314543.99897893448</v>
      </c>
      <c r="D38" s="181">
        <f t="shared" ref="D38" si="9">D33+D36</f>
        <v>310432.09188112523</v>
      </c>
      <c r="E38" s="181">
        <f>E33+E36</f>
        <v>271428.22717203543</v>
      </c>
      <c r="F38" s="181"/>
      <c r="G38" s="181">
        <f t="shared" ref="G38:O38" si="10">G33+G36</f>
        <v>254461.25205317218</v>
      </c>
      <c r="H38" s="181"/>
      <c r="I38" s="181">
        <f t="shared" ref="I38:K38" si="11">I33+I36</f>
        <v>225750.00316879043</v>
      </c>
      <c r="J38" s="181"/>
      <c r="K38" s="181">
        <f t="shared" si="11"/>
        <v>205795.15247485388</v>
      </c>
      <c r="L38" s="181"/>
      <c r="M38" s="181">
        <f t="shared" ref="M38:N38" si="12">M33+M36</f>
        <v>188972.16267100099</v>
      </c>
      <c r="N38" s="181">
        <f t="shared" si="12"/>
        <v>176816.31353206758</v>
      </c>
      <c r="O38" s="181">
        <f t="shared" si="10"/>
        <v>175023.34577030732</v>
      </c>
    </row>
    <row r="39" spans="1:22" x14ac:dyDescent="0.25">
      <c r="B39" s="70"/>
      <c r="C39" s="181">
        <f>IF(ROUND(C38-C37,4)=0,0,C38-C37)</f>
        <v>0</v>
      </c>
      <c r="D39" s="181">
        <f t="shared" ref="D39:O39" si="13">IF(ROUND(D38-D37,4)=0,0,D38-D37)</f>
        <v>0</v>
      </c>
      <c r="E39" s="181">
        <f t="shared" si="13"/>
        <v>0</v>
      </c>
      <c r="F39" s="181"/>
      <c r="G39" s="181">
        <f t="shared" si="13"/>
        <v>0</v>
      </c>
      <c r="H39" s="181"/>
      <c r="I39" s="181">
        <f t="shared" ref="I39:K39" si="14">IF(ROUND(I38-I37,4)=0,0,I38-I37)</f>
        <v>0</v>
      </c>
      <c r="J39" s="181"/>
      <c r="K39" s="181">
        <f t="shared" si="14"/>
        <v>0</v>
      </c>
      <c r="L39" s="181"/>
      <c r="M39" s="181">
        <f t="shared" ref="M39:N39" si="15">IF(ROUND(M38-M37,4)=0,0,M38-M37)</f>
        <v>0</v>
      </c>
      <c r="N39" s="181">
        <f t="shared" si="15"/>
        <v>0</v>
      </c>
      <c r="O39" s="181">
        <f t="shared" si="13"/>
        <v>0</v>
      </c>
    </row>
    <row r="40" spans="1:22" x14ac:dyDescent="0.25">
      <c r="B40" s="69"/>
    </row>
    <row r="41" spans="1:22" x14ac:dyDescent="0.25">
      <c r="A41" s="66" t="s">
        <v>202</v>
      </c>
      <c r="B41" s="66" t="s">
        <v>325</v>
      </c>
      <c r="C41" s="154">
        <v>24428.465587209768</v>
      </c>
      <c r="D41" s="154">
        <v>24580.937031731544</v>
      </c>
      <c r="E41" s="154">
        <v>11174.530686027385</v>
      </c>
      <c r="F41" s="154">
        <v>17395.677046068035</v>
      </c>
      <c r="G41" s="154">
        <v>21954.17218526018</v>
      </c>
      <c r="H41" s="154">
        <v>22411.59373134717</v>
      </c>
      <c r="I41" s="154">
        <v>22716.541428738492</v>
      </c>
      <c r="J41" s="154">
        <v>23217.749754451252</v>
      </c>
      <c r="K41" s="154">
        <v>23551.888638259763</v>
      </c>
      <c r="L41" s="154">
        <v>23997.756385056528</v>
      </c>
      <c r="M41" s="154">
        <v>24295.001549587701</v>
      </c>
      <c r="N41" s="154">
        <v>24906.27703833755</v>
      </c>
      <c r="O41" s="154">
        <v>25127.397704077379</v>
      </c>
      <c r="T41" s="52">
        <v>24.257319981092849</v>
      </c>
      <c r="U41" s="52">
        <v>24.42060290322555</v>
      </c>
      <c r="V41" s="52">
        <v>11.088477088761781</v>
      </c>
    </row>
    <row r="43" spans="1:22" ht="15.75" thickBot="1" x14ac:dyDescent="0.3"/>
    <row r="44" spans="1:22" ht="15.75" thickBot="1" x14ac:dyDescent="0.3">
      <c r="A44" s="64" t="s">
        <v>4</v>
      </c>
      <c r="C44" s="212" t="s">
        <v>327</v>
      </c>
      <c r="D44" s="213"/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4"/>
    </row>
    <row r="45" spans="1:22" x14ac:dyDescent="0.25">
      <c r="A45" s="71" t="s">
        <v>158</v>
      </c>
      <c r="B45" s="65" t="s">
        <v>314</v>
      </c>
      <c r="C45" s="53">
        <v>2018</v>
      </c>
      <c r="D45" s="53">
        <v>2019</v>
      </c>
      <c r="E45" s="53">
        <v>2020</v>
      </c>
      <c r="F45" s="53">
        <v>2023</v>
      </c>
      <c r="G45" s="53">
        <v>2025</v>
      </c>
      <c r="H45" s="53">
        <v>2028</v>
      </c>
      <c r="I45" s="53">
        <v>2030</v>
      </c>
      <c r="J45" s="53">
        <v>2033</v>
      </c>
      <c r="K45" s="53">
        <v>2035</v>
      </c>
      <c r="L45" s="53">
        <v>2038</v>
      </c>
      <c r="M45" s="53">
        <v>2040</v>
      </c>
      <c r="N45" s="53">
        <v>2045</v>
      </c>
      <c r="O45" s="53">
        <v>2050</v>
      </c>
      <c r="T45" s="52">
        <v>2018</v>
      </c>
      <c r="U45" s="52">
        <v>2019</v>
      </c>
      <c r="V45" s="52">
        <v>2020</v>
      </c>
    </row>
    <row r="46" spans="1:22" x14ac:dyDescent="0.25">
      <c r="A46" s="66" t="s">
        <v>159</v>
      </c>
      <c r="B46" s="66" t="s">
        <v>315</v>
      </c>
      <c r="C46" s="154">
        <v>1269.2598319794929</v>
      </c>
      <c r="D46" s="154">
        <v>1185.6697377814764</v>
      </c>
      <c r="E46" s="154">
        <v>1006.0186992352578</v>
      </c>
      <c r="F46" s="154">
        <v>1619.9725024560253</v>
      </c>
      <c r="G46" s="154">
        <v>1597.5841451834367</v>
      </c>
      <c r="H46" s="154">
        <v>1572.3809920644248</v>
      </c>
      <c r="I46" s="154">
        <v>1555.6664771203004</v>
      </c>
      <c r="J46" s="154">
        <v>1361.1117621847941</v>
      </c>
      <c r="K46" s="154">
        <v>1231.3820160044024</v>
      </c>
      <c r="L46" s="154">
        <v>959.14842807214688</v>
      </c>
      <c r="M46" s="154">
        <v>777.19006880154507</v>
      </c>
      <c r="N46" s="154">
        <v>764.32021276050125</v>
      </c>
      <c r="O46" s="154">
        <v>819.64440246179811</v>
      </c>
      <c r="T46" s="52">
        <v>1125.7650224580357</v>
      </c>
      <c r="U46" s="52">
        <v>1048.3219537121049</v>
      </c>
      <c r="V46" s="52">
        <v>888.01278839287727</v>
      </c>
    </row>
    <row r="47" spans="1:22" x14ac:dyDescent="0.25">
      <c r="A47" s="67" t="s">
        <v>163</v>
      </c>
      <c r="B47" s="67" t="s">
        <v>316</v>
      </c>
      <c r="C47" s="154">
        <v>286.88496596588578</v>
      </c>
      <c r="D47" s="154">
        <v>274.2635026526147</v>
      </c>
      <c r="E47" s="154">
        <v>261.76983829786428</v>
      </c>
      <c r="F47" s="154">
        <v>307.50077435462254</v>
      </c>
      <c r="G47" s="154">
        <v>303.12628732709226</v>
      </c>
      <c r="H47" s="154">
        <v>297.1596239109756</v>
      </c>
      <c r="I47" s="154">
        <v>293.38331126487373</v>
      </c>
      <c r="J47" s="154">
        <v>290.33859321715647</v>
      </c>
      <c r="K47" s="154">
        <v>288.32675870528789</v>
      </c>
      <c r="L47" s="154">
        <v>285.56259882750624</v>
      </c>
      <c r="M47" s="154">
        <v>283.67464913185694</v>
      </c>
      <c r="N47" s="154">
        <v>279.3793159243603</v>
      </c>
      <c r="O47" s="154">
        <v>274.78302889862692</v>
      </c>
      <c r="T47" s="52">
        <v>255.35415560608487</v>
      </c>
      <c r="U47" s="52">
        <v>244.18086472095493</v>
      </c>
      <c r="V47" s="52">
        <v>233.06488106996525</v>
      </c>
    </row>
    <row r="48" spans="1:22" x14ac:dyDescent="0.25">
      <c r="A48" s="67" t="s">
        <v>208</v>
      </c>
      <c r="B48" s="67" t="s">
        <v>317</v>
      </c>
      <c r="C48" s="154">
        <v>14719.637315010059</v>
      </c>
      <c r="D48" s="154">
        <v>14958.208787849495</v>
      </c>
      <c r="E48" s="154">
        <v>14502.584088308311</v>
      </c>
      <c r="F48" s="154">
        <v>13685.755801297903</v>
      </c>
      <c r="G48" s="154">
        <v>13201.573233124403</v>
      </c>
      <c r="H48" s="154">
        <v>12495.66218668058</v>
      </c>
      <c r="I48" s="154">
        <v>11941.275042600888</v>
      </c>
      <c r="J48" s="154">
        <v>10305.728936360229</v>
      </c>
      <c r="K48" s="154">
        <v>9348.1909588630551</v>
      </c>
      <c r="L48" s="154">
        <v>8056.308756710082</v>
      </c>
      <c r="M48" s="154">
        <v>7275.7383263609299</v>
      </c>
      <c r="N48" s="154">
        <v>5558.6479563894554</v>
      </c>
      <c r="O48" s="154">
        <v>4121.1614472851625</v>
      </c>
      <c r="T48" s="52">
        <v>12212.694173523761</v>
      </c>
      <c r="U48" s="52">
        <v>12391.265437397369</v>
      </c>
      <c r="V48" s="52">
        <v>11956.557965444083</v>
      </c>
    </row>
    <row r="49" spans="1:22" x14ac:dyDescent="0.25">
      <c r="A49" s="67" t="s">
        <v>189</v>
      </c>
      <c r="B49" s="67" t="s">
        <v>318</v>
      </c>
      <c r="C49" s="154">
        <v>3847.9569327582653</v>
      </c>
      <c r="D49" s="154">
        <v>3873.1310892967526</v>
      </c>
      <c r="E49" s="154">
        <v>3815.1839044618414</v>
      </c>
      <c r="F49" s="154">
        <v>3862.6176510159912</v>
      </c>
      <c r="G49" s="154">
        <v>3847.1969143087213</v>
      </c>
      <c r="H49" s="154">
        <v>3818.3850448883354</v>
      </c>
      <c r="I49" s="154">
        <v>3798.1802706430476</v>
      </c>
      <c r="J49" s="154">
        <v>3741.0312105405869</v>
      </c>
      <c r="K49" s="154">
        <v>3753.0027978865237</v>
      </c>
      <c r="L49" s="154">
        <v>3745.9322485097323</v>
      </c>
      <c r="M49" s="154">
        <v>3736.6603593308746</v>
      </c>
      <c r="N49" s="154">
        <v>3759.6567169850309</v>
      </c>
      <c r="O49" s="154">
        <v>3777.0187527700991</v>
      </c>
      <c r="T49" s="52">
        <v>3257.1679784986718</v>
      </c>
      <c r="U49" s="52">
        <v>3281.4481079758471</v>
      </c>
      <c r="V49" s="52">
        <v>3231.3042937872442</v>
      </c>
    </row>
    <row r="50" spans="1:22" x14ac:dyDescent="0.25">
      <c r="A50" s="67" t="s">
        <v>204</v>
      </c>
      <c r="B50" s="67" t="s">
        <v>319</v>
      </c>
      <c r="C50" s="154">
        <v>42683.346553941745</v>
      </c>
      <c r="D50" s="154">
        <v>41950.71327963037</v>
      </c>
      <c r="E50" s="154">
        <v>41450.956663834411</v>
      </c>
      <c r="F50" s="154">
        <v>40242.82999277518</v>
      </c>
      <c r="G50" s="154">
        <v>40013.156996075471</v>
      </c>
      <c r="H50" s="154">
        <v>39669.50329906727</v>
      </c>
      <c r="I50" s="154">
        <v>39440.971815991368</v>
      </c>
      <c r="J50" s="154">
        <v>38985.002959580328</v>
      </c>
      <c r="K50" s="154">
        <v>38681.557531678896</v>
      </c>
      <c r="L50" s="154">
        <v>38227.197683480998</v>
      </c>
      <c r="M50" s="154">
        <v>37924.835187416124</v>
      </c>
      <c r="N50" s="154">
        <v>37170.862076229059</v>
      </c>
      <c r="O50" s="154">
        <v>36856.005339288298</v>
      </c>
      <c r="T50" s="52">
        <v>37837.060302646867</v>
      </c>
      <c r="U50" s="52">
        <v>37187.235129301072</v>
      </c>
      <c r="V50" s="52">
        <v>36753.604849083829</v>
      </c>
    </row>
    <row r="51" spans="1:22" x14ac:dyDescent="0.25">
      <c r="A51" s="67" t="s">
        <v>197</v>
      </c>
      <c r="B51" s="67" t="s">
        <v>320</v>
      </c>
      <c r="C51" s="154">
        <v>180.22965698850476</v>
      </c>
      <c r="D51" s="154">
        <v>186.47290495167516</v>
      </c>
      <c r="E51" s="154">
        <v>162.20729461840526</v>
      </c>
      <c r="F51" s="154">
        <v>198.58264607338168</v>
      </c>
      <c r="G51" s="154">
        <v>212.67991092808776</v>
      </c>
      <c r="H51" s="154">
        <v>239.14928966371161</v>
      </c>
      <c r="I51" s="154">
        <v>256.79128051474817</v>
      </c>
      <c r="J51" s="154">
        <v>274.86973596549097</v>
      </c>
      <c r="K51" s="154">
        <v>286.05430094269076</v>
      </c>
      <c r="L51" s="154">
        <v>291.51840300244902</v>
      </c>
      <c r="M51" s="154">
        <v>294.45285603311305</v>
      </c>
      <c r="N51" s="154">
        <v>283.70401515417518</v>
      </c>
      <c r="O51" s="154">
        <v>275.80204628130332</v>
      </c>
      <c r="T51" s="52">
        <v>156.31446464681653</v>
      </c>
      <c r="U51" s="52">
        <v>161.93208322886309</v>
      </c>
      <c r="V51" s="52">
        <v>140.84907544869287</v>
      </c>
    </row>
    <row r="52" spans="1:22" x14ac:dyDescent="0.25">
      <c r="A52" s="68"/>
      <c r="B52" s="69" t="s">
        <v>321</v>
      </c>
      <c r="C52" s="154">
        <v>62987.315256643953</v>
      </c>
      <c r="D52" s="154">
        <v>62428.45930216238</v>
      </c>
      <c r="E52" s="154">
        <v>61198.72048875608</v>
      </c>
      <c r="F52" s="154">
        <v>59917.2593679731</v>
      </c>
      <c r="G52" s="154">
        <v>59175.317486947213</v>
      </c>
      <c r="H52" s="154">
        <v>58092.2404362753</v>
      </c>
      <c r="I52" s="154">
        <v>57286.268198135222</v>
      </c>
      <c r="J52" s="154">
        <v>54958.08319784858</v>
      </c>
      <c r="K52" s="154">
        <v>53588.514364080853</v>
      </c>
      <c r="L52" s="154">
        <v>51565.668118602916</v>
      </c>
      <c r="M52" s="154">
        <v>50292.551447074446</v>
      </c>
      <c r="N52" s="154">
        <v>47816.570293442586</v>
      </c>
      <c r="O52" s="154">
        <v>46124.415016985287</v>
      </c>
      <c r="T52" s="52">
        <v>54844.356097380238</v>
      </c>
      <c r="U52" s="52">
        <v>54314.383576336215</v>
      </c>
      <c r="V52" s="52">
        <v>53203.393853226691</v>
      </c>
    </row>
    <row r="53" spans="1:22" x14ac:dyDescent="0.25">
      <c r="A53" s="68"/>
      <c r="B53" s="70" t="s">
        <v>322</v>
      </c>
      <c r="C53" s="181">
        <f>AME_UE_détail!AB$74*28</f>
        <v>62987.315256643982</v>
      </c>
      <c r="D53" s="181">
        <f>AME_UE_détail!AJ$74*28</f>
        <v>62428.459302162373</v>
      </c>
      <c r="E53" s="181">
        <f>AME_UE_détail!AR$74*28</f>
        <v>61198.72048875608</v>
      </c>
      <c r="F53" s="181"/>
      <c r="G53" s="181">
        <f>AME_UE_détail!AZ$74*28</f>
        <v>59175.317486947213</v>
      </c>
      <c r="H53" s="181"/>
      <c r="I53" s="181">
        <f>(AME_UE_détail!BH$74-AME_UE_détail!BH$35)*28</f>
        <v>57286.268198135222</v>
      </c>
      <c r="J53" s="181"/>
      <c r="K53" s="181">
        <f>(AME_UE_détail!BP$74-AME_UE_détail!BP$35)*28</f>
        <v>53588.514364080838</v>
      </c>
      <c r="L53" s="181"/>
      <c r="M53" s="181">
        <f>(AME_UE_détail!BX$74-AME_UE_détail!BX$35)*28</f>
        <v>50292.551447074438</v>
      </c>
      <c r="N53" s="181">
        <f>(AME_UE_détail!CF$74-AME_UE_détail!CF$35)*28</f>
        <v>47816.570293442586</v>
      </c>
      <c r="O53" s="181">
        <f>(AME_UE_détail!CN$74-AME_UE_détail!CN$35)*28</f>
        <v>46124.415016985287</v>
      </c>
    </row>
    <row r="54" spans="1:22" x14ac:dyDescent="0.25">
      <c r="A54" s="68"/>
      <c r="B54" s="70"/>
      <c r="C54" s="181">
        <f>IF(ROUND(C53-C52,4)=0,0,C53-C52)</f>
        <v>0</v>
      </c>
      <c r="D54" s="181">
        <f t="shared" ref="D54:O54" si="16">IF(ROUND(D53-D52,4)=0,0,D53-D52)</f>
        <v>0</v>
      </c>
      <c r="E54" s="181">
        <f t="shared" si="16"/>
        <v>0</v>
      </c>
      <c r="F54" s="181"/>
      <c r="G54" s="181">
        <f t="shared" si="16"/>
        <v>0</v>
      </c>
      <c r="H54" s="181"/>
      <c r="I54" s="181">
        <f t="shared" si="16"/>
        <v>0</v>
      </c>
      <c r="J54" s="181"/>
      <c r="K54" s="181">
        <f t="shared" ref="K54:N54" si="17">IF(ROUND(K53-K52,4)=0,0,K53-K52)</f>
        <v>0</v>
      </c>
      <c r="L54" s="181"/>
      <c r="M54" s="181">
        <f t="shared" si="17"/>
        <v>0</v>
      </c>
      <c r="N54" s="181">
        <f t="shared" si="17"/>
        <v>0</v>
      </c>
      <c r="O54" s="181">
        <f t="shared" si="16"/>
        <v>0</v>
      </c>
    </row>
    <row r="55" spans="1:22" x14ac:dyDescent="0.25">
      <c r="A55" s="68"/>
      <c r="B55" s="70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</row>
    <row r="56" spans="1:22" x14ac:dyDescent="0.25">
      <c r="A56" s="66" t="s">
        <v>216</v>
      </c>
      <c r="B56" s="66" t="s">
        <v>323</v>
      </c>
      <c r="C56" s="154">
        <v>1249.1589142057862</v>
      </c>
      <c r="D56" s="154">
        <v>1274.0188539059045</v>
      </c>
      <c r="E56" s="154">
        <v>1238.3688953182873</v>
      </c>
      <c r="F56" s="154">
        <v>1261.0305865759276</v>
      </c>
      <c r="G56" s="154">
        <v>1260.8812532425943</v>
      </c>
      <c r="H56" s="154">
        <v>1260.8065865759277</v>
      </c>
      <c r="I56" s="154">
        <v>1260.8065865759277</v>
      </c>
      <c r="J56" s="154">
        <v>1260.8065865759277</v>
      </c>
      <c r="K56" s="154">
        <v>1260.8065865759277</v>
      </c>
      <c r="L56" s="154">
        <v>1260.8065865759277</v>
      </c>
      <c r="M56" s="154">
        <v>1260.8065865759277</v>
      </c>
      <c r="N56" s="154">
        <v>1260.8065865759277</v>
      </c>
      <c r="O56" s="154">
        <v>1260.8065865759277</v>
      </c>
      <c r="T56" s="52">
        <v>818.99237276420251</v>
      </c>
      <c r="U56" s="52">
        <v>836.6516960855347</v>
      </c>
      <c r="V56" s="52">
        <v>813.39962457960223</v>
      </c>
    </row>
    <row r="57" spans="1:22" x14ac:dyDescent="0.25">
      <c r="B57" s="69" t="s">
        <v>324</v>
      </c>
      <c r="C57" s="154">
        <v>64236.474170849746</v>
      </c>
      <c r="D57" s="154">
        <v>63702.478156068304</v>
      </c>
      <c r="E57" s="154">
        <v>62437.089384074367</v>
      </c>
      <c r="F57" s="154">
        <v>61178.289954549022</v>
      </c>
      <c r="G57" s="154">
        <v>60436.198740189808</v>
      </c>
      <c r="H57" s="154">
        <v>59353.047022851228</v>
      </c>
      <c r="I57" s="154">
        <v>58547.074784711149</v>
      </c>
      <c r="J57" s="154">
        <v>56218.889784424508</v>
      </c>
      <c r="K57" s="154">
        <v>54849.32095065678</v>
      </c>
      <c r="L57" s="154">
        <v>52826.474705178844</v>
      </c>
      <c r="M57" s="154">
        <v>51553.358033650366</v>
      </c>
      <c r="N57" s="154">
        <v>49077.376880018513</v>
      </c>
      <c r="O57" s="154">
        <v>47385.221603561222</v>
      </c>
      <c r="T57" s="52">
        <v>55663.348470144439</v>
      </c>
      <c r="U57" s="52">
        <v>55151.035272421752</v>
      </c>
      <c r="V57" s="52">
        <v>54016.793477806292</v>
      </c>
    </row>
    <row r="58" spans="1:22" x14ac:dyDescent="0.25">
      <c r="B58" s="70" t="s">
        <v>322</v>
      </c>
      <c r="C58" s="181">
        <f t="shared" ref="C58:D58" si="18">C53+C56</f>
        <v>64236.474170849768</v>
      </c>
      <c r="D58" s="181">
        <f t="shared" si="18"/>
        <v>63702.478156068275</v>
      </c>
      <c r="E58" s="181">
        <f>E53+E56</f>
        <v>62437.089384074367</v>
      </c>
      <c r="F58" s="181"/>
      <c r="G58" s="181">
        <f t="shared" ref="G58:O58" si="19">G53+G56</f>
        <v>60436.198740189808</v>
      </c>
      <c r="H58" s="181"/>
      <c r="I58" s="181">
        <f t="shared" si="19"/>
        <v>58547.074784711149</v>
      </c>
      <c r="J58" s="181"/>
      <c r="K58" s="181">
        <f t="shared" ref="K58:N58" si="20">K53+K56</f>
        <v>54849.320950656765</v>
      </c>
      <c r="L58" s="181"/>
      <c r="M58" s="181">
        <f t="shared" si="20"/>
        <v>51553.358033650366</v>
      </c>
      <c r="N58" s="181">
        <f t="shared" si="20"/>
        <v>49077.376880018513</v>
      </c>
      <c r="O58" s="181">
        <f t="shared" si="19"/>
        <v>47385.221603561215</v>
      </c>
    </row>
    <row r="59" spans="1:22" x14ac:dyDescent="0.25">
      <c r="B59" s="70"/>
      <c r="C59" s="181">
        <f>IF(ROUND(C58-C57,4)=0,0,C58-C57)</f>
        <v>0</v>
      </c>
      <c r="D59" s="181">
        <f t="shared" ref="D59:O59" si="21">IF(ROUND(D58-D57,4)=0,0,D58-D57)</f>
        <v>0</v>
      </c>
      <c r="E59" s="181">
        <f t="shared" si="21"/>
        <v>0</v>
      </c>
      <c r="F59" s="181"/>
      <c r="G59" s="181">
        <f t="shared" si="21"/>
        <v>0</v>
      </c>
      <c r="H59" s="181"/>
      <c r="I59" s="181">
        <f t="shared" si="21"/>
        <v>0</v>
      </c>
      <c r="J59" s="181"/>
      <c r="K59" s="181">
        <f t="shared" ref="K59:N59" si="22">IF(ROUND(K58-K57,4)=0,0,K58-K57)</f>
        <v>0</v>
      </c>
      <c r="L59" s="181"/>
      <c r="M59" s="181">
        <f t="shared" si="22"/>
        <v>0</v>
      </c>
      <c r="N59" s="181">
        <f t="shared" si="22"/>
        <v>0</v>
      </c>
      <c r="O59" s="181">
        <f t="shared" si="21"/>
        <v>0</v>
      </c>
    </row>
    <row r="60" spans="1:22" x14ac:dyDescent="0.25">
      <c r="B60" s="69"/>
    </row>
    <row r="61" spans="1:22" x14ac:dyDescent="0.25">
      <c r="A61" s="66" t="s">
        <v>202</v>
      </c>
      <c r="B61" s="66" t="s">
        <v>325</v>
      </c>
      <c r="C61" s="154">
        <v>18.734694476777783</v>
      </c>
      <c r="D61" s="154">
        <v>16.67344555438557</v>
      </c>
      <c r="E61" s="154">
        <v>9.186617091092419</v>
      </c>
      <c r="F61" s="154">
        <v>9.6196204317299436</v>
      </c>
      <c r="G61" s="154">
        <v>11.235652607988923</v>
      </c>
      <c r="H61" s="154">
        <v>10.657448968103482</v>
      </c>
      <c r="I61" s="154">
        <v>10.276127588698543</v>
      </c>
      <c r="J61" s="154">
        <v>10.113823348072138</v>
      </c>
      <c r="K61" s="154">
        <v>10.009565602963368</v>
      </c>
      <c r="L61" s="154">
        <v>25.243403139866086</v>
      </c>
      <c r="M61" s="154">
        <v>24.60529330359169</v>
      </c>
      <c r="N61" s="154">
        <v>24.398356020497989</v>
      </c>
      <c r="O61" s="154">
        <v>8.6858258166795625</v>
      </c>
      <c r="T61" s="52">
        <v>3416.2734413601124</v>
      </c>
      <c r="U61" s="52">
        <v>3414.4396657232974</v>
      </c>
      <c r="V61" s="52">
        <v>3407.7700983440423</v>
      </c>
    </row>
    <row r="62" spans="1:22" x14ac:dyDescent="0.25">
      <c r="G62" s="188"/>
    </row>
    <row r="63" spans="1:22" ht="15.75" thickBot="1" x14ac:dyDescent="0.3"/>
    <row r="64" spans="1:22" ht="15.75" thickBot="1" x14ac:dyDescent="0.3">
      <c r="A64" s="64" t="s">
        <v>5</v>
      </c>
      <c r="C64" s="212" t="s">
        <v>328</v>
      </c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4"/>
    </row>
    <row r="65" spans="1:22" x14ac:dyDescent="0.25">
      <c r="A65" s="71" t="s">
        <v>158</v>
      </c>
      <c r="B65" s="65" t="s">
        <v>314</v>
      </c>
      <c r="C65" s="53">
        <v>2018</v>
      </c>
      <c r="D65" s="53">
        <v>2019</v>
      </c>
      <c r="E65" s="53">
        <v>2020</v>
      </c>
      <c r="F65" s="53">
        <v>2023</v>
      </c>
      <c r="G65" s="53">
        <v>2025</v>
      </c>
      <c r="H65" s="53">
        <v>2028</v>
      </c>
      <c r="I65" s="53">
        <v>2030</v>
      </c>
      <c r="J65" s="53">
        <v>2033</v>
      </c>
      <c r="K65" s="53">
        <v>2035</v>
      </c>
      <c r="L65" s="53">
        <v>2038</v>
      </c>
      <c r="M65" s="53">
        <v>2040</v>
      </c>
      <c r="N65" s="53">
        <v>2045</v>
      </c>
      <c r="O65" s="53">
        <v>2050</v>
      </c>
      <c r="T65" s="52">
        <v>2018</v>
      </c>
      <c r="U65" s="52">
        <v>2019</v>
      </c>
      <c r="V65" s="52">
        <v>2020</v>
      </c>
    </row>
    <row r="66" spans="1:22" x14ac:dyDescent="0.25">
      <c r="A66" s="66" t="s">
        <v>159</v>
      </c>
      <c r="B66" s="66" t="s">
        <v>315</v>
      </c>
      <c r="C66" s="154">
        <v>246.27020327491073</v>
      </c>
      <c r="D66" s="154">
        <v>253.98081239571394</v>
      </c>
      <c r="E66" s="154">
        <v>356.59666470218082</v>
      </c>
      <c r="F66" s="154">
        <v>233.60332894884905</v>
      </c>
      <c r="G66" s="154">
        <v>238.59773039032413</v>
      </c>
      <c r="H66" s="154">
        <v>244.86326101546848</v>
      </c>
      <c r="I66" s="154">
        <v>249.28455747393781</v>
      </c>
      <c r="J66" s="154">
        <v>249.64687275245097</v>
      </c>
      <c r="K66" s="154">
        <v>250.11889468046539</v>
      </c>
      <c r="L66" s="154">
        <v>250.7598664005707</v>
      </c>
      <c r="M66" s="154">
        <v>250.88694982334349</v>
      </c>
      <c r="N66" s="154">
        <v>253.06289053696622</v>
      </c>
      <c r="O66" s="154">
        <v>284.61088295556357</v>
      </c>
      <c r="T66" s="52">
        <v>245.60522849228306</v>
      </c>
      <c r="U66" s="52">
        <v>249.28320761166356</v>
      </c>
      <c r="V66" s="52">
        <v>365.22359574499802</v>
      </c>
    </row>
    <row r="67" spans="1:22" x14ac:dyDescent="0.25">
      <c r="A67" s="67" t="s">
        <v>163</v>
      </c>
      <c r="B67" s="67" t="s">
        <v>316</v>
      </c>
      <c r="C67" s="154">
        <v>1339.7174237876161</v>
      </c>
      <c r="D67" s="154">
        <v>1182.4033237770325</v>
      </c>
      <c r="E67" s="154">
        <v>1005.9653814748999</v>
      </c>
      <c r="F67" s="154">
        <v>1047.0522330700762</v>
      </c>
      <c r="G67" s="154">
        <v>997.222744851676</v>
      </c>
      <c r="H67" s="154">
        <v>944.74073525753454</v>
      </c>
      <c r="I67" s="154">
        <v>899.0973164146319</v>
      </c>
      <c r="J67" s="154">
        <v>884.92456136728538</v>
      </c>
      <c r="K67" s="154">
        <v>875.68111083651684</v>
      </c>
      <c r="L67" s="154">
        <v>864.42582442075525</v>
      </c>
      <c r="M67" s="154">
        <v>856.91783694381297</v>
      </c>
      <c r="N67" s="154">
        <v>840.55070967558584</v>
      </c>
      <c r="O67" s="154">
        <v>824.24303880945467</v>
      </c>
      <c r="T67" s="52">
        <v>1497.7001989614923</v>
      </c>
      <c r="U67" s="52">
        <v>1320.9458892545781</v>
      </c>
      <c r="V67" s="52">
        <v>1122.5956110552449</v>
      </c>
    </row>
    <row r="68" spans="1:22" x14ac:dyDescent="0.25">
      <c r="A68" s="67" t="s">
        <v>208</v>
      </c>
      <c r="B68" s="67" t="s">
        <v>317</v>
      </c>
      <c r="C68" s="154">
        <v>318.31898119149287</v>
      </c>
      <c r="D68" s="154">
        <v>343.90972863927988</v>
      </c>
      <c r="E68" s="154">
        <v>345.99801473161455</v>
      </c>
      <c r="F68" s="154">
        <v>348.73640514610673</v>
      </c>
      <c r="G68" s="154">
        <v>351.02779175134287</v>
      </c>
      <c r="H68" s="154">
        <v>354.46499656148842</v>
      </c>
      <c r="I68" s="154">
        <v>356.99605325461812</v>
      </c>
      <c r="J68" s="154">
        <v>356.51330853727774</v>
      </c>
      <c r="K68" s="154">
        <v>356.36608879617694</v>
      </c>
      <c r="L68" s="154">
        <v>356.02227736479563</v>
      </c>
      <c r="M68" s="154">
        <v>355.48106471280033</v>
      </c>
      <c r="N68" s="154">
        <v>354.39124833697389</v>
      </c>
      <c r="O68" s="154">
        <v>353.08747189769991</v>
      </c>
      <c r="T68" s="52">
        <v>325.44286899598734</v>
      </c>
      <c r="U68" s="52">
        <v>354.11942232317398</v>
      </c>
      <c r="V68" s="52">
        <v>356.30776607043106</v>
      </c>
    </row>
    <row r="69" spans="1:22" x14ac:dyDescent="0.25">
      <c r="A69" s="67" t="s">
        <v>189</v>
      </c>
      <c r="B69" s="67" t="s">
        <v>318</v>
      </c>
      <c r="C69" s="154">
        <v>653.54654909792612</v>
      </c>
      <c r="D69" s="154">
        <v>654.55128793604138</v>
      </c>
      <c r="E69" s="154">
        <v>630.54107985784094</v>
      </c>
      <c r="F69" s="154">
        <v>644.32083589382671</v>
      </c>
      <c r="G69" s="154">
        <v>634.47605239333745</v>
      </c>
      <c r="H69" s="154">
        <v>639.84663001695526</v>
      </c>
      <c r="I69" s="154">
        <v>643.71077199355216</v>
      </c>
      <c r="J69" s="154">
        <v>678.23113184999704</v>
      </c>
      <c r="K69" s="154">
        <v>687.28288733694342</v>
      </c>
      <c r="L69" s="154">
        <v>686.50656187939546</v>
      </c>
      <c r="M69" s="154">
        <v>685.60190334903086</v>
      </c>
      <c r="N69" s="154">
        <v>685.62687841047898</v>
      </c>
      <c r="O69" s="154">
        <v>674.26144447745332</v>
      </c>
      <c r="T69" s="52">
        <v>728.5749126217238</v>
      </c>
      <c r="U69" s="52">
        <v>729.6736406668856</v>
      </c>
      <c r="V69" s="52">
        <v>702.64963711667008</v>
      </c>
    </row>
    <row r="70" spans="1:22" x14ac:dyDescent="0.25">
      <c r="A70" s="67" t="s">
        <v>204</v>
      </c>
      <c r="B70" s="67" t="s">
        <v>319</v>
      </c>
      <c r="C70" s="154">
        <v>30426.176608291877</v>
      </c>
      <c r="D70" s="154">
        <v>30187.095846671265</v>
      </c>
      <c r="E70" s="154">
        <v>28911.139727191287</v>
      </c>
      <c r="F70" s="154">
        <v>28782.350384330552</v>
      </c>
      <c r="G70" s="154">
        <v>28697.262875078923</v>
      </c>
      <c r="H70" s="154">
        <v>28564.490132336628</v>
      </c>
      <c r="I70" s="154">
        <v>28472.834005187775</v>
      </c>
      <c r="J70" s="154">
        <v>28221.779399058625</v>
      </c>
      <c r="K70" s="154">
        <v>28053.656875403132</v>
      </c>
      <c r="L70" s="154">
        <v>27800.805222501323</v>
      </c>
      <c r="M70" s="154">
        <v>27632.314471393045</v>
      </c>
      <c r="N70" s="154">
        <v>27215.850108813003</v>
      </c>
      <c r="O70" s="154">
        <v>26811.321379946687</v>
      </c>
      <c r="T70" s="52">
        <v>34012.410147723203</v>
      </c>
      <c r="U70" s="52">
        <v>33739.153073397822</v>
      </c>
      <c r="V70" s="52">
        <v>32308.934033683807</v>
      </c>
    </row>
    <row r="71" spans="1:22" x14ac:dyDescent="0.25">
      <c r="A71" s="67" t="s">
        <v>197</v>
      </c>
      <c r="B71" s="67" t="s">
        <v>320</v>
      </c>
      <c r="C71" s="154">
        <v>1252.5962554091625</v>
      </c>
      <c r="D71" s="154">
        <v>1233.5368336861848</v>
      </c>
      <c r="E71" s="154">
        <v>1027.5809604639294</v>
      </c>
      <c r="F71" s="154">
        <v>1092.7569282952752</v>
      </c>
      <c r="G71" s="154">
        <v>1052.5644547499312</v>
      </c>
      <c r="H71" s="154">
        <v>949.70319253430989</v>
      </c>
      <c r="I71" s="154">
        <v>879.06566177804382</v>
      </c>
      <c r="J71" s="154">
        <v>808.23307218887282</v>
      </c>
      <c r="K71" s="154">
        <v>756.48585805607388</v>
      </c>
      <c r="L71" s="154">
        <v>700.80993499053261</v>
      </c>
      <c r="M71" s="154">
        <v>662.18213478709583</v>
      </c>
      <c r="N71" s="154">
        <v>624.63999766041434</v>
      </c>
      <c r="O71" s="154">
        <v>621.993396372034</v>
      </c>
      <c r="T71" s="52">
        <v>1361.671530006329</v>
      </c>
      <c r="U71" s="52">
        <v>1340.4425275816577</v>
      </c>
      <c r="V71" s="52">
        <v>1116.0946114844612</v>
      </c>
    </row>
    <row r="72" spans="1:22" x14ac:dyDescent="0.25">
      <c r="A72" s="68"/>
      <c r="B72" s="69" t="s">
        <v>321</v>
      </c>
      <c r="C72" s="154">
        <v>34236.626021052987</v>
      </c>
      <c r="D72" s="154">
        <v>33855.477833105528</v>
      </c>
      <c r="E72" s="154">
        <v>32277.821828421758</v>
      </c>
      <c r="F72" s="154">
        <v>32148.820115684688</v>
      </c>
      <c r="G72" s="154">
        <v>31971.151649215535</v>
      </c>
      <c r="H72" s="154">
        <v>31698.10894772239</v>
      </c>
      <c r="I72" s="154">
        <v>31500.988366102563</v>
      </c>
      <c r="J72" s="154">
        <v>31199.328345754508</v>
      </c>
      <c r="K72" s="154">
        <v>30979.591715109309</v>
      </c>
      <c r="L72" s="154">
        <v>30659.329687557372</v>
      </c>
      <c r="M72" s="154">
        <v>30443.384361009128</v>
      </c>
      <c r="N72" s="154">
        <v>29974.121833433423</v>
      </c>
      <c r="O72" s="154">
        <v>29569.517614458891</v>
      </c>
      <c r="T72" s="52">
        <v>38171.404886801021</v>
      </c>
      <c r="U72" s="52">
        <v>37733.617760835783</v>
      </c>
      <c r="V72" s="52">
        <v>35971.80525515561</v>
      </c>
    </row>
    <row r="73" spans="1:22" x14ac:dyDescent="0.25">
      <c r="A73" s="68"/>
      <c r="B73" s="70" t="s">
        <v>322</v>
      </c>
      <c r="C73" s="181">
        <f>AME_UE_détail!AC$74*265</f>
        <v>34236.626021052973</v>
      </c>
      <c r="D73" s="181">
        <f>AME_UE_détail!AK$74*265</f>
        <v>33855.477833105528</v>
      </c>
      <c r="E73" s="181">
        <f>AME_UE_détail!AS$74*265</f>
        <v>32277.821828421758</v>
      </c>
      <c r="F73" s="181"/>
      <c r="G73" s="181">
        <f>AME_UE_détail!BA$74*265</f>
        <v>31971.151649215528</v>
      </c>
      <c r="H73" s="181"/>
      <c r="I73" s="181">
        <f>(AME_UE_détail!BI$74-AME_UE_détail!BI$35)*265</f>
        <v>31500.988366102563</v>
      </c>
      <c r="J73" s="181"/>
      <c r="K73" s="181">
        <f>(AME_UE_détail!BQ$74-AME_UE_détail!BQ$35)*265</f>
        <v>30979.591715109305</v>
      </c>
      <c r="L73" s="181"/>
      <c r="M73" s="181">
        <f>(AME_UE_détail!BY$74-AME_UE_détail!BY$35)*265</f>
        <v>30443.384361009124</v>
      </c>
      <c r="N73" s="181">
        <f>(AME_UE_détail!CG$74-AME_UE_détail!CG$35)*265</f>
        <v>29974.121833433423</v>
      </c>
      <c r="O73" s="181">
        <f>(AME_UE_détail!CO$74-AME_UE_détail!CO$35)*265</f>
        <v>29569.517614458884</v>
      </c>
    </row>
    <row r="74" spans="1:22" x14ac:dyDescent="0.25">
      <c r="A74" s="68"/>
      <c r="B74" s="70"/>
      <c r="C74" s="181">
        <f>IF(ROUND(C73-C72,4)=0,0,C73-C72)</f>
        <v>0</v>
      </c>
      <c r="D74" s="181">
        <f t="shared" ref="D74:O74" si="23">IF(ROUND(D73-D72,4)=0,0,D73-D72)</f>
        <v>0</v>
      </c>
      <c r="E74" s="181">
        <f t="shared" si="23"/>
        <v>0</v>
      </c>
      <c r="F74" s="181"/>
      <c r="G74" s="181">
        <f t="shared" si="23"/>
        <v>0</v>
      </c>
      <c r="H74" s="181"/>
      <c r="I74" s="181">
        <f t="shared" si="23"/>
        <v>0</v>
      </c>
      <c r="J74" s="181"/>
      <c r="K74" s="181">
        <f t="shared" ref="K74:N74" si="24">IF(ROUND(K73-K72,4)=0,0,K73-K72)</f>
        <v>0</v>
      </c>
      <c r="L74" s="181"/>
      <c r="M74" s="181">
        <f t="shared" si="24"/>
        <v>0</v>
      </c>
      <c r="N74" s="181">
        <f t="shared" si="24"/>
        <v>0</v>
      </c>
      <c r="O74" s="181">
        <f t="shared" si="23"/>
        <v>0</v>
      </c>
    </row>
    <row r="75" spans="1:22" x14ac:dyDescent="0.25">
      <c r="A75" s="68"/>
      <c r="B75" s="70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</row>
    <row r="76" spans="1:22" x14ac:dyDescent="0.25">
      <c r="A76" s="66" t="s">
        <v>216</v>
      </c>
      <c r="B76" s="66" t="s">
        <v>323</v>
      </c>
      <c r="C76" s="154">
        <v>2545.6167913505437</v>
      </c>
      <c r="D76" s="154">
        <v>2549.8327894324029</v>
      </c>
      <c r="E76" s="154">
        <v>2534.5476784134967</v>
      </c>
      <c r="F76" s="154">
        <v>2541.24405291517</v>
      </c>
      <c r="G76" s="154">
        <v>2541.24405291517</v>
      </c>
      <c r="H76" s="154">
        <v>2541.24405291517</v>
      </c>
      <c r="I76" s="154">
        <v>2541.24405291517</v>
      </c>
      <c r="J76" s="154">
        <v>2541.24405291517</v>
      </c>
      <c r="K76" s="154">
        <v>2541.24405291517</v>
      </c>
      <c r="L76" s="154">
        <v>2541.24405291517</v>
      </c>
      <c r="M76" s="154">
        <v>2541.24405291517</v>
      </c>
      <c r="N76" s="154">
        <v>2541.24405291517</v>
      </c>
      <c r="O76" s="154">
        <v>2541.24405291517</v>
      </c>
      <c r="T76" s="52">
        <v>2777.5412394668656</v>
      </c>
      <c r="U76" s="52">
        <v>2780.9639165879648</v>
      </c>
      <c r="V76" s="52">
        <v>2767.0901733383689</v>
      </c>
    </row>
    <row r="77" spans="1:22" x14ac:dyDescent="0.25">
      <c r="B77" s="69" t="s">
        <v>324</v>
      </c>
      <c r="C77" s="154">
        <v>36782.242812403521</v>
      </c>
      <c r="D77" s="154">
        <v>36405.310622537923</v>
      </c>
      <c r="E77" s="154">
        <v>34812.369506835254</v>
      </c>
      <c r="F77" s="154">
        <v>34690.064168599849</v>
      </c>
      <c r="G77" s="154">
        <v>34512.395702130707</v>
      </c>
      <c r="H77" s="154">
        <v>34239.353000637559</v>
      </c>
      <c r="I77" s="154">
        <v>34042.232419017731</v>
      </c>
      <c r="J77" s="154">
        <v>33740.572398669676</v>
      </c>
      <c r="K77" s="154">
        <v>33520.835768024474</v>
      </c>
      <c r="L77" s="154">
        <v>33200.573740472544</v>
      </c>
      <c r="M77" s="154">
        <v>32984.6284139243</v>
      </c>
      <c r="N77" s="154">
        <v>32515.365886348598</v>
      </c>
      <c r="O77" s="154">
        <v>32110.761667374063</v>
      </c>
      <c r="T77" s="52">
        <v>40948.946126267889</v>
      </c>
      <c r="U77" s="52">
        <v>40514.581677423746</v>
      </c>
      <c r="V77" s="52">
        <v>38738.895428493983</v>
      </c>
    </row>
    <row r="78" spans="1:22" x14ac:dyDescent="0.25">
      <c r="B78" s="70" t="s">
        <v>322</v>
      </c>
      <c r="C78" s="181">
        <f t="shared" ref="C78:D78" si="25">C73+C76</f>
        <v>36782.242812403514</v>
      </c>
      <c r="D78" s="181">
        <f t="shared" si="25"/>
        <v>36405.310622537931</v>
      </c>
      <c r="E78" s="181">
        <f>E73+E76</f>
        <v>34812.369506835254</v>
      </c>
      <c r="F78" s="181"/>
      <c r="G78" s="181">
        <f t="shared" ref="G78:O78" si="26">G73+G76</f>
        <v>34512.3957021307</v>
      </c>
      <c r="H78" s="181"/>
      <c r="I78" s="181">
        <f t="shared" si="26"/>
        <v>34042.232419017731</v>
      </c>
      <c r="J78" s="181"/>
      <c r="K78" s="181">
        <f t="shared" ref="K78:N78" si="27">K73+K76</f>
        <v>33520.835768024474</v>
      </c>
      <c r="L78" s="181"/>
      <c r="M78" s="181">
        <f t="shared" si="27"/>
        <v>32984.628413924293</v>
      </c>
      <c r="N78" s="181">
        <f t="shared" si="27"/>
        <v>32515.365886348591</v>
      </c>
      <c r="O78" s="181">
        <f t="shared" si="26"/>
        <v>32110.761667374056</v>
      </c>
    </row>
    <row r="79" spans="1:22" x14ac:dyDescent="0.25">
      <c r="B79" s="70"/>
      <c r="C79" s="181">
        <f>IF(ROUND(C78-C77,4)=0,0,C78-C77)</f>
        <v>0</v>
      </c>
      <c r="D79" s="181">
        <f t="shared" ref="D79:O79" si="28">IF(ROUND(D78-D77,4)=0,0,D78-D77)</f>
        <v>0</v>
      </c>
      <c r="E79" s="181">
        <f t="shared" si="28"/>
        <v>0</v>
      </c>
      <c r="F79" s="181"/>
      <c r="G79" s="181">
        <f t="shared" si="28"/>
        <v>0</v>
      </c>
      <c r="H79" s="181"/>
      <c r="I79" s="181">
        <f t="shared" si="28"/>
        <v>0</v>
      </c>
      <c r="J79" s="181"/>
      <c r="K79" s="181">
        <f t="shared" ref="K79:N79" si="29">IF(ROUND(K78-K77,4)=0,0,K78-K77)</f>
        <v>0</v>
      </c>
      <c r="L79" s="181"/>
      <c r="M79" s="181">
        <f t="shared" si="29"/>
        <v>0</v>
      </c>
      <c r="N79" s="181">
        <f t="shared" si="29"/>
        <v>0</v>
      </c>
      <c r="O79" s="181">
        <f t="shared" si="28"/>
        <v>0</v>
      </c>
    </row>
    <row r="80" spans="1:22" x14ac:dyDescent="0.25">
      <c r="B80" s="69"/>
    </row>
    <row r="81" spans="1:22" x14ac:dyDescent="0.25">
      <c r="A81" s="66" t="s">
        <v>202</v>
      </c>
      <c r="B81" s="66" t="s">
        <v>325</v>
      </c>
      <c r="C81" s="154">
        <v>173.53787088660283</v>
      </c>
      <c r="D81" s="154">
        <v>174.96546170720495</v>
      </c>
      <c r="E81" s="154">
        <v>79.276087362026445</v>
      </c>
      <c r="F81" s="154">
        <v>124.20589105053681</v>
      </c>
      <c r="G81" s="154">
        <v>156.85077264286258</v>
      </c>
      <c r="H81" s="154">
        <v>160.22164509349568</v>
      </c>
      <c r="I81" s="154">
        <v>162.46889339391777</v>
      </c>
      <c r="J81" s="154">
        <v>166.09573873604617</v>
      </c>
      <c r="K81" s="154">
        <v>168.51363563079846</v>
      </c>
      <c r="L81" s="154">
        <v>171.74985004673275</v>
      </c>
      <c r="M81" s="154">
        <v>173.90732632402234</v>
      </c>
      <c r="N81" s="154">
        <v>178.36656764175802</v>
      </c>
      <c r="O81" s="154">
        <v>180.03108819217292</v>
      </c>
      <c r="T81" s="52">
        <v>230.50218770758926</v>
      </c>
      <c r="U81" s="52">
        <v>232.18982419149324</v>
      </c>
      <c r="V81" s="52">
        <v>125.1888692595482</v>
      </c>
    </row>
    <row r="83" spans="1:22" ht="15.75" thickBot="1" x14ac:dyDescent="0.3"/>
    <row r="84" spans="1:22" ht="15.75" thickBot="1" x14ac:dyDescent="0.3">
      <c r="A84" s="64" t="s">
        <v>2</v>
      </c>
      <c r="C84" s="212" t="s">
        <v>329</v>
      </c>
      <c r="D84" s="213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14"/>
    </row>
    <row r="85" spans="1:22" x14ac:dyDescent="0.25">
      <c r="A85" s="71" t="s">
        <v>158</v>
      </c>
      <c r="B85" s="65" t="s">
        <v>314</v>
      </c>
      <c r="C85" s="53">
        <v>2018</v>
      </c>
      <c r="D85" s="53">
        <v>2019</v>
      </c>
      <c r="E85" s="53">
        <v>2020</v>
      </c>
      <c r="F85" s="53">
        <v>2023</v>
      </c>
      <c r="G85" s="53">
        <v>2025</v>
      </c>
      <c r="H85" s="53">
        <v>2028</v>
      </c>
      <c r="I85" s="53">
        <v>2030</v>
      </c>
      <c r="J85" s="53">
        <v>2033</v>
      </c>
      <c r="K85" s="53">
        <v>2035</v>
      </c>
      <c r="L85" s="53">
        <v>2038</v>
      </c>
      <c r="M85" s="53">
        <v>2040</v>
      </c>
      <c r="N85" s="53">
        <v>2045</v>
      </c>
      <c r="O85" s="53">
        <v>2050</v>
      </c>
      <c r="T85" s="52">
        <v>2018</v>
      </c>
      <c r="U85" s="52">
        <v>2019</v>
      </c>
      <c r="V85" s="52">
        <v>2020</v>
      </c>
    </row>
    <row r="86" spans="1:22" x14ac:dyDescent="0.25">
      <c r="A86" s="66" t="s">
        <v>159</v>
      </c>
      <c r="B86" s="66" t="s">
        <v>315</v>
      </c>
      <c r="C86" s="154">
        <v>4.6983722618103663</v>
      </c>
      <c r="D86" s="154">
        <v>3.711063064964971</v>
      </c>
      <c r="E86" s="154">
        <v>3.1857836715289731</v>
      </c>
      <c r="F86" s="154">
        <v>1.8275601210940178</v>
      </c>
      <c r="G86" s="154">
        <v>1.2997978967983024</v>
      </c>
      <c r="H86" s="154">
        <v>1.0427806358912366</v>
      </c>
      <c r="I86" s="154">
        <v>0.7924374232333542</v>
      </c>
      <c r="J86" s="154">
        <v>0.6853699657170288</v>
      </c>
      <c r="K86" s="154">
        <v>0.64621039226766008</v>
      </c>
      <c r="L86" s="154">
        <v>0.60975002262446132</v>
      </c>
      <c r="M86" s="154">
        <v>0.5924825482067092</v>
      </c>
      <c r="N86" s="154">
        <v>0.56233788414112384</v>
      </c>
      <c r="O86" s="154">
        <v>0.53474016162644333</v>
      </c>
      <c r="T86" s="52">
        <v>4.5818810225599647</v>
      </c>
      <c r="U86" s="52">
        <v>3.6190511273652062</v>
      </c>
      <c r="V86" s="52">
        <v>3.1067954885583231</v>
      </c>
    </row>
    <row r="87" spans="1:22" x14ac:dyDescent="0.25">
      <c r="A87" s="67" t="s">
        <v>163</v>
      </c>
      <c r="B87" s="67" t="s">
        <v>316</v>
      </c>
      <c r="C87" s="154">
        <v>3109.5911449323958</v>
      </c>
      <c r="D87" s="154">
        <v>2818.7470847118511</v>
      </c>
      <c r="E87" s="154">
        <v>2580.5827925442927</v>
      </c>
      <c r="F87" s="154">
        <v>901.24592901441201</v>
      </c>
      <c r="G87" s="154">
        <v>654.89936833345507</v>
      </c>
      <c r="H87" s="154">
        <v>468.59138294353954</v>
      </c>
      <c r="I87" s="154">
        <v>435.69137992414295</v>
      </c>
      <c r="J87" s="154">
        <v>403.92803657424236</v>
      </c>
      <c r="K87" s="154">
        <v>344.46608152249541</v>
      </c>
      <c r="L87" s="154">
        <v>308.93516278839974</v>
      </c>
      <c r="M87" s="154">
        <v>294.79992238453184</v>
      </c>
      <c r="N87" s="154">
        <v>279.5326926044811</v>
      </c>
      <c r="O87" s="154">
        <v>270.05918809030578</v>
      </c>
      <c r="T87" s="52">
        <v>2991.2857790478283</v>
      </c>
      <c r="U87" s="52">
        <v>2693.0763325596949</v>
      </c>
      <c r="V87" s="52">
        <v>2448.1700370671601</v>
      </c>
    </row>
    <row r="88" spans="1:22" x14ac:dyDescent="0.25">
      <c r="A88" s="67" t="s">
        <v>208</v>
      </c>
      <c r="B88" s="67" t="s">
        <v>317</v>
      </c>
      <c r="C88" s="154">
        <v>0</v>
      </c>
      <c r="D88" s="154">
        <v>0</v>
      </c>
      <c r="E88" s="154">
        <v>0</v>
      </c>
      <c r="F88" s="154">
        <v>0</v>
      </c>
      <c r="G88" s="154">
        <v>0</v>
      </c>
      <c r="H88" s="154">
        <v>0</v>
      </c>
      <c r="I88" s="154">
        <v>0</v>
      </c>
      <c r="J88" s="154">
        <v>0</v>
      </c>
      <c r="K88" s="154">
        <v>0</v>
      </c>
      <c r="L88" s="154">
        <v>0</v>
      </c>
      <c r="M88" s="154">
        <v>0</v>
      </c>
      <c r="N88" s="154">
        <v>0</v>
      </c>
      <c r="O88" s="154">
        <v>0</v>
      </c>
      <c r="T88" s="52">
        <v>0</v>
      </c>
      <c r="U88" s="52">
        <v>0</v>
      </c>
      <c r="V88" s="52">
        <v>0</v>
      </c>
    </row>
    <row r="89" spans="1:22" x14ac:dyDescent="0.25">
      <c r="A89" s="67" t="s">
        <v>189</v>
      </c>
      <c r="B89" s="67" t="s">
        <v>318</v>
      </c>
      <c r="C89" s="154">
        <v>8439.5107464974917</v>
      </c>
      <c r="D89" s="154">
        <v>7166.3566898788395</v>
      </c>
      <c r="E89" s="154">
        <v>6422.4053905867768</v>
      </c>
      <c r="F89" s="154">
        <v>4230.2200063535838</v>
      </c>
      <c r="G89" s="154">
        <v>3645.2624734803107</v>
      </c>
      <c r="H89" s="154">
        <v>2970.3761448006699</v>
      </c>
      <c r="I89" s="154">
        <v>2679.5507099195866</v>
      </c>
      <c r="J89" s="154">
        <v>2238.3320920798769</v>
      </c>
      <c r="K89" s="154">
        <v>1945.605296383384</v>
      </c>
      <c r="L89" s="154">
        <v>1548.5090300520437</v>
      </c>
      <c r="M89" s="154">
        <v>1329.5617526444257</v>
      </c>
      <c r="N89" s="154">
        <v>1013.0396498805439</v>
      </c>
      <c r="O89" s="154">
        <v>831.7139160566486</v>
      </c>
      <c r="T89" s="52">
        <v>8042.9490033366319</v>
      </c>
      <c r="U89" s="52">
        <v>6770.0336432274016</v>
      </c>
      <c r="V89" s="52">
        <v>6025.4239054661921</v>
      </c>
    </row>
    <row r="90" spans="1:22" x14ac:dyDescent="0.25">
      <c r="A90" s="67" t="s">
        <v>204</v>
      </c>
      <c r="B90" s="67" t="s">
        <v>319</v>
      </c>
      <c r="C90" s="154">
        <v>174.74526170314098</v>
      </c>
      <c r="D90" s="154">
        <v>169.56866418006476</v>
      </c>
      <c r="E90" s="154">
        <v>156.99602384822947</v>
      </c>
      <c r="F90" s="154">
        <v>67.359505254837728</v>
      </c>
      <c r="G90" s="154">
        <v>45.454284224751184</v>
      </c>
      <c r="H90" s="154">
        <v>32.307724823807128</v>
      </c>
      <c r="I90" s="154">
        <v>28.458127934726477</v>
      </c>
      <c r="J90" s="154">
        <v>21.323533194105991</v>
      </c>
      <c r="K90" s="154">
        <v>17.110948271151841</v>
      </c>
      <c r="L90" s="154">
        <v>13.056204684893578</v>
      </c>
      <c r="M90" s="154">
        <v>10.913348503663748</v>
      </c>
      <c r="N90" s="154">
        <v>7.1334850078966756</v>
      </c>
      <c r="O90" s="154">
        <v>5.7891552163823512</v>
      </c>
      <c r="T90" s="52">
        <v>165.17420973054686</v>
      </c>
      <c r="U90" s="52">
        <v>158.87326450939824</v>
      </c>
      <c r="V90" s="52">
        <v>145.35114022220691</v>
      </c>
    </row>
    <row r="91" spans="1:22" x14ac:dyDescent="0.25">
      <c r="A91" s="67" t="s">
        <v>197</v>
      </c>
      <c r="B91" s="67" t="s">
        <v>320</v>
      </c>
      <c r="C91" s="154">
        <v>3118.8925217436108</v>
      </c>
      <c r="D91" s="154">
        <v>2834.0337380254086</v>
      </c>
      <c r="E91" s="154">
        <v>2572.1522385154412</v>
      </c>
      <c r="F91" s="154">
        <v>1801.889103135255</v>
      </c>
      <c r="G91" s="154">
        <v>1326.0687922994066</v>
      </c>
      <c r="H91" s="154">
        <v>805.69203948728057</v>
      </c>
      <c r="I91" s="154">
        <v>552.16282353499673</v>
      </c>
      <c r="J91" s="154">
        <v>324.07803221703938</v>
      </c>
      <c r="K91" s="154">
        <v>226.44699856365887</v>
      </c>
      <c r="L91" s="154">
        <v>123.85628932832132</v>
      </c>
      <c r="M91" s="154">
        <v>80.081633312427954</v>
      </c>
      <c r="N91" s="154">
        <v>28.634227750820074</v>
      </c>
      <c r="O91" s="154">
        <v>15.604893706640029</v>
      </c>
      <c r="T91" s="52">
        <v>3016.482036106232</v>
      </c>
      <c r="U91" s="52">
        <v>2731.1498259619243</v>
      </c>
      <c r="V91" s="52">
        <v>2468.7081749061626</v>
      </c>
    </row>
    <row r="92" spans="1:22" x14ac:dyDescent="0.25">
      <c r="A92" s="68"/>
      <c r="B92" s="69" t="s">
        <v>321</v>
      </c>
      <c r="C92" s="154">
        <v>14847.43804713845</v>
      </c>
      <c r="D92" s="154">
        <v>12992.41723986113</v>
      </c>
      <c r="E92" s="154">
        <v>11735.322229166268</v>
      </c>
      <c r="F92" s="154">
        <v>7002.5421038791819</v>
      </c>
      <c r="G92" s="154">
        <v>5672.9847162347223</v>
      </c>
      <c r="H92" s="154">
        <v>4278.0100726911878</v>
      </c>
      <c r="I92" s="154">
        <v>3696.6554787366863</v>
      </c>
      <c r="J92" s="154">
        <v>2988.3470640309815</v>
      </c>
      <c r="K92" s="154">
        <v>2534.2755351329574</v>
      </c>
      <c r="L92" s="154">
        <v>1994.9664368762828</v>
      </c>
      <c r="M92" s="154">
        <v>1715.9491393932558</v>
      </c>
      <c r="N92" s="154">
        <v>1328.902393127883</v>
      </c>
      <c r="O92" s="154">
        <v>1123.7018932316032</v>
      </c>
      <c r="T92" s="52">
        <v>14220.472909243799</v>
      </c>
      <c r="U92" s="52">
        <v>12356.752117385784</v>
      </c>
      <c r="V92" s="52">
        <v>11090.760053150279</v>
      </c>
    </row>
    <row r="93" spans="1:22" x14ac:dyDescent="0.25">
      <c r="A93" s="68"/>
      <c r="B93" s="70" t="s">
        <v>322</v>
      </c>
      <c r="C93" s="181">
        <f>AME_UE_détail!AD$74</f>
        <v>14076.283438838871</v>
      </c>
      <c r="D93" s="181">
        <f>AME_UE_détail!AL$74</f>
        <v>12310.939281304511</v>
      </c>
      <c r="E93" s="181">
        <f>AME_UE_détail!AT$74</f>
        <v>11093.458907255415</v>
      </c>
      <c r="F93" s="181"/>
      <c r="G93" s="181">
        <f>AME_UE_détail!BB$74</f>
        <v>5672.9847162347214</v>
      </c>
      <c r="H93" s="181"/>
      <c r="I93" s="181">
        <f>(AME_UE_détail!BJ$74-AME_UE_détail!BJ$35)</f>
        <v>3696.6554787366845</v>
      </c>
      <c r="J93" s="181"/>
      <c r="K93" s="181">
        <f>(AME_UE_détail!BR$74-AME_UE_détail!BR$35)</f>
        <v>2534.2755351329552</v>
      </c>
      <c r="L93" s="181"/>
      <c r="M93" s="181">
        <f>(AME_UE_détail!BZ$74-AME_UE_détail!BZ$35)</f>
        <v>1715.9491393932565</v>
      </c>
      <c r="N93" s="181">
        <f>(AME_UE_détail!CH$74-AME_UE_détail!CH$35)</f>
        <v>1328.6224670117256</v>
      </c>
      <c r="O93" s="181">
        <f>(AME_UE_détail!CP$74-AME_UE_détail!CP$35)</f>
        <v>1123.7018932316034</v>
      </c>
    </row>
    <row r="94" spans="1:22" x14ac:dyDescent="0.25">
      <c r="A94" s="68"/>
      <c r="B94" s="70"/>
      <c r="C94" s="181">
        <f>IF(ROUND(C93-C92,4)=0,0,C93-C92)</f>
        <v>-771.15460829957919</v>
      </c>
      <c r="D94" s="181">
        <f t="shared" ref="D94:O94" si="30">IF(ROUND(D93-D92,4)=0,0,D93-D92)</f>
        <v>-681.47795855661934</v>
      </c>
      <c r="E94" s="181">
        <f t="shared" si="30"/>
        <v>-641.86332191085239</v>
      </c>
      <c r="F94" s="181"/>
      <c r="G94" s="181">
        <f>IF(ROUND(G93-G92,4)=0,0,G93-G92)</f>
        <v>0</v>
      </c>
      <c r="H94" s="181"/>
      <c r="I94" s="181">
        <f t="shared" si="30"/>
        <v>0</v>
      </c>
      <c r="J94" s="181"/>
      <c r="K94" s="181">
        <f t="shared" ref="K94:N94" si="31">IF(ROUND(K93-K92,4)=0,0,K93-K92)</f>
        <v>0</v>
      </c>
      <c r="L94" s="181"/>
      <c r="M94" s="181">
        <f t="shared" si="31"/>
        <v>0</v>
      </c>
      <c r="N94" s="181">
        <f t="shared" si="31"/>
        <v>-0.27992611615741225</v>
      </c>
      <c r="O94" s="181">
        <f t="shared" si="30"/>
        <v>0</v>
      </c>
    </row>
    <row r="95" spans="1:22" x14ac:dyDescent="0.25">
      <c r="A95" s="68"/>
      <c r="B95" s="70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</row>
    <row r="96" spans="1:22" x14ac:dyDescent="0.25">
      <c r="A96" s="66" t="s">
        <v>216</v>
      </c>
      <c r="B96" s="66" t="s">
        <v>323</v>
      </c>
      <c r="C96" s="154">
        <v>0</v>
      </c>
      <c r="D96" s="154">
        <v>0</v>
      </c>
      <c r="E96" s="154">
        <v>0</v>
      </c>
      <c r="F96" s="154">
        <v>0</v>
      </c>
      <c r="G96" s="154">
        <v>0</v>
      </c>
      <c r="H96" s="154">
        <v>0</v>
      </c>
      <c r="I96" s="154">
        <v>0</v>
      </c>
      <c r="J96" s="154">
        <v>0</v>
      </c>
      <c r="K96" s="154">
        <v>0</v>
      </c>
      <c r="L96" s="154">
        <v>0</v>
      </c>
      <c r="M96" s="154">
        <v>0</v>
      </c>
      <c r="N96" s="154">
        <v>0</v>
      </c>
      <c r="O96" s="154">
        <v>0</v>
      </c>
      <c r="T96" s="52">
        <v>0</v>
      </c>
      <c r="U96" s="52">
        <v>0</v>
      </c>
      <c r="V96" s="52">
        <v>0</v>
      </c>
    </row>
    <row r="97" spans="1:22" x14ac:dyDescent="0.25">
      <c r="B97" s="69" t="s">
        <v>324</v>
      </c>
      <c r="C97" s="154">
        <v>14847.43804713845</v>
      </c>
      <c r="D97" s="154">
        <v>12992.41723986113</v>
      </c>
      <c r="E97" s="154">
        <v>11735.322229166268</v>
      </c>
      <c r="F97" s="154">
        <v>7002.5421038791819</v>
      </c>
      <c r="G97" s="154">
        <v>5672.9847162347223</v>
      </c>
      <c r="H97" s="154">
        <v>4278.0100726911878</v>
      </c>
      <c r="I97" s="154">
        <v>3696.6554787366863</v>
      </c>
      <c r="J97" s="154">
        <v>2988.3470640309815</v>
      </c>
      <c r="K97" s="154">
        <v>2534.2755351329574</v>
      </c>
      <c r="L97" s="154">
        <v>1994.9664368762828</v>
      </c>
      <c r="M97" s="154">
        <v>1715.9491393932558</v>
      </c>
      <c r="N97" s="154">
        <v>1328.902393127883</v>
      </c>
      <c r="O97" s="154">
        <v>1123.7018932316032</v>
      </c>
      <c r="T97" s="52">
        <v>14220.472909243799</v>
      </c>
      <c r="U97" s="52">
        <v>12356.752117385784</v>
      </c>
      <c r="V97" s="52">
        <v>11090.760053150279</v>
      </c>
    </row>
    <row r="98" spans="1:22" x14ac:dyDescent="0.25">
      <c r="B98" s="70" t="s">
        <v>322</v>
      </c>
      <c r="C98" s="181">
        <f t="shared" ref="C98:D98" si="32">C93+C96</f>
        <v>14076.283438838871</v>
      </c>
      <c r="D98" s="181">
        <f t="shared" si="32"/>
        <v>12310.939281304511</v>
      </c>
      <c r="E98" s="181">
        <f>E93+E96</f>
        <v>11093.458907255415</v>
      </c>
      <c r="F98" s="181"/>
      <c r="G98" s="181">
        <f t="shared" ref="G98:O98" si="33">G93+G96</f>
        <v>5672.9847162347214</v>
      </c>
      <c r="H98" s="181"/>
      <c r="I98" s="181">
        <f t="shared" si="33"/>
        <v>3696.6554787366845</v>
      </c>
      <c r="J98" s="181"/>
      <c r="K98" s="181">
        <f t="shared" ref="K98:N98" si="34">K93+K96</f>
        <v>2534.2755351329552</v>
      </c>
      <c r="L98" s="181"/>
      <c r="M98" s="181">
        <f t="shared" si="34"/>
        <v>1715.9491393932565</v>
      </c>
      <c r="N98" s="181">
        <f t="shared" si="34"/>
        <v>1328.6224670117256</v>
      </c>
      <c r="O98" s="181">
        <f t="shared" si="33"/>
        <v>1123.7018932316034</v>
      </c>
    </row>
    <row r="99" spans="1:22" x14ac:dyDescent="0.25">
      <c r="B99" s="70"/>
      <c r="C99" s="181">
        <f>IF(ROUND(C98-C97,4)=0,0,C98-C97)</f>
        <v>-771.15460829957919</v>
      </c>
      <c r="D99" s="181">
        <f t="shared" ref="D99:O99" si="35">IF(ROUND(D98-D97,4)=0,0,D98-D97)</f>
        <v>-681.47795855661934</v>
      </c>
      <c r="E99" s="181">
        <f>IF(ROUND(E98-E97,4)=0,0,E98-E97)</f>
        <v>-641.86332191085239</v>
      </c>
      <c r="F99" s="181"/>
      <c r="G99" s="181">
        <f t="shared" si="35"/>
        <v>0</v>
      </c>
      <c r="H99" s="181"/>
      <c r="I99" s="181">
        <f t="shared" si="35"/>
        <v>0</v>
      </c>
      <c r="J99" s="181"/>
      <c r="K99" s="181">
        <f t="shared" ref="K99:N99" si="36">IF(ROUND(K98-K97,4)=0,0,K98-K97)</f>
        <v>0</v>
      </c>
      <c r="L99" s="181"/>
      <c r="M99" s="181">
        <f t="shared" si="36"/>
        <v>0</v>
      </c>
      <c r="N99" s="181">
        <f t="shared" si="36"/>
        <v>-0.27992611615741225</v>
      </c>
      <c r="O99" s="181">
        <f t="shared" si="35"/>
        <v>0</v>
      </c>
    </row>
    <row r="100" spans="1:22" x14ac:dyDescent="0.25">
      <c r="B100" s="69"/>
    </row>
    <row r="101" spans="1:22" x14ac:dyDescent="0.25">
      <c r="A101" s="66" t="s">
        <v>202</v>
      </c>
      <c r="B101" s="66" t="s">
        <v>325</v>
      </c>
      <c r="C101" s="154">
        <v>53.498278808678727</v>
      </c>
      <c r="D101" s="154">
        <v>5.9712111247978967</v>
      </c>
      <c r="E101" s="154">
        <v>0.24816153669125948</v>
      </c>
      <c r="F101" s="154">
        <v>0.27614501729244118</v>
      </c>
      <c r="G101" s="154">
        <v>0.27617559123981383</v>
      </c>
      <c r="H101" s="154">
        <v>0.27622239743427152</v>
      </c>
      <c r="I101" s="154">
        <v>0.27625586282728537</v>
      </c>
      <c r="J101" s="154">
        <v>0.27631473904746118</v>
      </c>
      <c r="K101" s="154">
        <v>0.2763583310183611</v>
      </c>
      <c r="L101" s="154">
        <v>0.27643794825601004</v>
      </c>
      <c r="M101" s="154">
        <v>0.27649290078344191</v>
      </c>
      <c r="N101" s="154">
        <v>0.27665242089372788</v>
      </c>
      <c r="O101" s="154">
        <v>0.27683841267955828</v>
      </c>
      <c r="T101" s="52">
        <v>53.118021148967202</v>
      </c>
      <c r="U101" s="52">
        <v>5.7767239620927562</v>
      </c>
      <c r="V101" s="52">
        <v>0.24005153193683032</v>
      </c>
    </row>
    <row r="103" spans="1:22" ht="15.75" thickBot="1" x14ac:dyDescent="0.3"/>
    <row r="104" spans="1:22" ht="15.75" thickBot="1" x14ac:dyDescent="0.3">
      <c r="A104" s="64" t="s">
        <v>7</v>
      </c>
      <c r="C104" s="212" t="s">
        <v>330</v>
      </c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4"/>
    </row>
    <row r="105" spans="1:22" x14ac:dyDescent="0.25">
      <c r="A105" s="71" t="s">
        <v>158</v>
      </c>
      <c r="B105" s="65" t="s">
        <v>314</v>
      </c>
      <c r="C105" s="53">
        <v>2018</v>
      </c>
      <c r="D105" s="53">
        <v>2019</v>
      </c>
      <c r="E105" s="53">
        <v>2020</v>
      </c>
      <c r="F105" s="53">
        <v>2023</v>
      </c>
      <c r="G105" s="53">
        <v>2025</v>
      </c>
      <c r="H105" s="53">
        <v>2028</v>
      </c>
      <c r="I105" s="53">
        <v>2030</v>
      </c>
      <c r="J105" s="53">
        <v>2033</v>
      </c>
      <c r="K105" s="53">
        <v>2035</v>
      </c>
      <c r="L105" s="53">
        <v>2038</v>
      </c>
      <c r="M105" s="53">
        <v>2040</v>
      </c>
      <c r="N105" s="53">
        <v>2045</v>
      </c>
      <c r="O105" s="53">
        <v>2050</v>
      </c>
      <c r="T105" s="52">
        <v>2018</v>
      </c>
      <c r="U105" s="52">
        <v>2019</v>
      </c>
      <c r="V105" s="52">
        <v>2020</v>
      </c>
    </row>
    <row r="106" spans="1:22" x14ac:dyDescent="0.25">
      <c r="A106" s="66" t="s">
        <v>159</v>
      </c>
      <c r="B106" s="66" t="s">
        <v>315</v>
      </c>
      <c r="C106" s="154">
        <v>0</v>
      </c>
      <c r="D106" s="154">
        <v>0</v>
      </c>
      <c r="E106" s="154">
        <v>0</v>
      </c>
      <c r="F106" s="154">
        <v>0</v>
      </c>
      <c r="G106" s="154">
        <v>0</v>
      </c>
      <c r="H106" s="154">
        <v>0</v>
      </c>
      <c r="I106" s="154">
        <v>0</v>
      </c>
      <c r="J106" s="154">
        <v>0</v>
      </c>
      <c r="K106" s="154">
        <v>0</v>
      </c>
      <c r="L106" s="154">
        <v>0</v>
      </c>
      <c r="M106" s="154">
        <v>0</v>
      </c>
      <c r="N106" s="154">
        <v>0</v>
      </c>
      <c r="O106" s="154">
        <v>0</v>
      </c>
      <c r="T106" s="52">
        <v>0</v>
      </c>
      <c r="U106" s="52">
        <v>0</v>
      </c>
      <c r="V106" s="52">
        <v>0</v>
      </c>
    </row>
    <row r="107" spans="1:22" x14ac:dyDescent="0.25">
      <c r="A107" s="67" t="s">
        <v>163</v>
      </c>
      <c r="B107" s="67" t="s">
        <v>316</v>
      </c>
      <c r="C107" s="154">
        <v>662.97969064513347</v>
      </c>
      <c r="D107" s="154">
        <v>599.21077287488583</v>
      </c>
      <c r="E107" s="154">
        <v>528.39414279474875</v>
      </c>
      <c r="F107" s="154">
        <v>343.55491863832691</v>
      </c>
      <c r="G107" s="154">
        <v>297.2079547025233</v>
      </c>
      <c r="H107" s="154">
        <v>253.97641982681762</v>
      </c>
      <c r="I107" s="154">
        <v>228.88168259816155</v>
      </c>
      <c r="J107" s="154">
        <v>196.52200102138772</v>
      </c>
      <c r="K107" s="154">
        <v>176.12645062070322</v>
      </c>
      <c r="L107" s="154">
        <v>178.81987605435359</v>
      </c>
      <c r="M107" s="154">
        <v>180.61351588510797</v>
      </c>
      <c r="N107" s="154">
        <v>184.90182254071993</v>
      </c>
      <c r="O107" s="154">
        <v>176.64177048939342</v>
      </c>
      <c r="T107" s="52">
        <v>662.97969064513347</v>
      </c>
      <c r="U107" s="52">
        <v>599.21077287488583</v>
      </c>
      <c r="V107" s="52">
        <v>528.39414279474875</v>
      </c>
    </row>
    <row r="108" spans="1:22" x14ac:dyDescent="0.25">
      <c r="A108" s="67" t="s">
        <v>208</v>
      </c>
      <c r="B108" s="67" t="s">
        <v>317</v>
      </c>
      <c r="C108" s="154">
        <v>0</v>
      </c>
      <c r="D108" s="154">
        <v>0</v>
      </c>
      <c r="E108" s="154">
        <v>0</v>
      </c>
      <c r="F108" s="154">
        <v>0</v>
      </c>
      <c r="G108" s="154">
        <v>0</v>
      </c>
      <c r="H108" s="154">
        <v>0</v>
      </c>
      <c r="I108" s="154">
        <v>0</v>
      </c>
      <c r="J108" s="154">
        <v>0</v>
      </c>
      <c r="K108" s="154">
        <v>0</v>
      </c>
      <c r="L108" s="154">
        <v>0</v>
      </c>
      <c r="M108" s="154">
        <v>0</v>
      </c>
      <c r="N108" s="154">
        <v>0</v>
      </c>
      <c r="O108" s="154">
        <v>0</v>
      </c>
      <c r="T108" s="52">
        <v>0</v>
      </c>
      <c r="U108" s="52">
        <v>0</v>
      </c>
      <c r="V108" s="52">
        <v>0</v>
      </c>
    </row>
    <row r="109" spans="1:22" x14ac:dyDescent="0.25">
      <c r="A109" s="67" t="s">
        <v>189</v>
      </c>
      <c r="B109" s="67" t="s">
        <v>318</v>
      </c>
      <c r="C109" s="154">
        <v>13.755091135881989</v>
      </c>
      <c r="D109" s="154">
        <v>16.192499999999999</v>
      </c>
      <c r="E109" s="154">
        <v>15.100124999999998</v>
      </c>
      <c r="F109" s="154">
        <v>2.7782999999999998</v>
      </c>
      <c r="G109" s="154">
        <v>1.9139399999999998</v>
      </c>
      <c r="H109" s="154">
        <v>1.48176</v>
      </c>
      <c r="I109" s="154">
        <v>1.29654</v>
      </c>
      <c r="J109" s="154">
        <v>1.29654</v>
      </c>
      <c r="K109" s="154">
        <v>1.29654</v>
      </c>
      <c r="L109" s="154">
        <v>1.29654</v>
      </c>
      <c r="M109" s="154">
        <v>1.29654</v>
      </c>
      <c r="N109" s="154">
        <v>1.29654</v>
      </c>
      <c r="O109" s="154">
        <v>1.29654</v>
      </c>
      <c r="T109" s="52">
        <v>13.755091135881989</v>
      </c>
      <c r="U109" s="52">
        <v>16.192499999999999</v>
      </c>
      <c r="V109" s="52">
        <v>15.100124999999998</v>
      </c>
    </row>
    <row r="110" spans="1:22" x14ac:dyDescent="0.25">
      <c r="A110" s="67" t="s">
        <v>204</v>
      </c>
      <c r="B110" s="67" t="s">
        <v>319</v>
      </c>
      <c r="C110" s="154">
        <v>0</v>
      </c>
      <c r="D110" s="154">
        <v>0</v>
      </c>
      <c r="E110" s="154">
        <v>0</v>
      </c>
      <c r="F110" s="154">
        <v>0</v>
      </c>
      <c r="G110" s="154">
        <v>0</v>
      </c>
      <c r="H110" s="154">
        <v>0</v>
      </c>
      <c r="I110" s="154">
        <v>0</v>
      </c>
      <c r="J110" s="154">
        <v>0</v>
      </c>
      <c r="K110" s="154">
        <v>0</v>
      </c>
      <c r="L110" s="154">
        <v>0</v>
      </c>
      <c r="M110" s="154">
        <v>0</v>
      </c>
      <c r="N110" s="154">
        <v>0</v>
      </c>
      <c r="O110" s="154">
        <v>0</v>
      </c>
      <c r="T110" s="52">
        <v>0</v>
      </c>
      <c r="U110" s="52">
        <v>0</v>
      </c>
      <c r="V110" s="52">
        <v>0</v>
      </c>
    </row>
    <row r="111" spans="1:22" x14ac:dyDescent="0.25">
      <c r="A111" s="67" t="s">
        <v>197</v>
      </c>
      <c r="B111" s="67" t="s">
        <v>320</v>
      </c>
      <c r="C111" s="154">
        <v>0</v>
      </c>
      <c r="D111" s="154">
        <v>0</v>
      </c>
      <c r="E111" s="154">
        <v>0</v>
      </c>
      <c r="F111" s="154">
        <v>0</v>
      </c>
      <c r="G111" s="154">
        <v>0</v>
      </c>
      <c r="H111" s="154">
        <v>0</v>
      </c>
      <c r="I111" s="154">
        <v>0</v>
      </c>
      <c r="J111" s="154">
        <v>0</v>
      </c>
      <c r="K111" s="154">
        <v>0</v>
      </c>
      <c r="L111" s="154">
        <v>0</v>
      </c>
      <c r="M111" s="154">
        <v>0</v>
      </c>
      <c r="N111" s="154">
        <v>0</v>
      </c>
      <c r="O111" s="154">
        <v>0</v>
      </c>
      <c r="T111" s="52">
        <v>0</v>
      </c>
      <c r="U111" s="52">
        <v>0</v>
      </c>
      <c r="V111" s="52">
        <v>0</v>
      </c>
    </row>
    <row r="112" spans="1:22" x14ac:dyDescent="0.25">
      <c r="A112" s="68"/>
      <c r="B112" s="69" t="s">
        <v>321</v>
      </c>
      <c r="C112" s="154">
        <v>676.7347817810155</v>
      </c>
      <c r="D112" s="154">
        <v>615.40327287488583</v>
      </c>
      <c r="E112" s="154">
        <v>543.49426779474879</v>
      </c>
      <c r="F112" s="154">
        <v>346.33321863832691</v>
      </c>
      <c r="G112" s="154">
        <v>299.12189470252332</v>
      </c>
      <c r="H112" s="154">
        <v>255.45817982681763</v>
      </c>
      <c r="I112" s="154">
        <v>230.17822259816154</v>
      </c>
      <c r="J112" s="154">
        <v>197.81854102138772</v>
      </c>
      <c r="K112" s="154">
        <v>177.42299062070322</v>
      </c>
      <c r="L112" s="154">
        <v>180.11641605435358</v>
      </c>
      <c r="M112" s="154">
        <v>181.91005588510797</v>
      </c>
      <c r="N112" s="154">
        <v>186.19836254071993</v>
      </c>
      <c r="O112" s="154">
        <v>177.93831048939342</v>
      </c>
      <c r="T112" s="52">
        <v>676.7347817810155</v>
      </c>
      <c r="U112" s="52">
        <v>615.40327287488583</v>
      </c>
      <c r="V112" s="52">
        <v>543.49426779474879</v>
      </c>
    </row>
    <row r="113" spans="1:22" x14ac:dyDescent="0.25">
      <c r="A113" s="68"/>
      <c r="B113" s="70" t="s">
        <v>322</v>
      </c>
      <c r="C113" s="181">
        <f>AME_UE_détail!AE$74</f>
        <v>662.40337345419653</v>
      </c>
      <c r="D113" s="181">
        <f>AME_UE_détail!AM$74</f>
        <v>600.77560512432638</v>
      </c>
      <c r="E113" s="181">
        <f>AME_UE_détail!AU$74</f>
        <v>529.83181931232957</v>
      </c>
      <c r="F113" s="181"/>
      <c r="G113" s="181">
        <f>AME_UE_détail!BC$74</f>
        <v>299.12189470252332</v>
      </c>
      <c r="H113" s="181"/>
      <c r="I113" s="181">
        <f>(AME_UE_détail!BK$74-AME_UE_détail!BK$35)</f>
        <v>230.17822259816154</v>
      </c>
      <c r="J113" s="181"/>
      <c r="K113" s="181">
        <f>(AME_UE_détail!BS$74-AME_UE_détail!BS$35)</f>
        <v>177.42299062070325</v>
      </c>
      <c r="L113" s="181"/>
      <c r="M113" s="181">
        <f>(AME_UE_détail!CA$74-AME_UE_détail!CA$35)</f>
        <v>181.91005588510802</v>
      </c>
      <c r="N113" s="181">
        <f>(AME_UE_détail!CI$74-AME_UE_détail!CI$35)</f>
        <v>186.19836254071996</v>
      </c>
      <c r="O113" s="181">
        <f>(AME_UE_détail!CQ$74-AME_UE_détail!CQ$35)</f>
        <v>177.93831048939342</v>
      </c>
    </row>
    <row r="114" spans="1:22" x14ac:dyDescent="0.25">
      <c r="A114" s="68"/>
      <c r="B114" s="70"/>
      <c r="C114" s="181">
        <f>IF(ROUND(C113-C112,4)=0,0,C113-C112)</f>
        <v>-14.331408326818973</v>
      </c>
      <c r="D114" s="181">
        <f t="shared" ref="D114:O114" si="37">IF(ROUND(D113-D112,4)=0,0,D113-D112)</f>
        <v>-14.627667750559453</v>
      </c>
      <c r="E114" s="181">
        <f t="shared" si="37"/>
        <v>-13.662448482419222</v>
      </c>
      <c r="F114" s="181"/>
      <c r="G114" s="181">
        <f t="shared" si="37"/>
        <v>0</v>
      </c>
      <c r="H114" s="181"/>
      <c r="I114" s="181">
        <f t="shared" si="37"/>
        <v>0</v>
      </c>
      <c r="J114" s="181"/>
      <c r="K114" s="181">
        <f t="shared" ref="K114:N114" si="38">IF(ROUND(K113-K112,4)=0,0,K113-K112)</f>
        <v>0</v>
      </c>
      <c r="L114" s="181"/>
      <c r="M114" s="181">
        <f t="shared" si="38"/>
        <v>0</v>
      </c>
      <c r="N114" s="181">
        <f t="shared" si="38"/>
        <v>0</v>
      </c>
      <c r="O114" s="181">
        <f t="shared" si="37"/>
        <v>0</v>
      </c>
    </row>
    <row r="115" spans="1:22" x14ac:dyDescent="0.25">
      <c r="A115" s="68"/>
      <c r="B115" s="70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</row>
    <row r="116" spans="1:22" x14ac:dyDescent="0.25">
      <c r="A116" s="66" t="s">
        <v>216</v>
      </c>
      <c r="B116" s="66" t="s">
        <v>323</v>
      </c>
      <c r="C116" s="154">
        <v>0</v>
      </c>
      <c r="D116" s="154">
        <v>0</v>
      </c>
      <c r="E116" s="154">
        <v>0</v>
      </c>
      <c r="F116" s="154">
        <v>0</v>
      </c>
      <c r="G116" s="154">
        <v>0</v>
      </c>
      <c r="H116" s="154">
        <v>0</v>
      </c>
      <c r="I116" s="154">
        <v>0</v>
      </c>
      <c r="J116" s="154">
        <v>0</v>
      </c>
      <c r="K116" s="154">
        <v>0</v>
      </c>
      <c r="L116" s="154">
        <v>0</v>
      </c>
      <c r="M116" s="154">
        <v>0</v>
      </c>
      <c r="N116" s="154">
        <v>0</v>
      </c>
      <c r="O116" s="154">
        <v>0</v>
      </c>
    </row>
    <row r="117" spans="1:22" x14ac:dyDescent="0.25">
      <c r="B117" s="69" t="s">
        <v>324</v>
      </c>
      <c r="C117" s="154">
        <v>676.7347817810155</v>
      </c>
      <c r="D117" s="154">
        <v>615.40327287488583</v>
      </c>
      <c r="E117" s="154">
        <v>543.49426779474879</v>
      </c>
      <c r="F117" s="154">
        <v>346.33321863832691</v>
      </c>
      <c r="G117" s="154">
        <v>299.12189470252332</v>
      </c>
      <c r="H117" s="154">
        <v>255.45817982681763</v>
      </c>
      <c r="I117" s="154">
        <v>230.17822259816154</v>
      </c>
      <c r="J117" s="154">
        <v>197.81854102138772</v>
      </c>
      <c r="K117" s="154">
        <v>177.42299062070322</v>
      </c>
      <c r="L117" s="154">
        <v>180.11641605435358</v>
      </c>
      <c r="M117" s="154">
        <v>181.91005588510797</v>
      </c>
      <c r="N117" s="154">
        <v>186.19836254071993</v>
      </c>
      <c r="O117" s="154">
        <v>177.93831048939342</v>
      </c>
      <c r="T117" s="52">
        <v>676.7347817810155</v>
      </c>
      <c r="U117" s="52">
        <v>615.40327287488583</v>
      </c>
      <c r="V117" s="52">
        <v>543.49426779474879</v>
      </c>
    </row>
    <row r="118" spans="1:22" x14ac:dyDescent="0.25">
      <c r="B118" s="70" t="s">
        <v>322</v>
      </c>
      <c r="C118" s="181">
        <f t="shared" ref="C118:D118" si="39">C113+C116</f>
        <v>662.40337345419653</v>
      </c>
      <c r="D118" s="181">
        <f t="shared" si="39"/>
        <v>600.77560512432638</v>
      </c>
      <c r="E118" s="181">
        <f>E113+E116</f>
        <v>529.83181931232957</v>
      </c>
      <c r="F118" s="181">
        <f t="shared" ref="F118" si="40">F113+F116</f>
        <v>0</v>
      </c>
      <c r="G118" s="181">
        <f t="shared" ref="G118:O118" si="41">G113+G116</f>
        <v>299.12189470252332</v>
      </c>
      <c r="H118" s="181">
        <f t="shared" ref="H118" si="42">H113+H116</f>
        <v>0</v>
      </c>
      <c r="I118" s="181">
        <f t="shared" si="41"/>
        <v>230.17822259816154</v>
      </c>
      <c r="J118" s="181">
        <f t="shared" ref="J118" si="43">J113+J116</f>
        <v>0</v>
      </c>
      <c r="K118" s="181">
        <f t="shared" ref="K118:N118" si="44">K113+K116</f>
        <v>177.42299062070325</v>
      </c>
      <c r="L118" s="181">
        <f t="shared" ref="L118" si="45">L113+L116</f>
        <v>0</v>
      </c>
      <c r="M118" s="181">
        <f t="shared" si="44"/>
        <v>181.91005588510802</v>
      </c>
      <c r="N118" s="181">
        <f t="shared" si="44"/>
        <v>186.19836254071996</v>
      </c>
      <c r="O118" s="181">
        <f t="shared" si="41"/>
        <v>177.93831048939342</v>
      </c>
    </row>
    <row r="119" spans="1:22" x14ac:dyDescent="0.25">
      <c r="B119" s="70"/>
      <c r="C119" s="181">
        <f>IF(ROUND(C118-C117,4)=0,0,C118-C117)</f>
        <v>-14.331408326818973</v>
      </c>
      <c r="D119" s="181">
        <f t="shared" ref="D119:O119" si="46">IF(ROUND(D118-D117,4)=0,0,D118-D117)</f>
        <v>-14.627667750559453</v>
      </c>
      <c r="E119" s="181">
        <f t="shared" si="46"/>
        <v>-13.662448482419222</v>
      </c>
      <c r="F119" s="181">
        <f t="shared" ref="F119" si="47">IF(ROUND(F118-F117,4)=0,0,F118-F117)</f>
        <v>-346.33321863832691</v>
      </c>
      <c r="G119" s="181">
        <f t="shared" si="46"/>
        <v>0</v>
      </c>
      <c r="H119" s="181">
        <f t="shared" ref="H119" si="48">IF(ROUND(H118-H117,4)=0,0,H118-H117)</f>
        <v>-255.45817982681763</v>
      </c>
      <c r="I119" s="181">
        <f t="shared" si="46"/>
        <v>0</v>
      </c>
      <c r="J119" s="181">
        <f t="shared" ref="J119" si="49">IF(ROUND(J118-J117,4)=0,0,J118-J117)</f>
        <v>-197.81854102138772</v>
      </c>
      <c r="K119" s="181">
        <f t="shared" ref="K119:N119" si="50">IF(ROUND(K118-K117,4)=0,0,K118-K117)</f>
        <v>0</v>
      </c>
      <c r="L119" s="181">
        <f t="shared" ref="L119" si="51">IF(ROUND(L118-L117,4)=0,0,L118-L117)</f>
        <v>-180.11641605435358</v>
      </c>
      <c r="M119" s="181">
        <f t="shared" si="50"/>
        <v>0</v>
      </c>
      <c r="N119" s="181">
        <f t="shared" si="50"/>
        <v>0</v>
      </c>
      <c r="O119" s="181">
        <f t="shared" si="46"/>
        <v>0</v>
      </c>
    </row>
    <row r="120" spans="1:22" x14ac:dyDescent="0.25">
      <c r="B120" s="69"/>
    </row>
    <row r="121" spans="1:22" x14ac:dyDescent="0.25">
      <c r="A121" s="66" t="s">
        <v>202</v>
      </c>
      <c r="B121" s="66" t="s">
        <v>325</v>
      </c>
      <c r="C121" s="154">
        <v>0</v>
      </c>
      <c r="D121" s="154">
        <v>0</v>
      </c>
      <c r="E121" s="154">
        <v>0</v>
      </c>
      <c r="F121" s="154">
        <v>0</v>
      </c>
      <c r="G121" s="154">
        <v>0</v>
      </c>
      <c r="H121" s="154">
        <v>0</v>
      </c>
      <c r="I121" s="154">
        <v>0</v>
      </c>
      <c r="J121" s="154">
        <v>0</v>
      </c>
      <c r="K121" s="154">
        <v>0</v>
      </c>
      <c r="L121" s="154">
        <v>0</v>
      </c>
      <c r="M121" s="154">
        <v>0</v>
      </c>
      <c r="N121" s="154">
        <v>0</v>
      </c>
      <c r="O121" s="154">
        <v>0</v>
      </c>
      <c r="T121" s="52">
        <v>0</v>
      </c>
      <c r="U121" s="52">
        <v>0</v>
      </c>
      <c r="V121" s="52">
        <v>0</v>
      </c>
    </row>
    <row r="123" spans="1:22" ht="15.75" thickBot="1" x14ac:dyDescent="0.3"/>
    <row r="124" spans="1:22" ht="15.75" thickBot="1" x14ac:dyDescent="0.3">
      <c r="A124" s="64" t="s">
        <v>8</v>
      </c>
      <c r="C124" s="212" t="s">
        <v>331</v>
      </c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4"/>
    </row>
    <row r="125" spans="1:22" x14ac:dyDescent="0.25">
      <c r="A125" s="71" t="s">
        <v>158</v>
      </c>
      <c r="B125" s="65" t="s">
        <v>314</v>
      </c>
      <c r="C125" s="53">
        <v>2018</v>
      </c>
      <c r="D125" s="53">
        <v>2019</v>
      </c>
      <c r="E125" s="53">
        <v>2020</v>
      </c>
      <c r="F125" s="53">
        <v>2023</v>
      </c>
      <c r="G125" s="53">
        <v>2025</v>
      </c>
      <c r="H125" s="53">
        <v>2028</v>
      </c>
      <c r="I125" s="53">
        <v>2030</v>
      </c>
      <c r="J125" s="53">
        <v>2033</v>
      </c>
      <c r="K125" s="53">
        <v>2035</v>
      </c>
      <c r="L125" s="53">
        <v>2038</v>
      </c>
      <c r="M125" s="53">
        <v>2040</v>
      </c>
      <c r="N125" s="53">
        <v>2045</v>
      </c>
      <c r="O125" s="53">
        <v>2050</v>
      </c>
      <c r="T125" s="52">
        <v>2018</v>
      </c>
      <c r="U125" s="52">
        <v>2019</v>
      </c>
      <c r="V125" s="52">
        <v>2020</v>
      </c>
    </row>
    <row r="126" spans="1:22" x14ac:dyDescent="0.25">
      <c r="A126" s="66" t="s">
        <v>159</v>
      </c>
      <c r="B126" s="66" t="s">
        <v>315</v>
      </c>
      <c r="C126" s="154">
        <v>195.64679649317512</v>
      </c>
      <c r="D126" s="154">
        <v>181.52415482178279</v>
      </c>
      <c r="E126" s="154">
        <v>183.09555478984154</v>
      </c>
      <c r="F126" s="154">
        <v>183.09555478984151</v>
      </c>
      <c r="G126" s="154">
        <v>183.09555478984151</v>
      </c>
      <c r="H126" s="154">
        <v>183.09555478984151</v>
      </c>
      <c r="I126" s="154">
        <v>183.09555478984151</v>
      </c>
      <c r="J126" s="154">
        <v>183.09555478984151</v>
      </c>
      <c r="K126" s="154">
        <v>183.09555478984151</v>
      </c>
      <c r="L126" s="154">
        <v>183.09555478984151</v>
      </c>
      <c r="M126" s="154">
        <v>183.09555478984151</v>
      </c>
      <c r="N126" s="154">
        <v>183.09555478984151</v>
      </c>
      <c r="O126" s="154">
        <v>183.09555478984151</v>
      </c>
      <c r="T126" s="52">
        <v>187.06821649704457</v>
      </c>
      <c r="U126" s="52">
        <v>173.60786826399857</v>
      </c>
      <c r="V126" s="52">
        <v>174.92436067411725</v>
      </c>
    </row>
    <row r="127" spans="1:22" x14ac:dyDescent="0.25">
      <c r="A127" s="67" t="s">
        <v>163</v>
      </c>
      <c r="B127" s="67" t="s">
        <v>316</v>
      </c>
      <c r="C127" s="154">
        <v>224.24234973435213</v>
      </c>
      <c r="D127" s="154">
        <v>189.54583342029841</v>
      </c>
      <c r="E127" s="154">
        <v>147.60999417397932</v>
      </c>
      <c r="F127" s="154">
        <v>147.28986445669759</v>
      </c>
      <c r="G127" s="154">
        <v>147.70054434209624</v>
      </c>
      <c r="H127" s="154">
        <v>148.29716451686303</v>
      </c>
      <c r="I127" s="154">
        <v>148.70822234263122</v>
      </c>
      <c r="J127" s="154">
        <v>149.29110827864179</v>
      </c>
      <c r="K127" s="154">
        <v>149.6884962136015</v>
      </c>
      <c r="L127" s="154">
        <v>150.27079179098931</v>
      </c>
      <c r="M127" s="154">
        <v>150.6410646672953</v>
      </c>
      <c r="N127" s="154">
        <v>151.57937480803767</v>
      </c>
      <c r="O127" s="154">
        <v>152.49018474728402</v>
      </c>
      <c r="T127" s="52">
        <v>217.48761760057434</v>
      </c>
      <c r="U127" s="52">
        <v>183.83121740014712</v>
      </c>
      <c r="V127" s="52">
        <v>143.13884394643168</v>
      </c>
    </row>
    <row r="128" spans="1:22" x14ac:dyDescent="0.25">
      <c r="A128" s="67" t="s">
        <v>208</v>
      </c>
      <c r="B128" s="67" t="s">
        <v>317</v>
      </c>
      <c r="C128" s="154">
        <v>0</v>
      </c>
      <c r="D128" s="154">
        <v>0</v>
      </c>
      <c r="E128" s="154">
        <v>0</v>
      </c>
      <c r="F128" s="154">
        <v>0</v>
      </c>
      <c r="G128" s="154">
        <v>0</v>
      </c>
      <c r="H128" s="154">
        <v>0</v>
      </c>
      <c r="I128" s="154">
        <v>0</v>
      </c>
      <c r="J128" s="154">
        <v>0</v>
      </c>
      <c r="K128" s="154">
        <v>0</v>
      </c>
      <c r="L128" s="154">
        <v>0</v>
      </c>
      <c r="M128" s="154">
        <v>0</v>
      </c>
      <c r="N128" s="154">
        <v>0</v>
      </c>
      <c r="O128" s="154">
        <v>0</v>
      </c>
      <c r="T128" s="52">
        <v>0</v>
      </c>
      <c r="U128" s="52">
        <v>0</v>
      </c>
      <c r="V128" s="52">
        <v>0</v>
      </c>
    </row>
    <row r="129" spans="1:22" x14ac:dyDescent="0.25">
      <c r="A129" s="67" t="s">
        <v>189</v>
      </c>
      <c r="B129" s="67" t="s">
        <v>318</v>
      </c>
      <c r="C129" s="154">
        <v>26.215514036847374</v>
      </c>
      <c r="D129" s="154">
        <v>26.158774518256344</v>
      </c>
      <c r="E129" s="154">
        <v>26.539700117642351</v>
      </c>
      <c r="F129" s="154">
        <v>26.550044557226954</v>
      </c>
      <c r="G129" s="154">
        <v>26.567442023801551</v>
      </c>
      <c r="H129" s="154">
        <v>26.584625192101694</v>
      </c>
      <c r="I129" s="154">
        <v>26.601971127502111</v>
      </c>
      <c r="J129" s="154">
        <v>26.613035048606253</v>
      </c>
      <c r="K129" s="154">
        <v>26.624294706576393</v>
      </c>
      <c r="L129" s="154">
        <v>26.635038381936592</v>
      </c>
      <c r="M129" s="154">
        <v>26.634269567107669</v>
      </c>
      <c r="N129" s="154">
        <v>26.637931477241398</v>
      </c>
      <c r="O129" s="154">
        <v>26.629350498775683</v>
      </c>
      <c r="T129" s="52">
        <v>25.3594536046974</v>
      </c>
      <c r="U129" s="52">
        <v>25.311007061144647</v>
      </c>
      <c r="V129" s="52">
        <v>25.674899074751586</v>
      </c>
    </row>
    <row r="130" spans="1:22" x14ac:dyDescent="0.25">
      <c r="A130" s="67" t="s">
        <v>204</v>
      </c>
      <c r="B130" s="67" t="s">
        <v>319</v>
      </c>
      <c r="C130" s="154">
        <v>0</v>
      </c>
      <c r="D130" s="154">
        <v>0</v>
      </c>
      <c r="E130" s="154">
        <v>0</v>
      </c>
      <c r="F130" s="154">
        <v>0</v>
      </c>
      <c r="G130" s="154">
        <v>0</v>
      </c>
      <c r="H130" s="154">
        <v>0</v>
      </c>
      <c r="I130" s="154">
        <v>0</v>
      </c>
      <c r="J130" s="154">
        <v>0</v>
      </c>
      <c r="K130" s="154">
        <v>0</v>
      </c>
      <c r="L130" s="154">
        <v>0</v>
      </c>
      <c r="M130" s="154">
        <v>0</v>
      </c>
      <c r="N130" s="154">
        <v>0</v>
      </c>
      <c r="O130" s="154">
        <v>0</v>
      </c>
      <c r="T130" s="52">
        <v>0</v>
      </c>
      <c r="U130" s="52">
        <v>0</v>
      </c>
      <c r="V130" s="52">
        <v>0</v>
      </c>
    </row>
    <row r="131" spans="1:22" x14ac:dyDescent="0.25">
      <c r="A131" s="67" t="s">
        <v>197</v>
      </c>
      <c r="B131" s="67" t="s">
        <v>320</v>
      </c>
      <c r="C131" s="154">
        <v>0</v>
      </c>
      <c r="D131" s="154">
        <v>0</v>
      </c>
      <c r="E131" s="154">
        <v>0</v>
      </c>
      <c r="F131" s="154">
        <v>0</v>
      </c>
      <c r="G131" s="154">
        <v>0</v>
      </c>
      <c r="H131" s="154">
        <v>0</v>
      </c>
      <c r="I131" s="154">
        <v>0</v>
      </c>
      <c r="J131" s="154">
        <v>0</v>
      </c>
      <c r="K131" s="154">
        <v>0</v>
      </c>
      <c r="L131" s="154">
        <v>0</v>
      </c>
      <c r="M131" s="154">
        <v>0</v>
      </c>
      <c r="N131" s="154">
        <v>0</v>
      </c>
      <c r="O131" s="154">
        <v>0</v>
      </c>
      <c r="T131" s="52">
        <v>0</v>
      </c>
      <c r="U131" s="52">
        <v>0</v>
      </c>
      <c r="V131" s="52">
        <v>0</v>
      </c>
    </row>
    <row r="132" spans="1:22" x14ac:dyDescent="0.25">
      <c r="A132" s="68"/>
      <c r="B132" s="69" t="s">
        <v>321</v>
      </c>
      <c r="C132" s="154">
        <v>446.10466026437467</v>
      </c>
      <c r="D132" s="154">
        <v>397.22876276033753</v>
      </c>
      <c r="E132" s="154">
        <v>357.24524908146321</v>
      </c>
      <c r="F132" s="154">
        <v>356.93546380376603</v>
      </c>
      <c r="G132" s="154">
        <v>357.36354115573931</v>
      </c>
      <c r="H132" s="154">
        <v>357.97734449880625</v>
      </c>
      <c r="I132" s="154">
        <v>358.40574825997487</v>
      </c>
      <c r="J132" s="154">
        <v>358.99969811708962</v>
      </c>
      <c r="K132" s="154">
        <v>359.40834571001938</v>
      </c>
      <c r="L132" s="154">
        <v>360.00138496276742</v>
      </c>
      <c r="M132" s="154">
        <v>360.37088902424443</v>
      </c>
      <c r="N132" s="154">
        <v>361.31286107512057</v>
      </c>
      <c r="O132" s="154">
        <v>362.2150900359012</v>
      </c>
      <c r="T132" s="52">
        <v>429.91528770231633</v>
      </c>
      <c r="U132" s="52">
        <v>382.75009272529036</v>
      </c>
      <c r="V132" s="52">
        <v>343.73810369530054</v>
      </c>
    </row>
    <row r="133" spans="1:22" x14ac:dyDescent="0.25">
      <c r="A133" s="68"/>
      <c r="B133" s="70" t="s">
        <v>322</v>
      </c>
      <c r="C133" s="181">
        <f>AME_UE_détail!AF$74</f>
        <v>446.10466026437479</v>
      </c>
      <c r="D133" s="181">
        <f>AME_UE_détail!AN$74</f>
        <v>397.22876276033753</v>
      </c>
      <c r="E133" s="181">
        <f>AME_UE_détail!AV$74</f>
        <v>357.24524908146321</v>
      </c>
      <c r="F133" s="181"/>
      <c r="G133" s="181">
        <f>AME_UE_détail!BD$74</f>
        <v>357.3635411557392</v>
      </c>
      <c r="H133" s="181"/>
      <c r="I133" s="181">
        <f>(AME_UE_détail!BL$74-AME_UE_détail!BL$35)</f>
        <v>358.40574825997476</v>
      </c>
      <c r="J133" s="181"/>
      <c r="K133" s="181">
        <f>(AME_UE_détail!BT$74-AME_UE_détail!BT$35)</f>
        <v>359.40834571001932</v>
      </c>
      <c r="L133" s="181"/>
      <c r="M133" s="181">
        <f>(AME_UE_détail!CB$74-AME_UE_détail!CB$35)</f>
        <v>360.37088902424438</v>
      </c>
      <c r="N133" s="181">
        <f>(AME_UE_détail!CJ$74-AME_UE_détail!CJ$35)</f>
        <v>361.31286107512051</v>
      </c>
      <c r="O133" s="181">
        <f>(AME_UE_détail!CR$74-AME_UE_détail!CR$35)</f>
        <v>362.21509003590114</v>
      </c>
    </row>
    <row r="134" spans="1:22" x14ac:dyDescent="0.25">
      <c r="A134" s="68"/>
      <c r="B134" s="70"/>
      <c r="C134" s="181">
        <f>IF(ROUND(C133-C132,4)=0,0,C133-C132)</f>
        <v>0</v>
      </c>
      <c r="D134" s="181">
        <f t="shared" ref="D134:O134" si="52">IF(ROUND(D133-D132,4)=0,0,D133-D132)</f>
        <v>0</v>
      </c>
      <c r="E134" s="181">
        <f t="shared" si="52"/>
        <v>0</v>
      </c>
      <c r="F134" s="181"/>
      <c r="G134" s="181">
        <f t="shared" si="52"/>
        <v>0</v>
      </c>
      <c r="H134" s="181"/>
      <c r="I134" s="181">
        <f t="shared" si="52"/>
        <v>0</v>
      </c>
      <c r="J134" s="181"/>
      <c r="K134" s="181">
        <f t="shared" ref="K134:N134" si="53">IF(ROUND(K133-K132,4)=0,0,K133-K132)</f>
        <v>0</v>
      </c>
      <c r="L134" s="181"/>
      <c r="M134" s="181">
        <f t="shared" si="53"/>
        <v>0</v>
      </c>
      <c r="N134" s="181">
        <f t="shared" si="53"/>
        <v>0</v>
      </c>
      <c r="O134" s="181">
        <f t="shared" si="52"/>
        <v>0</v>
      </c>
    </row>
    <row r="135" spans="1:22" x14ac:dyDescent="0.25">
      <c r="A135" s="68"/>
      <c r="B135" s="70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</row>
    <row r="136" spans="1:22" x14ac:dyDescent="0.25">
      <c r="A136" s="66" t="s">
        <v>216</v>
      </c>
      <c r="B136" s="66" t="s">
        <v>323</v>
      </c>
      <c r="C136" s="154">
        <v>0</v>
      </c>
      <c r="D136" s="154">
        <v>0</v>
      </c>
      <c r="E136" s="154">
        <v>0</v>
      </c>
      <c r="F136" s="154">
        <v>0</v>
      </c>
      <c r="G136" s="154">
        <v>0</v>
      </c>
      <c r="H136" s="154">
        <v>0</v>
      </c>
      <c r="I136" s="154">
        <v>0</v>
      </c>
      <c r="J136" s="154">
        <v>0</v>
      </c>
      <c r="K136" s="154">
        <v>0</v>
      </c>
      <c r="L136" s="154">
        <v>0</v>
      </c>
      <c r="M136" s="154">
        <v>0</v>
      </c>
      <c r="N136" s="154">
        <v>0</v>
      </c>
      <c r="O136" s="154">
        <v>0</v>
      </c>
    </row>
    <row r="137" spans="1:22" x14ac:dyDescent="0.25">
      <c r="B137" s="69" t="s">
        <v>324</v>
      </c>
      <c r="C137" s="154">
        <v>446.10466026437467</v>
      </c>
      <c r="D137" s="154">
        <v>397.22876276033753</v>
      </c>
      <c r="E137" s="154">
        <v>357.24524908146321</v>
      </c>
      <c r="F137" s="154">
        <v>356.93546380376603</v>
      </c>
      <c r="G137" s="154">
        <v>357.36354115573931</v>
      </c>
      <c r="H137" s="154">
        <v>357.97734449880625</v>
      </c>
      <c r="I137" s="154">
        <v>358.40574825997487</v>
      </c>
      <c r="J137" s="154">
        <v>358.99969811708962</v>
      </c>
      <c r="K137" s="154">
        <v>359.40834571001938</v>
      </c>
      <c r="L137" s="154">
        <v>360.00138496276742</v>
      </c>
      <c r="M137" s="154">
        <v>360.37088902424443</v>
      </c>
      <c r="N137" s="154">
        <v>361.31286107512057</v>
      </c>
      <c r="O137" s="154">
        <v>362.2150900359012</v>
      </c>
      <c r="T137" s="52">
        <v>429.91528770231633</v>
      </c>
      <c r="U137" s="52">
        <v>382.75009272529036</v>
      </c>
      <c r="V137" s="52">
        <v>343.73810369530054</v>
      </c>
    </row>
    <row r="138" spans="1:22" x14ac:dyDescent="0.25">
      <c r="B138" s="70" t="s">
        <v>322</v>
      </c>
      <c r="C138" s="181">
        <f t="shared" ref="C138:D138" si="54">C133+C136</f>
        <v>446.10466026437479</v>
      </c>
      <c r="D138" s="181">
        <f t="shared" si="54"/>
        <v>397.22876276033753</v>
      </c>
      <c r="E138" s="181">
        <f>E133+E136</f>
        <v>357.24524908146321</v>
      </c>
      <c r="F138" s="181"/>
      <c r="G138" s="181">
        <f t="shared" ref="G138:O138" si="55">G133+G136</f>
        <v>357.3635411557392</v>
      </c>
      <c r="H138" s="181"/>
      <c r="I138" s="181">
        <f t="shared" si="55"/>
        <v>358.40574825997476</v>
      </c>
      <c r="J138" s="181"/>
      <c r="K138" s="181">
        <f t="shared" ref="K138:N138" si="56">K133+K136</f>
        <v>359.40834571001932</v>
      </c>
      <c r="L138" s="181"/>
      <c r="M138" s="181">
        <f t="shared" si="56"/>
        <v>360.37088902424438</v>
      </c>
      <c r="N138" s="181">
        <f t="shared" si="56"/>
        <v>361.31286107512051</v>
      </c>
      <c r="O138" s="181">
        <f t="shared" si="55"/>
        <v>362.21509003590114</v>
      </c>
    </row>
    <row r="139" spans="1:22" x14ac:dyDescent="0.25">
      <c r="B139" s="70"/>
      <c r="C139" s="181">
        <f>IF(ROUND(C138-C137,4)=0,0,C138-C137)</f>
        <v>0</v>
      </c>
      <c r="D139" s="181">
        <f t="shared" ref="D139:O139" si="57">IF(ROUND(D138-D137,4)=0,0,D138-D137)</f>
        <v>0</v>
      </c>
      <c r="E139" s="181">
        <f t="shared" si="57"/>
        <v>0</v>
      </c>
      <c r="F139" s="181"/>
      <c r="G139" s="181">
        <f t="shared" si="57"/>
        <v>0</v>
      </c>
      <c r="H139" s="181"/>
      <c r="I139" s="181">
        <f t="shared" si="57"/>
        <v>0</v>
      </c>
      <c r="J139" s="181"/>
      <c r="K139" s="181">
        <f t="shared" ref="K139:N139" si="58">IF(ROUND(K138-K137,4)=0,0,K138-K137)</f>
        <v>0</v>
      </c>
      <c r="L139" s="181"/>
      <c r="M139" s="181">
        <f t="shared" si="58"/>
        <v>0</v>
      </c>
      <c r="N139" s="181">
        <f t="shared" si="58"/>
        <v>0</v>
      </c>
      <c r="O139" s="181">
        <f t="shared" si="57"/>
        <v>0</v>
      </c>
    </row>
    <row r="140" spans="1:22" x14ac:dyDescent="0.25">
      <c r="B140" s="69"/>
    </row>
    <row r="141" spans="1:22" x14ac:dyDescent="0.25">
      <c r="A141" s="66" t="s">
        <v>202</v>
      </c>
      <c r="B141" s="66" t="s">
        <v>325</v>
      </c>
      <c r="C141" s="154">
        <v>0</v>
      </c>
      <c r="D141" s="154">
        <v>0</v>
      </c>
      <c r="E141" s="154">
        <v>0</v>
      </c>
      <c r="F141" s="154">
        <v>0</v>
      </c>
      <c r="G141" s="154">
        <v>0</v>
      </c>
      <c r="H141" s="154">
        <v>0</v>
      </c>
      <c r="I141" s="154">
        <v>0</v>
      </c>
      <c r="J141" s="154">
        <v>0</v>
      </c>
      <c r="K141" s="154">
        <v>0</v>
      </c>
      <c r="L141" s="154">
        <v>0</v>
      </c>
      <c r="M141" s="154">
        <v>0</v>
      </c>
      <c r="N141" s="154">
        <v>0</v>
      </c>
      <c r="O141" s="154">
        <v>0</v>
      </c>
    </row>
    <row r="143" spans="1:22" ht="15.75" thickBot="1" x14ac:dyDescent="0.3"/>
    <row r="144" spans="1:22" ht="15.75" thickBot="1" x14ac:dyDescent="0.3">
      <c r="A144" s="64" t="s">
        <v>9</v>
      </c>
      <c r="C144" s="212" t="s">
        <v>332</v>
      </c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4"/>
    </row>
    <row r="145" spans="1:22" x14ac:dyDescent="0.25">
      <c r="A145" s="71" t="s">
        <v>158</v>
      </c>
      <c r="B145" s="65" t="s">
        <v>314</v>
      </c>
      <c r="C145" s="53">
        <v>2018</v>
      </c>
      <c r="D145" s="53">
        <v>2019</v>
      </c>
      <c r="E145" s="53">
        <v>2020</v>
      </c>
      <c r="F145" s="53">
        <v>2023</v>
      </c>
      <c r="G145" s="53">
        <v>2025</v>
      </c>
      <c r="H145" s="53">
        <v>2028</v>
      </c>
      <c r="I145" s="53">
        <v>2030</v>
      </c>
      <c r="J145" s="53">
        <v>2033</v>
      </c>
      <c r="K145" s="53">
        <v>2035</v>
      </c>
      <c r="L145" s="53">
        <v>2038</v>
      </c>
      <c r="M145" s="53">
        <v>2040</v>
      </c>
      <c r="N145" s="53">
        <v>2045</v>
      </c>
      <c r="O145" s="53">
        <v>2050</v>
      </c>
      <c r="T145" s="52">
        <v>2018</v>
      </c>
      <c r="U145" s="52">
        <v>2019</v>
      </c>
      <c r="V145" s="52">
        <v>2020</v>
      </c>
    </row>
    <row r="146" spans="1:22" x14ac:dyDescent="0.25">
      <c r="A146" s="66" t="s">
        <v>159</v>
      </c>
      <c r="B146" s="66" t="s">
        <v>315</v>
      </c>
      <c r="C146" s="154">
        <v>0</v>
      </c>
      <c r="D146" s="154">
        <v>0</v>
      </c>
      <c r="E146" s="154">
        <v>0</v>
      </c>
      <c r="F146" s="154">
        <v>0</v>
      </c>
      <c r="G146" s="154">
        <v>0</v>
      </c>
      <c r="H146" s="154">
        <v>0</v>
      </c>
      <c r="I146" s="154">
        <v>0</v>
      </c>
      <c r="J146" s="154">
        <v>0</v>
      </c>
      <c r="K146" s="154">
        <v>0</v>
      </c>
      <c r="L146" s="154">
        <v>0</v>
      </c>
      <c r="M146" s="154">
        <v>0</v>
      </c>
      <c r="N146" s="154">
        <v>0</v>
      </c>
      <c r="O146" s="154">
        <v>0</v>
      </c>
      <c r="T146" s="52">
        <v>0</v>
      </c>
      <c r="U146" s="52">
        <v>0</v>
      </c>
      <c r="V146" s="52">
        <v>0</v>
      </c>
    </row>
    <row r="147" spans="1:22" x14ac:dyDescent="0.25">
      <c r="A147" s="67" t="s">
        <v>163</v>
      </c>
      <c r="B147" s="67" t="s">
        <v>316</v>
      </c>
      <c r="C147" s="154">
        <v>11.467203714302331</v>
      </c>
      <c r="D147" s="154">
        <v>9.6325097479767461</v>
      </c>
      <c r="E147" s="154">
        <v>7.9942915625348858</v>
      </c>
      <c r="F147" s="154">
        <v>8.082788834612419</v>
      </c>
      <c r="G147" s="154">
        <v>8.0820108602688236</v>
      </c>
      <c r="H147" s="154">
        <v>8.0820015055876055</v>
      </c>
      <c r="I147" s="154">
        <v>8.0821608977015913</v>
      </c>
      <c r="J147" s="154">
        <v>8.0821574865185273</v>
      </c>
      <c r="K147" s="154">
        <v>8.0823044643931841</v>
      </c>
      <c r="L147" s="154">
        <v>8.0825452104025981</v>
      </c>
      <c r="M147" s="154">
        <v>8.0824798708743728</v>
      </c>
      <c r="N147" s="154">
        <v>8.0824917945320713</v>
      </c>
      <c r="O147" s="154">
        <v>8.0824740957152876</v>
      </c>
      <c r="T147" s="52">
        <v>12.250677260000005</v>
      </c>
      <c r="U147" s="52">
        <v>10.290631532000003</v>
      </c>
      <c r="V147" s="52">
        <v>8.5404853960000011</v>
      </c>
    </row>
    <row r="148" spans="1:22" x14ac:dyDescent="0.25">
      <c r="A148" s="67" t="s">
        <v>208</v>
      </c>
      <c r="B148" s="67" t="s">
        <v>317</v>
      </c>
      <c r="C148" s="154">
        <v>0</v>
      </c>
      <c r="D148" s="154">
        <v>0</v>
      </c>
      <c r="E148" s="154">
        <v>0</v>
      </c>
      <c r="F148" s="154">
        <v>0</v>
      </c>
      <c r="G148" s="154">
        <v>0</v>
      </c>
      <c r="H148" s="154">
        <v>0</v>
      </c>
      <c r="I148" s="154">
        <v>0</v>
      </c>
      <c r="J148" s="154">
        <v>0</v>
      </c>
      <c r="K148" s="154">
        <v>0</v>
      </c>
      <c r="L148" s="154">
        <v>0</v>
      </c>
      <c r="M148" s="154">
        <v>0</v>
      </c>
      <c r="N148" s="154">
        <v>0</v>
      </c>
      <c r="O148" s="154">
        <v>0</v>
      </c>
      <c r="T148" s="52">
        <v>0</v>
      </c>
      <c r="U148" s="52">
        <v>0</v>
      </c>
      <c r="V148" s="52">
        <v>0</v>
      </c>
    </row>
    <row r="149" spans="1:22" x14ac:dyDescent="0.25">
      <c r="A149" s="67" t="s">
        <v>189</v>
      </c>
      <c r="B149" s="67" t="s">
        <v>318</v>
      </c>
      <c r="C149" s="154">
        <v>0</v>
      </c>
      <c r="D149" s="154">
        <v>0</v>
      </c>
      <c r="E149" s="154">
        <v>0</v>
      </c>
      <c r="F149" s="154">
        <v>0</v>
      </c>
      <c r="G149" s="154">
        <v>0</v>
      </c>
      <c r="H149" s="154">
        <v>0</v>
      </c>
      <c r="I149" s="154">
        <v>0</v>
      </c>
      <c r="J149" s="154">
        <v>0</v>
      </c>
      <c r="K149" s="154">
        <v>0</v>
      </c>
      <c r="L149" s="154">
        <v>0</v>
      </c>
      <c r="M149" s="154">
        <v>0</v>
      </c>
      <c r="N149" s="154">
        <v>0</v>
      </c>
      <c r="O149" s="154">
        <v>0</v>
      </c>
      <c r="T149" s="52">
        <v>0</v>
      </c>
      <c r="U149" s="52">
        <v>0</v>
      </c>
      <c r="V149" s="52">
        <v>0</v>
      </c>
    </row>
    <row r="150" spans="1:22" x14ac:dyDescent="0.25">
      <c r="A150" s="67" t="s">
        <v>204</v>
      </c>
      <c r="B150" s="67" t="s">
        <v>319</v>
      </c>
      <c r="C150" s="154">
        <v>0</v>
      </c>
      <c r="D150" s="154">
        <v>0</v>
      </c>
      <c r="E150" s="154">
        <v>0</v>
      </c>
      <c r="F150" s="154">
        <v>0</v>
      </c>
      <c r="G150" s="154">
        <v>0</v>
      </c>
      <c r="H150" s="154">
        <v>0</v>
      </c>
      <c r="I150" s="154">
        <v>0</v>
      </c>
      <c r="J150" s="154">
        <v>0</v>
      </c>
      <c r="K150" s="154">
        <v>0</v>
      </c>
      <c r="L150" s="154">
        <v>0</v>
      </c>
      <c r="M150" s="154">
        <v>0</v>
      </c>
      <c r="N150" s="154">
        <v>0</v>
      </c>
      <c r="O150" s="154">
        <v>0</v>
      </c>
      <c r="T150" s="52">
        <v>0</v>
      </c>
      <c r="U150" s="52">
        <v>0</v>
      </c>
      <c r="V150" s="52">
        <v>0</v>
      </c>
    </row>
    <row r="151" spans="1:22" x14ac:dyDescent="0.25">
      <c r="A151" s="67" t="s">
        <v>197</v>
      </c>
      <c r="B151" s="67" t="s">
        <v>320</v>
      </c>
      <c r="C151" s="154">
        <v>0</v>
      </c>
      <c r="D151" s="154">
        <v>0</v>
      </c>
      <c r="E151" s="154">
        <v>0</v>
      </c>
      <c r="F151" s="154">
        <v>0</v>
      </c>
      <c r="G151" s="154">
        <v>0</v>
      </c>
      <c r="H151" s="154">
        <v>0</v>
      </c>
      <c r="I151" s="154">
        <v>0</v>
      </c>
      <c r="J151" s="154">
        <v>0</v>
      </c>
      <c r="K151" s="154">
        <v>0</v>
      </c>
      <c r="L151" s="154">
        <v>0</v>
      </c>
      <c r="M151" s="154">
        <v>0</v>
      </c>
      <c r="N151" s="154">
        <v>0</v>
      </c>
      <c r="O151" s="154">
        <v>0</v>
      </c>
      <c r="T151" s="52">
        <v>0</v>
      </c>
      <c r="U151" s="52">
        <v>0</v>
      </c>
      <c r="V151" s="52">
        <v>0</v>
      </c>
    </row>
    <row r="152" spans="1:22" x14ac:dyDescent="0.25">
      <c r="A152" s="68"/>
      <c r="B152" s="69" t="s">
        <v>321</v>
      </c>
      <c r="C152" s="154">
        <v>11.467203714302331</v>
      </c>
      <c r="D152" s="154">
        <v>9.6325097479767461</v>
      </c>
      <c r="E152" s="154">
        <v>7.9942915625348858</v>
      </c>
      <c r="F152" s="154">
        <v>8.082788834612419</v>
      </c>
      <c r="G152" s="154">
        <v>8.0820108602688236</v>
      </c>
      <c r="H152" s="154">
        <v>8.0820015055876055</v>
      </c>
      <c r="I152" s="154">
        <v>8.0821608977015913</v>
      </c>
      <c r="J152" s="154">
        <v>8.0821574865185273</v>
      </c>
      <c r="K152" s="154">
        <v>8.0823044643931841</v>
      </c>
      <c r="L152" s="154">
        <v>8.0825452104025981</v>
      </c>
      <c r="M152" s="154">
        <v>8.0824798708743728</v>
      </c>
      <c r="N152" s="154">
        <v>8.0824917945320713</v>
      </c>
      <c r="O152" s="154">
        <v>8.0824740957152876</v>
      </c>
      <c r="T152" s="52">
        <v>12.250677260000005</v>
      </c>
      <c r="U152" s="52">
        <v>10.290631532000003</v>
      </c>
      <c r="V152" s="52">
        <v>8.5404853960000011</v>
      </c>
    </row>
    <row r="153" spans="1:22" x14ac:dyDescent="0.25">
      <c r="A153" s="68"/>
      <c r="B153" s="70" t="s">
        <v>322</v>
      </c>
      <c r="C153" s="181">
        <f>AME_UE_détail!AG$74</f>
        <v>11.467203714302331</v>
      </c>
      <c r="D153" s="181">
        <f>AME_UE_détail!AO$74</f>
        <v>9.6325097479767461</v>
      </c>
      <c r="E153" s="181">
        <f>AME_UE_détail!AW$74</f>
        <v>7.9942915625348858</v>
      </c>
      <c r="F153" s="181"/>
      <c r="G153" s="181">
        <f>AME_UE_détail!BE$74</f>
        <v>8.0820108602688236</v>
      </c>
      <c r="H153" s="181"/>
      <c r="I153" s="181">
        <f>(AME_UE_détail!BM$74-AME_UE_détail!BM$35)</f>
        <v>8.0821608977015913</v>
      </c>
      <c r="J153" s="181"/>
      <c r="K153" s="181">
        <f>(AME_UE_détail!BU$74-AME_UE_détail!BU$35)</f>
        <v>8.0823044643931841</v>
      </c>
      <c r="L153" s="181"/>
      <c r="M153" s="181">
        <f>(AME_UE_détail!CC$74-AME_UE_détail!CC$35)</f>
        <v>8.0824798708743728</v>
      </c>
      <c r="N153" s="181">
        <f>(AME_UE_détail!CK$74-AME_UE_détail!CK$35)</f>
        <v>8.0824917945320713</v>
      </c>
      <c r="O153" s="181">
        <f>(AME_UE_détail!CS$74-AME_UE_détail!CS$35)</f>
        <v>8.0824740957152876</v>
      </c>
    </row>
    <row r="154" spans="1:22" x14ac:dyDescent="0.25">
      <c r="A154" s="68"/>
      <c r="B154" s="70"/>
      <c r="C154" s="181">
        <f>IF(ROUND(C153-C152,4)=0,0,C153-C152)</f>
        <v>0</v>
      </c>
      <c r="D154" s="181">
        <f t="shared" ref="D154:O154" si="59">IF(ROUND(D153-D152,4)=0,0,D153-D152)</f>
        <v>0</v>
      </c>
      <c r="E154" s="181">
        <f t="shared" si="59"/>
        <v>0</v>
      </c>
      <c r="F154" s="181"/>
      <c r="G154" s="181">
        <f t="shared" si="59"/>
        <v>0</v>
      </c>
      <c r="H154" s="181"/>
      <c r="I154" s="181">
        <f t="shared" si="59"/>
        <v>0</v>
      </c>
      <c r="J154" s="181"/>
      <c r="K154" s="181">
        <f t="shared" ref="K154:N154" si="60">IF(ROUND(K153-K152,4)=0,0,K153-K152)</f>
        <v>0</v>
      </c>
      <c r="L154" s="181"/>
      <c r="M154" s="181">
        <f t="shared" si="60"/>
        <v>0</v>
      </c>
      <c r="N154" s="181">
        <f t="shared" si="60"/>
        <v>0</v>
      </c>
      <c r="O154" s="181">
        <f t="shared" si="59"/>
        <v>0</v>
      </c>
    </row>
    <row r="155" spans="1:22" x14ac:dyDescent="0.25">
      <c r="A155" s="68"/>
      <c r="B155" s="70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</row>
    <row r="156" spans="1:22" x14ac:dyDescent="0.25">
      <c r="A156" s="66" t="s">
        <v>216</v>
      </c>
      <c r="B156" s="66" t="s">
        <v>323</v>
      </c>
      <c r="C156" s="154">
        <v>0</v>
      </c>
      <c r="D156" s="154">
        <v>0</v>
      </c>
      <c r="E156" s="154">
        <v>0</v>
      </c>
      <c r="F156" s="154">
        <v>0</v>
      </c>
      <c r="G156" s="154">
        <v>0</v>
      </c>
      <c r="H156" s="154">
        <v>0</v>
      </c>
      <c r="I156" s="154">
        <v>0</v>
      </c>
      <c r="J156" s="154">
        <v>0</v>
      </c>
      <c r="K156" s="154">
        <v>0</v>
      </c>
      <c r="L156" s="154">
        <v>0</v>
      </c>
      <c r="M156" s="154">
        <v>0</v>
      </c>
      <c r="N156" s="154">
        <v>0</v>
      </c>
      <c r="O156" s="154">
        <v>0</v>
      </c>
    </row>
    <row r="157" spans="1:22" x14ac:dyDescent="0.25">
      <c r="B157" s="69" t="s">
        <v>324</v>
      </c>
      <c r="C157" s="154">
        <v>11.467203714302331</v>
      </c>
      <c r="D157" s="154">
        <v>9.6325097479767461</v>
      </c>
      <c r="E157" s="154">
        <v>7.9942915625348858</v>
      </c>
      <c r="F157" s="154">
        <v>8.082788834612419</v>
      </c>
      <c r="G157" s="154">
        <v>8.0820108602688236</v>
      </c>
      <c r="H157" s="154">
        <v>8.0820015055876055</v>
      </c>
      <c r="I157" s="154">
        <v>8.0821608977015913</v>
      </c>
      <c r="J157" s="154">
        <v>8.0821574865185273</v>
      </c>
      <c r="K157" s="154">
        <v>8.0823044643931841</v>
      </c>
      <c r="L157" s="154">
        <v>8.0825452104025981</v>
      </c>
      <c r="M157" s="154">
        <v>8.0824798708743728</v>
      </c>
      <c r="N157" s="154">
        <v>8.0824917945320713</v>
      </c>
      <c r="O157" s="154">
        <v>8.0824740957152876</v>
      </c>
      <c r="T157" s="52">
        <v>12.250677260000005</v>
      </c>
      <c r="U157" s="52">
        <v>10.290631532000003</v>
      </c>
      <c r="V157" s="52">
        <v>8.5404853960000011</v>
      </c>
    </row>
    <row r="158" spans="1:22" x14ac:dyDescent="0.25">
      <c r="B158" s="70" t="s">
        <v>322</v>
      </c>
      <c r="C158" s="181">
        <f t="shared" ref="C158:D158" si="61">C153+C156</f>
        <v>11.467203714302331</v>
      </c>
      <c r="D158" s="181">
        <f t="shared" si="61"/>
        <v>9.6325097479767461</v>
      </c>
      <c r="E158" s="181">
        <f>E153+E156</f>
        <v>7.9942915625348858</v>
      </c>
      <c r="F158" s="181"/>
      <c r="G158" s="181">
        <f>G153+G156</f>
        <v>8.0820108602688236</v>
      </c>
      <c r="H158" s="181"/>
      <c r="I158" s="181">
        <f t="shared" ref="I158:O158" si="62">I153+I156</f>
        <v>8.0821608977015913</v>
      </c>
      <c r="J158" s="181"/>
      <c r="K158" s="181">
        <f t="shared" ref="K158:N158" si="63">K153+K156</f>
        <v>8.0823044643931841</v>
      </c>
      <c r="L158" s="181"/>
      <c r="M158" s="181">
        <f t="shared" si="63"/>
        <v>8.0824798708743728</v>
      </c>
      <c r="N158" s="181">
        <f t="shared" si="63"/>
        <v>8.0824917945320713</v>
      </c>
      <c r="O158" s="181">
        <f t="shared" si="62"/>
        <v>8.0824740957152876</v>
      </c>
    </row>
    <row r="159" spans="1:22" x14ac:dyDescent="0.25">
      <c r="B159" s="70"/>
      <c r="C159" s="181">
        <f>IF(ROUND(C158-C157,4)=0,0,C158-C157)</f>
        <v>0</v>
      </c>
      <c r="D159" s="181">
        <f t="shared" ref="D159:O159" si="64">IF(ROUND(D158-D157,4)=0,0,D158-D157)</f>
        <v>0</v>
      </c>
      <c r="E159" s="181">
        <f t="shared" si="64"/>
        <v>0</v>
      </c>
      <c r="F159" s="181"/>
      <c r="G159" s="181">
        <f t="shared" si="64"/>
        <v>0</v>
      </c>
      <c r="H159" s="181"/>
      <c r="I159" s="181">
        <f t="shared" si="64"/>
        <v>0</v>
      </c>
      <c r="J159" s="181"/>
      <c r="K159" s="181">
        <f t="shared" ref="K159:N159" si="65">IF(ROUND(K158-K157,4)=0,0,K158-K157)</f>
        <v>0</v>
      </c>
      <c r="L159" s="181"/>
      <c r="M159" s="181">
        <f t="shared" si="65"/>
        <v>0</v>
      </c>
      <c r="N159" s="181">
        <f t="shared" si="65"/>
        <v>0</v>
      </c>
      <c r="O159" s="181">
        <f t="shared" si="64"/>
        <v>0</v>
      </c>
    </row>
    <row r="160" spans="1:22" x14ac:dyDescent="0.25">
      <c r="B160" s="69"/>
    </row>
    <row r="161" spans="1:15" x14ac:dyDescent="0.25">
      <c r="A161" s="66" t="s">
        <v>202</v>
      </c>
      <c r="B161" s="66" t="s">
        <v>325</v>
      </c>
      <c r="C161" s="154">
        <v>0</v>
      </c>
      <c r="D161" s="154">
        <v>0</v>
      </c>
      <c r="E161" s="154">
        <v>0</v>
      </c>
      <c r="F161" s="154">
        <v>0</v>
      </c>
      <c r="G161" s="154">
        <v>0</v>
      </c>
      <c r="H161" s="154">
        <v>0</v>
      </c>
      <c r="I161" s="154">
        <v>0</v>
      </c>
      <c r="J161" s="154">
        <v>0</v>
      </c>
      <c r="K161" s="154">
        <v>0</v>
      </c>
      <c r="L161" s="154">
        <v>0</v>
      </c>
      <c r="M161" s="154">
        <v>0</v>
      </c>
      <c r="N161" s="154">
        <v>0</v>
      </c>
      <c r="O161" s="154">
        <v>0</v>
      </c>
    </row>
  </sheetData>
  <mergeCells count="8">
    <mergeCell ref="C4:O4"/>
    <mergeCell ref="C44:O44"/>
    <mergeCell ref="C24:O24"/>
    <mergeCell ref="C144:O144"/>
    <mergeCell ref="C124:O124"/>
    <mergeCell ref="C104:O104"/>
    <mergeCell ref="C84:O84"/>
    <mergeCell ref="C64:O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E986-1BD2-479E-A33B-E3A8EEE79F84}">
  <sheetPr>
    <tabColor theme="4" tint="0.59999389629810485"/>
  </sheetPr>
  <dimension ref="A1:Q130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3</v>
      </c>
      <c r="D1" s="53" t="s">
        <v>388</v>
      </c>
    </row>
    <row r="2" spans="1:15" x14ac:dyDescent="0.25">
      <c r="B2" s="194"/>
    </row>
    <row r="3" spans="1:15" ht="30" x14ac:dyDescent="0.35">
      <c r="B3" s="85" t="s">
        <v>371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46.295148964390123</v>
      </c>
      <c r="D4" s="137">
        <v>44.426730659871978</v>
      </c>
      <c r="E4" s="137">
        <v>39.35301834295548</v>
      </c>
      <c r="F4" s="137">
        <v>29.518454190270958</v>
      </c>
      <c r="G4" s="137">
        <v>30.695301579686273</v>
      </c>
      <c r="H4" s="137">
        <v>30.804020514730873</v>
      </c>
      <c r="I4" s="137">
        <v>30.966473867393386</v>
      </c>
      <c r="J4" s="137">
        <v>30.445661638010744</v>
      </c>
      <c r="K4" s="137">
        <v>30.229237363208963</v>
      </c>
      <c r="L4" s="137">
        <v>29.808093435967905</v>
      </c>
      <c r="M4" s="137">
        <v>29.49719928993887</v>
      </c>
      <c r="N4" s="137">
        <v>29.062718285401473</v>
      </c>
      <c r="O4" s="137">
        <v>34.700555954665489</v>
      </c>
    </row>
    <row r="5" spans="1:15" ht="15.75" x14ac:dyDescent="0.3">
      <c r="A5" s="127"/>
      <c r="B5" s="123" t="s">
        <v>336</v>
      </c>
      <c r="C5" s="137">
        <v>77.305787544813811</v>
      </c>
      <c r="D5" s="137">
        <v>74.897994911394946</v>
      </c>
      <c r="E5" s="137">
        <v>67.88189120071759</v>
      </c>
      <c r="F5" s="137">
        <v>68.787267979617468</v>
      </c>
      <c r="G5" s="137">
        <v>66.303621308268745</v>
      </c>
      <c r="H5" s="137">
        <v>63.939926815243432</v>
      </c>
      <c r="I5" s="137">
        <v>62.37350691743891</v>
      </c>
      <c r="J5" s="137">
        <v>60.195565021644093</v>
      </c>
      <c r="K5" s="137">
        <v>58.721195613040976</v>
      </c>
      <c r="L5" s="137">
        <v>57.159059582221388</v>
      </c>
      <c r="M5" s="137">
        <v>56.076826194827547</v>
      </c>
      <c r="N5" s="137">
        <v>53.242936851610942</v>
      </c>
      <c r="O5" s="137">
        <v>50.036765821823728</v>
      </c>
    </row>
    <row r="6" spans="1:15" ht="15.75" x14ac:dyDescent="0.3">
      <c r="A6" s="128"/>
      <c r="B6" s="123" t="s">
        <v>317</v>
      </c>
      <c r="C6" s="137">
        <v>1.1780893374827803</v>
      </c>
      <c r="D6" s="137">
        <v>1.4482149362011272</v>
      </c>
      <c r="E6" s="137">
        <v>1.3399714452006217</v>
      </c>
      <c r="F6" s="137">
        <v>1.4397671138160615</v>
      </c>
      <c r="G6" s="137">
        <v>1.4317987383358455</v>
      </c>
      <c r="H6" s="137">
        <v>1.4643376431816264</v>
      </c>
      <c r="I6" s="137">
        <v>1.4899710608310663</v>
      </c>
      <c r="J6" s="137">
        <v>1.5168253506444318</v>
      </c>
      <c r="K6" s="137">
        <v>1.5412588544650532</v>
      </c>
      <c r="L6" s="137">
        <v>1.5936730931441749</v>
      </c>
      <c r="M6" s="137">
        <v>1.6308786729440066</v>
      </c>
      <c r="N6" s="137">
        <v>1.7358267691369362</v>
      </c>
      <c r="O6" s="137">
        <v>1.8414250480669632</v>
      </c>
    </row>
    <row r="7" spans="1:15" ht="15.75" x14ac:dyDescent="0.3">
      <c r="A7" s="129"/>
      <c r="B7" s="123" t="s">
        <v>337</v>
      </c>
      <c r="C7" s="137">
        <v>65.663370870247476</v>
      </c>
      <c r="D7" s="137">
        <v>64.003320973323895</v>
      </c>
      <c r="E7" s="137">
        <v>60.40529898764462</v>
      </c>
      <c r="F7" s="137">
        <v>58.343443732425101</v>
      </c>
      <c r="G7" s="137">
        <v>54.554563931947449</v>
      </c>
      <c r="H7" s="137">
        <v>49.265879695251662</v>
      </c>
      <c r="I7" s="137">
        <v>45.740090204121152</v>
      </c>
      <c r="J7" s="137">
        <v>42.241472967756955</v>
      </c>
      <c r="K7" s="137">
        <v>39.909061476847484</v>
      </c>
      <c r="L7" s="137">
        <v>37.657952486333969</v>
      </c>
      <c r="M7" s="137">
        <v>36.15721315932494</v>
      </c>
      <c r="N7" s="137">
        <v>32.31435244976165</v>
      </c>
      <c r="O7" s="137">
        <v>28.954880982494835</v>
      </c>
    </row>
    <row r="8" spans="1:15" ht="15.75" x14ac:dyDescent="0.3">
      <c r="A8" s="130"/>
      <c r="B8" s="123" t="s">
        <v>338</v>
      </c>
      <c r="C8" s="137">
        <v>11.171777077410034</v>
      </c>
      <c r="D8" s="137">
        <v>10.899302763354489</v>
      </c>
      <c r="E8" s="137">
        <v>11.205319898128888</v>
      </c>
      <c r="F8" s="137">
        <v>10.667188051215527</v>
      </c>
      <c r="G8" s="137">
        <v>10.557737705570212</v>
      </c>
      <c r="H8" s="137">
        <v>10.35356306209127</v>
      </c>
      <c r="I8" s="137">
        <v>10.187333531483095</v>
      </c>
      <c r="J8" s="137">
        <v>9.896952175436029</v>
      </c>
      <c r="K8" s="137">
        <v>9.6860571908516739</v>
      </c>
      <c r="L8" s="137">
        <v>9.3611485384729907</v>
      </c>
      <c r="M8" s="137">
        <v>9.1508640029047399</v>
      </c>
      <c r="N8" s="137">
        <v>8.7114096824873641</v>
      </c>
      <c r="O8" s="137">
        <v>8.4942397371045217</v>
      </c>
    </row>
    <row r="9" spans="1:15" ht="15.75" x14ac:dyDescent="0.3">
      <c r="A9" s="131"/>
      <c r="B9" s="123" t="s">
        <v>320</v>
      </c>
      <c r="C9" s="137">
        <v>130.9992168193684</v>
      </c>
      <c r="D9" s="137">
        <v>131.04956291152013</v>
      </c>
      <c r="E9" s="137">
        <v>109.20406852583314</v>
      </c>
      <c r="F9" s="137">
        <v>120.88391269068723</v>
      </c>
      <c r="G9" s="137">
        <v>118.03604714626735</v>
      </c>
      <c r="H9" s="137">
        <v>108.29735684647176</v>
      </c>
      <c r="I9" s="137">
        <v>101.77993682534508</v>
      </c>
      <c r="J9" s="137">
        <v>94.221313547887434</v>
      </c>
      <c r="K9" s="137">
        <v>89.163112808080996</v>
      </c>
      <c r="L9" s="137">
        <v>82.942967127869039</v>
      </c>
      <c r="M9" s="137">
        <v>78.790997045886201</v>
      </c>
      <c r="N9" s="137">
        <v>72.848015427557783</v>
      </c>
      <c r="O9" s="137">
        <v>70.652477751463593</v>
      </c>
    </row>
    <row r="10" spans="1:15" ht="15.75" x14ac:dyDescent="0.3">
      <c r="A10" s="132"/>
      <c r="B10" s="124" t="s">
        <v>339</v>
      </c>
      <c r="C10" s="137">
        <v>24.428465587209768</v>
      </c>
      <c r="D10" s="138">
        <v>24.580937031731544</v>
      </c>
      <c r="E10" s="138">
        <v>11.174530686027385</v>
      </c>
      <c r="F10" s="138">
        <v>17.395677046068037</v>
      </c>
      <c r="G10" s="138">
        <v>21.95417218526018</v>
      </c>
      <c r="H10" s="138">
        <v>22.411593731347168</v>
      </c>
      <c r="I10" s="138">
        <v>22.716541428738491</v>
      </c>
      <c r="J10" s="138">
        <v>23.217749754451251</v>
      </c>
      <c r="K10" s="138">
        <v>23.551888638259765</v>
      </c>
      <c r="L10" s="138">
        <v>23.997756385056526</v>
      </c>
      <c r="M10" s="138">
        <v>24.295001549587703</v>
      </c>
      <c r="N10" s="138">
        <v>24.906277038337549</v>
      </c>
      <c r="O10" s="138">
        <v>25.127397704077378</v>
      </c>
    </row>
    <row r="11" spans="1:15" ht="15.75" x14ac:dyDescent="0.3">
      <c r="A11" s="133"/>
      <c r="B11" s="125" t="s">
        <v>340</v>
      </c>
      <c r="C11" s="139">
        <v>332.61339061371257</v>
      </c>
      <c r="D11" s="139">
        <v>326.72512715566654</v>
      </c>
      <c r="E11" s="139">
        <v>289.3895684004803</v>
      </c>
      <c r="F11" s="139">
        <v>289.64003375803236</v>
      </c>
      <c r="G11" s="139">
        <v>281.57907041007581</v>
      </c>
      <c r="H11" s="139">
        <v>264.12508457697061</v>
      </c>
      <c r="I11" s="139">
        <v>252.53731240661267</v>
      </c>
      <c r="J11" s="139">
        <v>238.51779070137971</v>
      </c>
      <c r="K11" s="139">
        <v>229.24992330649516</v>
      </c>
      <c r="L11" s="139">
        <v>218.52289426400947</v>
      </c>
      <c r="M11" s="139">
        <v>211.30397836582628</v>
      </c>
      <c r="N11" s="139">
        <v>197.91525946595615</v>
      </c>
      <c r="O11" s="139">
        <v>194.68034529561911</v>
      </c>
    </row>
    <row r="12" spans="1:15" ht="15.75" x14ac:dyDescent="0.3">
      <c r="A12" s="134"/>
      <c r="B12" s="123" t="s">
        <v>216</v>
      </c>
      <c r="C12" s="138">
        <v>-18.069391634778214</v>
      </c>
      <c r="D12" s="138">
        <v>-16.293035274541264</v>
      </c>
      <c r="E12" s="138">
        <v>-17.961341228444873</v>
      </c>
      <c r="F12" s="138">
        <v>-23.478162358601384</v>
      </c>
      <c r="G12" s="138">
        <v>-27.117818356903658</v>
      </c>
      <c r="H12" s="138">
        <v>-27.580882025818092</v>
      </c>
      <c r="I12" s="138">
        <v>-26.787309237822246</v>
      </c>
      <c r="J12" s="138">
        <v>-24.51455247561519</v>
      </c>
      <c r="K12" s="138">
        <v>-23.454770831641341</v>
      </c>
      <c r="L12" s="138">
        <v>-22.507446379873446</v>
      </c>
      <c r="M12" s="138">
        <v>-22.331815694825288</v>
      </c>
      <c r="N12" s="138">
        <v>-21.098945933888576</v>
      </c>
      <c r="O12" s="138">
        <v>-19.656999525311793</v>
      </c>
    </row>
    <row r="13" spans="1:15" ht="15.75" x14ac:dyDescent="0.3">
      <c r="A13" s="135"/>
      <c r="B13" s="125" t="s">
        <v>341</v>
      </c>
      <c r="C13" s="139">
        <v>314.54399897893438</v>
      </c>
      <c r="D13" s="139">
        <v>310.4320918811253</v>
      </c>
      <c r="E13" s="139">
        <v>271.42822717203541</v>
      </c>
      <c r="F13" s="139">
        <v>266.16187139943094</v>
      </c>
      <c r="G13" s="139">
        <v>254.46125205317216</v>
      </c>
      <c r="H13" s="139">
        <v>236.54420255115252</v>
      </c>
      <c r="I13" s="139">
        <v>225.75000316879044</v>
      </c>
      <c r="J13" s="139">
        <v>214.00323822576453</v>
      </c>
      <c r="K13" s="139">
        <v>205.79515247485384</v>
      </c>
      <c r="L13" s="139">
        <v>196.01544788413599</v>
      </c>
      <c r="M13" s="139">
        <v>188.972162671001</v>
      </c>
      <c r="N13" s="139">
        <v>176.81631353206757</v>
      </c>
      <c r="O13" s="139">
        <v>175.02334577030732</v>
      </c>
    </row>
    <row r="14" spans="1:15" x14ac:dyDescent="0.25">
      <c r="C14" s="185">
        <f>C11-AME_UE_détail!$AA74/1000</f>
        <v>0</v>
      </c>
      <c r="D14" s="185">
        <f>D11-AME_UE_détail!$AI74/1000</f>
        <v>0</v>
      </c>
      <c r="E14" s="217">
        <f>E11-AME_UE_détail!$AQ74/1000</f>
        <v>0</v>
      </c>
      <c r="F14" s="217"/>
      <c r="G14" s="217">
        <f>G11-AME_UE_détail!$AY74/1000</f>
        <v>0</v>
      </c>
      <c r="H14" s="217"/>
      <c r="I14" s="217">
        <f>I11-AME_UE_détail!$BG74/1000</f>
        <v>0</v>
      </c>
      <c r="J14" s="217"/>
      <c r="K14" s="217">
        <f>K11-AME_UE_détail!$BO74/1000</f>
        <v>0</v>
      </c>
      <c r="L14" s="217"/>
      <c r="M14" s="217">
        <f>M11-AME_UE_détail!$BW74/1000</f>
        <v>0</v>
      </c>
      <c r="N14" s="217">
        <f>N11-AME_UE_détail!$CE74/1000</f>
        <v>0</v>
      </c>
      <c r="O14" s="217">
        <f>O11-AME_UE_détail!$CM74/1000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371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20.90718318225635</v>
      </c>
      <c r="D17" s="137">
        <v>19.621757933455164</v>
      </c>
      <c r="E17" s="137">
        <v>17.373078771738232</v>
      </c>
      <c r="F17" s="137">
        <v>5.3266771109328177</v>
      </c>
      <c r="G17" s="137">
        <v>4.1551972786043372</v>
      </c>
      <c r="H17" s="137">
        <v>4.0094315694801717</v>
      </c>
      <c r="I17" s="137">
        <v>3.9142506878271304</v>
      </c>
      <c r="J17" s="137">
        <v>3.9404754943649163</v>
      </c>
      <c r="K17" s="137">
        <v>3.9586730049080678</v>
      </c>
      <c r="L17" s="137">
        <v>3.8443869556170434</v>
      </c>
      <c r="M17" s="137">
        <v>3.7688645219443444</v>
      </c>
      <c r="N17" s="137">
        <v>3.8064155306269623</v>
      </c>
      <c r="O17" s="137">
        <v>9.8471952777111085</v>
      </c>
    </row>
    <row r="18" spans="1:15" ht="15.75" x14ac:dyDescent="0.3">
      <c r="A18" s="119" t="s">
        <v>218</v>
      </c>
      <c r="B18" s="87" t="s">
        <v>240</v>
      </c>
      <c r="C18" s="137">
        <v>5.7513098156145421</v>
      </c>
      <c r="D18" s="137">
        <v>5.6621068765587692</v>
      </c>
      <c r="E18" s="137">
        <v>5.3985707801660201</v>
      </c>
      <c r="F18" s="137">
        <v>4.4435941161267483</v>
      </c>
      <c r="G18" s="137">
        <v>4.2513596059787382</v>
      </c>
      <c r="H18" s="137">
        <v>4.0838499981502565</v>
      </c>
      <c r="I18" s="137">
        <v>3.9762803417723669</v>
      </c>
      <c r="J18" s="137">
        <v>3.9310264322835691</v>
      </c>
      <c r="K18" s="137">
        <v>3.9012427881062068</v>
      </c>
      <c r="L18" s="137">
        <v>3.8783618217038724</v>
      </c>
      <c r="M18" s="137">
        <v>3.8630850459904771</v>
      </c>
      <c r="N18" s="137">
        <v>3.8366667013091025</v>
      </c>
      <c r="O18" s="137">
        <v>3.8243781865487816</v>
      </c>
    </row>
    <row r="19" spans="1:15" ht="15.75" x14ac:dyDescent="0.3">
      <c r="A19" s="119" t="s">
        <v>161</v>
      </c>
      <c r="B19" s="87" t="s">
        <v>241</v>
      </c>
      <c r="C19" s="137">
        <v>9.0759935412108703</v>
      </c>
      <c r="D19" s="137">
        <v>8.7022911199322959</v>
      </c>
      <c r="E19" s="137">
        <v>7.188551736628483</v>
      </c>
      <c r="F19" s="137">
        <v>7.8577473475599557</v>
      </c>
      <c r="G19" s="137">
        <v>8.7919351691613148</v>
      </c>
      <c r="H19" s="137">
        <v>8.4971903590628131</v>
      </c>
      <c r="I19" s="137">
        <v>8.3845394723060203</v>
      </c>
      <c r="J19" s="137">
        <v>7.893481967322229</v>
      </c>
      <c r="K19" s="137">
        <v>7.6961064764097342</v>
      </c>
      <c r="L19" s="137">
        <v>7.4192729290377404</v>
      </c>
      <c r="M19" s="137">
        <v>7.2347172307897463</v>
      </c>
      <c r="N19" s="137">
        <v>6.8014800184907385</v>
      </c>
      <c r="O19" s="137">
        <v>6.3957217540478446</v>
      </c>
    </row>
    <row r="20" spans="1:15" ht="15.75" x14ac:dyDescent="0.3">
      <c r="A20" s="119" t="s">
        <v>231</v>
      </c>
      <c r="B20" s="87" t="s">
        <v>242</v>
      </c>
      <c r="C20" s="137">
        <v>2.9201598147750896</v>
      </c>
      <c r="D20" s="137">
        <v>2.8413657833137766</v>
      </c>
      <c r="E20" s="137">
        <v>2.1013497122951668</v>
      </c>
      <c r="F20" s="137">
        <v>2.4856054290439324</v>
      </c>
      <c r="G20" s="137">
        <v>2.4648611724904503</v>
      </c>
      <c r="H20" s="137">
        <v>2.3922097421583386</v>
      </c>
      <c r="I20" s="137">
        <v>2.3438393750786028</v>
      </c>
      <c r="J20" s="137">
        <v>2.342398134678676</v>
      </c>
      <c r="K20" s="137">
        <v>2.3412962935247137</v>
      </c>
      <c r="L20" s="137">
        <v>2.3394333892003818</v>
      </c>
      <c r="M20" s="137">
        <v>2.3380522387820522</v>
      </c>
      <c r="N20" s="137">
        <v>2.3341161726451971</v>
      </c>
      <c r="O20" s="137">
        <v>2.3294982058567499</v>
      </c>
    </row>
    <row r="21" spans="1:15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ht="15.75" x14ac:dyDescent="0.3">
      <c r="A22" s="119" t="s">
        <v>186</v>
      </c>
      <c r="B22" s="87" t="s">
        <v>244</v>
      </c>
      <c r="C22" s="137">
        <v>4.5448376600115185E-2</v>
      </c>
      <c r="D22" s="137">
        <v>4.2567769030973687E-2</v>
      </c>
      <c r="E22" s="137">
        <v>3.816078969080159E-2</v>
      </c>
      <c r="F22" s="137">
        <v>3.7630764304042087E-2</v>
      </c>
      <c r="G22" s="137">
        <v>3.7284425794813857E-2</v>
      </c>
      <c r="H22" s="137">
        <v>3.4739144941602226E-2</v>
      </c>
      <c r="I22" s="137">
        <v>3.3037647225581078E-2</v>
      </c>
      <c r="J22" s="137">
        <v>2.9289227919533752E-2</v>
      </c>
      <c r="K22" s="137">
        <v>2.678777462526372E-2</v>
      </c>
      <c r="L22" s="137">
        <v>2.2567960388681151E-2</v>
      </c>
      <c r="M22" s="137">
        <v>1.975561443638121E-2</v>
      </c>
      <c r="N22" s="137">
        <v>1.787976253332909E-2</v>
      </c>
      <c r="O22" s="137">
        <v>1.6871083862185939E-2</v>
      </c>
    </row>
    <row r="23" spans="1:15" ht="15.75" x14ac:dyDescent="0.3">
      <c r="A23" s="119" t="s">
        <v>162</v>
      </c>
      <c r="B23" s="87" t="s">
        <v>245</v>
      </c>
      <c r="C23" s="137">
        <v>0.47647965713083684</v>
      </c>
      <c r="D23" s="137">
        <v>0.54178297291789146</v>
      </c>
      <c r="E23" s="137">
        <v>0.40235176213206425</v>
      </c>
      <c r="F23" s="137">
        <v>0.42174576446468537</v>
      </c>
      <c r="G23" s="137">
        <v>0.40834859350239849</v>
      </c>
      <c r="H23" s="137">
        <v>0.39515834373563147</v>
      </c>
      <c r="I23" s="137">
        <v>0.38633204744841726</v>
      </c>
      <c r="J23" s="137">
        <v>0.38024916872545239</v>
      </c>
      <c r="K23" s="137">
        <v>0.37610535001012924</v>
      </c>
      <c r="L23" s="137">
        <v>0.37452741719133648</v>
      </c>
      <c r="M23" s="137">
        <v>0.34287622194337447</v>
      </c>
      <c r="N23" s="137">
        <v>0.33553731503112599</v>
      </c>
      <c r="O23" s="137">
        <v>0.35552547602930706</v>
      </c>
    </row>
    <row r="24" spans="1:15" ht="15.75" x14ac:dyDescent="0.3">
      <c r="A24" s="119" t="s">
        <v>246</v>
      </c>
      <c r="B24" s="87" t="s">
        <v>343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7.1185745768023203</v>
      </c>
      <c r="D25" s="137">
        <v>7.0148582046631072</v>
      </c>
      <c r="E25" s="137">
        <v>6.8509547903047103</v>
      </c>
      <c r="F25" s="137">
        <v>8.9454536578387742</v>
      </c>
      <c r="G25" s="137">
        <v>10.586315334154218</v>
      </c>
      <c r="H25" s="137">
        <v>11.391441357202057</v>
      </c>
      <c r="I25" s="137">
        <v>11.928194295735267</v>
      </c>
      <c r="J25" s="137">
        <v>11.928741212716366</v>
      </c>
      <c r="K25" s="137">
        <v>11.92902567562485</v>
      </c>
      <c r="L25" s="137">
        <v>11.929542962828849</v>
      </c>
      <c r="M25" s="137">
        <v>11.929848416052492</v>
      </c>
      <c r="N25" s="137">
        <v>11.930622784765017</v>
      </c>
      <c r="O25" s="137">
        <v>11.931365970609509</v>
      </c>
    </row>
    <row r="26" spans="1:15" ht="15.75" x14ac:dyDescent="0.3">
      <c r="A26" s="119"/>
      <c r="B26" s="88" t="s">
        <v>344</v>
      </c>
      <c r="C26" s="140">
        <f t="shared" ref="C26:O26" si="0">SUM(C17:C25)</f>
        <v>46.295148964390123</v>
      </c>
      <c r="D26" s="140">
        <f t="shared" si="0"/>
        <v>44.426730659871978</v>
      </c>
      <c r="E26" s="140">
        <f t="shared" si="0"/>
        <v>39.35301834295548</v>
      </c>
      <c r="F26" s="140">
        <f t="shared" ref="F26" si="1">SUM(F17:F25)</f>
        <v>29.518454190270958</v>
      </c>
      <c r="G26" s="140">
        <f t="shared" si="0"/>
        <v>30.695301579686269</v>
      </c>
      <c r="H26" s="140">
        <f t="shared" ref="H26" si="2">SUM(H17:H25)</f>
        <v>30.804020514730873</v>
      </c>
      <c r="I26" s="140">
        <f t="shared" si="0"/>
        <v>30.966473867393383</v>
      </c>
      <c r="J26" s="140">
        <f t="shared" ref="J26" si="3">SUM(J17:J25)</f>
        <v>30.445661638010741</v>
      </c>
      <c r="K26" s="140">
        <f t="shared" si="0"/>
        <v>30.229237363208963</v>
      </c>
      <c r="L26" s="140">
        <f t="shared" ref="L26" si="4">SUM(L17:L25)</f>
        <v>29.808093435967905</v>
      </c>
      <c r="M26" s="140">
        <f t="shared" si="0"/>
        <v>29.49719928993887</v>
      </c>
      <c r="N26" s="140">
        <f t="shared" si="0"/>
        <v>29.06271828540147</v>
      </c>
      <c r="O26" s="140">
        <f t="shared" si="0"/>
        <v>34.700555954665489</v>
      </c>
    </row>
    <row r="27" spans="1:15" ht="15.75" x14ac:dyDescent="0.3">
      <c r="A27" s="120"/>
      <c r="B27" s="89" t="s">
        <v>233</v>
      </c>
      <c r="C27" s="152">
        <f>C26-'Répartition SECTEN1'!C26/1000</f>
        <v>0</v>
      </c>
      <c r="D27" s="152">
        <f>D26-'Répartition SECTEN1'!D26/1000</f>
        <v>0</v>
      </c>
      <c r="E27" s="152">
        <f>E26-'Répartition SECTEN1'!E26/1000</f>
        <v>0</v>
      </c>
      <c r="F27" s="152"/>
      <c r="G27" s="152">
        <f>G26-'Répartition SECTEN1'!G26/1000</f>
        <v>0</v>
      </c>
      <c r="H27" s="152"/>
      <c r="I27" s="152">
        <f>I26-'Répartition SECTEN1'!I26/1000</f>
        <v>0</v>
      </c>
      <c r="J27" s="152"/>
      <c r="K27" s="152">
        <f>K26-'Répartition SECTEN1'!K26/1000</f>
        <v>0</v>
      </c>
      <c r="L27" s="152"/>
      <c r="M27" s="152">
        <f>M26-'Répartition SECTEN1'!M26/1000</f>
        <v>0</v>
      </c>
      <c r="N27" s="152">
        <f>N26-'Répartition SECTEN1'!N26/1000</f>
        <v>0</v>
      </c>
      <c r="O27" s="152">
        <f>O26-'Répartition SECTEN1'!O26/1000</f>
        <v>0</v>
      </c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371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18.444782191391138</v>
      </c>
      <c r="D30" s="137">
        <v>17.713305751465374</v>
      </c>
      <c r="E30" s="137">
        <v>16.594274504653285</v>
      </c>
      <c r="F30" s="137">
        <v>15.963382681459789</v>
      </c>
      <c r="G30" s="137">
        <v>15.400989066207572</v>
      </c>
      <c r="H30" s="137">
        <v>14.939754154437095</v>
      </c>
      <c r="I30" s="137">
        <v>14.634070040947556</v>
      </c>
      <c r="J30" s="137">
        <v>13.762524828016268</v>
      </c>
      <c r="K30" s="137">
        <v>13.175299563574701</v>
      </c>
      <c r="L30" s="137">
        <v>13.034157751063695</v>
      </c>
      <c r="M30" s="137">
        <v>12.92977571214375</v>
      </c>
      <c r="N30" s="137">
        <v>12.71944749157637</v>
      </c>
      <c r="O30" s="137">
        <v>12.231410028581097</v>
      </c>
    </row>
    <row r="31" spans="1:15" ht="15.75" x14ac:dyDescent="0.3">
      <c r="A31" s="119" t="s">
        <v>10</v>
      </c>
      <c r="B31" s="92" t="s">
        <v>249</v>
      </c>
      <c r="C31" s="137">
        <v>3.4071887912437209</v>
      </c>
      <c r="D31" s="137">
        <v>3.485000780345676</v>
      </c>
      <c r="E31" s="137">
        <v>3.3215707658970142</v>
      </c>
      <c r="F31" s="137">
        <v>3.2210995876859934</v>
      </c>
      <c r="G31" s="137">
        <v>3.0888149636601137</v>
      </c>
      <c r="H31" s="137">
        <v>2.956015333509308</v>
      </c>
      <c r="I31" s="137">
        <v>2.8694368781339143</v>
      </c>
      <c r="J31" s="137">
        <v>2.7533627061838555</v>
      </c>
      <c r="K31" s="137">
        <v>2.6777407438559506</v>
      </c>
      <c r="L31" s="137">
        <v>2.5869120494304179</v>
      </c>
      <c r="M31" s="137">
        <v>2.5268788598000738</v>
      </c>
      <c r="N31" s="137">
        <v>2.3943450165816449</v>
      </c>
      <c r="O31" s="137">
        <v>2.2649786031626746</v>
      </c>
    </row>
    <row r="32" spans="1:15" ht="15.75" x14ac:dyDescent="0.3">
      <c r="A32" s="119" t="s">
        <v>168</v>
      </c>
      <c r="B32" s="92" t="s">
        <v>250</v>
      </c>
      <c r="C32" s="137">
        <v>2.3095761834974784</v>
      </c>
      <c r="D32" s="137">
        <v>2.266259423740979</v>
      </c>
      <c r="E32" s="137">
        <v>2.1303050015265153</v>
      </c>
      <c r="F32" s="137">
        <v>2.1162902154597458</v>
      </c>
      <c r="G32" s="137">
        <v>2.0089730447522274</v>
      </c>
      <c r="H32" s="137">
        <v>1.9600693120608172</v>
      </c>
      <c r="I32" s="137">
        <v>1.9273729977705811</v>
      </c>
      <c r="J32" s="137">
        <v>1.8849810901716872</v>
      </c>
      <c r="K32" s="137">
        <v>1.8559876004222455</v>
      </c>
      <c r="L32" s="137">
        <v>1.8228620992467386</v>
      </c>
      <c r="M32" s="137">
        <v>1.7997791628254438</v>
      </c>
      <c r="N32" s="137">
        <v>1.7446633365322346</v>
      </c>
      <c r="O32" s="137">
        <v>1.6800823535030185</v>
      </c>
    </row>
    <row r="33" spans="1:15" ht="15.75" x14ac:dyDescent="0.3">
      <c r="A33" s="119" t="s">
        <v>170</v>
      </c>
      <c r="B33" s="92" t="s">
        <v>251</v>
      </c>
      <c r="C33" s="137">
        <v>8.1589275386132041</v>
      </c>
      <c r="D33" s="137">
        <v>8.1635044889071633</v>
      </c>
      <c r="E33" s="137">
        <v>7.2426198360220564</v>
      </c>
      <c r="F33" s="137">
        <v>7.0173736403916154</v>
      </c>
      <c r="G33" s="137">
        <v>6.6241083823213778</v>
      </c>
      <c r="H33" s="137">
        <v>6.4466350311152301</v>
      </c>
      <c r="I33" s="137">
        <v>6.3283638957625659</v>
      </c>
      <c r="J33" s="137">
        <v>6.1829268397072612</v>
      </c>
      <c r="K33" s="137">
        <v>6.0807860491899488</v>
      </c>
      <c r="L33" s="137">
        <v>5.9507122814130273</v>
      </c>
      <c r="M33" s="137">
        <v>5.8566585773417374</v>
      </c>
      <c r="N33" s="137">
        <v>5.6317237437918291</v>
      </c>
      <c r="O33" s="137">
        <v>5.3656436886308319</v>
      </c>
    </row>
    <row r="34" spans="1:15" ht="15.75" x14ac:dyDescent="0.3">
      <c r="A34" s="119" t="s">
        <v>164</v>
      </c>
      <c r="B34" s="92" t="s">
        <v>252</v>
      </c>
      <c r="C34" s="137">
        <v>18.174768313640765</v>
      </c>
      <c r="D34" s="137">
        <v>16.733398426135174</v>
      </c>
      <c r="E34" s="137">
        <v>14.314078222954047</v>
      </c>
      <c r="F34" s="137">
        <v>16.093533489449538</v>
      </c>
      <c r="G34" s="137">
        <v>15.896578284892271</v>
      </c>
      <c r="H34" s="137">
        <v>15.31561969976298</v>
      </c>
      <c r="I34" s="137">
        <v>14.929479027780429</v>
      </c>
      <c r="J34" s="137">
        <v>14.625580645267698</v>
      </c>
      <c r="K34" s="137">
        <v>14.416604447502543</v>
      </c>
      <c r="L34" s="137">
        <v>13.875935177462296</v>
      </c>
      <c r="M34" s="137">
        <v>13.505810080070482</v>
      </c>
      <c r="N34" s="137">
        <v>12.289593893972034</v>
      </c>
      <c r="O34" s="137">
        <v>10.735925906989074</v>
      </c>
    </row>
    <row r="35" spans="1:15" ht="15.75" x14ac:dyDescent="0.3">
      <c r="A35" s="119" t="s">
        <v>165</v>
      </c>
      <c r="B35" s="92" t="s">
        <v>253</v>
      </c>
      <c r="C35" s="137">
        <v>2.6497643353209188</v>
      </c>
      <c r="D35" s="137">
        <v>2.566419641155822</v>
      </c>
      <c r="E35" s="137">
        <v>2.2861527333674405</v>
      </c>
      <c r="F35" s="137">
        <v>2.6738174202291272</v>
      </c>
      <c r="G35" s="137">
        <v>2.5709685944267533</v>
      </c>
      <c r="H35" s="137">
        <v>2.5636371250533965</v>
      </c>
      <c r="I35" s="137">
        <v>2.5589679133802736</v>
      </c>
      <c r="J35" s="137">
        <v>2.5607282004491867</v>
      </c>
      <c r="K35" s="137">
        <v>2.5618512710925585</v>
      </c>
      <c r="L35" s="137">
        <v>2.568188259640205</v>
      </c>
      <c r="M35" s="137">
        <v>2.5721402004102605</v>
      </c>
      <c r="N35" s="137">
        <v>2.5825481484577888</v>
      </c>
      <c r="O35" s="137">
        <v>2.5876844445263716</v>
      </c>
    </row>
    <row r="36" spans="1:15" ht="15.75" x14ac:dyDescent="0.3">
      <c r="A36" s="119" t="s">
        <v>171</v>
      </c>
      <c r="B36" s="92" t="s">
        <v>254</v>
      </c>
      <c r="C36" s="137">
        <v>19.303885205434163</v>
      </c>
      <c r="D36" s="137">
        <v>19.326405233797285</v>
      </c>
      <c r="E36" s="137">
        <v>17.60892447660315</v>
      </c>
      <c r="F36" s="137">
        <v>17.341914557545227</v>
      </c>
      <c r="G36" s="137">
        <v>16.559198358697198</v>
      </c>
      <c r="H36" s="137">
        <v>15.699024817294138</v>
      </c>
      <c r="I36" s="137">
        <v>15.129954481430941</v>
      </c>
      <c r="J36" s="137">
        <v>14.511482870433525</v>
      </c>
      <c r="K36" s="137">
        <v>14.095024227425032</v>
      </c>
      <c r="L36" s="137">
        <v>13.527282013257864</v>
      </c>
      <c r="M36" s="137">
        <v>13.138129092875683</v>
      </c>
      <c r="N36" s="137">
        <v>12.241894294200966</v>
      </c>
      <c r="O36" s="137">
        <v>11.660309761635423</v>
      </c>
    </row>
    <row r="37" spans="1:15" ht="15.75" x14ac:dyDescent="0.3">
      <c r="A37" s="119" t="s">
        <v>169</v>
      </c>
      <c r="B37" s="92" t="s">
        <v>255</v>
      </c>
      <c r="C37" s="137">
        <v>2.4759407635756476</v>
      </c>
      <c r="D37" s="137">
        <v>2.3536298517938015</v>
      </c>
      <c r="E37" s="137">
        <v>2.2271121099759017</v>
      </c>
      <c r="F37" s="137">
        <v>2.1996881037921443</v>
      </c>
      <c r="G37" s="137">
        <v>2.0820476657814897</v>
      </c>
      <c r="H37" s="137">
        <v>2.028869776936399</v>
      </c>
      <c r="I37" s="137">
        <v>1.993300878423591</v>
      </c>
      <c r="J37" s="137">
        <v>1.9477012272654755</v>
      </c>
      <c r="K37" s="137">
        <v>1.9162998306717283</v>
      </c>
      <c r="L37" s="137">
        <v>1.87970729966746</v>
      </c>
      <c r="M37" s="137">
        <v>1.8539582075754957</v>
      </c>
      <c r="N37" s="137">
        <v>1.7923244710540625</v>
      </c>
      <c r="O37" s="137">
        <v>1.719624757168446</v>
      </c>
    </row>
    <row r="38" spans="1:15" ht="15.75" x14ac:dyDescent="0.3">
      <c r="A38" s="119" t="s">
        <v>166</v>
      </c>
      <c r="B38" s="92" t="s">
        <v>256</v>
      </c>
      <c r="C38" s="137">
        <v>2.3809542220967765</v>
      </c>
      <c r="D38" s="137">
        <v>2.2900713140536721</v>
      </c>
      <c r="E38" s="137">
        <v>2.1568535497181807</v>
      </c>
      <c r="F38" s="137">
        <v>2.1601682836042881</v>
      </c>
      <c r="G38" s="137">
        <v>2.0719429475297484</v>
      </c>
      <c r="H38" s="137">
        <v>2.0303015650740726</v>
      </c>
      <c r="I38" s="137">
        <v>2.0025608038090583</v>
      </c>
      <c r="J38" s="137">
        <v>1.9662766141491446</v>
      </c>
      <c r="K38" s="137">
        <v>1.9416018793062748</v>
      </c>
      <c r="L38" s="137">
        <v>1.9133026510396836</v>
      </c>
      <c r="M38" s="137">
        <v>1.8936963017846293</v>
      </c>
      <c r="N38" s="137">
        <v>1.8463964554440133</v>
      </c>
      <c r="O38" s="137">
        <v>1.7911062776267828</v>
      </c>
    </row>
    <row r="39" spans="1:15" ht="15.75" x14ac:dyDescent="0.3">
      <c r="A39" s="119"/>
      <c r="B39" s="93" t="s">
        <v>345</v>
      </c>
      <c r="C39" s="141">
        <f t="shared" ref="C39:D39" si="5">SUM(C30:C38)</f>
        <v>77.305787544813811</v>
      </c>
      <c r="D39" s="141">
        <f t="shared" si="5"/>
        <v>74.897994911394946</v>
      </c>
      <c r="E39" s="141">
        <f t="shared" ref="E39:O39" si="6">SUM(E30:E38)</f>
        <v>67.88189120071759</v>
      </c>
      <c r="F39" s="141">
        <f t="shared" ref="F39" si="7">SUM(F30:F38)</f>
        <v>68.787267979617468</v>
      </c>
      <c r="G39" s="141">
        <f t="shared" si="6"/>
        <v>66.303621308268745</v>
      </c>
      <c r="H39" s="141">
        <f t="shared" ref="H39" si="8">SUM(H30:H38)</f>
        <v>63.939926815243439</v>
      </c>
      <c r="I39" s="141">
        <f t="shared" si="6"/>
        <v>62.373506917438917</v>
      </c>
      <c r="J39" s="141">
        <f t="shared" ref="J39" si="9">SUM(J30:J38)</f>
        <v>60.1955650216441</v>
      </c>
      <c r="K39" s="141">
        <f t="shared" si="6"/>
        <v>58.721195613040983</v>
      </c>
      <c r="L39" s="141">
        <f t="shared" ref="L39" si="10">SUM(L30:L38)</f>
        <v>57.159059582221388</v>
      </c>
      <c r="M39" s="141">
        <f t="shared" si="6"/>
        <v>56.076826194827554</v>
      </c>
      <c r="N39" s="141">
        <f t="shared" si="6"/>
        <v>53.242936851610949</v>
      </c>
      <c r="O39" s="141">
        <f t="shared" si="6"/>
        <v>50.036765821823728</v>
      </c>
    </row>
    <row r="40" spans="1:15" ht="15.75" x14ac:dyDescent="0.3">
      <c r="A40" s="120"/>
      <c r="B40" s="89" t="s">
        <v>233</v>
      </c>
      <c r="C40" s="152">
        <f>C39-'Répartition SECTEN1'!C27/1000</f>
        <v>0</v>
      </c>
      <c r="D40" s="152">
        <f>D39-'Répartition SECTEN1'!D27/1000</f>
        <v>0</v>
      </c>
      <c r="E40" s="152">
        <f>E39-'Répartition SECTEN1'!E27/1000</f>
        <v>0</v>
      </c>
      <c r="F40" s="187"/>
      <c r="G40" s="187">
        <f>G39-'Répartition SECTEN1'!G27/1000</f>
        <v>0</v>
      </c>
      <c r="H40" s="152"/>
      <c r="I40" s="152">
        <f>I39-'Répartition SECTEN1'!I27/1000</f>
        <v>0</v>
      </c>
      <c r="J40" s="152"/>
      <c r="K40" s="152">
        <f>K39-'Répartition SECTEN1'!K27/1000</f>
        <v>0</v>
      </c>
      <c r="L40" s="152"/>
      <c r="M40" s="152">
        <f>M39-'Répartition SECTEN1'!M27/1000</f>
        <v>0</v>
      </c>
      <c r="N40" s="152">
        <f>N39-'Répartition SECTEN1'!N27/1000</f>
        <v>0</v>
      </c>
      <c r="O40" s="152">
        <f>O39-'Répartition SECTEN1'!O27/1000</f>
        <v>0</v>
      </c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371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</row>
    <row r="44" spans="1:15" ht="15.75" x14ac:dyDescent="0.3">
      <c r="A44" s="119" t="s">
        <v>209</v>
      </c>
      <c r="B44" s="92" t="s">
        <v>258</v>
      </c>
      <c r="C44" s="137">
        <v>1.1780893374827803</v>
      </c>
      <c r="D44" s="137">
        <v>1.4482149362011272</v>
      </c>
      <c r="E44" s="137">
        <v>1.3399714452006217</v>
      </c>
      <c r="F44" s="137">
        <v>1.4397671138160615</v>
      </c>
      <c r="G44" s="137">
        <v>1.4317987383358455</v>
      </c>
      <c r="H44" s="137">
        <v>1.4643376431816264</v>
      </c>
      <c r="I44" s="137">
        <v>1.4899710608310663</v>
      </c>
      <c r="J44" s="137">
        <v>1.5168253506444318</v>
      </c>
      <c r="K44" s="137">
        <v>1.5412588544650532</v>
      </c>
      <c r="L44" s="137">
        <v>1.5936730931441749</v>
      </c>
      <c r="M44" s="137">
        <v>1.6308786729440066</v>
      </c>
      <c r="N44" s="137">
        <v>1.7358267691369362</v>
      </c>
      <c r="O44" s="137">
        <v>1.8414250480669632</v>
      </c>
    </row>
    <row r="45" spans="1:15" ht="15.75" x14ac:dyDescent="0.3">
      <c r="A45" s="119" t="s">
        <v>192</v>
      </c>
      <c r="B45" s="92" t="s">
        <v>259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</row>
    <row r="46" spans="1:15" ht="15.75" x14ac:dyDescent="0.3">
      <c r="A46" s="119" t="s">
        <v>188</v>
      </c>
      <c r="B46" s="92" t="s">
        <v>260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</row>
    <row r="47" spans="1:15" ht="15.75" x14ac:dyDescent="0.3">
      <c r="A47" s="119"/>
      <c r="B47" s="97" t="s">
        <v>346</v>
      </c>
      <c r="C47" s="142">
        <f t="shared" ref="C47:D47" si="11">SUM(C43:C46)</f>
        <v>1.1780893374827803</v>
      </c>
      <c r="D47" s="142">
        <f t="shared" si="11"/>
        <v>1.4482149362011272</v>
      </c>
      <c r="E47" s="142">
        <f t="shared" ref="E47:O47" si="12">SUM(E43:E46)</f>
        <v>1.3399714452006217</v>
      </c>
      <c r="F47" s="142">
        <f t="shared" ref="F47" si="13">SUM(F43:F46)</f>
        <v>1.4397671138160615</v>
      </c>
      <c r="G47" s="142">
        <f t="shared" si="12"/>
        <v>1.4317987383358455</v>
      </c>
      <c r="H47" s="142">
        <f t="shared" ref="H47" si="14">SUM(H43:H46)</f>
        <v>1.4643376431816264</v>
      </c>
      <c r="I47" s="142">
        <f t="shared" si="12"/>
        <v>1.4899710608310663</v>
      </c>
      <c r="J47" s="142">
        <f t="shared" ref="J47" si="15">SUM(J43:J46)</f>
        <v>1.5168253506444318</v>
      </c>
      <c r="K47" s="142">
        <f t="shared" si="12"/>
        <v>1.5412588544650532</v>
      </c>
      <c r="L47" s="142">
        <f t="shared" ref="L47" si="16">SUM(L43:L46)</f>
        <v>1.5936730931441749</v>
      </c>
      <c r="M47" s="142">
        <f t="shared" si="12"/>
        <v>1.6308786729440066</v>
      </c>
      <c r="N47" s="142">
        <f t="shared" si="12"/>
        <v>1.7358267691369362</v>
      </c>
      <c r="O47" s="142">
        <f t="shared" si="12"/>
        <v>1.8414250480669632</v>
      </c>
    </row>
    <row r="48" spans="1:15" ht="15.75" x14ac:dyDescent="0.3">
      <c r="A48" s="120"/>
      <c r="B48" s="89" t="s">
        <v>233</v>
      </c>
      <c r="C48" s="152">
        <f>C47-'Répartition SECTEN1'!C28/1000</f>
        <v>0</v>
      </c>
      <c r="D48" s="152">
        <f>D47-'Répartition SECTEN1'!D28/1000</f>
        <v>0</v>
      </c>
      <c r="E48" s="152">
        <f>E47-'Répartition SECTEN1'!E28/1000</f>
        <v>0</v>
      </c>
      <c r="F48" s="152"/>
      <c r="G48" s="152">
        <f>G47-'Répartition SECTEN1'!G28/1000</f>
        <v>0</v>
      </c>
      <c r="H48" s="152"/>
      <c r="I48" s="152">
        <f>I47-'Répartition SECTEN1'!I28/1000</f>
        <v>0</v>
      </c>
      <c r="J48" s="152"/>
      <c r="K48" s="152">
        <f>K47-'Répartition SECTEN1'!K28/1000</f>
        <v>0</v>
      </c>
      <c r="L48" s="152"/>
      <c r="M48" s="152">
        <f>M47-'Répartition SECTEN1'!M28/1000</f>
        <v>0</v>
      </c>
      <c r="N48" s="152">
        <f>N47-'Répartition SECTEN1'!N28/1000</f>
        <v>0</v>
      </c>
      <c r="O48" s="152">
        <f>O47-'Répartition SECTEN1'!O28/1000</f>
        <v>0</v>
      </c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371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41.38561663809498</v>
      </c>
      <c r="D51" s="137">
        <v>40.087267284040884</v>
      </c>
      <c r="E51" s="137">
        <v>38.436164744199822</v>
      </c>
      <c r="F51" s="137">
        <v>37.092493960341478</v>
      </c>
      <c r="G51" s="137">
        <v>34.733067942147066</v>
      </c>
      <c r="H51" s="137">
        <v>31.279795799827305</v>
      </c>
      <c r="I51" s="137">
        <v>28.977614371614145</v>
      </c>
      <c r="J51" s="137">
        <v>26.049234832806132</v>
      </c>
      <c r="K51" s="137">
        <v>24.096981806934124</v>
      </c>
      <c r="L51" s="137">
        <v>22.325111520215177</v>
      </c>
      <c r="M51" s="137">
        <v>21.143864662402539</v>
      </c>
      <c r="N51" s="137">
        <v>18.168661409943169</v>
      </c>
      <c r="O51" s="137">
        <v>14.995903876955678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0.38252458492749758</v>
      </c>
      <c r="D54" s="137">
        <v>0.37768352197814742</v>
      </c>
      <c r="E54" s="137">
        <v>0.37421847335209651</v>
      </c>
      <c r="F54" s="137">
        <v>0.36769021670031482</v>
      </c>
      <c r="G54" s="137">
        <v>0.36916306816753641</v>
      </c>
      <c r="H54" s="137">
        <v>0.37093376766855751</v>
      </c>
      <c r="I54" s="137">
        <v>0.37211423400257165</v>
      </c>
      <c r="J54" s="137">
        <v>0.37329237783960606</v>
      </c>
      <c r="K54" s="137">
        <v>0.37407780706429572</v>
      </c>
      <c r="L54" s="137">
        <v>0.3746629172892858</v>
      </c>
      <c r="M54" s="137">
        <v>0.3750529907726125</v>
      </c>
      <c r="N54" s="137">
        <v>0.37553320882920749</v>
      </c>
      <c r="O54" s="137">
        <v>0.37502562625870806</v>
      </c>
    </row>
    <row r="55" spans="1:15" ht="15.75" x14ac:dyDescent="0.3">
      <c r="A55" s="121" t="s">
        <v>206</v>
      </c>
      <c r="B55" s="87" t="s">
        <v>265</v>
      </c>
      <c r="C55" s="137">
        <v>0.26434159152649472</v>
      </c>
      <c r="D55" s="137">
        <v>0.26470369922843323</v>
      </c>
      <c r="E55" s="137">
        <v>0.26401080903533747</v>
      </c>
      <c r="F55" s="137">
        <v>0.26279857274473584</v>
      </c>
      <c r="G55" s="137">
        <v>0.26152848842227089</v>
      </c>
      <c r="H55" s="137">
        <v>0.26152848842227089</v>
      </c>
      <c r="I55" s="137">
        <v>0.26152848842227089</v>
      </c>
      <c r="J55" s="137">
        <v>0.26152848842227089</v>
      </c>
      <c r="K55" s="137">
        <v>0.26152848842227089</v>
      </c>
      <c r="L55" s="137">
        <v>0.26152848842227089</v>
      </c>
      <c r="M55" s="137">
        <v>0.26152848842227089</v>
      </c>
      <c r="N55" s="137">
        <v>0.26152848842227089</v>
      </c>
      <c r="O55" s="137">
        <v>0.26152848842227089</v>
      </c>
    </row>
    <row r="56" spans="1:15" ht="15.75" x14ac:dyDescent="0.3">
      <c r="A56" s="121" t="s">
        <v>187</v>
      </c>
      <c r="B56" s="87" t="s">
        <v>266</v>
      </c>
      <c r="C56" s="137">
        <v>2.0757104235000001E-2</v>
      </c>
      <c r="D56" s="137">
        <v>2.1045496185000002E-2</v>
      </c>
      <c r="E56" s="137">
        <v>2.1045496185000002E-2</v>
      </c>
      <c r="F56" s="137">
        <v>2.1045496185000002E-2</v>
      </c>
      <c r="G56" s="137">
        <v>2.1045496185000002E-2</v>
      </c>
      <c r="H56" s="137">
        <v>2.1045496185000002E-2</v>
      </c>
      <c r="I56" s="137">
        <v>2.1045496185000002E-2</v>
      </c>
      <c r="J56" s="137">
        <v>2.1045496185000002E-2</v>
      </c>
      <c r="K56" s="137">
        <v>2.1045496185000002E-2</v>
      </c>
      <c r="L56" s="137">
        <v>2.1045496185000002E-2</v>
      </c>
      <c r="M56" s="137">
        <v>2.1045496185000002E-2</v>
      </c>
      <c r="N56" s="137">
        <v>2.1045496185000002E-2</v>
      </c>
      <c r="O56" s="137">
        <v>2.1045496185000002E-2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17">SUM(C51:C57)</f>
        <v>42.053239918783973</v>
      </c>
      <c r="D58" s="143">
        <f t="shared" si="17"/>
        <v>40.75070000143247</v>
      </c>
      <c r="E58" s="143">
        <f>SUM(E51:E57)</f>
        <v>39.09543952277226</v>
      </c>
      <c r="F58" s="143">
        <f t="shared" ref="F58" si="18">SUM(F51:F57)</f>
        <v>37.744028245971535</v>
      </c>
      <c r="G58" s="143">
        <f t="shared" ref="G58:O58" si="19">SUM(G51:G57)</f>
        <v>35.384804994921879</v>
      </c>
      <c r="H58" s="143">
        <f t="shared" ref="H58" si="20">SUM(H51:H57)</f>
        <v>31.933303552103133</v>
      </c>
      <c r="I58" s="143">
        <f t="shared" si="19"/>
        <v>29.632302590223986</v>
      </c>
      <c r="J58" s="143">
        <f t="shared" ref="J58" si="21">SUM(J51:J57)</f>
        <v>26.705101195253011</v>
      </c>
      <c r="K58" s="143">
        <f t="shared" si="19"/>
        <v>24.753633598605692</v>
      </c>
      <c r="L58" s="143">
        <f t="shared" ref="L58" si="22">SUM(L51:L57)</f>
        <v>22.982348422111734</v>
      </c>
      <c r="M58" s="143">
        <f t="shared" si="19"/>
        <v>21.801491637782423</v>
      </c>
      <c r="N58" s="143">
        <f t="shared" si="19"/>
        <v>18.826768603379648</v>
      </c>
      <c r="O58" s="143">
        <f t="shared" si="19"/>
        <v>15.653503487821657</v>
      </c>
    </row>
    <row r="59" spans="1:15" ht="15.75" x14ac:dyDescent="0.3">
      <c r="A59" s="121" t="s">
        <v>230</v>
      </c>
      <c r="B59" s="87" t="s">
        <v>269</v>
      </c>
      <c r="C59" s="137">
        <v>22.183956443541661</v>
      </c>
      <c r="D59" s="137">
        <v>21.636506993016134</v>
      </c>
      <c r="E59" s="137">
        <v>19.823980016793818</v>
      </c>
      <c r="F59" s="137">
        <v>19.929853039134692</v>
      </c>
      <c r="G59" s="137">
        <v>18.597882681362861</v>
      </c>
      <c r="H59" s="137">
        <v>16.894371613184024</v>
      </c>
      <c r="I59" s="137">
        <v>15.758697567731469</v>
      </c>
      <c r="J59" s="137">
        <v>15.252000084039979</v>
      </c>
      <c r="K59" s="137">
        <v>14.914201761578987</v>
      </c>
      <c r="L59" s="137">
        <v>14.489956894411277</v>
      </c>
      <c r="M59" s="137">
        <v>14.207126982966129</v>
      </c>
      <c r="N59" s="137">
        <v>13.423515917454864</v>
      </c>
      <c r="O59" s="137">
        <v>13.24753068131683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8.6878031949255505E-3</v>
      </c>
      <c r="D62" s="137">
        <v>7.6362331796505038E-3</v>
      </c>
      <c r="E62" s="137">
        <v>9.4928678933063112E-3</v>
      </c>
      <c r="F62" s="137">
        <v>5.372460097327115E-3</v>
      </c>
      <c r="G62" s="137">
        <v>5.3653254348138913E-3</v>
      </c>
      <c r="H62" s="137">
        <v>5.3653254348138913E-3</v>
      </c>
      <c r="I62" s="137">
        <v>5.3653254348138913E-3</v>
      </c>
      <c r="J62" s="137">
        <v>5.3653254348138913E-3</v>
      </c>
      <c r="K62" s="137">
        <v>5.3653254348138913E-3</v>
      </c>
      <c r="L62" s="137">
        <v>5.3653254348138913E-3</v>
      </c>
      <c r="M62" s="137">
        <v>5.3653254348138913E-3</v>
      </c>
      <c r="N62" s="137">
        <v>5.3653254348138913E-3</v>
      </c>
      <c r="O62" s="137">
        <v>5.3653254348138913E-3</v>
      </c>
    </row>
    <row r="63" spans="1:15" ht="27" x14ac:dyDescent="0.3">
      <c r="A63" s="121" t="s">
        <v>207</v>
      </c>
      <c r="B63" s="87" t="s">
        <v>273</v>
      </c>
      <c r="C63" s="137">
        <v>1.4174867047269204</v>
      </c>
      <c r="D63" s="137">
        <v>1.6084777456956416</v>
      </c>
      <c r="E63" s="137">
        <v>1.4763865801852352</v>
      </c>
      <c r="F63" s="137">
        <v>0.66418998722154454</v>
      </c>
      <c r="G63" s="137">
        <v>0.56651093022789734</v>
      </c>
      <c r="H63" s="137">
        <v>0.43283920452968816</v>
      </c>
      <c r="I63" s="137">
        <v>0.34372472073088189</v>
      </c>
      <c r="J63" s="137">
        <v>0.27900636302914872</v>
      </c>
      <c r="K63" s="137">
        <v>0.23586079122799314</v>
      </c>
      <c r="L63" s="137">
        <v>0.18028184437614092</v>
      </c>
      <c r="M63" s="137">
        <v>0.14322921314157272</v>
      </c>
      <c r="N63" s="137">
        <v>5.8702603492319476E-2</v>
      </c>
      <c r="O63" s="137">
        <v>4.8481487921532347E-2</v>
      </c>
    </row>
    <row r="64" spans="1:15" x14ac:dyDescent="0.25">
      <c r="A64" s="121"/>
      <c r="B64" s="100" t="s">
        <v>348</v>
      </c>
      <c r="C64" s="143">
        <f t="shared" ref="C64:D64" si="23">SUM(C59:C63)</f>
        <v>23.610130951463503</v>
      </c>
      <c r="D64" s="143">
        <f t="shared" si="23"/>
        <v>23.252620971891425</v>
      </c>
      <c r="E64" s="143">
        <f>SUM(E59:E63)</f>
        <v>21.30985946487236</v>
      </c>
      <c r="F64" s="143">
        <f t="shared" ref="F64" si="24">SUM(F59:F63)</f>
        <v>20.599415486453562</v>
      </c>
      <c r="G64" s="143">
        <f t="shared" ref="G64:O64" si="25">SUM(G59:G63)</f>
        <v>19.16975893702557</v>
      </c>
      <c r="H64" s="143">
        <f t="shared" ref="H64" si="26">SUM(H59:H63)</f>
        <v>17.332576143148525</v>
      </c>
      <c r="I64" s="143">
        <f t="shared" si="25"/>
        <v>16.107787613897166</v>
      </c>
      <c r="J64" s="143">
        <f t="shared" ref="J64" si="27">SUM(J59:J63)</f>
        <v>15.536371772503943</v>
      </c>
      <c r="K64" s="143">
        <f t="shared" si="25"/>
        <v>15.155427878241795</v>
      </c>
      <c r="L64" s="143">
        <f t="shared" ref="L64" si="28">SUM(L59:L63)</f>
        <v>14.675604064222233</v>
      </c>
      <c r="M64" s="143">
        <f t="shared" si="25"/>
        <v>14.355721521542517</v>
      </c>
      <c r="N64" s="143">
        <f t="shared" si="25"/>
        <v>13.487583846381998</v>
      </c>
      <c r="O64" s="143">
        <f t="shared" si="25"/>
        <v>13.301377494673178</v>
      </c>
    </row>
    <row r="65" spans="1:15" ht="15.75" x14ac:dyDescent="0.3">
      <c r="A65" s="119"/>
      <c r="B65" s="101" t="s">
        <v>349</v>
      </c>
      <c r="C65" s="144">
        <f t="shared" ref="C65:D65" si="29">SUM(C58,C64)</f>
        <v>65.663370870247476</v>
      </c>
      <c r="D65" s="144">
        <f t="shared" si="29"/>
        <v>64.003320973323895</v>
      </c>
      <c r="E65" s="144">
        <f>SUM(E58,E64)</f>
        <v>60.40529898764462</v>
      </c>
      <c r="F65" s="144">
        <f t="shared" ref="F65" si="30">SUM(F58,F64)</f>
        <v>58.343443732425101</v>
      </c>
      <c r="G65" s="144">
        <f t="shared" ref="G65:O65" si="31">SUM(G58,G64)</f>
        <v>54.554563931947449</v>
      </c>
      <c r="H65" s="144">
        <f t="shared" ref="H65" si="32">SUM(H58,H64)</f>
        <v>49.265879695251655</v>
      </c>
      <c r="I65" s="144">
        <f t="shared" si="31"/>
        <v>45.740090204121152</v>
      </c>
      <c r="J65" s="144">
        <f t="shared" ref="J65" si="33">SUM(J58,J64)</f>
        <v>42.241472967756955</v>
      </c>
      <c r="K65" s="144">
        <f t="shared" si="31"/>
        <v>39.909061476847484</v>
      </c>
      <c r="L65" s="144">
        <f t="shared" ref="L65" si="34">SUM(L58,L64)</f>
        <v>37.657952486333969</v>
      </c>
      <c r="M65" s="144">
        <f t="shared" si="31"/>
        <v>36.15721315932494</v>
      </c>
      <c r="N65" s="144">
        <f t="shared" si="31"/>
        <v>32.314352449761643</v>
      </c>
      <c r="O65" s="144">
        <f t="shared" si="31"/>
        <v>28.954880982494835</v>
      </c>
    </row>
    <row r="66" spans="1:15" ht="15.75" x14ac:dyDescent="0.3">
      <c r="A66" s="120"/>
      <c r="B66" s="89" t="s">
        <v>233</v>
      </c>
      <c r="C66" s="152">
        <f>C65-'Répartition SECTEN1'!C29/1000</f>
        <v>0</v>
      </c>
      <c r="D66" s="152">
        <f>D65-'Répartition SECTEN1'!D29/1000</f>
        <v>0</v>
      </c>
      <c r="E66" s="152">
        <f>E65-'Répartition SECTEN1'!E29/1000</f>
        <v>0</v>
      </c>
      <c r="F66" s="186"/>
      <c r="G66" s="186">
        <f>G65-'Répartition SECTEN1'!G29/1000</f>
        <v>0</v>
      </c>
      <c r="H66" s="152"/>
      <c r="I66" s="152">
        <f>I65-'Répartition SECTEN1'!I29/1000</f>
        <v>0</v>
      </c>
      <c r="J66" s="152"/>
      <c r="K66" s="152">
        <f>K65-'Répartition SECTEN1'!K29/1000</f>
        <v>0</v>
      </c>
      <c r="L66" s="152"/>
      <c r="M66" s="152">
        <f>M65-'Répartition SECTEN1'!M29/1000</f>
        <v>0</v>
      </c>
      <c r="N66" s="152">
        <f>N65-'Répartition SECTEN1'!N29/1000</f>
        <v>0</v>
      </c>
      <c r="O66" s="152">
        <f>O65-'Répartition SECTEN1'!O29/1000</f>
        <v>0</v>
      </c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371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</row>
    <row r="70" spans="1:15" ht="15.75" x14ac:dyDescent="0.3">
      <c r="A70" s="119" t="s">
        <v>214</v>
      </c>
      <c r="B70" s="92" t="s">
        <v>275</v>
      </c>
      <c r="C70" s="137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</row>
    <row r="71" spans="1:15" ht="15.75" x14ac:dyDescent="0.3">
      <c r="A71" s="119" t="s">
        <v>215</v>
      </c>
      <c r="B71" s="92" t="s">
        <v>276</v>
      </c>
      <c r="C71" s="137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7">
        <v>0</v>
      </c>
      <c r="M71" s="137">
        <v>0</v>
      </c>
      <c r="N71" s="137">
        <v>0</v>
      </c>
      <c r="O71" s="137">
        <v>0</v>
      </c>
    </row>
    <row r="72" spans="1:15" ht="15.75" x14ac:dyDescent="0.3">
      <c r="A72" s="119" t="s">
        <v>213</v>
      </c>
      <c r="B72" s="92" t="s">
        <v>277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</row>
    <row r="73" spans="1:15" ht="15.75" x14ac:dyDescent="0.3">
      <c r="A73" s="119"/>
      <c r="B73" s="104" t="s">
        <v>350</v>
      </c>
      <c r="C73" s="145">
        <f t="shared" ref="C73:D73" si="35">SUM(C69:C72)</f>
        <v>0</v>
      </c>
      <c r="D73" s="145">
        <f t="shared" si="35"/>
        <v>0</v>
      </c>
      <c r="E73" s="145">
        <f>SUM(E69:E72)</f>
        <v>0</v>
      </c>
      <c r="F73" s="145">
        <f t="shared" ref="F73" si="36">SUM(F69:F72)</f>
        <v>0</v>
      </c>
      <c r="G73" s="145">
        <f t="shared" ref="G73:O73" si="37">SUM(G69:G72)</f>
        <v>0</v>
      </c>
      <c r="H73" s="145">
        <f t="shared" ref="H73" si="38">SUM(H69:H72)</f>
        <v>0</v>
      </c>
      <c r="I73" s="145">
        <f t="shared" si="37"/>
        <v>0</v>
      </c>
      <c r="J73" s="145">
        <f t="shared" ref="J73" si="39">SUM(J69:J72)</f>
        <v>0</v>
      </c>
      <c r="K73" s="145">
        <f t="shared" si="37"/>
        <v>0</v>
      </c>
      <c r="L73" s="145">
        <f t="shared" ref="L73" si="40">SUM(L69:L72)</f>
        <v>0</v>
      </c>
      <c r="M73" s="145">
        <f t="shared" si="37"/>
        <v>0</v>
      </c>
      <c r="N73" s="145">
        <f t="shared" si="37"/>
        <v>0</v>
      </c>
      <c r="O73" s="145">
        <f t="shared" si="37"/>
        <v>0</v>
      </c>
    </row>
    <row r="74" spans="1:15" ht="15.75" x14ac:dyDescent="0.3">
      <c r="A74" s="119" t="s">
        <v>196</v>
      </c>
      <c r="B74" s="92" t="s">
        <v>278</v>
      </c>
      <c r="C74" s="137">
        <v>2.1843401760128849</v>
      </c>
      <c r="D74" s="137">
        <v>2.0322467341057133</v>
      </c>
      <c r="E74" s="137">
        <v>1.8588280377522972</v>
      </c>
      <c r="F74" s="137">
        <v>1.8454804505639579</v>
      </c>
      <c r="G74" s="137">
        <v>1.8365820591050654</v>
      </c>
      <c r="H74" s="137">
        <v>1.8232344719167262</v>
      </c>
      <c r="I74" s="137">
        <v>1.8143360804578332</v>
      </c>
      <c r="J74" s="137">
        <v>1.7973128015668405</v>
      </c>
      <c r="K74" s="137">
        <v>1.7859639489728458</v>
      </c>
      <c r="L74" s="137">
        <v>1.7689406700818526</v>
      </c>
      <c r="M74" s="137">
        <v>1.757591817487858</v>
      </c>
      <c r="N74" s="137">
        <v>1.729219686002871</v>
      </c>
      <c r="O74" s="137">
        <v>1.7008475545178832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</row>
    <row r="78" spans="1:15" ht="15.75" x14ac:dyDescent="0.3">
      <c r="A78" s="119" t="s">
        <v>193</v>
      </c>
      <c r="B78" s="92" t="s">
        <v>282</v>
      </c>
      <c r="C78" s="137">
        <v>0</v>
      </c>
      <c r="D78" s="137">
        <v>0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</row>
    <row r="79" spans="1:15" ht="15.75" x14ac:dyDescent="0.3">
      <c r="A79" s="119"/>
      <c r="B79" s="104" t="s">
        <v>351</v>
      </c>
      <c r="C79" s="145">
        <f t="shared" ref="C79:D79" si="41">SUM(C74:C78)</f>
        <v>2.1843401760128849</v>
      </c>
      <c r="D79" s="145">
        <f t="shared" si="41"/>
        <v>2.0322467341057133</v>
      </c>
      <c r="E79" s="145">
        <f>SUM(E74:E78)</f>
        <v>1.8588280377522972</v>
      </c>
      <c r="F79" s="145">
        <f t="shared" ref="F79" si="42">SUM(F74:F78)</f>
        <v>1.8454804505639579</v>
      </c>
      <c r="G79" s="145">
        <f t="shared" ref="G79:O79" si="43">SUM(G74:G78)</f>
        <v>1.8365820591050654</v>
      </c>
      <c r="H79" s="145">
        <f t="shared" ref="H79" si="44">SUM(H74:H78)</f>
        <v>1.8232344719167262</v>
      </c>
      <c r="I79" s="145">
        <f t="shared" si="43"/>
        <v>1.8143360804578332</v>
      </c>
      <c r="J79" s="145">
        <f t="shared" ref="J79" si="45">SUM(J74:J78)</f>
        <v>1.7973128015668405</v>
      </c>
      <c r="K79" s="145">
        <f t="shared" si="43"/>
        <v>1.7859639489728458</v>
      </c>
      <c r="L79" s="145">
        <f t="shared" ref="L79" si="46">SUM(L74:L78)</f>
        <v>1.7689406700818526</v>
      </c>
      <c r="M79" s="145">
        <f t="shared" si="43"/>
        <v>1.757591817487858</v>
      </c>
      <c r="N79" s="145">
        <f t="shared" si="43"/>
        <v>1.729219686002871</v>
      </c>
      <c r="O79" s="145">
        <f t="shared" si="43"/>
        <v>1.7008475545178832</v>
      </c>
    </row>
    <row r="80" spans="1:15" ht="15.75" x14ac:dyDescent="0.3">
      <c r="A80" s="119" t="s">
        <v>205</v>
      </c>
      <c r="B80" s="92" t="s">
        <v>283</v>
      </c>
      <c r="C80" s="137">
        <v>8.9874369013971496</v>
      </c>
      <c r="D80" s="137">
        <v>8.8670560292487757</v>
      </c>
      <c r="E80" s="137">
        <v>9.3464918603765899</v>
      </c>
      <c r="F80" s="137">
        <v>8.8217076006515693</v>
      </c>
      <c r="G80" s="137">
        <v>8.7211556464651458</v>
      </c>
      <c r="H80" s="137">
        <v>8.5303285901745447</v>
      </c>
      <c r="I80" s="137">
        <v>8.3729974510252614</v>
      </c>
      <c r="J80" s="137">
        <v>8.0996393738691879</v>
      </c>
      <c r="K80" s="137">
        <v>7.9000932418788281</v>
      </c>
      <c r="L80" s="137">
        <v>7.5922078683911378</v>
      </c>
      <c r="M80" s="137">
        <v>7.3932721854168806</v>
      </c>
      <c r="N80" s="137">
        <v>6.9821899964844931</v>
      </c>
      <c r="O80" s="137">
        <v>6.793392182586639</v>
      </c>
    </row>
    <row r="81" spans="1:17" ht="15.75" x14ac:dyDescent="0.3">
      <c r="A81" s="119"/>
      <c r="B81" s="105" t="s">
        <v>352</v>
      </c>
      <c r="C81" s="146">
        <f t="shared" ref="C81:D81" si="47">+C79+C73+C80</f>
        <v>11.171777077410034</v>
      </c>
      <c r="D81" s="146">
        <f t="shared" si="47"/>
        <v>10.899302763354489</v>
      </c>
      <c r="E81" s="146">
        <f>+E79+E73+E80</f>
        <v>11.205319898128888</v>
      </c>
      <c r="F81" s="146">
        <f t="shared" ref="F81" si="48">+F79+F73+F80</f>
        <v>10.667188051215527</v>
      </c>
      <c r="G81" s="146">
        <f t="shared" ref="G81:O81" si="49">+G79+G73+G80</f>
        <v>10.557737705570212</v>
      </c>
      <c r="H81" s="146">
        <f t="shared" ref="H81" si="50">+H79+H73+H80</f>
        <v>10.35356306209127</v>
      </c>
      <c r="I81" s="146">
        <f t="shared" si="49"/>
        <v>10.187333531483095</v>
      </c>
      <c r="J81" s="146">
        <f t="shared" ref="J81" si="51">+J79+J73+J80</f>
        <v>9.896952175436029</v>
      </c>
      <c r="K81" s="146">
        <f t="shared" si="49"/>
        <v>9.6860571908516739</v>
      </c>
      <c r="L81" s="146">
        <f t="shared" ref="L81" si="52">+L79+L73+L80</f>
        <v>9.3611485384729907</v>
      </c>
      <c r="M81" s="146">
        <f t="shared" si="49"/>
        <v>9.1508640029047381</v>
      </c>
      <c r="N81" s="146">
        <f t="shared" si="49"/>
        <v>8.7114096824873641</v>
      </c>
      <c r="O81" s="146">
        <f t="shared" si="49"/>
        <v>8.4942397371045217</v>
      </c>
    </row>
    <row r="82" spans="1:17" ht="15.75" x14ac:dyDescent="0.3">
      <c r="A82" s="119"/>
      <c r="B82" s="89" t="s">
        <v>233</v>
      </c>
      <c r="C82" s="152">
        <f>C81-'Répartition SECTEN1'!C30/1000</f>
        <v>0</v>
      </c>
      <c r="D82" s="152">
        <f>D81-'Répartition SECTEN1'!D30/1000</f>
        <v>0</v>
      </c>
      <c r="E82" s="152">
        <f>E81-'Répartition SECTEN1'!E30/1000</f>
        <v>0</v>
      </c>
      <c r="F82" s="152"/>
      <c r="G82" s="152">
        <f>G81-'Répartition SECTEN1'!G30/1000</f>
        <v>0</v>
      </c>
      <c r="H82" s="152"/>
      <c r="I82" s="152">
        <f>I81-'Répartition SECTEN1'!I30/1000</f>
        <v>0</v>
      </c>
      <c r="J82" s="152"/>
      <c r="K82" s="152">
        <f>K81-'Répartition SECTEN1'!K30/1000</f>
        <v>0</v>
      </c>
      <c r="L82" s="152"/>
      <c r="M82" s="152">
        <f>M81-'Répartition SECTEN1'!M30/1000</f>
        <v>0</v>
      </c>
      <c r="N82" s="152">
        <f>N81-'Répartition SECTEN1'!N30/1000</f>
        <v>0</v>
      </c>
      <c r="O82" s="152">
        <f>O81-'Répartition SECTEN1'!O30/1000</f>
        <v>0</v>
      </c>
    </row>
    <row r="83" spans="1:17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7" ht="30" x14ac:dyDescent="0.35">
      <c r="A84" s="118"/>
      <c r="B84" s="85" t="s">
        <v>371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7" ht="15.75" x14ac:dyDescent="0.3">
      <c r="A85" s="119" t="s">
        <v>172</v>
      </c>
      <c r="B85" s="92" t="s">
        <v>284</v>
      </c>
      <c r="C85" s="137">
        <v>50.602435615399649</v>
      </c>
      <c r="D85" s="137">
        <v>49.292473096769534</v>
      </c>
      <c r="E85" s="137">
        <v>38.548559405943458</v>
      </c>
      <c r="F85" s="137">
        <v>39.20423081257811</v>
      </c>
      <c r="G85" s="137">
        <v>35.457060738919132</v>
      </c>
      <c r="H85" s="137">
        <v>28.740694647037756</v>
      </c>
      <c r="I85" s="137">
        <v>24.255455152337024</v>
      </c>
      <c r="J85" s="137">
        <v>20.43508232019974</v>
      </c>
      <c r="K85" s="137">
        <v>17.880566607853023</v>
      </c>
      <c r="L85" s="137">
        <v>14.897294156943547</v>
      </c>
      <c r="M85" s="137">
        <v>12.906367504803317</v>
      </c>
      <c r="N85" s="137">
        <v>10.677924502615888</v>
      </c>
      <c r="O85" s="137">
        <v>9.5860867414286446</v>
      </c>
    </row>
    <row r="86" spans="1:17" ht="15.75" x14ac:dyDescent="0.3">
      <c r="A86" s="119" t="s">
        <v>173</v>
      </c>
      <c r="B86" s="92" t="s">
        <v>285</v>
      </c>
      <c r="C86" s="137">
        <v>19.164503565307466</v>
      </c>
      <c r="D86" s="137">
        <v>20.826930483763409</v>
      </c>
      <c r="E86" s="137">
        <v>18.098862398355934</v>
      </c>
      <c r="F86" s="137">
        <v>22.297400503643747</v>
      </c>
      <c r="G86" s="137">
        <v>22.558759936478424</v>
      </c>
      <c r="H86" s="137">
        <v>22.9838154341838</v>
      </c>
      <c r="I86" s="137">
        <v>23.259480659641774</v>
      </c>
      <c r="J86" s="137">
        <v>21.854396473180991</v>
      </c>
      <c r="K86" s="137">
        <v>20.910783490184755</v>
      </c>
      <c r="L86" s="137">
        <v>19.440145893170389</v>
      </c>
      <c r="M86" s="137">
        <v>18.458010155436604</v>
      </c>
      <c r="N86" s="137">
        <v>15.906473245593281</v>
      </c>
      <c r="O86" s="137">
        <v>14.561885702860184</v>
      </c>
    </row>
    <row r="87" spans="1:17" ht="15.75" x14ac:dyDescent="0.3">
      <c r="A87" s="119" t="s">
        <v>174</v>
      </c>
      <c r="B87" s="92" t="s">
        <v>286</v>
      </c>
      <c r="C87" s="137">
        <v>4.0253542125094972E-2</v>
      </c>
      <c r="D87" s="137">
        <v>3.5347382427065262E-2</v>
      </c>
      <c r="E87" s="137">
        <v>2.3694874092160798E-2</v>
      </c>
      <c r="F87" s="137">
        <v>2.052354813741214E-2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7" ht="15.75" x14ac:dyDescent="0.3">
      <c r="A88" s="119" t="s">
        <v>175</v>
      </c>
      <c r="B88" s="92" t="s">
        <v>354</v>
      </c>
      <c r="C88" s="137">
        <v>2.9254657288833299E-3</v>
      </c>
      <c r="D88" s="137">
        <v>2.9037412249091911E-3</v>
      </c>
      <c r="E88" s="137">
        <v>2.2975291380704977E-3</v>
      </c>
      <c r="F88" s="137">
        <v>5.1701772926093957E-3</v>
      </c>
      <c r="G88" s="137">
        <v>5.1040640873556932E-3</v>
      </c>
      <c r="H88" s="137">
        <v>4.9669497075635833E-3</v>
      </c>
      <c r="I88" s="137">
        <v>4.8449227911351762E-3</v>
      </c>
      <c r="J88" s="137">
        <v>4.6319984546816023E-3</v>
      </c>
      <c r="K88" s="137">
        <v>4.4972534979480852E-3</v>
      </c>
      <c r="L88" s="137">
        <v>4.3317151467647322E-3</v>
      </c>
      <c r="M88" s="137">
        <v>4.2497634729245721E-3</v>
      </c>
      <c r="N88" s="137">
        <v>4.1417280041899009E-3</v>
      </c>
      <c r="O88" s="137">
        <v>0</v>
      </c>
    </row>
    <row r="89" spans="1:17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7" ht="15.75" x14ac:dyDescent="0.3">
      <c r="A90" s="119" t="s">
        <v>176</v>
      </c>
      <c r="B90" s="92" t="s">
        <v>289</v>
      </c>
      <c r="C90" s="137">
        <v>16.958856957609328</v>
      </c>
      <c r="D90" s="137">
        <v>16.860076210884873</v>
      </c>
      <c r="E90" s="137">
        <v>14.326750210379732</v>
      </c>
      <c r="F90" s="137">
        <v>16.148076786878782</v>
      </c>
      <c r="G90" s="137">
        <v>15.941971617628409</v>
      </c>
      <c r="H90" s="137">
        <v>15.115015094480418</v>
      </c>
      <c r="I90" s="137">
        <v>14.563459395734016</v>
      </c>
      <c r="J90" s="137">
        <v>13.730185064664143</v>
      </c>
      <c r="K90" s="137">
        <v>13.173938350640185</v>
      </c>
      <c r="L90" s="137">
        <v>12.633631974322965</v>
      </c>
      <c r="M90" s="137">
        <v>12.272168331198737</v>
      </c>
      <c r="N90" s="137">
        <v>11.926120403924878</v>
      </c>
      <c r="O90" s="137">
        <v>11.917214261894166</v>
      </c>
    </row>
    <row r="91" spans="1:17" ht="15.75" x14ac:dyDescent="0.3">
      <c r="A91" s="119" t="s">
        <v>177</v>
      </c>
      <c r="B91" s="92" t="s">
        <v>290</v>
      </c>
      <c r="C91" s="137">
        <v>2.1375072075318364</v>
      </c>
      <c r="D91" s="137">
        <v>2.2135696127917632</v>
      </c>
      <c r="E91" s="137">
        <v>1.6277998471304378</v>
      </c>
      <c r="F91" s="137">
        <v>3.2134313304962832</v>
      </c>
      <c r="G91" s="137">
        <v>4.0152266710898212</v>
      </c>
      <c r="H91" s="137">
        <v>4.1056968368727071</v>
      </c>
      <c r="I91" s="137">
        <v>4.1663972269549827</v>
      </c>
      <c r="J91" s="137">
        <v>3.9167154193991678</v>
      </c>
      <c r="K91" s="137">
        <v>3.7505787325969613</v>
      </c>
      <c r="L91" s="137">
        <v>3.4883443172545263</v>
      </c>
      <c r="M91" s="137">
        <v>3.3132038301955564</v>
      </c>
      <c r="N91" s="137">
        <v>2.8526298545582289</v>
      </c>
      <c r="O91" s="137">
        <v>2.610487509384706</v>
      </c>
    </row>
    <row r="92" spans="1:17" s="52" customFormat="1" ht="15.75" x14ac:dyDescent="0.3">
      <c r="A92" s="183" t="s">
        <v>178</v>
      </c>
      <c r="B92" s="184" t="s">
        <v>389</v>
      </c>
      <c r="C92" s="137">
        <v>0.13392193817976486</v>
      </c>
      <c r="D92" s="137">
        <v>0.12288269963015552</v>
      </c>
      <c r="E92" s="137">
        <v>8.3082008877454108E-2</v>
      </c>
      <c r="F92" s="137">
        <v>5.4391723747801955E-2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  <c r="Q92"/>
    </row>
    <row r="93" spans="1:17" s="52" customFormat="1" ht="15.75" x14ac:dyDescent="0.3">
      <c r="A93" s="183" t="s">
        <v>179</v>
      </c>
      <c r="B93" s="184" t="s">
        <v>390</v>
      </c>
      <c r="C93" s="137">
        <v>1.4398388060736378E-2</v>
      </c>
      <c r="D93" s="137">
        <v>1.4342759373551183E-2</v>
      </c>
      <c r="E93" s="137">
        <v>1.2833774791516865E-2</v>
      </c>
      <c r="F93" s="137">
        <v>1.3636959211462834E-2</v>
      </c>
      <c r="G93" s="137">
        <v>1.3705655265681885E-2</v>
      </c>
      <c r="H93" s="137">
        <v>1.3847296884344039E-2</v>
      </c>
      <c r="I93" s="137">
        <v>1.3971575296147943E-2</v>
      </c>
      <c r="J93" s="137">
        <v>1.4187629458182466E-2</v>
      </c>
      <c r="K93" s="137">
        <v>1.4323500167332952E-2</v>
      </c>
      <c r="L93" s="137">
        <v>1.4490668472219222E-2</v>
      </c>
      <c r="M93" s="137">
        <v>1.457241337784514E-2</v>
      </c>
      <c r="N93" s="137">
        <v>1.4679513481124987E-2</v>
      </c>
      <c r="O93" s="137">
        <v>0</v>
      </c>
      <c r="Q93"/>
    </row>
    <row r="94" spans="1:17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7" ht="15.75" x14ac:dyDescent="0.3">
      <c r="A95" s="119" t="s">
        <v>180</v>
      </c>
      <c r="B95" s="92" t="s">
        <v>355</v>
      </c>
      <c r="C95" s="137">
        <v>32.766874417912689</v>
      </c>
      <c r="D95" s="137">
        <v>32.32045556024552</v>
      </c>
      <c r="E95" s="137">
        <v>29.22190144244701</v>
      </c>
      <c r="F95" s="137">
        <v>31.271142124400427</v>
      </c>
      <c r="G95" s="137">
        <v>30.394833879795247</v>
      </c>
      <c r="H95" s="137">
        <v>26.731548218707228</v>
      </c>
      <c r="I95" s="137">
        <v>24.287693824318371</v>
      </c>
      <c r="J95" s="137">
        <v>21.879208709703331</v>
      </c>
      <c r="K95" s="137">
        <v>20.272250109420874</v>
      </c>
      <c r="L95" s="137">
        <v>18.586384353910635</v>
      </c>
      <c r="M95" s="137">
        <v>17.462660113708612</v>
      </c>
      <c r="N95" s="137">
        <v>16.707707829003379</v>
      </c>
      <c r="O95" s="137">
        <v>17.112892895627922</v>
      </c>
    </row>
    <row r="96" spans="1:17" ht="15.75" x14ac:dyDescent="0.3">
      <c r="A96" s="119" t="s">
        <v>181</v>
      </c>
      <c r="B96" s="92" t="s">
        <v>356</v>
      </c>
      <c r="C96" s="137">
        <v>1.0153311491491719E-2</v>
      </c>
      <c r="D96" s="137">
        <v>6.0825227159281786E-3</v>
      </c>
      <c r="E96" s="137">
        <v>4.4643159629991413E-3</v>
      </c>
      <c r="F96" s="137">
        <v>1.5004179287727794E-3</v>
      </c>
      <c r="G96" s="137">
        <v>1.561045255076344E-3</v>
      </c>
      <c r="H96" s="137">
        <v>1.5684152327439527E-3</v>
      </c>
      <c r="I96" s="137">
        <v>1.5475993550659638E-3</v>
      </c>
      <c r="J96" s="137">
        <v>1.5640385760191243E-3</v>
      </c>
      <c r="K96" s="137">
        <v>1.4064281358076021E-3</v>
      </c>
      <c r="L96" s="137">
        <v>1.2586412360268058E-3</v>
      </c>
      <c r="M96" s="137">
        <v>1.2844612043013614E-3</v>
      </c>
      <c r="N96" s="137">
        <v>1.0841340792968786E-3</v>
      </c>
      <c r="O96" s="137">
        <v>1.2232856973593356E-4</v>
      </c>
    </row>
    <row r="97" spans="1:15" ht="15.75" x14ac:dyDescent="0.3">
      <c r="A97" s="119" t="s">
        <v>182</v>
      </c>
      <c r="B97" s="92" t="s">
        <v>357</v>
      </c>
      <c r="C97" s="137">
        <v>0.29543575262642635</v>
      </c>
      <c r="D97" s="137">
        <v>0.36605217855619532</v>
      </c>
      <c r="E97" s="137">
        <v>0.4390828905573137</v>
      </c>
      <c r="F97" s="137">
        <v>0.98146582564945084</v>
      </c>
      <c r="G97" s="137">
        <v>1.3446147191058886</v>
      </c>
      <c r="H97" s="137">
        <v>2.3341006658504422</v>
      </c>
      <c r="I97" s="137">
        <v>2.9936365392602875</v>
      </c>
      <c r="J97" s="137">
        <v>4.1427482444108765</v>
      </c>
      <c r="K97" s="137">
        <v>4.9086007350620733</v>
      </c>
      <c r="L97" s="137">
        <v>5.6257730261350316</v>
      </c>
      <c r="M97" s="137">
        <v>6.1040860366270042</v>
      </c>
      <c r="N97" s="137">
        <v>6.5302255758008814</v>
      </c>
      <c r="O97" s="137">
        <v>6.6955836693230824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1.2689511634972859</v>
      </c>
      <c r="D99" s="137">
        <v>1.2694129291953231</v>
      </c>
      <c r="E99" s="137">
        <v>1.0680472283420122</v>
      </c>
      <c r="F99" s="137">
        <v>1.1164459434548784</v>
      </c>
      <c r="G99" s="137">
        <v>1.1459231150046991</v>
      </c>
      <c r="H99" s="137">
        <v>1.0982637053466433</v>
      </c>
      <c r="I99" s="137">
        <v>1.0666482419043732</v>
      </c>
      <c r="J99" s="137">
        <v>1.0225359220371686</v>
      </c>
      <c r="K99" s="137">
        <v>0.99309285977505479</v>
      </c>
      <c r="L99" s="137">
        <v>0.94962790617290782</v>
      </c>
      <c r="M99" s="137">
        <v>0.92065344970591945</v>
      </c>
      <c r="N99" s="137">
        <v>0.84928894812881528</v>
      </c>
      <c r="O99" s="137">
        <v>0.77817803961468701</v>
      </c>
    </row>
    <row r="100" spans="1:15" ht="15.75" x14ac:dyDescent="0.3">
      <c r="A100" s="119" t="s">
        <v>183</v>
      </c>
      <c r="B100" s="92" t="s">
        <v>295</v>
      </c>
      <c r="C100" s="137">
        <v>8.6460748691380818E-2</v>
      </c>
      <c r="D100" s="137">
        <v>8.6868953330781207E-2</v>
      </c>
      <c r="E100" s="137">
        <v>8.5043607319840189E-2</v>
      </c>
      <c r="F100" s="137">
        <v>9.0726867123048505E-2</v>
      </c>
      <c r="G100" s="137">
        <v>9.8421089262333922E-2</v>
      </c>
      <c r="H100" s="137">
        <v>0.10405819305408968</v>
      </c>
      <c r="I100" s="137">
        <v>0.10271898229965282</v>
      </c>
      <c r="J100" s="137">
        <v>0.1015176367101929</v>
      </c>
      <c r="K100" s="137">
        <v>9.989353146307503E-2</v>
      </c>
      <c r="L100" s="137">
        <v>9.8037147301812469E-2</v>
      </c>
      <c r="M100" s="137">
        <v>9.5762784756799238E-2</v>
      </c>
      <c r="N100" s="137">
        <v>9.1116126620299387E-2</v>
      </c>
      <c r="O100" s="137">
        <v>8.763259309374552E-2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53">SUM(C85:C101)</f>
        <v>123.48267807416205</v>
      </c>
      <c r="D102" s="147">
        <f t="shared" si="53"/>
        <v>123.41739813090899</v>
      </c>
      <c r="E102" s="147">
        <f>SUM(E85:E101)</f>
        <v>103.54241953333793</v>
      </c>
      <c r="F102" s="147">
        <f t="shared" ref="F102" si="54">SUM(F85:F101)</f>
        <v>114.41814302054279</v>
      </c>
      <c r="G102" s="147">
        <f t="shared" ref="G102:O102" si="55">SUM(G85:G101)</f>
        <v>110.97718253189207</v>
      </c>
      <c r="H102" s="147">
        <f t="shared" ref="H102" si="56">SUM(H85:H101)</f>
        <v>101.23357545735773</v>
      </c>
      <c r="I102" s="147">
        <f t="shared" si="55"/>
        <v>94.715854119892839</v>
      </c>
      <c r="J102" s="147">
        <f t="shared" ref="J102" si="57">SUM(J85:J101)</f>
        <v>87.102773456794509</v>
      </c>
      <c r="K102" s="147">
        <f t="shared" si="55"/>
        <v>82.00993159879711</v>
      </c>
      <c r="L102" s="147">
        <f t="shared" ref="L102" si="58">SUM(L85:L101)</f>
        <v>75.739319800066809</v>
      </c>
      <c r="M102" s="147">
        <f t="shared" si="55"/>
        <v>71.553018844487639</v>
      </c>
      <c r="N102" s="147">
        <f t="shared" si="55"/>
        <v>65.561391861810264</v>
      </c>
      <c r="O102" s="147">
        <f t="shared" si="55"/>
        <v>63.35008374179688</v>
      </c>
    </row>
    <row r="103" spans="1:15" ht="15.75" x14ac:dyDescent="0.3">
      <c r="A103" s="119" t="s">
        <v>198</v>
      </c>
      <c r="B103" s="92" t="s">
        <v>298</v>
      </c>
      <c r="C103" s="137">
        <v>0.36477079684615915</v>
      </c>
      <c r="D103" s="137">
        <v>0.3646301341214041</v>
      </c>
      <c r="E103" s="137">
        <v>0.30444574214235082</v>
      </c>
      <c r="F103" s="137">
        <v>0.35529094377088655</v>
      </c>
      <c r="G103" s="137">
        <v>0.37511301133728864</v>
      </c>
      <c r="H103" s="137">
        <v>0.3300994499768139</v>
      </c>
      <c r="I103" s="137">
        <v>0.30009040906983092</v>
      </c>
      <c r="J103" s="137">
        <v>0.30009040906983092</v>
      </c>
      <c r="K103" s="137">
        <v>0.30009040906983092</v>
      </c>
      <c r="L103" s="137">
        <v>0.30009040906983092</v>
      </c>
      <c r="M103" s="137">
        <v>0.30009040906983092</v>
      </c>
      <c r="N103" s="137">
        <v>0.30009040906983092</v>
      </c>
      <c r="O103" s="137">
        <v>0.30009040906983087</v>
      </c>
    </row>
    <row r="104" spans="1:15" ht="15.75" x14ac:dyDescent="0.3">
      <c r="A104" s="119" t="s">
        <v>220</v>
      </c>
      <c r="B104" s="92" t="s">
        <v>360</v>
      </c>
      <c r="C104" s="137">
        <v>0.10883652305718731</v>
      </c>
      <c r="D104" s="137">
        <v>0.11275988976505294</v>
      </c>
      <c r="E104" s="137">
        <v>0.12129773040919015</v>
      </c>
      <c r="F104" s="137">
        <v>0.11110394073613819</v>
      </c>
      <c r="G104" s="137">
        <v>0.1118662594868038</v>
      </c>
      <c r="H104" s="137">
        <v>0.10873046557197198</v>
      </c>
      <c r="I104" s="137">
        <v>0.10663993629541746</v>
      </c>
      <c r="J104" s="137">
        <v>0.10733247857216734</v>
      </c>
      <c r="K104" s="137">
        <v>0.10779417342333393</v>
      </c>
      <c r="L104" s="137">
        <v>0.10846848101442394</v>
      </c>
      <c r="M104" s="137">
        <v>0.10891801940848396</v>
      </c>
      <c r="N104" s="137">
        <v>0.11001147425086745</v>
      </c>
      <c r="O104" s="137">
        <v>0.11107453795048446</v>
      </c>
    </row>
    <row r="105" spans="1:15" ht="15.75" x14ac:dyDescent="0.3">
      <c r="A105" s="119" t="s">
        <v>200</v>
      </c>
      <c r="B105" s="92" t="s">
        <v>299</v>
      </c>
      <c r="C105" s="137">
        <v>1.1399134417968178</v>
      </c>
      <c r="D105" s="137">
        <v>1.1575706828406276</v>
      </c>
      <c r="E105" s="137">
        <v>1.1776758259901121</v>
      </c>
      <c r="F105" s="137">
        <v>1.1144509277325318</v>
      </c>
      <c r="G105" s="137">
        <v>1.1080655366690844</v>
      </c>
      <c r="H105" s="137">
        <v>1.0752299855987881</v>
      </c>
      <c r="I105" s="137">
        <v>1.0503630847309817</v>
      </c>
      <c r="J105" s="137">
        <v>1.0131023833019244</v>
      </c>
      <c r="K105" s="137">
        <v>0.98659811011307186</v>
      </c>
      <c r="L105" s="137">
        <v>0.94726590554750589</v>
      </c>
      <c r="M105" s="137">
        <v>0.92173123042128502</v>
      </c>
      <c r="N105" s="137">
        <v>0.86980093312102413</v>
      </c>
      <c r="O105" s="137">
        <v>0.84212775445832699</v>
      </c>
    </row>
    <row r="106" spans="1:15" ht="15.75" x14ac:dyDescent="0.3">
      <c r="A106" s="119" t="s">
        <v>199</v>
      </c>
      <c r="B106" s="92" t="s">
        <v>300</v>
      </c>
      <c r="C106" s="137">
        <v>1.0046599098497406</v>
      </c>
      <c r="D106" s="137">
        <v>1.0174619639222968</v>
      </c>
      <c r="E106" s="137">
        <v>1.0070991293944342</v>
      </c>
      <c r="F106" s="137">
        <v>0.97393374774022923</v>
      </c>
      <c r="G106" s="137">
        <v>0.95182349330409266</v>
      </c>
      <c r="H106" s="137">
        <v>0.94222717556330482</v>
      </c>
      <c r="I106" s="137">
        <v>0.93582963040277956</v>
      </c>
      <c r="J106" s="137">
        <v>0.93337358150333294</v>
      </c>
      <c r="K106" s="137">
        <v>0.93173621557036856</v>
      </c>
      <c r="L106" s="137">
        <v>0.92925176881012739</v>
      </c>
      <c r="M106" s="137">
        <v>0.92759547096996631</v>
      </c>
      <c r="N106" s="137">
        <v>0.92340739660157345</v>
      </c>
      <c r="O106" s="137">
        <v>0.91917199246518921</v>
      </c>
    </row>
    <row r="107" spans="1:15" ht="15.75" x14ac:dyDescent="0.3">
      <c r="A107" s="119" t="s">
        <v>201</v>
      </c>
      <c r="B107" s="92" t="s">
        <v>301</v>
      </c>
      <c r="C107" s="137">
        <v>4.8983580736564409</v>
      </c>
      <c r="D107" s="137">
        <v>4.9797421099617631</v>
      </c>
      <c r="E107" s="137">
        <v>3.0511305645591196</v>
      </c>
      <c r="F107" s="137">
        <v>3.9109901101646649</v>
      </c>
      <c r="G107" s="137">
        <v>4.5119963135780186</v>
      </c>
      <c r="H107" s="137">
        <v>4.6074943124031513</v>
      </c>
      <c r="I107" s="137">
        <v>4.6711596449532404</v>
      </c>
      <c r="J107" s="137">
        <v>4.7646412386456829</v>
      </c>
      <c r="K107" s="137">
        <v>4.8269623011073142</v>
      </c>
      <c r="L107" s="137">
        <v>4.9185707633603277</v>
      </c>
      <c r="M107" s="137">
        <v>4.9796430715290025</v>
      </c>
      <c r="N107" s="137">
        <v>5.0833133527042298</v>
      </c>
      <c r="O107" s="137">
        <v>5.1299293157228751</v>
      </c>
    </row>
    <row r="108" spans="1:15" ht="15.75" x14ac:dyDescent="0.3">
      <c r="A108" s="119"/>
      <c r="B108" s="109" t="s">
        <v>361</v>
      </c>
      <c r="C108" s="147">
        <f t="shared" ref="C108:D108" si="59">SUM(C103:C107)</f>
        <v>7.5165387452063452</v>
      </c>
      <c r="D108" s="147">
        <f t="shared" si="59"/>
        <v>7.632164780611145</v>
      </c>
      <c r="E108" s="147">
        <f>SUM(E103:E107)</f>
        <v>5.6616489924952074</v>
      </c>
      <c r="F108" s="147">
        <f t="shared" ref="F108" si="60">SUM(F103:F107)</f>
        <v>6.4657696701444509</v>
      </c>
      <c r="G108" s="147">
        <f t="shared" ref="G108:O108" si="61">SUM(G103:G107)</f>
        <v>7.0588646143752882</v>
      </c>
      <c r="H108" s="147">
        <f t="shared" ref="H108" si="62">SUM(H103:H107)</f>
        <v>7.0637813891140304</v>
      </c>
      <c r="I108" s="147">
        <f t="shared" si="61"/>
        <v>7.0640827054522504</v>
      </c>
      <c r="J108" s="147">
        <f t="shared" ref="J108" si="63">SUM(J103:J107)</f>
        <v>7.1185400910929388</v>
      </c>
      <c r="K108" s="147">
        <f t="shared" si="61"/>
        <v>7.15318120928392</v>
      </c>
      <c r="L108" s="147">
        <f t="shared" ref="L108" si="64">SUM(L103:L107)</f>
        <v>7.2036473278022157</v>
      </c>
      <c r="M108" s="147">
        <f t="shared" si="61"/>
        <v>7.237978201398569</v>
      </c>
      <c r="N108" s="147">
        <f t="shared" si="61"/>
        <v>7.2866235657475258</v>
      </c>
      <c r="O108" s="147">
        <f t="shared" si="61"/>
        <v>7.3023940096667062</v>
      </c>
    </row>
    <row r="109" spans="1:15" ht="15.75" x14ac:dyDescent="0.3">
      <c r="A109" s="119"/>
      <c r="B109" s="110" t="s">
        <v>362</v>
      </c>
      <c r="C109" s="148">
        <f t="shared" ref="C109:D109" si="65">+C102+C108</f>
        <v>130.9992168193684</v>
      </c>
      <c r="D109" s="148">
        <f t="shared" si="65"/>
        <v>131.04956291152013</v>
      </c>
      <c r="E109" s="148">
        <f>+E102+E108</f>
        <v>109.20406852583314</v>
      </c>
      <c r="F109" s="148">
        <f t="shared" ref="F109" si="66">+F102+F108</f>
        <v>120.88391269068724</v>
      </c>
      <c r="G109" s="148">
        <f t="shared" ref="G109:O109" si="67">+G102+G108</f>
        <v>118.03604714626735</v>
      </c>
      <c r="H109" s="148">
        <f t="shared" ref="H109" si="68">+H102+H108</f>
        <v>108.29735684647176</v>
      </c>
      <c r="I109" s="148">
        <f t="shared" si="67"/>
        <v>101.77993682534509</v>
      </c>
      <c r="J109" s="148">
        <f t="shared" ref="J109" si="69">+J102+J108</f>
        <v>94.221313547887448</v>
      </c>
      <c r="K109" s="148">
        <f t="shared" si="67"/>
        <v>89.163112808081024</v>
      </c>
      <c r="L109" s="148">
        <f t="shared" ref="L109" si="70">+L102+L108</f>
        <v>82.942967127869025</v>
      </c>
      <c r="M109" s="148">
        <f t="shared" si="67"/>
        <v>78.790997045886201</v>
      </c>
      <c r="N109" s="148">
        <f t="shared" si="67"/>
        <v>72.848015427557783</v>
      </c>
      <c r="O109" s="148">
        <f t="shared" si="67"/>
        <v>70.652477751463579</v>
      </c>
    </row>
    <row r="110" spans="1:15" ht="15.75" x14ac:dyDescent="0.3">
      <c r="A110" s="119"/>
      <c r="B110" s="89" t="s">
        <v>233</v>
      </c>
      <c r="C110" s="152">
        <f>C109-'Répartition SECTEN1'!C31/1000</f>
        <v>0</v>
      </c>
      <c r="D110" s="152">
        <f>D109-'Répartition SECTEN1'!D31/1000</f>
        <v>0</v>
      </c>
      <c r="E110" s="153">
        <f>E109-'Répartition SECTEN1'!E31/1000</f>
        <v>0</v>
      </c>
      <c r="F110" s="152"/>
      <c r="G110" s="152">
        <f>G109-'Répartition SECTEN1'!G31/1000</f>
        <v>0</v>
      </c>
      <c r="H110" s="152"/>
      <c r="I110" s="152">
        <f>I109-'Répartition SECTEN1'!I31/1000</f>
        <v>0</v>
      </c>
      <c r="J110" s="152"/>
      <c r="K110" s="152">
        <f>K109-'Répartition SECTEN1'!K31/1000</f>
        <v>0</v>
      </c>
      <c r="L110" s="152"/>
      <c r="M110" s="152">
        <f>M109-'Répartition SECTEN1'!M31/1000</f>
        <v>0</v>
      </c>
      <c r="N110" s="152">
        <f>N109-'Répartition SECTEN1'!N31/1000</f>
        <v>0</v>
      </c>
      <c r="O110" s="152">
        <f>O109-'Répartition SECTEN1'!O31/1000</f>
        <v>0</v>
      </c>
    </row>
    <row r="111" spans="1:15" ht="15.75" x14ac:dyDescent="0.3">
      <c r="A111" s="122" t="s">
        <v>221</v>
      </c>
      <c r="B111" s="112" t="s">
        <v>363</v>
      </c>
      <c r="C111" s="137">
        <v>6.405082729940681E-2</v>
      </c>
      <c r="D111" s="137">
        <v>6.6205473376217489E-2</v>
      </c>
      <c r="E111" s="137">
        <v>6.3915665906481928E-2</v>
      </c>
      <c r="F111" s="137">
        <v>5.8544231067051727E-2</v>
      </c>
      <c r="G111" s="137">
        <v>5.8945921275247906E-2</v>
      </c>
      <c r="H111" s="137">
        <v>5.7293570851741679E-2</v>
      </c>
      <c r="I111" s="137">
        <v>5.6192003902737528E-2</v>
      </c>
      <c r="J111" s="137">
        <v>5.6556926648097541E-2</v>
      </c>
      <c r="K111" s="137">
        <v>5.6800208478337562E-2</v>
      </c>
      <c r="L111" s="137">
        <v>5.715552278277608E-2</v>
      </c>
      <c r="M111" s="137">
        <v>5.7392398985735102E-2</v>
      </c>
      <c r="N111" s="137">
        <v>5.7968575424930148E-2</v>
      </c>
      <c r="O111" s="137">
        <v>5.85287377959227E-2</v>
      </c>
    </row>
    <row r="112" spans="1:15" ht="15.75" x14ac:dyDescent="0.3">
      <c r="A112" s="122" t="s">
        <v>228</v>
      </c>
      <c r="B112" s="112" t="s">
        <v>364</v>
      </c>
      <c r="C112" s="137">
        <v>6.2271285475464655</v>
      </c>
      <c r="D112" s="137">
        <v>5.4675076609020969</v>
      </c>
      <c r="E112" s="137">
        <v>3.0635170112259043</v>
      </c>
      <c r="F112" s="137">
        <v>3.3042928280790123</v>
      </c>
      <c r="G112" s="137">
        <v>3.8709463504397261</v>
      </c>
      <c r="H112" s="137">
        <v>3.6841034632512373</v>
      </c>
      <c r="I112" s="137">
        <v>3.5595415384589115</v>
      </c>
      <c r="J112" s="137">
        <v>3.5288330015090952</v>
      </c>
      <c r="K112" s="137">
        <v>3.5083606435425509</v>
      </c>
      <c r="L112" s="137">
        <v>3.4559756744169365</v>
      </c>
      <c r="M112" s="137">
        <v>3.4210523616665269</v>
      </c>
      <c r="N112" s="137">
        <v>3.2918546662398578</v>
      </c>
      <c r="O112" s="137">
        <v>3.1140369036393261</v>
      </c>
    </row>
    <row r="113" spans="1:15" ht="15.75" x14ac:dyDescent="0.3">
      <c r="A113" s="122" t="s">
        <v>203</v>
      </c>
      <c r="B113" s="112" t="s">
        <v>365</v>
      </c>
      <c r="C113" s="137">
        <v>18.135672152363895</v>
      </c>
      <c r="D113" s="137">
        <v>19.046092844953229</v>
      </c>
      <c r="E113" s="137">
        <v>8.0456800969872067</v>
      </c>
      <c r="F113" s="137">
        <v>14.032839986921974</v>
      </c>
      <c r="G113" s="137">
        <v>18.024279913545204</v>
      </c>
      <c r="H113" s="137">
        <v>18.67019669724419</v>
      </c>
      <c r="I113" s="137">
        <v>19.100807886376845</v>
      </c>
      <c r="J113" s="137">
        <v>19.63235982629406</v>
      </c>
      <c r="K113" s="137">
        <v>19.986727786238877</v>
      </c>
      <c r="L113" s="137">
        <v>20.484625187856814</v>
      </c>
      <c r="M113" s="137">
        <v>20.81655678893544</v>
      </c>
      <c r="N113" s="137">
        <v>21.556453796672763</v>
      </c>
      <c r="O113" s="137">
        <v>21.954832062642129</v>
      </c>
    </row>
    <row r="114" spans="1:15" ht="15.75" x14ac:dyDescent="0.3">
      <c r="A114" s="122" t="s">
        <v>302</v>
      </c>
      <c r="B114" s="113" t="s">
        <v>366</v>
      </c>
      <c r="C114" s="137">
        <v>1.6140600000000001E-3</v>
      </c>
      <c r="D114" s="137">
        <v>1.1310525E-3</v>
      </c>
      <c r="E114" s="137">
        <v>1.4179119077922077E-3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71">SUM(C111:C114)</f>
        <v>24.428465587209768</v>
      </c>
      <c r="D115" s="149">
        <f t="shared" si="71"/>
        <v>24.580937031731544</v>
      </c>
      <c r="E115" s="149">
        <f t="shared" ref="E115:O115" si="72">SUM(E111:E114)</f>
        <v>11.174530686027385</v>
      </c>
      <c r="F115" s="149">
        <f t="shared" ref="F115" si="73">SUM(F111:F114)</f>
        <v>17.395677046068037</v>
      </c>
      <c r="G115" s="149">
        <f t="shared" si="72"/>
        <v>21.954172185260177</v>
      </c>
      <c r="H115" s="149">
        <f t="shared" ref="H115" si="74">SUM(H111:H114)</f>
        <v>22.411593731347168</v>
      </c>
      <c r="I115" s="149">
        <f t="shared" si="72"/>
        <v>22.716541428738495</v>
      </c>
      <c r="J115" s="149">
        <f t="shared" ref="J115" si="75">SUM(J111:J114)</f>
        <v>23.217749754451251</v>
      </c>
      <c r="K115" s="149">
        <f t="shared" si="72"/>
        <v>23.551888638259765</v>
      </c>
      <c r="L115" s="149">
        <f t="shared" ref="L115" si="76">SUM(L111:L114)</f>
        <v>23.997756385056526</v>
      </c>
      <c r="M115" s="149">
        <f t="shared" si="72"/>
        <v>24.295001549587703</v>
      </c>
      <c r="N115" s="149">
        <f t="shared" si="72"/>
        <v>24.906277038337549</v>
      </c>
      <c r="O115" s="149">
        <f t="shared" si="72"/>
        <v>25.127397704077378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371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-31.475458712416899</v>
      </c>
      <c r="D119" s="137">
        <v>-30.069047699582057</v>
      </c>
      <c r="E119" s="137">
        <v>-31.389287817200451</v>
      </c>
      <c r="F119" s="137">
        <v>-37.041397287110762</v>
      </c>
      <c r="G119" s="137">
        <v>-39.942509503009461</v>
      </c>
      <c r="H119" s="137">
        <v>-35.232884747006061</v>
      </c>
      <c r="I119" s="137">
        <v>-32.111935230539963</v>
      </c>
      <c r="J119" s="137">
        <v>-30.479028251596258</v>
      </c>
      <c r="K119" s="137">
        <v>-29.812059345889363</v>
      </c>
      <c r="L119" s="137">
        <v>-28.528989868432362</v>
      </c>
      <c r="M119" s="137">
        <v>-27.663189902851162</v>
      </c>
      <c r="N119" s="137">
        <v>-25.45784766205816</v>
      </c>
      <c r="O119" s="137">
        <v>-23.200386950835462</v>
      </c>
    </row>
    <row r="120" spans="1:15" ht="15.75" x14ac:dyDescent="0.3">
      <c r="A120" s="119" t="s">
        <v>217</v>
      </c>
      <c r="B120" s="92" t="s">
        <v>304</v>
      </c>
      <c r="C120" s="137">
        <v>11.484816747588821</v>
      </c>
      <c r="D120" s="137">
        <v>11.736409827913851</v>
      </c>
      <c r="E120" s="137">
        <v>11.507097458823541</v>
      </c>
      <c r="F120" s="137">
        <v>12.291290553453738</v>
      </c>
      <c r="G120" s="137">
        <v>12.16681746142384</v>
      </c>
      <c r="H120" s="137">
        <v>9.123574336690039</v>
      </c>
      <c r="I120" s="137">
        <v>8.0764386424378287</v>
      </c>
      <c r="J120" s="137">
        <v>8.8922535907935583</v>
      </c>
      <c r="K120" s="137">
        <v>9.3831313729010386</v>
      </c>
      <c r="L120" s="137">
        <v>9.3071873633085183</v>
      </c>
      <c r="M120" s="137">
        <v>8.908051212949827</v>
      </c>
      <c r="N120" s="137">
        <v>8.6498894638542492</v>
      </c>
      <c r="O120" s="137">
        <v>8.4597009552521989</v>
      </c>
    </row>
    <row r="121" spans="1:15" ht="15.75" x14ac:dyDescent="0.3">
      <c r="A121" s="119" t="s">
        <v>223</v>
      </c>
      <c r="B121" s="92" t="s">
        <v>305</v>
      </c>
      <c r="C121" s="137">
        <v>-8.5711320025244451</v>
      </c>
      <c r="D121" s="137">
        <v>-8.4926049519604661</v>
      </c>
      <c r="E121" s="137">
        <v>-8.5433516018881441</v>
      </c>
      <c r="F121" s="137">
        <v>-8.293765849905947</v>
      </c>
      <c r="G121" s="137">
        <v>-7.7222015916013653</v>
      </c>
      <c r="H121" s="137">
        <v>-6.4815488149485958</v>
      </c>
      <c r="I121" s="137">
        <v>-6.1812143108552364</v>
      </c>
      <c r="J121" s="137">
        <v>-6.159136982321276</v>
      </c>
      <c r="K121" s="137">
        <v>-6.0895866780842258</v>
      </c>
      <c r="L121" s="137">
        <v>-6.0544994694331757</v>
      </c>
      <c r="M121" s="137">
        <v>-6.124433251704497</v>
      </c>
      <c r="N121" s="137">
        <v>-6.3046711048978565</v>
      </c>
      <c r="O121" s="137">
        <v>-6.4786716935682662</v>
      </c>
    </row>
    <row r="122" spans="1:15" ht="15.75" x14ac:dyDescent="0.3">
      <c r="A122" s="119" t="s">
        <v>232</v>
      </c>
      <c r="B122" s="92" t="s">
        <v>306</v>
      </c>
      <c r="C122" s="137">
        <v>0.49514577714824226</v>
      </c>
      <c r="D122" s="137">
        <v>0.49498321515041233</v>
      </c>
      <c r="E122" s="137">
        <v>0.49482878125247398</v>
      </c>
      <c r="F122" s="137">
        <v>0.52260823659608624</v>
      </c>
      <c r="G122" s="137">
        <v>0.51637080336384722</v>
      </c>
      <c r="H122" s="137">
        <v>0.47776338664939222</v>
      </c>
      <c r="I122" s="137">
        <v>0.46262960069783321</v>
      </c>
      <c r="J122" s="137">
        <v>0.45895173339365819</v>
      </c>
      <c r="K122" s="137">
        <v>0.45627885455566125</v>
      </c>
      <c r="L122" s="137">
        <v>0.45194128593371619</v>
      </c>
      <c r="M122" s="137">
        <v>0.44883046028129919</v>
      </c>
      <c r="N122" s="137">
        <v>0.44219154841386621</v>
      </c>
      <c r="O122" s="137">
        <v>0.43701954873582022</v>
      </c>
    </row>
    <row r="123" spans="1:15" ht="15.75" x14ac:dyDescent="0.3">
      <c r="A123" s="119" t="s">
        <v>229</v>
      </c>
      <c r="B123" s="92" t="s">
        <v>369</v>
      </c>
      <c r="C123" s="137">
        <v>10.858872671325669</v>
      </c>
      <c r="D123" s="137">
        <v>10.759405529282956</v>
      </c>
      <c r="E123" s="137">
        <v>10.743978811381536</v>
      </c>
      <c r="F123" s="137">
        <v>10.706781230747692</v>
      </c>
      <c r="G123" s="137">
        <v>10.006879292834354</v>
      </c>
      <c r="H123" s="137">
        <v>7.7625184160800433</v>
      </c>
      <c r="I123" s="137">
        <v>6.8767705485135435</v>
      </c>
      <c r="J123" s="137">
        <v>6.3932425912260635</v>
      </c>
      <c r="K123" s="137">
        <v>6.0639224862889236</v>
      </c>
      <c r="L123" s="137">
        <v>5.5585452533399629</v>
      </c>
      <c r="M123" s="137">
        <v>5.2142230078526328</v>
      </c>
      <c r="N123" s="137">
        <v>4.4157945165234729</v>
      </c>
      <c r="O123" s="137">
        <v>3.7469913368425933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-0.91399244923293199</v>
      </c>
      <c r="D125" s="137">
        <v>-0.76784586201262883</v>
      </c>
      <c r="E125" s="137">
        <v>-0.81443052748049238</v>
      </c>
      <c r="F125" s="137">
        <v>-1.6900975757155199</v>
      </c>
      <c r="G125" s="137">
        <v>-2.1632718199148697</v>
      </c>
      <c r="H125" s="137">
        <v>-3.2436366032829103</v>
      </c>
      <c r="I125" s="137">
        <v>-3.92013682140959</v>
      </c>
      <c r="J125" s="137">
        <v>-3.6309734904442696</v>
      </c>
      <c r="K125" s="137">
        <v>-3.4665958547467097</v>
      </c>
      <c r="L125" s="137">
        <v>-3.2517692779234397</v>
      </c>
      <c r="M125" s="137">
        <v>-3.1254355546867201</v>
      </c>
      <c r="N125" s="137">
        <v>-2.85444102905748</v>
      </c>
      <c r="O125" s="137">
        <v>-2.6317910550720098</v>
      </c>
    </row>
    <row r="126" spans="1:15" ht="15.75" x14ac:dyDescent="0.3">
      <c r="A126" s="119" t="s">
        <v>309</v>
      </c>
      <c r="B126" s="92" t="s">
        <v>310</v>
      </c>
      <c r="C126" s="137">
        <v>5.2356333333333338E-2</v>
      </c>
      <c r="D126" s="137">
        <v>4.5664666666666659E-2</v>
      </c>
      <c r="E126" s="137">
        <v>3.982366666666666E-2</v>
      </c>
      <c r="F126" s="137">
        <v>2.6418333333333332E-2</v>
      </c>
      <c r="G126" s="137">
        <v>2.0097E-2</v>
      </c>
      <c r="H126" s="137">
        <v>1.3332E-2</v>
      </c>
      <c r="I126" s="137">
        <v>1.0138333333333334E-2</v>
      </c>
      <c r="J126" s="137">
        <v>1.0138333333333334E-2</v>
      </c>
      <c r="K126" s="137">
        <v>1.0138333333333334E-2</v>
      </c>
      <c r="L126" s="137">
        <v>1.0138333333333334E-2</v>
      </c>
      <c r="M126" s="137">
        <v>1.0138333333333334E-2</v>
      </c>
      <c r="N126" s="137">
        <v>1.0138333333333334E-2</v>
      </c>
      <c r="O126" s="137">
        <v>1.0138333333333334E-2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77">SUM(C119:C127)</f>
        <v>-18.069391634778214</v>
      </c>
      <c r="D128" s="150">
        <f t="shared" si="77"/>
        <v>-16.293035274541264</v>
      </c>
      <c r="E128" s="150">
        <f t="shared" ref="E128:O128" si="78">SUM(E119:E127)</f>
        <v>-17.961341228444873</v>
      </c>
      <c r="F128" s="150">
        <f t="shared" ref="F128" si="79">SUM(F119:F127)</f>
        <v>-23.478162358601381</v>
      </c>
      <c r="G128" s="150">
        <f t="shared" si="78"/>
        <v>-27.117818356903655</v>
      </c>
      <c r="H128" s="150">
        <f t="shared" ref="H128" si="80">SUM(H119:H127)</f>
        <v>-27.580882025818092</v>
      </c>
      <c r="I128" s="150">
        <f t="shared" si="78"/>
        <v>-26.787309237822246</v>
      </c>
      <c r="J128" s="150">
        <f t="shared" ref="J128" si="81">SUM(J119:J127)</f>
        <v>-24.51455247561519</v>
      </c>
      <c r="K128" s="150">
        <f t="shared" si="78"/>
        <v>-23.454770831641341</v>
      </c>
      <c r="L128" s="150">
        <f t="shared" ref="L128" si="82">SUM(L119:L127)</f>
        <v>-22.507446379873443</v>
      </c>
      <c r="M128" s="150">
        <f t="shared" si="78"/>
        <v>-22.331815694825288</v>
      </c>
      <c r="N128" s="150">
        <f t="shared" si="78"/>
        <v>-21.098945933888576</v>
      </c>
      <c r="O128" s="150">
        <f t="shared" si="78"/>
        <v>-19.656999525311793</v>
      </c>
    </row>
    <row r="129" spans="1:15" x14ac:dyDescent="0.25">
      <c r="A129" s="119"/>
      <c r="B129" s="151" t="s">
        <v>233</v>
      </c>
      <c r="C129" s="185">
        <f>C128-AME_UE_détail!$AA58/1000</f>
        <v>0</v>
      </c>
      <c r="D129" s="185">
        <f>D128-AME_UE_détail!$AI58/1000</f>
        <v>0</v>
      </c>
      <c r="E129" s="217">
        <f>E128-AME_UE_détail!$AQ58/1000</f>
        <v>0</v>
      </c>
      <c r="F129" s="217"/>
      <c r="G129" s="217">
        <f>G128-AME_UE_détail!$AY58/1000</f>
        <v>0</v>
      </c>
      <c r="H129" s="217"/>
      <c r="I129" s="217"/>
      <c r="J129" s="217"/>
      <c r="K129" s="217">
        <f>K128-AME_UE_détail!$BO58/1000</f>
        <v>0</v>
      </c>
      <c r="L129" s="217"/>
      <c r="M129" s="217">
        <f>M128-AME_UE_détail!$BW58/1000</f>
        <v>0</v>
      </c>
      <c r="N129" s="217">
        <f>N128-AME_UE_détail!$CE58/1000</f>
        <v>0</v>
      </c>
      <c r="O129" s="217">
        <f>O128-AME_UE_détail!$CM58/1000</f>
        <v>0</v>
      </c>
    </row>
    <row r="130" spans="1:15" x14ac:dyDescent="0.25">
      <c r="A130" s="122"/>
    </row>
  </sheetData>
  <mergeCells count="1">
    <mergeCell ref="B116:D1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CB0E-DD96-4AC2-8A35-74D53DFBCB93}">
  <sheetPr>
    <tabColor theme="4" tint="0.59999389629810485"/>
  </sheetPr>
  <dimension ref="A1:O130"/>
  <sheetViews>
    <sheetView workbookViewId="0">
      <selection activeCell="E7" sqref="E7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4</v>
      </c>
      <c r="D1" s="53" t="s">
        <v>388</v>
      </c>
    </row>
    <row r="2" spans="1:15" x14ac:dyDescent="0.25">
      <c r="B2" s="194"/>
    </row>
    <row r="3" spans="1:15" ht="30" x14ac:dyDescent="0.35">
      <c r="B3" s="85" t="s">
        <v>372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45.330708284981888</v>
      </c>
      <c r="D4" s="137">
        <v>42.345347777909865</v>
      </c>
      <c r="E4" s="137">
        <v>35.929239258402063</v>
      </c>
      <c r="F4" s="137">
        <v>57.8561608020009</v>
      </c>
      <c r="G4" s="137">
        <v>57.056576613694176</v>
      </c>
      <c r="H4" s="137">
        <v>56.156464002300886</v>
      </c>
      <c r="I4" s="137">
        <v>55.559517040010725</v>
      </c>
      <c r="J4" s="137">
        <v>48.61113436374265</v>
      </c>
      <c r="K4" s="137">
        <v>43.977929143014372</v>
      </c>
      <c r="L4" s="137">
        <v>34.25530100257668</v>
      </c>
      <c r="M4" s="137">
        <v>27.756788171483752</v>
      </c>
      <c r="N4" s="137">
        <v>27.297150455732186</v>
      </c>
      <c r="O4" s="137">
        <v>29.273014373635647</v>
      </c>
    </row>
    <row r="5" spans="1:15" ht="15.75" x14ac:dyDescent="0.3">
      <c r="A5" s="127"/>
      <c r="B5" s="123" t="s">
        <v>336</v>
      </c>
      <c r="C5" s="137">
        <v>10.245891641638776</v>
      </c>
      <c r="D5" s="137">
        <v>9.7951250947362389</v>
      </c>
      <c r="E5" s="137">
        <v>9.3489227963522961</v>
      </c>
      <c r="F5" s="137">
        <v>10.982170512665091</v>
      </c>
      <c r="G5" s="137">
        <v>10.825938833110438</v>
      </c>
      <c r="H5" s="137">
        <v>10.612843711106272</v>
      </c>
      <c r="I5" s="137">
        <v>10.477975402316918</v>
      </c>
      <c r="J5" s="137">
        <v>10.369235472041304</v>
      </c>
      <c r="K5" s="137">
        <v>10.297384239474567</v>
      </c>
      <c r="L5" s="137">
        <v>10.198664243839508</v>
      </c>
      <c r="M5" s="137">
        <v>10.131237468994893</v>
      </c>
      <c r="N5" s="137">
        <v>9.9778327115842966</v>
      </c>
      <c r="O5" s="137">
        <v>9.8136796035223881</v>
      </c>
    </row>
    <row r="6" spans="1:15" ht="15.75" x14ac:dyDescent="0.3">
      <c r="A6" s="128"/>
      <c r="B6" s="123" t="s">
        <v>317</v>
      </c>
      <c r="C6" s="137">
        <v>525.70133267893073</v>
      </c>
      <c r="D6" s="137">
        <v>534.22174242319625</v>
      </c>
      <c r="E6" s="137">
        <v>517.94943172529679</v>
      </c>
      <c r="F6" s="137">
        <v>488.77699290349648</v>
      </c>
      <c r="G6" s="137">
        <v>471.48475832587155</v>
      </c>
      <c r="H6" s="137">
        <v>446.27364952430645</v>
      </c>
      <c r="I6" s="137">
        <v>426.47410866431744</v>
      </c>
      <c r="J6" s="137">
        <v>368.06174772715104</v>
      </c>
      <c r="K6" s="137">
        <v>333.86396281653765</v>
      </c>
      <c r="L6" s="137">
        <v>287.7253127396458</v>
      </c>
      <c r="M6" s="137">
        <v>259.84779737003322</v>
      </c>
      <c r="N6" s="137">
        <v>198.52314129962343</v>
      </c>
      <c r="O6" s="137">
        <v>147.18433740304152</v>
      </c>
    </row>
    <row r="7" spans="1:15" ht="15.75" x14ac:dyDescent="0.3">
      <c r="A7" s="129"/>
      <c r="B7" s="123" t="s">
        <v>337</v>
      </c>
      <c r="C7" s="137">
        <v>137.42703331279517</v>
      </c>
      <c r="D7" s="137">
        <v>138.32611033202687</v>
      </c>
      <c r="E7" s="137">
        <v>136.25656801649433</v>
      </c>
      <c r="F7" s="137">
        <v>137.95063039342824</v>
      </c>
      <c r="G7" s="137">
        <v>137.39988979674004</v>
      </c>
      <c r="H7" s="137">
        <v>136.37089446029768</v>
      </c>
      <c r="I7" s="137">
        <v>135.64929538010884</v>
      </c>
      <c r="J7" s="137">
        <v>133.60825751930668</v>
      </c>
      <c r="K7" s="137">
        <v>134.03581421023299</v>
      </c>
      <c r="L7" s="137">
        <v>133.7832945896333</v>
      </c>
      <c r="M7" s="137">
        <v>133.45215569038837</v>
      </c>
      <c r="N7" s="137">
        <v>134.27345417803681</v>
      </c>
      <c r="O7" s="137">
        <v>134.89352688464641</v>
      </c>
    </row>
    <row r="8" spans="1:15" ht="15.75" x14ac:dyDescent="0.3">
      <c r="A8" s="130"/>
      <c r="B8" s="123" t="s">
        <v>338</v>
      </c>
      <c r="C8" s="137">
        <v>1524.4052340693484</v>
      </c>
      <c r="D8" s="137">
        <v>1498.2397599867988</v>
      </c>
      <c r="E8" s="137">
        <v>1480.3913094226575</v>
      </c>
      <c r="F8" s="137">
        <v>1437.2439283133995</v>
      </c>
      <c r="G8" s="137">
        <v>1429.0413212884098</v>
      </c>
      <c r="H8" s="137">
        <v>1416.7679749666884</v>
      </c>
      <c r="I8" s="137">
        <v>1408.6061362854059</v>
      </c>
      <c r="J8" s="137">
        <v>1392.321534270726</v>
      </c>
      <c r="K8" s="137">
        <v>1381.4841975599606</v>
      </c>
      <c r="L8" s="137">
        <v>1365.2570601243215</v>
      </c>
      <c r="M8" s="137">
        <v>1354.4583995505759</v>
      </c>
      <c r="N8" s="137">
        <v>1327.5307884367521</v>
      </c>
      <c r="O8" s="137">
        <v>1316.2859049745821</v>
      </c>
    </row>
    <row r="9" spans="1:15" ht="15.75" x14ac:dyDescent="0.3">
      <c r="A9" s="131"/>
      <c r="B9" s="123" t="s">
        <v>320</v>
      </c>
      <c r="C9" s="137">
        <v>6.4367734638751699</v>
      </c>
      <c r="D9" s="137">
        <v>6.6597466054169701</v>
      </c>
      <c r="E9" s="137">
        <v>5.7931176649430451</v>
      </c>
      <c r="F9" s="137">
        <v>7.092237359763633</v>
      </c>
      <c r="G9" s="137">
        <v>7.5957111045745629</v>
      </c>
      <c r="H9" s="137">
        <v>8.5410460594182727</v>
      </c>
      <c r="I9" s="137">
        <v>9.1711171612410052</v>
      </c>
      <c r="J9" s="137">
        <v>9.816776284481822</v>
      </c>
      <c r="K9" s="137">
        <v>10.216225033667525</v>
      </c>
      <c r="L9" s="137">
        <v>10.41137153580175</v>
      </c>
      <c r="M9" s="137">
        <v>10.516173429754037</v>
      </c>
      <c r="N9" s="137">
        <v>10.132286255506255</v>
      </c>
      <c r="O9" s="137">
        <v>9.8500730814751165</v>
      </c>
    </row>
    <row r="10" spans="1:15" ht="15.75" x14ac:dyDescent="0.3">
      <c r="A10" s="132"/>
      <c r="B10" s="124" t="s">
        <v>339</v>
      </c>
      <c r="C10" s="137">
        <v>0.66909623131349227</v>
      </c>
      <c r="D10" s="138">
        <v>0.59548019837091315</v>
      </c>
      <c r="E10" s="138">
        <v>0.32809346753901497</v>
      </c>
      <c r="F10" s="138">
        <v>0.34355787256178372</v>
      </c>
      <c r="G10" s="138">
        <v>0.40127330742817574</v>
      </c>
      <c r="H10" s="138">
        <v>0.38062317743226726</v>
      </c>
      <c r="I10" s="138">
        <v>0.36700455673923371</v>
      </c>
      <c r="J10" s="138">
        <v>0.36120797671686211</v>
      </c>
      <c r="K10" s="138">
        <v>0.35748448582012027</v>
      </c>
      <c r="L10" s="138">
        <v>0.90155011213807446</v>
      </c>
      <c r="M10" s="138">
        <v>0.87876047512827471</v>
      </c>
      <c r="N10" s="138">
        <v>0.87136985787492804</v>
      </c>
      <c r="O10" s="138">
        <v>0.31020806488141295</v>
      </c>
    </row>
    <row r="11" spans="1:15" ht="15.75" x14ac:dyDescent="0.3">
      <c r="A11" s="133"/>
      <c r="B11" s="125" t="s">
        <v>340</v>
      </c>
      <c r="C11" s="139">
        <v>2249.5469734515696</v>
      </c>
      <c r="D11" s="139">
        <v>2229.5878322200851</v>
      </c>
      <c r="E11" s="139">
        <v>2185.6685888841457</v>
      </c>
      <c r="F11" s="139">
        <v>2139.9021202847534</v>
      </c>
      <c r="G11" s="139">
        <v>2113.4041959624005</v>
      </c>
      <c r="H11" s="139">
        <v>2074.7228727241177</v>
      </c>
      <c r="I11" s="139">
        <v>2045.9381499334006</v>
      </c>
      <c r="J11" s="139">
        <v>1962.7886856374494</v>
      </c>
      <c r="K11" s="139">
        <v>1913.8755130028876</v>
      </c>
      <c r="L11" s="139">
        <v>1841.6310042358184</v>
      </c>
      <c r="M11" s="139">
        <v>1796.1625516812301</v>
      </c>
      <c r="N11" s="139">
        <v>1707.7346533372352</v>
      </c>
      <c r="O11" s="139">
        <v>1647.3005363209031</v>
      </c>
    </row>
    <row r="12" spans="1:15" ht="15.75" x14ac:dyDescent="0.3">
      <c r="A12" s="134"/>
      <c r="B12" s="123" t="s">
        <v>216</v>
      </c>
      <c r="C12" s="138">
        <v>44.612818364492355</v>
      </c>
      <c r="D12" s="138">
        <v>45.500673353782311</v>
      </c>
      <c r="E12" s="138">
        <v>44.227460547081691</v>
      </c>
      <c r="F12" s="138">
        <v>45.036806663425985</v>
      </c>
      <c r="G12" s="138">
        <v>45.031473330092652</v>
      </c>
      <c r="H12" s="138">
        <v>45.028806663425989</v>
      </c>
      <c r="I12" s="138">
        <v>45.028806663425989</v>
      </c>
      <c r="J12" s="138">
        <v>45.028806663425989</v>
      </c>
      <c r="K12" s="138">
        <v>45.028806663425989</v>
      </c>
      <c r="L12" s="138">
        <v>45.028806663425989</v>
      </c>
      <c r="M12" s="138">
        <v>45.028806663425989</v>
      </c>
      <c r="N12" s="138">
        <v>45.028806663425989</v>
      </c>
      <c r="O12" s="138">
        <v>45.028806663425989</v>
      </c>
    </row>
    <row r="13" spans="1:15" ht="15.75" x14ac:dyDescent="0.3">
      <c r="A13" s="135"/>
      <c r="B13" s="125" t="s">
        <v>341</v>
      </c>
      <c r="C13" s="139">
        <v>2294.1597918160624</v>
      </c>
      <c r="D13" s="139">
        <v>2275.0885055738677</v>
      </c>
      <c r="E13" s="139">
        <v>2229.8960494312273</v>
      </c>
      <c r="F13" s="139">
        <v>2184.9389269481794</v>
      </c>
      <c r="G13" s="139">
        <v>2158.435669292493</v>
      </c>
      <c r="H13" s="139">
        <v>2119.7516793875438</v>
      </c>
      <c r="I13" s="139">
        <v>2090.9669565968265</v>
      </c>
      <c r="J13" s="139">
        <v>2007.8174923008753</v>
      </c>
      <c r="K13" s="139">
        <v>1958.9043196663135</v>
      </c>
      <c r="L13" s="139">
        <v>1886.6598108992443</v>
      </c>
      <c r="M13" s="139">
        <v>1841.191358344656</v>
      </c>
      <c r="N13" s="139">
        <v>1752.7634600006613</v>
      </c>
      <c r="O13" s="139">
        <v>1692.3293429843293</v>
      </c>
    </row>
    <row r="14" spans="1:15" x14ac:dyDescent="0.25">
      <c r="C14" s="185">
        <f>C11-AME_UE_détail!$AB74</f>
        <v>0</v>
      </c>
      <c r="D14" s="185">
        <f>D11-AME_UE_détail!$AJ74</f>
        <v>0</v>
      </c>
      <c r="E14" s="220">
        <f>E11-AME_UE_détail!$AR74</f>
        <v>0</v>
      </c>
      <c r="F14" s="219"/>
      <c r="G14" s="221">
        <f>G11-AME_UE_détail!$AZ74</f>
        <v>0</v>
      </c>
      <c r="H14" s="221"/>
      <c r="I14" s="221">
        <f>I11-AME_UE_détail!$BH74</f>
        <v>0</v>
      </c>
      <c r="J14" s="221"/>
      <c r="K14" s="221">
        <f>K11-AME_UE_détail!$BP74</f>
        <v>0</v>
      </c>
      <c r="L14" s="221"/>
      <c r="M14" s="221">
        <f>M11-AME_UE_détail!$BX74</f>
        <v>0</v>
      </c>
      <c r="N14" s="221">
        <f>N11-AME_UE_détail!$CF74</f>
        <v>0</v>
      </c>
      <c r="O14" s="221">
        <f>O11-AME_UE_détail!$CN74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372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0.98423384353897303</v>
      </c>
      <c r="D17" s="137">
        <v>1.1787046909969809</v>
      </c>
      <c r="E17" s="137">
        <v>1.0998865140090404</v>
      </c>
      <c r="F17" s="137">
        <v>0.81130261030151107</v>
      </c>
      <c r="G17" s="137">
        <v>0.87901340753772372</v>
      </c>
      <c r="H17" s="137">
        <v>0.91561159590365893</v>
      </c>
      <c r="I17" s="137">
        <v>0.940532461203335</v>
      </c>
      <c r="J17" s="137">
        <v>0.98874392997735938</v>
      </c>
      <c r="K17" s="137">
        <v>1.0211180710913363</v>
      </c>
      <c r="L17" s="137">
        <v>1.0721428681449259</v>
      </c>
      <c r="M17" s="137">
        <v>1.1063579980943694</v>
      </c>
      <c r="N17" s="137">
        <v>1.194393084428522</v>
      </c>
      <c r="O17" s="137">
        <v>1.7203371788245914</v>
      </c>
    </row>
    <row r="18" spans="1:15" ht="15.75" x14ac:dyDescent="0.3">
      <c r="A18" s="119" t="s">
        <v>218</v>
      </c>
      <c r="B18" s="87" t="s">
        <v>240</v>
      </c>
      <c r="C18" s="137">
        <v>0.63455136930764966</v>
      </c>
      <c r="D18" s="137">
        <v>0.599268772563193</v>
      </c>
      <c r="E18" s="137">
        <v>0.56717686919893984</v>
      </c>
      <c r="F18" s="137">
        <v>0.95124250956606615</v>
      </c>
      <c r="G18" s="137">
        <v>0.93452879335974981</v>
      </c>
      <c r="H18" s="137">
        <v>0.89004627937876091</v>
      </c>
      <c r="I18" s="137">
        <v>0.86172751378184786</v>
      </c>
      <c r="J18" s="137">
        <v>0.84182337104414739</v>
      </c>
      <c r="K18" s="137">
        <v>0.82886175367633763</v>
      </c>
      <c r="L18" s="137">
        <v>0.81553499592775625</v>
      </c>
      <c r="M18" s="137">
        <v>0.80681249634735519</v>
      </c>
      <c r="N18" s="137">
        <v>0.78868722629801524</v>
      </c>
      <c r="O18" s="137">
        <v>0.77501026113122862</v>
      </c>
    </row>
    <row r="19" spans="1:15" ht="15.75" x14ac:dyDescent="0.3">
      <c r="A19" s="119" t="s">
        <v>161</v>
      </c>
      <c r="B19" s="87" t="s">
        <v>241</v>
      </c>
      <c r="C19" s="137">
        <v>0.25390276194276018</v>
      </c>
      <c r="D19" s="137">
        <v>0.23711388678914874</v>
      </c>
      <c r="E19" s="137">
        <v>0.19136936071854146</v>
      </c>
      <c r="F19" s="137">
        <v>0.19809289812419864</v>
      </c>
      <c r="G19" s="137">
        <v>0.22168752945721659</v>
      </c>
      <c r="H19" s="137">
        <v>0.2137951537147863</v>
      </c>
      <c r="I19" s="137">
        <v>0.21099777486067106</v>
      </c>
      <c r="J19" s="137">
        <v>0.20394851259126526</v>
      </c>
      <c r="K19" s="137">
        <v>0.20306956300310117</v>
      </c>
      <c r="L19" s="137">
        <v>0.19834867510632234</v>
      </c>
      <c r="M19" s="137">
        <v>0.19520141650846987</v>
      </c>
      <c r="N19" s="137">
        <v>0.18742590756726898</v>
      </c>
      <c r="O19" s="137">
        <v>0.17972325434841838</v>
      </c>
    </row>
    <row r="20" spans="1:15" ht="15.75" x14ac:dyDescent="0.3">
      <c r="A20" s="119" t="s">
        <v>231</v>
      </c>
      <c r="B20" s="87" t="s">
        <v>242</v>
      </c>
      <c r="C20" s="137">
        <v>0.31755012500000002</v>
      </c>
      <c r="D20" s="137">
        <v>0.19568791571488797</v>
      </c>
      <c r="E20" s="137">
        <v>0.63077010499999997</v>
      </c>
      <c r="F20" s="137">
        <v>4.532030615417517E-2</v>
      </c>
      <c r="G20" s="137">
        <v>4.5218508687048971E-2</v>
      </c>
      <c r="H20" s="137">
        <v>4.4861989205531874E-2</v>
      </c>
      <c r="I20" s="137">
        <v>4.4624623222326493E-2</v>
      </c>
      <c r="J20" s="137">
        <v>4.4617550680495242E-2</v>
      </c>
      <c r="K20" s="137">
        <v>4.4612143659117566E-2</v>
      </c>
      <c r="L20" s="137">
        <v>4.4603001902640223E-2</v>
      </c>
      <c r="M20" s="137">
        <v>4.4596224237991519E-2</v>
      </c>
      <c r="N20" s="137">
        <v>4.4576908936807304E-2</v>
      </c>
      <c r="O20" s="137">
        <v>4.4554247371610935E-2</v>
      </c>
    </row>
    <row r="21" spans="1:15" ht="15.75" x14ac:dyDescent="0.3">
      <c r="A21" s="119" t="s">
        <v>185</v>
      </c>
      <c r="B21" s="87" t="s">
        <v>243</v>
      </c>
      <c r="C21" s="137">
        <v>0.40200000000000002</v>
      </c>
      <c r="D21" s="137">
        <v>0.40200000000000002</v>
      </c>
      <c r="E21" s="137">
        <v>0.40200000000000002</v>
      </c>
      <c r="F21" s="137">
        <v>0.40200000000000002</v>
      </c>
      <c r="G21" s="137">
        <v>0.40200000000000002</v>
      </c>
      <c r="H21" s="137">
        <v>0.40200000000000002</v>
      </c>
      <c r="I21" s="137">
        <v>0.40200000000000002</v>
      </c>
      <c r="J21" s="137">
        <v>0.40200000000000002</v>
      </c>
      <c r="K21" s="137">
        <v>0.40200000000000002</v>
      </c>
      <c r="L21" s="137">
        <v>0.40200000000000002</v>
      </c>
      <c r="M21" s="137">
        <v>0.40200000000000002</v>
      </c>
      <c r="N21" s="137">
        <v>0.40200000000000002</v>
      </c>
      <c r="O21" s="137">
        <v>0.40200000000000002</v>
      </c>
    </row>
    <row r="22" spans="1:15" ht="15.75" x14ac:dyDescent="0.3">
      <c r="A22" s="119" t="s">
        <v>186</v>
      </c>
      <c r="B22" s="87" t="s">
        <v>244</v>
      </c>
      <c r="C22" s="137">
        <v>2.8171782356609203</v>
      </c>
      <c r="D22" s="137">
        <v>2.601526694250492</v>
      </c>
      <c r="E22" s="137">
        <v>2.2947391341473828</v>
      </c>
      <c r="F22" s="137">
        <v>27.065031281398124</v>
      </c>
      <c r="G22" s="137">
        <v>27.064842602700715</v>
      </c>
      <c r="H22" s="137">
        <v>27.06326431178773</v>
      </c>
      <c r="I22" s="137">
        <v>27.062209286251914</v>
      </c>
      <c r="J22" s="137">
        <v>20.492603524501043</v>
      </c>
      <c r="K22" s="137">
        <v>16.112864821286898</v>
      </c>
      <c r="L22" s="137">
        <v>6.4524820675436567</v>
      </c>
      <c r="M22" s="137">
        <v>1.2227424929512657E-2</v>
      </c>
      <c r="N22" s="137">
        <v>1.1061682946057218E-2</v>
      </c>
      <c r="O22" s="137">
        <v>1.0431927973818717E-2</v>
      </c>
    </row>
    <row r="23" spans="1:15" ht="15.75" x14ac:dyDescent="0.3">
      <c r="A23" s="119" t="s">
        <v>162</v>
      </c>
      <c r="B23" s="87" t="s">
        <v>245</v>
      </c>
      <c r="C23" s="137">
        <v>39.882135284972804</v>
      </c>
      <c r="D23" s="137">
        <v>37.095288234416934</v>
      </c>
      <c r="E23" s="137">
        <v>30.707761056907984</v>
      </c>
      <c r="F23" s="137">
        <v>28.380548213704959</v>
      </c>
      <c r="G23" s="137">
        <v>27.506523084809242</v>
      </c>
      <c r="H23" s="137">
        <v>26.623912429601955</v>
      </c>
      <c r="I23" s="137">
        <v>26.034313434964528</v>
      </c>
      <c r="J23" s="137">
        <v>25.634285581867776</v>
      </c>
      <c r="K23" s="137">
        <v>25.362290933035876</v>
      </c>
      <c r="L23" s="137">
        <v>25.267077591524494</v>
      </c>
      <c r="M23" s="137">
        <v>25.186480846247573</v>
      </c>
      <c r="N23" s="137">
        <v>24.665893976412079</v>
      </c>
      <c r="O23" s="137">
        <v>26.137845934808741</v>
      </c>
    </row>
    <row r="24" spans="1:15" ht="15.75" x14ac:dyDescent="0.3">
      <c r="A24" s="119" t="s">
        <v>246</v>
      </c>
      <c r="B24" s="87" t="s">
        <v>343</v>
      </c>
      <c r="C24" s="137">
        <v>3.6300510003923266E-2</v>
      </c>
      <c r="D24" s="137">
        <v>3.3122793252255943E-2</v>
      </c>
      <c r="E24" s="137">
        <v>3.3122793252255943E-2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2.8561545548640007E-3</v>
      </c>
      <c r="D25" s="137">
        <v>2.6347899259681973E-3</v>
      </c>
      <c r="E25" s="137">
        <v>2.4134251679242451E-3</v>
      </c>
      <c r="F25" s="137">
        <v>2.6229827518666738E-3</v>
      </c>
      <c r="G25" s="137">
        <v>2.7626871424827554E-3</v>
      </c>
      <c r="H25" s="137">
        <v>2.9722427084641232E-3</v>
      </c>
      <c r="I25" s="137">
        <v>3.111945726104166E-3</v>
      </c>
      <c r="J25" s="137">
        <v>3.1118930805649684E-3</v>
      </c>
      <c r="K25" s="137">
        <v>3.1118572617053531E-3</v>
      </c>
      <c r="L25" s="137">
        <v>3.1118024268798686E-3</v>
      </c>
      <c r="M25" s="137">
        <v>3.1117651184783216E-3</v>
      </c>
      <c r="N25" s="137">
        <v>3.1116691434374937E-3</v>
      </c>
      <c r="O25" s="137">
        <v>3.1115691772353256E-3</v>
      </c>
    </row>
    <row r="26" spans="1:15" ht="15.75" x14ac:dyDescent="0.3">
      <c r="A26" s="119"/>
      <c r="B26" s="88" t="s">
        <v>344</v>
      </c>
      <c r="C26" s="140">
        <f t="shared" ref="C26:O26" si="0">SUM(C17:C25)</f>
        <v>45.330708284981895</v>
      </c>
      <c r="D26" s="140">
        <f t="shared" si="0"/>
        <v>42.345347777909865</v>
      </c>
      <c r="E26" s="140">
        <f t="shared" si="0"/>
        <v>35.929239258402063</v>
      </c>
      <c r="F26" s="140">
        <f t="shared" ref="F26" si="1">SUM(F17:F25)</f>
        <v>57.8561608020009</v>
      </c>
      <c r="G26" s="140">
        <f t="shared" si="0"/>
        <v>57.056576613694183</v>
      </c>
      <c r="H26" s="140">
        <f t="shared" ref="H26" si="2">SUM(H17:H25)</f>
        <v>56.156464002300893</v>
      </c>
      <c r="I26" s="140">
        <f t="shared" si="0"/>
        <v>55.559517040010725</v>
      </c>
      <c r="J26" s="140">
        <f t="shared" ref="J26" si="3">SUM(J17:J25)</f>
        <v>48.61113436374265</v>
      </c>
      <c r="K26" s="140">
        <f t="shared" si="0"/>
        <v>43.977929143014372</v>
      </c>
      <c r="L26" s="140">
        <f t="shared" ref="L26" si="4">SUM(L17:L25)</f>
        <v>34.255301002576672</v>
      </c>
      <c r="M26" s="140">
        <f t="shared" si="0"/>
        <v>27.756788171483752</v>
      </c>
      <c r="N26" s="140">
        <f t="shared" si="0"/>
        <v>27.297150455732186</v>
      </c>
      <c r="O26" s="140">
        <f t="shared" si="0"/>
        <v>29.273014373635647</v>
      </c>
    </row>
    <row r="27" spans="1:15" ht="15.75" x14ac:dyDescent="0.3">
      <c r="A27" s="120"/>
      <c r="B27" s="89" t="s">
        <v>233</v>
      </c>
      <c r="C27" s="152">
        <f>C26*28-'Répartition SECTEN1'!C46</f>
        <v>0</v>
      </c>
      <c r="D27" s="152">
        <f>D26*28-'Répartition SECTEN1'!D46</f>
        <v>0</v>
      </c>
      <c r="E27" s="152">
        <f>E26*28-'Répartition SECTEN1'!E46</f>
        <v>0</v>
      </c>
      <c r="F27" s="152"/>
      <c r="G27" s="152">
        <f>G26*28-'Répartition SECTEN1'!G46</f>
        <v>0</v>
      </c>
      <c r="H27" s="152"/>
      <c r="I27" s="152">
        <f>I26*28-'Répartition SECTEN1'!I46</f>
        <v>0</v>
      </c>
      <c r="J27" s="152"/>
      <c r="K27" s="152">
        <f>K26*28-'Répartition SECTEN1'!K46</f>
        <v>0</v>
      </c>
      <c r="L27" s="152"/>
      <c r="M27" s="152">
        <f>M26*28-'Répartition SECTEN1'!M46</f>
        <v>0</v>
      </c>
      <c r="N27" s="152">
        <f>N26*28-'Répartition SECTEN1'!N46</f>
        <v>0</v>
      </c>
      <c r="O27" s="152">
        <f>O26*28-'Répartition SECTEN1'!O46</f>
        <v>0</v>
      </c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372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2.3775114426222639</v>
      </c>
      <c r="D30" s="137">
        <v>2.251900770785483</v>
      </c>
      <c r="E30" s="137">
        <v>2.144088660416871</v>
      </c>
      <c r="F30" s="137">
        <v>2.3239502095455804</v>
      </c>
      <c r="G30" s="137">
        <v>2.2366719670128381</v>
      </c>
      <c r="H30" s="137">
        <v>2.1562035611651722</v>
      </c>
      <c r="I30" s="137">
        <v>2.1034860168156313</v>
      </c>
      <c r="J30" s="137">
        <v>2.0394771309020907</v>
      </c>
      <c r="K30" s="137">
        <v>1.9965739427321401</v>
      </c>
      <c r="L30" s="137">
        <v>1.9320979413681529</v>
      </c>
      <c r="M30" s="137">
        <v>1.8884219294554399</v>
      </c>
      <c r="N30" s="137">
        <v>1.7814233167010896</v>
      </c>
      <c r="O30" s="137">
        <v>1.6719600343895582</v>
      </c>
    </row>
    <row r="31" spans="1:15" ht="15.75" x14ac:dyDescent="0.3">
      <c r="A31" s="119" t="s">
        <v>10</v>
      </c>
      <c r="B31" s="92" t="s">
        <v>249</v>
      </c>
      <c r="C31" s="137">
        <v>0.15376057234371554</v>
      </c>
      <c r="D31" s="137">
        <v>0.15056161255526876</v>
      </c>
      <c r="E31" s="137">
        <v>0.13776290123738769</v>
      </c>
      <c r="F31" s="137">
        <v>0.13446953961362718</v>
      </c>
      <c r="G31" s="137">
        <v>0.12783445912025745</v>
      </c>
      <c r="H31" s="137">
        <v>0.123687580383362</v>
      </c>
      <c r="I31" s="137">
        <v>0.12094929546118037</v>
      </c>
      <c r="J31" s="137">
        <v>0.11734022784140385</v>
      </c>
      <c r="K31" s="137">
        <v>0.11492935904749396</v>
      </c>
      <c r="L31" s="137">
        <v>0.11210770653542841</v>
      </c>
      <c r="M31" s="137">
        <v>0.11019145228768217</v>
      </c>
      <c r="N31" s="137">
        <v>0.10577529811517561</v>
      </c>
      <c r="O31" s="137">
        <v>0.10098697737918076</v>
      </c>
    </row>
    <row r="32" spans="1:15" ht="15.75" x14ac:dyDescent="0.3">
      <c r="A32" s="119" t="s">
        <v>168</v>
      </c>
      <c r="B32" s="92" t="s">
        <v>250</v>
      </c>
      <c r="C32" s="137">
        <v>9.7987798644493432E-2</v>
      </c>
      <c r="D32" s="137">
        <v>0.10089314965434511</v>
      </c>
      <c r="E32" s="137">
        <v>8.6862521924512548E-2</v>
      </c>
      <c r="F32" s="137">
        <v>9.6914824653032222E-2</v>
      </c>
      <c r="G32" s="137">
        <v>9.4436564305974968E-2</v>
      </c>
      <c r="H32" s="137">
        <v>9.2278281738438148E-2</v>
      </c>
      <c r="I32" s="137">
        <v>9.0893915405127867E-2</v>
      </c>
      <c r="J32" s="137">
        <v>8.9483867994116825E-2</v>
      </c>
      <c r="K32" s="137">
        <v>8.8555777764075694E-2</v>
      </c>
      <c r="L32" s="137">
        <v>8.7509784612143912E-2</v>
      </c>
      <c r="M32" s="137">
        <v>8.6805385969469212E-2</v>
      </c>
      <c r="N32" s="137">
        <v>8.5236118953452525E-2</v>
      </c>
      <c r="O32" s="137">
        <v>8.3496529411056161E-2</v>
      </c>
    </row>
    <row r="33" spans="1:15" ht="15.75" x14ac:dyDescent="0.3">
      <c r="A33" s="119" t="s">
        <v>170</v>
      </c>
      <c r="B33" s="92" t="s">
        <v>251</v>
      </c>
      <c r="C33" s="137">
        <v>1.9242883516005973</v>
      </c>
      <c r="D33" s="137">
        <v>1.8972941199954334</v>
      </c>
      <c r="E33" s="137">
        <v>1.8315803053191773</v>
      </c>
      <c r="F33" s="137">
        <v>2.0738166487855128</v>
      </c>
      <c r="G33" s="137">
        <v>2.0553531116235186</v>
      </c>
      <c r="H33" s="137">
        <v>2.0304168318863272</v>
      </c>
      <c r="I33" s="137">
        <v>2.0150745008594431</v>
      </c>
      <c r="J33" s="137">
        <v>2.0052924376039889</v>
      </c>
      <c r="K33" s="137">
        <v>1.9989457877102186</v>
      </c>
      <c r="L33" s="137">
        <v>1.9908320128244323</v>
      </c>
      <c r="M33" s="137">
        <v>1.9850967246913611</v>
      </c>
      <c r="N33" s="137">
        <v>1.9732464336200155</v>
      </c>
      <c r="O33" s="137">
        <v>1.9595100280694571</v>
      </c>
    </row>
    <row r="34" spans="1:15" ht="15.75" x14ac:dyDescent="0.3">
      <c r="A34" s="119" t="s">
        <v>164</v>
      </c>
      <c r="B34" s="92" t="s">
        <v>252</v>
      </c>
      <c r="C34" s="137">
        <v>1.3043302701188195</v>
      </c>
      <c r="D34" s="137">
        <v>1.2053014326211589</v>
      </c>
      <c r="E34" s="137">
        <v>1.116222317088525</v>
      </c>
      <c r="F34" s="137">
        <v>1.3103317415988998</v>
      </c>
      <c r="G34" s="137">
        <v>1.327172013423179</v>
      </c>
      <c r="H34" s="137">
        <v>1.3202326264231876</v>
      </c>
      <c r="I34" s="137">
        <v>1.3157688936303518</v>
      </c>
      <c r="J34" s="137">
        <v>1.3213598941116083</v>
      </c>
      <c r="K34" s="137">
        <v>1.324609537810409</v>
      </c>
      <c r="L34" s="137">
        <v>1.3276922836204821</v>
      </c>
      <c r="M34" s="137">
        <v>1.3289886122202097</v>
      </c>
      <c r="N34" s="137">
        <v>1.332939744990862</v>
      </c>
      <c r="O34" s="137">
        <v>1.3350900779607862</v>
      </c>
    </row>
    <row r="35" spans="1:15" ht="15.75" x14ac:dyDescent="0.3">
      <c r="A35" s="119" t="s">
        <v>165</v>
      </c>
      <c r="B35" s="92" t="s">
        <v>253</v>
      </c>
      <c r="C35" s="137">
        <v>0.30592116475423708</v>
      </c>
      <c r="D35" s="137">
        <v>0.26907585316346283</v>
      </c>
      <c r="E35" s="137">
        <v>0.16722692480849308</v>
      </c>
      <c r="F35" s="137">
        <v>0.25915520723565827</v>
      </c>
      <c r="G35" s="137">
        <v>0.25808671619579848</v>
      </c>
      <c r="H35" s="137">
        <v>0.25732024247470325</v>
      </c>
      <c r="I35" s="137">
        <v>0.25681823005397492</v>
      </c>
      <c r="J35" s="137">
        <v>0.25615421039600422</v>
      </c>
      <c r="K35" s="137">
        <v>0.25571411700183849</v>
      </c>
      <c r="L35" s="137">
        <v>0.2551877744105312</v>
      </c>
      <c r="M35" s="137">
        <v>0.25483186469781399</v>
      </c>
      <c r="N35" s="137">
        <v>0.25401534615105498</v>
      </c>
      <c r="O35" s="137">
        <v>0.25314227598449057</v>
      </c>
    </row>
    <row r="36" spans="1:15" ht="15.75" x14ac:dyDescent="0.3">
      <c r="A36" s="119" t="s">
        <v>171</v>
      </c>
      <c r="B36" s="92" t="s">
        <v>254</v>
      </c>
      <c r="C36" s="137">
        <v>1.1170179253451369</v>
      </c>
      <c r="D36" s="137">
        <v>1.0987057105605067</v>
      </c>
      <c r="E36" s="137">
        <v>1.0269156125664203</v>
      </c>
      <c r="F36" s="137">
        <v>1.2433173334037797</v>
      </c>
      <c r="G36" s="137">
        <v>1.2128567312042153</v>
      </c>
      <c r="H36" s="137">
        <v>1.1755729730159632</v>
      </c>
      <c r="I36" s="137">
        <v>1.1522539586114178</v>
      </c>
      <c r="J36" s="137">
        <v>1.134820002812208</v>
      </c>
      <c r="K36" s="137">
        <v>1.1232389203950506</v>
      </c>
      <c r="L36" s="137">
        <v>1.1083583325490396</v>
      </c>
      <c r="M36" s="137">
        <v>1.0980024672723074</v>
      </c>
      <c r="N36" s="137">
        <v>1.0757372624556807</v>
      </c>
      <c r="O36" s="137">
        <v>1.0506331988725142</v>
      </c>
    </row>
    <row r="37" spans="1:15" ht="15.75" x14ac:dyDescent="0.3">
      <c r="A37" s="119" t="s">
        <v>169</v>
      </c>
      <c r="B37" s="92" t="s">
        <v>255</v>
      </c>
      <c r="C37" s="137">
        <v>1.9014630507994574</v>
      </c>
      <c r="D37" s="137">
        <v>1.9505051793515462</v>
      </c>
      <c r="E37" s="137">
        <v>1.9635025749342412</v>
      </c>
      <c r="F37" s="137">
        <v>2.2825230706417092</v>
      </c>
      <c r="G37" s="137">
        <v>2.2696746487761255</v>
      </c>
      <c r="H37" s="137">
        <v>2.2437978082339471</v>
      </c>
      <c r="I37" s="137">
        <v>2.2279866482620649</v>
      </c>
      <c r="J37" s="137">
        <v>2.2198152031536948</v>
      </c>
      <c r="K37" s="137">
        <v>2.2148576651487328</v>
      </c>
      <c r="L37" s="137">
        <v>2.2100688846660481</v>
      </c>
      <c r="M37" s="137">
        <v>2.2071554900281378</v>
      </c>
      <c r="N37" s="137">
        <v>2.2023973573813915</v>
      </c>
      <c r="O37" s="137">
        <v>2.1970537506040198</v>
      </c>
    </row>
    <row r="38" spans="1:15" ht="15.75" x14ac:dyDescent="0.3">
      <c r="A38" s="119" t="s">
        <v>166</v>
      </c>
      <c r="B38" s="92" t="s">
        <v>256</v>
      </c>
      <c r="C38" s="137">
        <v>1.0636110654100561</v>
      </c>
      <c r="D38" s="137">
        <v>0.87088726604903299</v>
      </c>
      <c r="E38" s="137">
        <v>0.87476097805666853</v>
      </c>
      <c r="F38" s="137">
        <v>1.2576919371872926</v>
      </c>
      <c r="G38" s="137">
        <v>1.2438526214485315</v>
      </c>
      <c r="H38" s="137">
        <v>1.2133338057851719</v>
      </c>
      <c r="I38" s="137">
        <v>1.1947439432177249</v>
      </c>
      <c r="J38" s="137">
        <v>1.1854924972261871</v>
      </c>
      <c r="K38" s="137">
        <v>1.1799591318646065</v>
      </c>
      <c r="L38" s="137">
        <v>1.1748095232532487</v>
      </c>
      <c r="M38" s="137">
        <v>1.1717435423724709</v>
      </c>
      <c r="N38" s="137">
        <v>1.1670618332155733</v>
      </c>
      <c r="O38" s="137">
        <v>1.1618067308513254</v>
      </c>
    </row>
    <row r="39" spans="1:15" ht="15.75" x14ac:dyDescent="0.3">
      <c r="A39" s="119"/>
      <c r="B39" s="93" t="s">
        <v>345</v>
      </c>
      <c r="C39" s="141">
        <f t="shared" ref="C39:D39" si="5">SUM(C30:C38)</f>
        <v>10.245891641638778</v>
      </c>
      <c r="D39" s="141">
        <f t="shared" si="5"/>
        <v>9.7951250947362389</v>
      </c>
      <c r="E39" s="141">
        <f t="shared" ref="E39:O39" si="6">SUM(E30:E38)</f>
        <v>9.3489227963522961</v>
      </c>
      <c r="F39" s="141">
        <f t="shared" si="6"/>
        <v>10.982170512665091</v>
      </c>
      <c r="G39" s="141">
        <f t="shared" si="6"/>
        <v>10.825938833110438</v>
      </c>
      <c r="H39" s="141">
        <f t="shared" si="6"/>
        <v>10.612843711106272</v>
      </c>
      <c r="I39" s="141">
        <f t="shared" si="6"/>
        <v>10.477975402316916</v>
      </c>
      <c r="J39" s="141">
        <f t="shared" si="6"/>
        <v>10.369235472041302</v>
      </c>
      <c r="K39" s="141">
        <f t="shared" si="6"/>
        <v>10.297384239474567</v>
      </c>
      <c r="L39" s="141">
        <f t="shared" si="6"/>
        <v>10.198664243839508</v>
      </c>
      <c r="M39" s="141">
        <f t="shared" si="6"/>
        <v>10.131237468994893</v>
      </c>
      <c r="N39" s="141">
        <f t="shared" si="6"/>
        <v>9.9778327115842949</v>
      </c>
      <c r="O39" s="141">
        <f t="shared" si="6"/>
        <v>9.8136796035223881</v>
      </c>
    </row>
    <row r="40" spans="1:15" ht="15.75" x14ac:dyDescent="0.3">
      <c r="A40" s="120"/>
      <c r="B40" s="89" t="s">
        <v>233</v>
      </c>
      <c r="C40" s="152">
        <f>C39*28-'Répartition SECTEN1'!C47</f>
        <v>0</v>
      </c>
      <c r="D40" s="152">
        <f>D39*28-'Répartition SECTEN1'!D47</f>
        <v>0</v>
      </c>
      <c r="E40" s="152">
        <f>E39*28-'Répartition SECTEN1'!E47</f>
        <v>0</v>
      </c>
      <c r="F40" s="152"/>
      <c r="G40" s="152">
        <f>G39*28-'Répartition SECTEN1'!G47</f>
        <v>0</v>
      </c>
      <c r="H40" s="152"/>
      <c r="I40" s="152">
        <f>I39*28-'Répartition SECTEN1'!I47</f>
        <v>0</v>
      </c>
      <c r="J40" s="152"/>
      <c r="K40" s="152">
        <f>K39*28-'Répartition SECTEN1'!K47</f>
        <v>0</v>
      </c>
      <c r="L40" s="152"/>
      <c r="M40" s="152">
        <f>M39*28-'Répartition SECTEN1'!M47</f>
        <v>0</v>
      </c>
      <c r="N40" s="152">
        <f>N39*28-'Répartition SECTEN1'!N47</f>
        <v>0</v>
      </c>
      <c r="O40" s="152">
        <f>O39*28-'Répartition SECTEN1'!O47</f>
        <v>0</v>
      </c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372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486.194358927971</v>
      </c>
      <c r="D43" s="137">
        <v>494.89031424871439</v>
      </c>
      <c r="E43" s="137">
        <v>478.59555429364428</v>
      </c>
      <c r="F43" s="137">
        <v>448.38156537148797</v>
      </c>
      <c r="G43" s="137">
        <v>430.39760456289275</v>
      </c>
      <c r="H43" s="137">
        <v>404.16922595926286</v>
      </c>
      <c r="I43" s="137">
        <v>383.6780352578395</v>
      </c>
      <c r="J43" s="137">
        <v>325.16759487120692</v>
      </c>
      <c r="K43" s="137">
        <v>290.89548823200596</v>
      </c>
      <c r="L43" s="137">
        <v>244.65917687773225</v>
      </c>
      <c r="M43" s="137">
        <v>216.73458703681169</v>
      </c>
      <c r="N43" s="137">
        <v>155.27936291799597</v>
      </c>
      <c r="O43" s="137">
        <v>103.83786673676974</v>
      </c>
    </row>
    <row r="44" spans="1:15" ht="15.75" x14ac:dyDescent="0.3">
      <c r="A44" s="119" t="s">
        <v>209</v>
      </c>
      <c r="B44" s="92" t="s">
        <v>258</v>
      </c>
      <c r="C44" s="137">
        <v>1.756416356660017E-2</v>
      </c>
      <c r="D44" s="137">
        <v>1.870983980337888E-2</v>
      </c>
      <c r="E44" s="137">
        <v>1.7611506190282462E-2</v>
      </c>
      <c r="F44" s="137">
        <v>1.9497976175982215E-2</v>
      </c>
      <c r="G44" s="137">
        <v>1.9824151615803257E-2</v>
      </c>
      <c r="H44" s="137">
        <v>2.0279966763994118E-2</v>
      </c>
      <c r="I44" s="137">
        <v>2.0641102832105806E-2</v>
      </c>
      <c r="J44" s="137">
        <v>2.1101804566193719E-2</v>
      </c>
      <c r="K44" s="137">
        <v>2.1500642190218383E-2</v>
      </c>
      <c r="L44" s="137">
        <v>2.2270010272988867E-2</v>
      </c>
      <c r="M44" s="137">
        <v>2.2809667639408601E-2</v>
      </c>
      <c r="N44" s="137">
        <v>2.4325528921677098E-2</v>
      </c>
      <c r="O44" s="137">
        <v>2.5843645980795995E-2</v>
      </c>
    </row>
    <row r="45" spans="1:15" ht="15.75" x14ac:dyDescent="0.3">
      <c r="A45" s="119" t="s">
        <v>192</v>
      </c>
      <c r="B45" s="92" t="s">
        <v>259</v>
      </c>
      <c r="C45" s="137">
        <v>30.518904624505463</v>
      </c>
      <c r="D45" s="137">
        <v>30.595237431875443</v>
      </c>
      <c r="E45" s="137">
        <v>30.671570239245426</v>
      </c>
      <c r="F45" s="137">
        <v>31.649266580049098</v>
      </c>
      <c r="G45" s="137">
        <v>32.301064140584884</v>
      </c>
      <c r="H45" s="137">
        <v>33.278760481388566</v>
      </c>
      <c r="I45" s="137">
        <v>33.930558041924378</v>
      </c>
      <c r="J45" s="137">
        <v>34.002986243602408</v>
      </c>
      <c r="K45" s="137">
        <v>34.051271711387763</v>
      </c>
      <c r="L45" s="137">
        <v>34.123699913065799</v>
      </c>
      <c r="M45" s="137">
        <v>34.171985380851154</v>
      </c>
      <c r="N45" s="137">
        <v>34.292699050314546</v>
      </c>
      <c r="O45" s="137">
        <v>34.413412719777938</v>
      </c>
    </row>
    <row r="46" spans="1:15" ht="15.75" x14ac:dyDescent="0.3">
      <c r="A46" s="119" t="s">
        <v>188</v>
      </c>
      <c r="B46" s="92" t="s">
        <v>260</v>
      </c>
      <c r="C46" s="137">
        <v>8.97050496288775</v>
      </c>
      <c r="D46" s="137">
        <v>8.7174809028030644</v>
      </c>
      <c r="E46" s="137">
        <v>8.6646956862168167</v>
      </c>
      <c r="F46" s="137">
        <v>8.7266629757834995</v>
      </c>
      <c r="G46" s="137">
        <v>8.7662654707780909</v>
      </c>
      <c r="H46" s="137">
        <v>8.8053831168909991</v>
      </c>
      <c r="I46" s="137">
        <v>8.8448742617214027</v>
      </c>
      <c r="J46" s="137">
        <v>8.8700648077755577</v>
      </c>
      <c r="K46" s="137">
        <v>8.8957022309537415</v>
      </c>
      <c r="L46" s="137">
        <v>8.9201659385747547</v>
      </c>
      <c r="M46" s="137">
        <v>8.9184152847309299</v>
      </c>
      <c r="N46" s="137">
        <v>8.9267538023912358</v>
      </c>
      <c r="O46" s="137">
        <v>8.90721430051304</v>
      </c>
    </row>
    <row r="47" spans="1:15" ht="15.75" x14ac:dyDescent="0.3">
      <c r="A47" s="119"/>
      <c r="B47" s="97" t="s">
        <v>346</v>
      </c>
      <c r="C47" s="142">
        <f t="shared" ref="C47:D47" si="7">SUM(C43:C46)</f>
        <v>525.70133267893073</v>
      </c>
      <c r="D47" s="142">
        <f t="shared" si="7"/>
        <v>534.22174242319636</v>
      </c>
      <c r="E47" s="142">
        <f t="shared" ref="E47:O47" si="8">SUM(E43:E46)</f>
        <v>517.94943172529679</v>
      </c>
      <c r="F47" s="142">
        <f t="shared" si="8"/>
        <v>488.77699290349648</v>
      </c>
      <c r="G47" s="142">
        <f t="shared" si="8"/>
        <v>471.48475832587155</v>
      </c>
      <c r="H47" s="142">
        <f t="shared" si="8"/>
        <v>446.27364952430645</v>
      </c>
      <c r="I47" s="142">
        <f t="shared" si="8"/>
        <v>426.47410866431738</v>
      </c>
      <c r="J47" s="142">
        <f t="shared" si="8"/>
        <v>368.06174772715104</v>
      </c>
      <c r="K47" s="142">
        <f t="shared" si="8"/>
        <v>333.86396281653771</v>
      </c>
      <c r="L47" s="142">
        <f t="shared" si="8"/>
        <v>287.7253127396458</v>
      </c>
      <c r="M47" s="142">
        <f t="shared" si="8"/>
        <v>259.84779737003322</v>
      </c>
      <c r="N47" s="142">
        <f t="shared" si="8"/>
        <v>198.52314129962343</v>
      </c>
      <c r="O47" s="142">
        <f t="shared" si="8"/>
        <v>147.18433740304152</v>
      </c>
    </row>
    <row r="48" spans="1:15" ht="15.75" x14ac:dyDescent="0.3">
      <c r="A48" s="120"/>
      <c r="B48" s="89" t="s">
        <v>233</v>
      </c>
      <c r="C48" s="152">
        <f>C47*28-'Répartition SECTEN1'!C48</f>
        <v>0</v>
      </c>
      <c r="D48" s="152">
        <f>D47*28-'Répartition SECTEN1'!D48</f>
        <v>0</v>
      </c>
      <c r="E48" s="152">
        <f>E47*28-'Répartition SECTEN1'!E48</f>
        <v>0</v>
      </c>
      <c r="F48" s="152"/>
      <c r="G48" s="152">
        <f>G47*28-'Répartition SECTEN1'!G48</f>
        <v>0</v>
      </c>
      <c r="H48" s="152"/>
      <c r="I48" s="152">
        <f>I47*28-'Répartition SECTEN1'!I48</f>
        <v>0</v>
      </c>
      <c r="J48" s="152"/>
      <c r="K48" s="152">
        <f>K47*28-'Répartition SECTEN1'!K48</f>
        <v>0</v>
      </c>
      <c r="L48" s="152"/>
      <c r="M48" s="152">
        <f>M47*28-'Répartition SECTEN1'!M48</f>
        <v>0</v>
      </c>
      <c r="N48" s="152">
        <f>N47*28-'Répartition SECTEN1'!N48</f>
        <v>0</v>
      </c>
      <c r="O48" s="152">
        <f>O47*28-'Répartition SECTEN1'!O48</f>
        <v>0</v>
      </c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372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40.167317101550779</v>
      </c>
      <c r="D51" s="137">
        <v>39.724666965600974</v>
      </c>
      <c r="E51" s="137">
        <v>36.500322732131039</v>
      </c>
      <c r="F51" s="137">
        <v>34.432841383909206</v>
      </c>
      <c r="G51" s="137">
        <v>31.44656128190509</v>
      </c>
      <c r="H51" s="137">
        <v>29.404985815530026</v>
      </c>
      <c r="I51" s="137">
        <v>27.894785472046692</v>
      </c>
      <c r="J51" s="137">
        <v>27.639183477188169</v>
      </c>
      <c r="K51" s="137">
        <v>27.394851830374211</v>
      </c>
      <c r="L51" s="137">
        <v>26.237291584622874</v>
      </c>
      <c r="M51" s="137">
        <v>25.458770350880339</v>
      </c>
      <c r="N51" s="137">
        <v>25.043133727160964</v>
      </c>
      <c r="O51" s="137">
        <v>24.57845906881801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</row>
    <row r="55" spans="1:15" ht="15.75" x14ac:dyDescent="0.3">
      <c r="A55" s="121" t="s">
        <v>206</v>
      </c>
      <c r="B55" s="87" t="s">
        <v>265</v>
      </c>
      <c r="C55" s="137">
        <v>0.45699877082507279</v>
      </c>
      <c r="D55" s="137">
        <v>0.45699877082507301</v>
      </c>
      <c r="E55" s="137">
        <v>0.45699877082507301</v>
      </c>
      <c r="F55" s="137">
        <v>0.45699877082507301</v>
      </c>
      <c r="G55" s="137">
        <v>0.45699877082507312</v>
      </c>
      <c r="H55" s="137">
        <v>0.45699877082507312</v>
      </c>
      <c r="I55" s="137">
        <v>0.45699877082507312</v>
      </c>
      <c r="J55" s="137">
        <v>0.45699877082507312</v>
      </c>
      <c r="K55" s="137">
        <v>0.45699877082507312</v>
      </c>
      <c r="L55" s="137">
        <v>0.45699877082507312</v>
      </c>
      <c r="M55" s="137">
        <v>0.45699877082507312</v>
      </c>
      <c r="N55" s="137">
        <v>0.45699877082507312</v>
      </c>
      <c r="O55" s="137">
        <v>0.45699877082507312</v>
      </c>
    </row>
    <row r="56" spans="1:15" ht="15.75" x14ac:dyDescent="0.3">
      <c r="A56" s="121" t="s">
        <v>187</v>
      </c>
      <c r="B56" s="87" t="s">
        <v>266</v>
      </c>
      <c r="C56" s="137">
        <v>94.404059587131627</v>
      </c>
      <c r="D56" s="137">
        <v>95.778259275180787</v>
      </c>
      <c r="E56" s="137">
        <v>97.099251370903616</v>
      </c>
      <c r="F56" s="137">
        <v>100.95586249167934</v>
      </c>
      <c r="G56" s="137">
        <v>103.53773548019612</v>
      </c>
      <c r="H56" s="137">
        <v>104.75315718739057</v>
      </c>
      <c r="I56" s="137">
        <v>105.67698616885956</v>
      </c>
      <c r="J56" s="137">
        <v>103.96107180519374</v>
      </c>
      <c r="K56" s="137">
        <v>104.67930781111922</v>
      </c>
      <c r="L56" s="137">
        <v>105.64281588212084</v>
      </c>
      <c r="M56" s="137">
        <v>106.12917651385177</v>
      </c>
      <c r="N56" s="137">
        <v>107.46728536997711</v>
      </c>
      <c r="O56" s="137">
        <v>108.57293174143832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135.02837545950749</v>
      </c>
      <c r="D58" s="143">
        <f t="shared" si="9"/>
        <v>135.95992501160683</v>
      </c>
      <c r="E58" s="143">
        <f>SUM(E51:E57)</f>
        <v>134.05657287385972</v>
      </c>
      <c r="F58" s="143">
        <f t="shared" ref="F58:O58" si="10">SUM(F51:F57)</f>
        <v>135.84570264641363</v>
      </c>
      <c r="G58" s="143">
        <f t="shared" si="10"/>
        <v>135.44129553292629</v>
      </c>
      <c r="H58" s="143">
        <f t="shared" si="10"/>
        <v>134.61514177374568</v>
      </c>
      <c r="I58" s="143">
        <f t="shared" si="10"/>
        <v>134.02877041173133</v>
      </c>
      <c r="J58" s="143">
        <f t="shared" si="10"/>
        <v>132.05725405320698</v>
      </c>
      <c r="K58" s="143">
        <f t="shared" si="10"/>
        <v>132.53115841231849</v>
      </c>
      <c r="L58" s="143">
        <f t="shared" si="10"/>
        <v>132.33710623756878</v>
      </c>
      <c r="M58" s="143">
        <f t="shared" si="10"/>
        <v>132.04494563555718</v>
      </c>
      <c r="N58" s="143">
        <f t="shared" si="10"/>
        <v>132.96741786796315</v>
      </c>
      <c r="O58" s="143">
        <f t="shared" si="10"/>
        <v>133.60838958108141</v>
      </c>
    </row>
    <row r="59" spans="1:15" ht="15.75" x14ac:dyDescent="0.3">
      <c r="A59" s="121" t="s">
        <v>230</v>
      </c>
      <c r="B59" s="87" t="s">
        <v>269</v>
      </c>
      <c r="C59" s="137">
        <v>2.3314027215989626</v>
      </c>
      <c r="D59" s="137">
        <v>2.2796374281392482</v>
      </c>
      <c r="E59" s="137">
        <v>2.1193774050130045</v>
      </c>
      <c r="F59" s="137">
        <v>2.0991175671101101</v>
      </c>
      <c r="G59" s="137">
        <v>1.95363855763657</v>
      </c>
      <c r="H59" s="137">
        <v>1.7519663096170492</v>
      </c>
      <c r="I59" s="137">
        <v>1.6175181442707025</v>
      </c>
      <c r="J59" s="137">
        <v>1.5485627831702773</v>
      </c>
      <c r="K59" s="137">
        <v>1.50259254243666</v>
      </c>
      <c r="L59" s="137">
        <v>1.4446112883184528</v>
      </c>
      <c r="M59" s="137">
        <v>1.4059571189063136</v>
      </c>
      <c r="N59" s="137">
        <v>1.305522793318346</v>
      </c>
      <c r="O59" s="137">
        <v>1.2847131987571989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</row>
    <row r="63" spans="1:15" ht="27" x14ac:dyDescent="0.3">
      <c r="A63" s="121" t="s">
        <v>207</v>
      </c>
      <c r="B63" s="87" t="s">
        <v>273</v>
      </c>
      <c r="C63" s="137">
        <v>6.7255131688726322E-2</v>
      </c>
      <c r="D63" s="137">
        <v>8.6547892280795763E-2</v>
      </c>
      <c r="E63" s="137">
        <v>8.0617737621616753E-2</v>
      </c>
      <c r="F63" s="137">
        <v>5.8101799045068726E-3</v>
      </c>
      <c r="G63" s="137">
        <v>4.9557061771780576E-3</v>
      </c>
      <c r="H63" s="137">
        <v>3.786376934951118E-3</v>
      </c>
      <c r="I63" s="137">
        <v>3.0068241067998224E-3</v>
      </c>
      <c r="J63" s="137">
        <v>2.4406829294172858E-3</v>
      </c>
      <c r="K63" s="137">
        <v>2.0632554778289265E-3</v>
      </c>
      <c r="L63" s="137">
        <v>1.5770637460577968E-3</v>
      </c>
      <c r="M63" s="137">
        <v>1.2529359248770434E-3</v>
      </c>
      <c r="N63" s="137">
        <v>5.1351675531890063E-4</v>
      </c>
      <c r="O63" s="137">
        <v>4.2410480778344193E-4</v>
      </c>
    </row>
    <row r="64" spans="1:15" x14ac:dyDescent="0.25">
      <c r="A64" s="121"/>
      <c r="B64" s="100" t="s">
        <v>348</v>
      </c>
      <c r="C64" s="143">
        <f t="shared" ref="C64:D64" si="11">SUM(C59:C63)</f>
        <v>2.398657853287689</v>
      </c>
      <c r="D64" s="143">
        <f t="shared" si="11"/>
        <v>2.366185320420044</v>
      </c>
      <c r="E64" s="143">
        <f>SUM(E59:E63)</f>
        <v>2.1999951426346214</v>
      </c>
      <c r="F64" s="143">
        <f t="shared" ref="F64:O64" si="12">SUM(F59:F63)</f>
        <v>2.1049277470146168</v>
      </c>
      <c r="G64" s="143">
        <f t="shared" si="12"/>
        <v>1.9585942638137481</v>
      </c>
      <c r="H64" s="143">
        <f t="shared" si="12"/>
        <v>1.7557526865520003</v>
      </c>
      <c r="I64" s="143">
        <f t="shared" si="12"/>
        <v>1.6205249683775023</v>
      </c>
      <c r="J64" s="143">
        <f t="shared" si="12"/>
        <v>1.5510034660996945</v>
      </c>
      <c r="K64" s="143">
        <f t="shared" si="12"/>
        <v>1.5046557979144888</v>
      </c>
      <c r="L64" s="143">
        <f t="shared" si="12"/>
        <v>1.4461883520645105</v>
      </c>
      <c r="M64" s="143">
        <f t="shared" si="12"/>
        <v>1.4072100548311905</v>
      </c>
      <c r="N64" s="143">
        <f t="shared" si="12"/>
        <v>1.3060363100736649</v>
      </c>
      <c r="O64" s="143">
        <f t="shared" si="12"/>
        <v>1.2851373035649825</v>
      </c>
    </row>
    <row r="65" spans="1:15" ht="15.75" x14ac:dyDescent="0.3">
      <c r="A65" s="119"/>
      <c r="B65" s="101" t="s">
        <v>349</v>
      </c>
      <c r="C65" s="144">
        <f t="shared" ref="C65:D65" si="13">SUM(C58,C64)</f>
        <v>137.42703331279517</v>
      </c>
      <c r="D65" s="144">
        <f t="shared" si="13"/>
        <v>138.32611033202687</v>
      </c>
      <c r="E65" s="144">
        <f>SUM(E58,E64)</f>
        <v>136.25656801649436</v>
      </c>
      <c r="F65" s="144">
        <f t="shared" ref="F65:O65" si="14">SUM(F58,F64)</f>
        <v>137.95063039342824</v>
      </c>
      <c r="G65" s="144">
        <f t="shared" si="14"/>
        <v>137.39988979674004</v>
      </c>
      <c r="H65" s="144">
        <f t="shared" si="14"/>
        <v>136.37089446029768</v>
      </c>
      <c r="I65" s="144">
        <f t="shared" si="14"/>
        <v>135.64929538010884</v>
      </c>
      <c r="J65" s="144">
        <f t="shared" si="14"/>
        <v>133.60825751930668</v>
      </c>
      <c r="K65" s="144">
        <f t="shared" si="14"/>
        <v>134.03581421023299</v>
      </c>
      <c r="L65" s="144">
        <f t="shared" si="14"/>
        <v>133.7832945896333</v>
      </c>
      <c r="M65" s="144">
        <f t="shared" si="14"/>
        <v>133.45215569038837</v>
      </c>
      <c r="N65" s="144">
        <f t="shared" si="14"/>
        <v>134.27345417803681</v>
      </c>
      <c r="O65" s="144">
        <f t="shared" si="14"/>
        <v>134.89352688464641</v>
      </c>
    </row>
    <row r="66" spans="1:15" ht="15.75" x14ac:dyDescent="0.3">
      <c r="A66" s="120"/>
      <c r="B66" s="89" t="s">
        <v>233</v>
      </c>
      <c r="C66" s="152">
        <f>C65*28-'Répartition SECTEN1'!C49</f>
        <v>0</v>
      </c>
      <c r="D66" s="152">
        <f>D65*28-'Répartition SECTEN1'!D49</f>
        <v>0</v>
      </c>
      <c r="E66" s="152">
        <f>E65*28-'Répartition SECTEN1'!E49</f>
        <v>0</v>
      </c>
      <c r="F66" s="152"/>
      <c r="G66" s="152">
        <f>G65*28-'Répartition SECTEN1'!G49</f>
        <v>0</v>
      </c>
      <c r="H66" s="152"/>
      <c r="I66" s="152">
        <f>I65*28-'Répartition SECTEN1'!I49</f>
        <v>0</v>
      </c>
      <c r="J66" s="152"/>
      <c r="K66" s="152">
        <f>K65*28-'Répartition SECTEN1'!K49</f>
        <v>0</v>
      </c>
      <c r="L66" s="152"/>
      <c r="M66" s="152">
        <f>M65*28-'Répartition SECTEN1'!M49</f>
        <v>0</v>
      </c>
      <c r="N66" s="152">
        <f>N65*28-'Répartition SECTEN1'!N49</f>
        <v>0</v>
      </c>
      <c r="O66" s="152">
        <f>O65*28-'Répartition SECTEN1'!O49</f>
        <v>0</v>
      </c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372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1322.4628161536937</v>
      </c>
      <c r="D69" s="137">
        <v>1297.826148360715</v>
      </c>
      <c r="E69" s="137">
        <v>1279.6404781527708</v>
      </c>
      <c r="F69" s="137">
        <v>1249.420966779993</v>
      </c>
      <c r="G69" s="137">
        <v>1242.3865958689826</v>
      </c>
      <c r="H69" s="137">
        <v>1231.8573544043165</v>
      </c>
      <c r="I69" s="137">
        <v>1224.8527578782453</v>
      </c>
      <c r="J69" s="137">
        <v>1211.1493285216279</v>
      </c>
      <c r="K69" s="137">
        <v>1202.0195652096429</v>
      </c>
      <c r="L69" s="137">
        <v>1188.3338132152535</v>
      </c>
      <c r="M69" s="137">
        <v>1179.2159718796934</v>
      </c>
      <c r="N69" s="137">
        <v>1156.4426766006391</v>
      </c>
      <c r="O69" s="137">
        <v>1142.395087246105</v>
      </c>
    </row>
    <row r="70" spans="1:15" ht="15.75" x14ac:dyDescent="0.3">
      <c r="A70" s="119" t="s">
        <v>214</v>
      </c>
      <c r="B70" s="92" t="s">
        <v>275</v>
      </c>
      <c r="C70" s="137">
        <v>64.821508608888294</v>
      </c>
      <c r="D70" s="137">
        <v>64.415307422584902</v>
      </c>
      <c r="E70" s="137">
        <v>64.039375836524911</v>
      </c>
      <c r="F70" s="137">
        <v>60.158335201470884</v>
      </c>
      <c r="G70" s="137">
        <v>59.371287141328629</v>
      </c>
      <c r="H70" s="137">
        <v>58.199363455372399</v>
      </c>
      <c r="I70" s="137">
        <v>57.42384660090628</v>
      </c>
      <c r="J70" s="137">
        <v>55.67842358260696</v>
      </c>
      <c r="K70" s="137">
        <v>54.528199057839132</v>
      </c>
      <c r="L70" s="137">
        <v>52.822948501834958</v>
      </c>
      <c r="M70" s="137">
        <v>51.699505618597222</v>
      </c>
      <c r="N70" s="137">
        <v>48.937766283180572</v>
      </c>
      <c r="O70" s="137">
        <v>46.459981520684025</v>
      </c>
    </row>
    <row r="71" spans="1:15" ht="15.75" x14ac:dyDescent="0.3">
      <c r="A71" s="119" t="s">
        <v>215</v>
      </c>
      <c r="B71" s="92" t="s">
        <v>276</v>
      </c>
      <c r="C71" s="137">
        <v>7.6943033655623507</v>
      </c>
      <c r="D71" s="137">
        <v>7.5627591500779134</v>
      </c>
      <c r="E71" s="137">
        <v>7.4240492373691538</v>
      </c>
      <c r="F71" s="137">
        <v>0.63627179628367581</v>
      </c>
      <c r="G71" s="137">
        <v>0.63145467184956783</v>
      </c>
      <c r="H71" s="137">
        <v>0.62422898519840631</v>
      </c>
      <c r="I71" s="137">
        <v>0.61941186076429844</v>
      </c>
      <c r="J71" s="137">
        <v>0.61668821069267032</v>
      </c>
      <c r="K71" s="137">
        <v>0.61487244397825158</v>
      </c>
      <c r="L71" s="137">
        <v>0.61214879390662347</v>
      </c>
      <c r="M71" s="137">
        <v>0.61033302719220472</v>
      </c>
      <c r="N71" s="137">
        <v>0.60579361040615787</v>
      </c>
      <c r="O71" s="137">
        <v>6.2136344769693386</v>
      </c>
    </row>
    <row r="72" spans="1:15" ht="15.75" x14ac:dyDescent="0.3">
      <c r="A72" s="119" t="s">
        <v>213</v>
      </c>
      <c r="B72" s="92" t="s">
        <v>277</v>
      </c>
      <c r="C72" s="137">
        <v>126.46514867593301</v>
      </c>
      <c r="D72" s="137">
        <v>125.18699049775445</v>
      </c>
      <c r="E72" s="137">
        <v>126.18715029225012</v>
      </c>
      <c r="F72" s="137">
        <v>123.94817184909387</v>
      </c>
      <c r="G72" s="137">
        <v>123.57174332256226</v>
      </c>
      <c r="H72" s="137">
        <v>123.00714758087247</v>
      </c>
      <c r="I72" s="137">
        <v>122.63078179827717</v>
      </c>
      <c r="J72" s="137">
        <v>121.80044699848713</v>
      </c>
      <c r="K72" s="137">
        <v>121.24690706983932</v>
      </c>
      <c r="L72" s="137">
        <v>120.41662207064191</v>
      </c>
      <c r="M72" s="137">
        <v>119.86311532959024</v>
      </c>
      <c r="N72" s="137">
        <v>118.47940658422928</v>
      </c>
      <c r="O72" s="137">
        <v>118.15407045737292</v>
      </c>
    </row>
    <row r="73" spans="1:15" ht="15.75" x14ac:dyDescent="0.3">
      <c r="A73" s="119"/>
      <c r="B73" s="104" t="s">
        <v>350</v>
      </c>
      <c r="C73" s="145">
        <f t="shared" ref="C73:D73" si="15">SUM(C69:C72)</f>
        <v>1521.4437768040773</v>
      </c>
      <c r="D73" s="145">
        <f t="shared" si="15"/>
        <v>1494.9912054311324</v>
      </c>
      <c r="E73" s="145">
        <f>SUM(E69:E72)</f>
        <v>1477.2910535189151</v>
      </c>
      <c r="F73" s="145">
        <f t="shared" ref="F73:O73" si="16">SUM(F69:F72)</f>
        <v>1434.1637456268413</v>
      </c>
      <c r="G73" s="145">
        <f t="shared" si="16"/>
        <v>1425.9610810047229</v>
      </c>
      <c r="H73" s="145">
        <f t="shared" si="16"/>
        <v>1413.6880944257598</v>
      </c>
      <c r="I73" s="145">
        <f t="shared" si="16"/>
        <v>1405.526798138193</v>
      </c>
      <c r="J73" s="145">
        <f t="shared" si="16"/>
        <v>1389.2448873134147</v>
      </c>
      <c r="K73" s="145">
        <f t="shared" si="16"/>
        <v>1378.4095437812998</v>
      </c>
      <c r="L73" s="145">
        <f t="shared" si="16"/>
        <v>1362.1855325816373</v>
      </c>
      <c r="M73" s="145">
        <f t="shared" si="16"/>
        <v>1351.388925855073</v>
      </c>
      <c r="N73" s="145">
        <f t="shared" si="16"/>
        <v>1324.4656430784551</v>
      </c>
      <c r="O73" s="145">
        <f t="shared" si="16"/>
        <v>1313.2227737011315</v>
      </c>
    </row>
    <row r="74" spans="1:15" ht="15.75" x14ac:dyDescent="0.3">
      <c r="A74" s="119" t="s">
        <v>196</v>
      </c>
      <c r="B74" s="92" t="s">
        <v>278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1.1667298959318539</v>
      </c>
      <c r="D77" s="137">
        <v>1.2587743618283733</v>
      </c>
      <c r="E77" s="137">
        <v>1.1302866180277802</v>
      </c>
      <c r="F77" s="137">
        <v>1.1271329740149991</v>
      </c>
      <c r="G77" s="137">
        <v>1.125030544673145</v>
      </c>
      <c r="H77" s="137">
        <v>1.1218769006603639</v>
      </c>
      <c r="I77" s="137">
        <v>1.1197744713185103</v>
      </c>
      <c r="J77" s="137">
        <v>1.1150225369552633</v>
      </c>
      <c r="K77" s="137">
        <v>1.1118545807130984</v>
      </c>
      <c r="L77" s="137">
        <v>1.1071026463498512</v>
      </c>
      <c r="M77" s="137">
        <v>1.1039346901076865</v>
      </c>
      <c r="N77" s="137">
        <v>1.0960147995022747</v>
      </c>
      <c r="O77" s="137">
        <v>1.0880949088968626</v>
      </c>
    </row>
    <row r="78" spans="1:15" ht="15.75" x14ac:dyDescent="0.3">
      <c r="A78" s="119" t="s">
        <v>193</v>
      </c>
      <c r="B78" s="92" t="s">
        <v>282</v>
      </c>
      <c r="C78" s="137">
        <v>1.3651884324477725</v>
      </c>
      <c r="D78" s="137">
        <v>1.5602113650722949</v>
      </c>
      <c r="E78" s="137">
        <v>1.5292962611374474</v>
      </c>
      <c r="F78" s="137">
        <v>1.529529583296807</v>
      </c>
      <c r="G78" s="137">
        <v>1.5296851314030466</v>
      </c>
      <c r="H78" s="137">
        <v>1.5299184535624064</v>
      </c>
      <c r="I78" s="137">
        <v>1.5300740016686463</v>
      </c>
      <c r="J78" s="137">
        <v>1.5304239849076855</v>
      </c>
      <c r="K78" s="137">
        <v>1.5306573070670453</v>
      </c>
      <c r="L78" s="137">
        <v>1.5310072903060847</v>
      </c>
      <c r="M78" s="137">
        <v>1.5312406124654443</v>
      </c>
      <c r="N78" s="137">
        <v>1.5318239178638435</v>
      </c>
      <c r="O78" s="137">
        <v>1.5324072232622425</v>
      </c>
    </row>
    <row r="79" spans="1:15" ht="15.75" x14ac:dyDescent="0.3">
      <c r="A79" s="119"/>
      <c r="B79" s="104" t="s">
        <v>351</v>
      </c>
      <c r="C79" s="145">
        <f t="shared" ref="C79:D79" si="17">SUM(C74:C78)</f>
        <v>2.5319183283796267</v>
      </c>
      <c r="D79" s="145">
        <f t="shared" si="17"/>
        <v>2.8189857269006682</v>
      </c>
      <c r="E79" s="145">
        <f>SUM(E74:E78)</f>
        <v>2.6595828791652276</v>
      </c>
      <c r="F79" s="145">
        <f t="shared" ref="F79:O79" si="18">SUM(F74:F78)</f>
        <v>2.6566625573118063</v>
      </c>
      <c r="G79" s="145">
        <f t="shared" si="18"/>
        <v>2.6547156760761919</v>
      </c>
      <c r="H79" s="145">
        <f t="shared" si="18"/>
        <v>2.6517953542227701</v>
      </c>
      <c r="I79" s="145">
        <f t="shared" si="18"/>
        <v>2.6498484729871565</v>
      </c>
      <c r="J79" s="145">
        <f t="shared" si="18"/>
        <v>2.645446521862949</v>
      </c>
      <c r="K79" s="145">
        <f t="shared" si="18"/>
        <v>2.6425118877801435</v>
      </c>
      <c r="L79" s="145">
        <f t="shared" si="18"/>
        <v>2.638109936655936</v>
      </c>
      <c r="M79" s="145">
        <f t="shared" si="18"/>
        <v>2.6351753025731308</v>
      </c>
      <c r="N79" s="145">
        <f t="shared" si="18"/>
        <v>2.6278387173661182</v>
      </c>
      <c r="O79" s="145">
        <f t="shared" si="18"/>
        <v>2.6205021321591051</v>
      </c>
    </row>
    <row r="80" spans="1:15" ht="15.75" x14ac:dyDescent="0.3">
      <c r="A80" s="119" t="s">
        <v>205</v>
      </c>
      <c r="B80" s="92" t="s">
        <v>283</v>
      </c>
      <c r="C80" s="137">
        <v>0.4295389368913568</v>
      </c>
      <c r="D80" s="137">
        <v>0.42956882876552854</v>
      </c>
      <c r="E80" s="137">
        <v>0.44067302457716806</v>
      </c>
      <c r="F80" s="137">
        <v>0.42352012924634835</v>
      </c>
      <c r="G80" s="137">
        <v>0.42552460761063693</v>
      </c>
      <c r="H80" s="137">
        <v>0.42808518670558837</v>
      </c>
      <c r="I80" s="137">
        <v>0.42948967422578671</v>
      </c>
      <c r="J80" s="137">
        <v>0.43120043544832309</v>
      </c>
      <c r="K80" s="137">
        <v>0.43214189088072336</v>
      </c>
      <c r="L80" s="137">
        <v>0.43341760602845586</v>
      </c>
      <c r="M80" s="137">
        <v>0.43429839292954153</v>
      </c>
      <c r="N80" s="137">
        <v>0.43730664093088217</v>
      </c>
      <c r="O80" s="137">
        <v>0.44262914129176273</v>
      </c>
    </row>
    <row r="81" spans="1:15" ht="15.75" x14ac:dyDescent="0.3">
      <c r="A81" s="119"/>
      <c r="B81" s="105" t="s">
        <v>352</v>
      </c>
      <c r="C81" s="146">
        <f t="shared" ref="C81:D81" si="19">+C79+C73+C80</f>
        <v>1524.4052340693481</v>
      </c>
      <c r="D81" s="146">
        <f t="shared" si="19"/>
        <v>1498.2397599867984</v>
      </c>
      <c r="E81" s="146">
        <f>+E79+E73+E80</f>
        <v>1480.3913094226575</v>
      </c>
      <c r="F81" s="146">
        <f t="shared" ref="F81:O81" si="20">+F79+F73+F80</f>
        <v>1437.2439283133995</v>
      </c>
      <c r="G81" s="146">
        <f t="shared" si="20"/>
        <v>1429.0413212884098</v>
      </c>
      <c r="H81" s="146">
        <f t="shared" si="20"/>
        <v>1416.7679749666881</v>
      </c>
      <c r="I81" s="146">
        <f t="shared" si="20"/>
        <v>1408.6061362854059</v>
      </c>
      <c r="J81" s="146">
        <f t="shared" si="20"/>
        <v>1392.321534270726</v>
      </c>
      <c r="K81" s="146">
        <f t="shared" si="20"/>
        <v>1381.4841975599606</v>
      </c>
      <c r="L81" s="146">
        <f t="shared" si="20"/>
        <v>1365.2570601243215</v>
      </c>
      <c r="M81" s="146">
        <f t="shared" si="20"/>
        <v>1354.4583995505757</v>
      </c>
      <c r="N81" s="146">
        <f t="shared" si="20"/>
        <v>1327.5307884367521</v>
      </c>
      <c r="O81" s="146">
        <f t="shared" si="20"/>
        <v>1316.2859049745823</v>
      </c>
    </row>
    <row r="82" spans="1:15" ht="15.75" x14ac:dyDescent="0.3">
      <c r="A82" s="119"/>
      <c r="B82" s="89" t="s">
        <v>233</v>
      </c>
      <c r="C82" s="152">
        <f>C81*28-'Répartition SECTEN1'!C50</f>
        <v>0</v>
      </c>
      <c r="D82" s="152">
        <f>D81*28-'Répartition SECTEN1'!D50</f>
        <v>0</v>
      </c>
      <c r="E82" s="152">
        <f>E81*28-'Répartition SECTEN1'!E50</f>
        <v>0</v>
      </c>
      <c r="F82" s="152"/>
      <c r="G82" s="152">
        <f>G81*28-'Répartition SECTEN1'!G50</f>
        <v>0</v>
      </c>
      <c r="H82" s="152"/>
      <c r="I82" s="152">
        <f>I81*28-'Répartition SECTEN1'!I50</f>
        <v>0</v>
      </c>
      <c r="J82" s="152"/>
      <c r="K82" s="152">
        <f>K81*28-'Répartition SECTEN1'!K50</f>
        <v>0</v>
      </c>
      <c r="L82" s="152"/>
      <c r="M82" s="152">
        <f>M81*28-'Répartition SECTEN1'!M50</f>
        <v>0</v>
      </c>
      <c r="N82" s="152">
        <f>N81*28-'Répartition SECTEN1'!N50</f>
        <v>0</v>
      </c>
      <c r="O82" s="152">
        <f>O81*28-'Répartition SECTEN1'!O50</f>
        <v>0</v>
      </c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372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0.2246876222064346</v>
      </c>
      <c r="D85" s="137">
        <v>0.19401602203039545</v>
      </c>
      <c r="E85" s="137">
        <v>0.13816189463565579</v>
      </c>
      <c r="F85" s="137">
        <v>9.8322578393533991E-2</v>
      </c>
      <c r="G85" s="137">
        <v>7.6502756999794405E-2</v>
      </c>
      <c r="H85" s="137">
        <v>4.3007181055022763E-2</v>
      </c>
      <c r="I85" s="137">
        <v>2.8924723207783068E-2</v>
      </c>
      <c r="J85" s="137">
        <v>1.9288576178159846E-2</v>
      </c>
      <c r="K85" s="137">
        <v>1.5096244914025995E-2</v>
      </c>
      <c r="L85" s="137">
        <v>1.1552953479821979E-2</v>
      </c>
      <c r="M85" s="137">
        <v>9.7355879467599868E-3</v>
      </c>
      <c r="N85" s="137">
        <v>8.2169382543549087E-3</v>
      </c>
      <c r="O85" s="137">
        <v>7.5867733457035862E-3</v>
      </c>
    </row>
    <row r="86" spans="1:15" ht="15.75" x14ac:dyDescent="0.3">
      <c r="A86" s="119" t="s">
        <v>173</v>
      </c>
      <c r="B86" s="92" t="s">
        <v>285</v>
      </c>
      <c r="C86" s="137">
        <v>3.5185336676671777</v>
      </c>
      <c r="D86" s="137">
        <v>3.7707778263008351</v>
      </c>
      <c r="E86" s="137">
        <v>3.24444938787732</v>
      </c>
      <c r="F86" s="137">
        <v>4.0191708518248053</v>
      </c>
      <c r="G86" s="137">
        <v>4.1633776912574616</v>
      </c>
      <c r="H86" s="137">
        <v>4.4417825144622247</v>
      </c>
      <c r="I86" s="137">
        <v>4.6086367941654487</v>
      </c>
      <c r="J86" s="137">
        <v>4.4444253863380379</v>
      </c>
      <c r="K86" s="137">
        <v>4.2947005648231551</v>
      </c>
      <c r="L86" s="137">
        <v>3.9998553626413913</v>
      </c>
      <c r="M86" s="137">
        <v>3.7954841726707049</v>
      </c>
      <c r="N86" s="137">
        <v>3.2370252967988518</v>
      </c>
      <c r="O86" s="137">
        <v>2.9325341058922212</v>
      </c>
    </row>
    <row r="87" spans="1:15" ht="15.75" x14ac:dyDescent="0.3">
      <c r="A87" s="119" t="s">
        <v>174</v>
      </c>
      <c r="B87" s="92" t="s">
        <v>286</v>
      </c>
      <c r="C87" s="137">
        <v>7.3689323549686369E-3</v>
      </c>
      <c r="D87" s="137">
        <v>6.3727063295389869E-3</v>
      </c>
      <c r="E87" s="137">
        <v>4.2434691569526962E-3</v>
      </c>
      <c r="F87" s="137">
        <v>3.6130967653844348E-3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5" ht="15.75" x14ac:dyDescent="0.3">
      <c r="A88" s="119" t="s">
        <v>175</v>
      </c>
      <c r="B88" s="92" t="s">
        <v>354</v>
      </c>
      <c r="C88" s="137">
        <v>2.1526074720927763E-3</v>
      </c>
      <c r="D88" s="137">
        <v>1.8020556720545599E-3</v>
      </c>
      <c r="E88" s="137">
        <v>1.2327754223704719E-3</v>
      </c>
      <c r="F88" s="137">
        <v>2.1659926789757613E-3</v>
      </c>
      <c r="G88" s="137">
        <v>2.1005432968492577E-3</v>
      </c>
      <c r="H88" s="137">
        <v>2.1038884706473045E-3</v>
      </c>
      <c r="I88" s="137">
        <v>2.1135931881801091E-3</v>
      </c>
      <c r="J88" s="137">
        <v>2.1368056047498425E-3</v>
      </c>
      <c r="K88" s="137">
        <v>2.1584608080608904E-3</v>
      </c>
      <c r="L88" s="137">
        <v>2.1833142252371146E-3</v>
      </c>
      <c r="M88" s="137">
        <v>2.1982526717882938E-3</v>
      </c>
      <c r="N88" s="137">
        <v>2.2191337076370617E-3</v>
      </c>
      <c r="O88" s="137">
        <v>0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4.1506095812470049E-2</v>
      </c>
      <c r="D90" s="137">
        <v>3.2041810673162724E-2</v>
      </c>
      <c r="E90" s="137">
        <v>2.1567074188825485E-2</v>
      </c>
      <c r="F90" s="137">
        <v>1.3317797971378305E-2</v>
      </c>
      <c r="G90" s="137">
        <v>9.6562314329156681E-3</v>
      </c>
      <c r="H90" s="137">
        <v>6.3734363716795141E-3</v>
      </c>
      <c r="I90" s="137">
        <v>5.3618233619617582E-3</v>
      </c>
      <c r="J90" s="137">
        <v>4.7136587004904017E-3</v>
      </c>
      <c r="K90" s="137">
        <v>4.5968684780121945E-3</v>
      </c>
      <c r="L90" s="137">
        <v>4.5554955419252613E-3</v>
      </c>
      <c r="M90" s="137">
        <v>4.4732021941989815E-3</v>
      </c>
      <c r="N90" s="137">
        <v>4.2591255213214269E-3</v>
      </c>
      <c r="O90" s="137">
        <v>4.1486429940323227E-3</v>
      </c>
    </row>
    <row r="91" spans="1:15" ht="15.75" x14ac:dyDescent="0.3">
      <c r="A91" s="119" t="s">
        <v>177</v>
      </c>
      <c r="B91" s="92" t="s">
        <v>290</v>
      </c>
      <c r="C91" s="137">
        <v>0.37915244081038607</v>
      </c>
      <c r="D91" s="137">
        <v>0.39392949203934596</v>
      </c>
      <c r="E91" s="137">
        <v>0.28853779134762259</v>
      </c>
      <c r="F91" s="137">
        <v>0.5785330730680962</v>
      </c>
      <c r="G91" s="137">
        <v>0.74484973625336115</v>
      </c>
      <c r="H91" s="137">
        <v>0.81292494446955466</v>
      </c>
      <c r="I91" s="137">
        <v>0.86582086180254247</v>
      </c>
      <c r="J91" s="137">
        <v>0.8818865961849981</v>
      </c>
      <c r="K91" s="137">
        <v>0.89105426814978694</v>
      </c>
      <c r="L91" s="137">
        <v>0.88261933252461888</v>
      </c>
      <c r="M91" s="137">
        <v>0.85826668557098273</v>
      </c>
      <c r="N91" s="137">
        <v>0.75792367274737027</v>
      </c>
      <c r="O91" s="137">
        <v>0.69687856544232596</v>
      </c>
    </row>
    <row r="92" spans="1:15" s="52" customFormat="1" ht="15.75" x14ac:dyDescent="0.3">
      <c r="A92" s="183" t="s">
        <v>178</v>
      </c>
      <c r="B92" s="184" t="s">
        <v>389</v>
      </c>
      <c r="C92" s="137">
        <v>2.3298093652898963E-2</v>
      </c>
      <c r="D92" s="137">
        <v>2.110217570145019E-2</v>
      </c>
      <c r="E92" s="137">
        <v>1.4200472920899394E-2</v>
      </c>
      <c r="F92" s="137">
        <v>9.095066768332459E-3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9.7596474126643504E-3</v>
      </c>
      <c r="D93" s="137">
        <v>6.988112569681083E-3</v>
      </c>
      <c r="E93" s="137">
        <v>5.0083325851426226E-3</v>
      </c>
      <c r="F93" s="137">
        <v>4.5873871358109572E-3</v>
      </c>
      <c r="G93" s="137">
        <v>4.3903223377643359E-3</v>
      </c>
      <c r="H93" s="137">
        <v>4.4086476299060309E-3</v>
      </c>
      <c r="I93" s="137">
        <v>4.4299791590272407E-3</v>
      </c>
      <c r="J93" s="137">
        <v>4.4804870508482007E-3</v>
      </c>
      <c r="K93" s="137">
        <v>4.5258014279711371E-3</v>
      </c>
      <c r="L93" s="137">
        <v>4.5781199675114801E-3</v>
      </c>
      <c r="M93" s="137">
        <v>4.6087784878916056E-3</v>
      </c>
      <c r="N93" s="137">
        <v>4.6512824921052173E-3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0.37706864962554359</v>
      </c>
      <c r="D95" s="137">
        <v>0.33932678528483712</v>
      </c>
      <c r="E95" s="137">
        <v>0.24684062415012542</v>
      </c>
      <c r="F95" s="137">
        <v>0.2522957327401889</v>
      </c>
      <c r="G95" s="137">
        <v>0.21736503901094487</v>
      </c>
      <c r="H95" s="137">
        <v>0.15649464599571761</v>
      </c>
      <c r="I95" s="137">
        <v>0.12008311213854794</v>
      </c>
      <c r="J95" s="137">
        <v>0.10096401119626834</v>
      </c>
      <c r="K95" s="137">
        <v>9.4063075395285536E-2</v>
      </c>
      <c r="L95" s="137">
        <v>8.714251662758131E-2</v>
      </c>
      <c r="M95" s="137">
        <v>8.2618420930351558E-2</v>
      </c>
      <c r="N95" s="137">
        <v>8.0729192405258068E-2</v>
      </c>
      <c r="O95" s="137">
        <v>8.4224889518376728E-2</v>
      </c>
    </row>
    <row r="96" spans="1:15" ht="15.75" x14ac:dyDescent="0.3">
      <c r="A96" s="119" t="s">
        <v>181</v>
      </c>
      <c r="B96" s="92" t="s">
        <v>356</v>
      </c>
      <c r="C96" s="137">
        <v>2.8811393386515816E-3</v>
      </c>
      <c r="D96" s="137">
        <v>1.7562238060007105E-3</v>
      </c>
      <c r="E96" s="137">
        <v>1.3047616668654016E-3</v>
      </c>
      <c r="F96" s="137">
        <v>4.9229206115235723E-4</v>
      </c>
      <c r="G96" s="137">
        <v>5.3624218088832172E-4</v>
      </c>
      <c r="H96" s="137">
        <v>5.895393958798656E-4</v>
      </c>
      <c r="I96" s="137">
        <v>6.1873492460821368E-4</v>
      </c>
      <c r="J96" s="137">
        <v>6.843437800746002E-4</v>
      </c>
      <c r="K96" s="137">
        <v>6.4323691786126219E-4</v>
      </c>
      <c r="L96" s="137">
        <v>6.0583439098835636E-4</v>
      </c>
      <c r="M96" s="137">
        <v>6.3457536453916487E-4</v>
      </c>
      <c r="N96" s="137">
        <v>5.4929572223380346E-4</v>
      </c>
      <c r="O96" s="137">
        <v>3.5015479765287295E-5</v>
      </c>
    </row>
    <row r="97" spans="1:15" ht="15.75" x14ac:dyDescent="0.3">
      <c r="A97" s="119" t="s">
        <v>182</v>
      </c>
      <c r="B97" s="92" t="s">
        <v>357</v>
      </c>
      <c r="C97" s="137">
        <v>0.3884637290087532</v>
      </c>
      <c r="D97" s="137">
        <v>0.43054032641430079</v>
      </c>
      <c r="E97" s="137">
        <v>0.47259937321789697</v>
      </c>
      <c r="F97" s="137">
        <v>0.76083005155895167</v>
      </c>
      <c r="G97" s="137">
        <v>1.0230652275453331</v>
      </c>
      <c r="H97" s="137">
        <v>1.7496692702285261</v>
      </c>
      <c r="I97" s="137">
        <v>2.2332732750886404</v>
      </c>
      <c r="J97" s="137">
        <v>3.0795199535041489</v>
      </c>
      <c r="K97" s="137">
        <v>3.6465711724000975</v>
      </c>
      <c r="L97" s="137">
        <v>4.1790454989790407</v>
      </c>
      <c r="M97" s="137">
        <v>4.5344662870326866</v>
      </c>
      <c r="N97" s="137">
        <v>4.8504965919678584</v>
      </c>
      <c r="O97" s="137">
        <v>4.973570493838479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0.47668847927884939</v>
      </c>
      <c r="D99" s="137">
        <v>0.4648401108766026</v>
      </c>
      <c r="E99" s="137">
        <v>0.38376177765099323</v>
      </c>
      <c r="F99" s="137">
        <v>0.40498190207336393</v>
      </c>
      <c r="G99" s="137">
        <v>0.42070321280276946</v>
      </c>
      <c r="H99" s="137">
        <v>0.40663506486957229</v>
      </c>
      <c r="I99" s="137">
        <v>0.39568170480484888</v>
      </c>
      <c r="J99" s="137">
        <v>0.37954580542352334</v>
      </c>
      <c r="K99" s="137">
        <v>0.36850276437979085</v>
      </c>
      <c r="L99" s="137">
        <v>0.35217111359619496</v>
      </c>
      <c r="M99" s="137">
        <v>0.34138504021097021</v>
      </c>
      <c r="N99" s="137">
        <v>0.31490405366044388</v>
      </c>
      <c r="O99" s="137">
        <v>0.28854493257886443</v>
      </c>
    </row>
    <row r="100" spans="1:15" ht="15.75" x14ac:dyDescent="0.3">
      <c r="A100" s="119" t="s">
        <v>183</v>
      </c>
      <c r="B100" s="92" t="s">
        <v>295</v>
      </c>
      <c r="C100" s="137">
        <v>2.2659153985295434E-3</v>
      </c>
      <c r="D100" s="137">
        <v>1.9719353096231589E-3</v>
      </c>
      <c r="E100" s="137">
        <v>1.6733870818604973E-3</v>
      </c>
      <c r="F100" s="137">
        <v>9.5138973091383431E-4</v>
      </c>
      <c r="G100" s="137">
        <v>5.903616254716226E-4</v>
      </c>
      <c r="H100" s="137">
        <v>2.8015480880583271E-4</v>
      </c>
      <c r="I100" s="137">
        <v>1.9044639919351048E-4</v>
      </c>
      <c r="J100" s="137">
        <v>1.2959257123135978E-4</v>
      </c>
      <c r="K100" s="137">
        <v>1.1190834992444061E-4</v>
      </c>
      <c r="L100" s="137">
        <v>1.0796116674068093E-4</v>
      </c>
      <c r="M100" s="137">
        <v>1.0539898717445042E-4</v>
      </c>
      <c r="N100" s="137">
        <v>1.0011424311278118E-4</v>
      </c>
      <c r="O100" s="137">
        <v>9.6000933217384854E-5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5.4538270200394221</v>
      </c>
      <c r="D102" s="147">
        <f t="shared" si="21"/>
        <v>5.665465583007828</v>
      </c>
      <c r="E102" s="147">
        <f>SUM(E85:E101)</f>
        <v>4.8235811219025306</v>
      </c>
      <c r="F102" s="147">
        <f t="shared" ref="F102:O102" si="22">SUM(F85:F101)</f>
        <v>6.1483572127708896</v>
      </c>
      <c r="G102" s="147">
        <f t="shared" si="22"/>
        <v>6.6631373647435526</v>
      </c>
      <c r="H102" s="147">
        <f t="shared" si="22"/>
        <v>7.6242692877575369</v>
      </c>
      <c r="I102" s="147">
        <f t="shared" si="22"/>
        <v>8.265135048240781</v>
      </c>
      <c r="J102" s="147">
        <f t="shared" si="22"/>
        <v>8.9177752165325312</v>
      </c>
      <c r="K102" s="147">
        <f t="shared" si="22"/>
        <v>9.322024366043971</v>
      </c>
      <c r="L102" s="147">
        <f t="shared" si="22"/>
        <v>9.5244175031410538</v>
      </c>
      <c r="M102" s="147">
        <f t="shared" si="22"/>
        <v>9.6339764020680487</v>
      </c>
      <c r="N102" s="147">
        <f t="shared" si="22"/>
        <v>9.2610746975205469</v>
      </c>
      <c r="O102" s="147">
        <f t="shared" si="22"/>
        <v>8.9876194200229858</v>
      </c>
    </row>
    <row r="103" spans="1:15" ht="15.75" x14ac:dyDescent="0.3">
      <c r="A103" s="119" t="s">
        <v>198</v>
      </c>
      <c r="B103" s="92" t="s">
        <v>298</v>
      </c>
      <c r="C103" s="137">
        <v>5.6364582001040359E-2</v>
      </c>
      <c r="D103" s="137">
        <v>5.6312400773001502E-2</v>
      </c>
      <c r="E103" s="137">
        <v>4.6947124314712194E-2</v>
      </c>
      <c r="F103" s="137">
        <v>5.1269393482675334E-2</v>
      </c>
      <c r="G103" s="137">
        <v>5.4152719829543637E-2</v>
      </c>
      <c r="H103" s="137">
        <v>4.7654393449998389E-2</v>
      </c>
      <c r="I103" s="137">
        <v>4.332217586363489E-2</v>
      </c>
      <c r="J103" s="137">
        <v>4.332217586363489E-2</v>
      </c>
      <c r="K103" s="137">
        <v>4.332217586363489E-2</v>
      </c>
      <c r="L103" s="137">
        <v>4.332217586363489E-2</v>
      </c>
      <c r="M103" s="137">
        <v>4.3322175863634904E-2</v>
      </c>
      <c r="N103" s="137">
        <v>4.3322175863634904E-2</v>
      </c>
      <c r="O103" s="137">
        <v>4.332217586363489E-2</v>
      </c>
    </row>
    <row r="104" spans="1:15" ht="15.75" x14ac:dyDescent="0.3">
      <c r="A104" s="119" t="s">
        <v>220</v>
      </c>
      <c r="B104" s="92" t="s">
        <v>360</v>
      </c>
      <c r="C104" s="137">
        <v>1.1110113005441766E-2</v>
      </c>
      <c r="D104" s="137">
        <v>1.1504393072338423E-2</v>
      </c>
      <c r="E104" s="137">
        <v>1.2356894388986142E-2</v>
      </c>
      <c r="F104" s="137">
        <v>1.143198215271112E-2</v>
      </c>
      <c r="G104" s="137">
        <v>1.1585343998644755E-2</v>
      </c>
      <c r="H104" s="137">
        <v>1.1260587889172183E-2</v>
      </c>
      <c r="I104" s="137">
        <v>1.1044083816190469E-2</v>
      </c>
      <c r="J104" s="137">
        <v>1.1115806429841448E-2</v>
      </c>
      <c r="K104" s="137">
        <v>1.1163621505608765E-2</v>
      </c>
      <c r="L104" s="137">
        <v>1.123345565792166E-2</v>
      </c>
      <c r="M104" s="137">
        <v>1.1280011759463592E-2</v>
      </c>
      <c r="N104" s="137">
        <v>1.1393254577754936E-2</v>
      </c>
      <c r="O104" s="137">
        <v>1.1503349960482807E-2</v>
      </c>
    </row>
    <row r="105" spans="1:15" ht="15.75" x14ac:dyDescent="0.3">
      <c r="A105" s="119" t="s">
        <v>200</v>
      </c>
      <c r="B105" s="92" t="s">
        <v>299</v>
      </c>
      <c r="C105" s="137">
        <v>0.10718161371837963</v>
      </c>
      <c r="D105" s="137">
        <v>0.10880893554254741</v>
      </c>
      <c r="E105" s="137">
        <v>0.11070029023961596</v>
      </c>
      <c r="F105" s="137">
        <v>0.10402054666542015</v>
      </c>
      <c r="G105" s="137">
        <v>0.10339296839435946</v>
      </c>
      <c r="H105" s="137">
        <v>0.10031391145354668</v>
      </c>
      <c r="I105" s="137">
        <v>9.7982869231127243E-2</v>
      </c>
      <c r="J105" s="137">
        <v>9.4486130503238036E-2</v>
      </c>
      <c r="K105" s="137">
        <v>9.1999387821930984E-2</v>
      </c>
      <c r="L105" s="137">
        <v>8.8312030239709599E-2</v>
      </c>
      <c r="M105" s="137">
        <v>8.5918014499806392E-2</v>
      </c>
      <c r="N105" s="137">
        <v>8.1053649009926468E-2</v>
      </c>
      <c r="O105" s="137">
        <v>7.8464088459385919E-2</v>
      </c>
    </row>
    <row r="106" spans="1:15" ht="15.75" x14ac:dyDescent="0.3">
      <c r="A106" s="119" t="s">
        <v>199</v>
      </c>
      <c r="B106" s="92" t="s">
        <v>300</v>
      </c>
      <c r="C106" s="137">
        <v>0.76736065859843305</v>
      </c>
      <c r="D106" s="137">
        <v>0.7767500056656208</v>
      </c>
      <c r="E106" s="137">
        <v>0.77383863458119151</v>
      </c>
      <c r="F106" s="137">
        <v>0.75012969977188027</v>
      </c>
      <c r="G106" s="137">
        <v>0.73432374323233918</v>
      </c>
      <c r="H106" s="137">
        <v>0.72941310308006124</v>
      </c>
      <c r="I106" s="137">
        <v>0.72613934297854277</v>
      </c>
      <c r="J106" s="137">
        <v>0.72299326676300579</v>
      </c>
      <c r="K106" s="137">
        <v>0.72089588261931437</v>
      </c>
      <c r="L106" s="137">
        <v>0.71774689612279052</v>
      </c>
      <c r="M106" s="137">
        <v>0.7156475717917743</v>
      </c>
      <c r="N106" s="137">
        <v>0.71039441049592289</v>
      </c>
      <c r="O106" s="137">
        <v>0.70513639873175948</v>
      </c>
    </row>
    <row r="107" spans="1:15" ht="15.75" x14ac:dyDescent="0.3">
      <c r="A107" s="119" t="s">
        <v>201</v>
      </c>
      <c r="B107" s="92" t="s">
        <v>301</v>
      </c>
      <c r="C107" s="137">
        <v>4.0929063682749976E-2</v>
      </c>
      <c r="D107" s="137">
        <v>4.0904964563999932E-2</v>
      </c>
      <c r="E107" s="137">
        <v>2.5693384179649965E-2</v>
      </c>
      <c r="F107" s="137">
        <v>2.7028524920055311E-2</v>
      </c>
      <c r="G107" s="137">
        <v>2.9118964376122727E-2</v>
      </c>
      <c r="H107" s="137">
        <v>2.8134775787959389E-2</v>
      </c>
      <c r="I107" s="137">
        <v>2.7493641110726733E-2</v>
      </c>
      <c r="J107" s="137">
        <v>2.7083688389571411E-2</v>
      </c>
      <c r="K107" s="137">
        <v>2.6819599813067391E-2</v>
      </c>
      <c r="L107" s="137">
        <v>2.633947477664287E-2</v>
      </c>
      <c r="M107" s="137">
        <v>2.6029253771310226E-2</v>
      </c>
      <c r="N107" s="137">
        <v>2.50480680384692E-2</v>
      </c>
      <c r="O107" s="137">
        <v>2.4027648436867104E-2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0.98294603100604472</v>
      </c>
      <c r="D108" s="147">
        <f t="shared" si="23"/>
        <v>0.99428069961750809</v>
      </c>
      <c r="E108" s="147">
        <f>SUM(E103:E107)</f>
        <v>0.96953632770415576</v>
      </c>
      <c r="F108" s="147">
        <f t="shared" ref="F108:O108" si="24">SUM(F103:F107)</f>
        <v>0.94388014699274225</v>
      </c>
      <c r="G108" s="147">
        <f t="shared" si="24"/>
        <v>0.93257373983100977</v>
      </c>
      <c r="H108" s="147">
        <f t="shared" si="24"/>
        <v>0.9167767716607379</v>
      </c>
      <c r="I108" s="147">
        <f t="shared" si="24"/>
        <v>0.90598211300022213</v>
      </c>
      <c r="J108" s="147">
        <f t="shared" si="24"/>
        <v>0.89900106794929158</v>
      </c>
      <c r="K108" s="147">
        <f t="shared" si="24"/>
        <v>0.89420066762355632</v>
      </c>
      <c r="L108" s="147">
        <f t="shared" si="24"/>
        <v>0.88695403266069961</v>
      </c>
      <c r="M108" s="147">
        <f t="shared" si="24"/>
        <v>0.8821970276859894</v>
      </c>
      <c r="N108" s="147">
        <f t="shared" si="24"/>
        <v>0.87121155798570837</v>
      </c>
      <c r="O108" s="147">
        <f t="shared" si="24"/>
        <v>0.8624536614521302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6.436773051045467</v>
      </c>
      <c r="D109" s="148">
        <f t="shared" si="25"/>
        <v>6.6597462826253357</v>
      </c>
      <c r="E109" s="148">
        <f>+E102+E108</f>
        <v>5.7931174496066866</v>
      </c>
      <c r="F109" s="148">
        <f t="shared" ref="F109:O109" si="26">+F102+F108</f>
        <v>7.0922373597636321</v>
      </c>
      <c r="G109" s="148">
        <f t="shared" si="26"/>
        <v>7.595711104574562</v>
      </c>
      <c r="H109" s="148">
        <f t="shared" si="26"/>
        <v>8.5410460594182744</v>
      </c>
      <c r="I109" s="148">
        <f t="shared" si="26"/>
        <v>9.1711171612410034</v>
      </c>
      <c r="J109" s="148">
        <f t="shared" si="26"/>
        <v>9.816776284481822</v>
      </c>
      <c r="K109" s="148">
        <f t="shared" si="26"/>
        <v>10.216225033667527</v>
      </c>
      <c r="L109" s="148">
        <f t="shared" si="26"/>
        <v>10.411371535801754</v>
      </c>
      <c r="M109" s="148">
        <f t="shared" si="26"/>
        <v>10.516173429754039</v>
      </c>
      <c r="N109" s="148">
        <f t="shared" si="26"/>
        <v>10.132286255506255</v>
      </c>
      <c r="O109" s="148">
        <f t="shared" si="26"/>
        <v>9.8500730814751165</v>
      </c>
    </row>
    <row r="110" spans="1:15" ht="15.75" x14ac:dyDescent="0.3">
      <c r="A110" s="119"/>
      <c r="B110" s="89" t="s">
        <v>233</v>
      </c>
      <c r="C110" s="152">
        <f>C109*28-'Répartition SECTEN1'!C51</f>
        <v>-1.1559231666069536E-5</v>
      </c>
      <c r="D110" s="152">
        <f>D109*28-'Répartition SECTEN1'!D51</f>
        <v>-9.0381657571469987E-6</v>
      </c>
      <c r="E110" s="152">
        <f>E109*28-'Répartition SECTEN1'!E51</f>
        <v>-6.0294180173059431E-6</v>
      </c>
      <c r="F110" s="152"/>
      <c r="G110" s="152">
        <f>G109*28-'Répartition SECTEN1'!G51</f>
        <v>0</v>
      </c>
      <c r="H110" s="152"/>
      <c r="I110" s="152">
        <f>I109*28-'Répartition SECTEN1'!I51</f>
        <v>0</v>
      </c>
      <c r="J110" s="152"/>
      <c r="K110" s="152">
        <f>K109*28-'Répartition SECTEN1'!K51</f>
        <v>0</v>
      </c>
      <c r="L110" s="152"/>
      <c r="M110" s="152">
        <f>M109*28-'Répartition SECTEN1'!M51</f>
        <v>0</v>
      </c>
      <c r="N110" s="152">
        <f>N109*28-'Répartition SECTEN1'!N51</f>
        <v>0</v>
      </c>
      <c r="O110" s="152">
        <f>O109*28-'Répartition SECTEN1'!O51</f>
        <v>0</v>
      </c>
    </row>
    <row r="111" spans="1:15" ht="15.75" x14ac:dyDescent="0.3">
      <c r="A111" s="122" t="s">
        <v>221</v>
      </c>
      <c r="B111" s="112" t="s">
        <v>363</v>
      </c>
      <c r="C111" s="137">
        <v>6.5383559617623347E-3</v>
      </c>
      <c r="D111" s="137">
        <v>6.7546517724274809E-3</v>
      </c>
      <c r="E111" s="137">
        <v>6.5112441159763043E-3</v>
      </c>
      <c r="F111" s="137">
        <v>1.143198215271112E-2</v>
      </c>
      <c r="G111" s="137">
        <v>1.1585343998644755E-2</v>
      </c>
      <c r="H111" s="137">
        <v>1.1260587889172183E-2</v>
      </c>
      <c r="I111" s="137">
        <v>1.1044083816190469E-2</v>
      </c>
      <c r="J111" s="137">
        <v>1.1115806429841448E-2</v>
      </c>
      <c r="K111" s="137">
        <v>1.1163621505608765E-2</v>
      </c>
      <c r="L111" s="137">
        <v>1.123345565792166E-2</v>
      </c>
      <c r="M111" s="137">
        <v>1.1280011759463592E-2</v>
      </c>
      <c r="N111" s="137">
        <v>1.1393254577754936E-2</v>
      </c>
      <c r="O111" s="137">
        <v>1.1503349960482807E-2</v>
      </c>
    </row>
    <row r="112" spans="1:15" ht="15.75" x14ac:dyDescent="0.3">
      <c r="A112" s="122" t="s">
        <v>228</v>
      </c>
      <c r="B112" s="112" t="s">
        <v>364</v>
      </c>
      <c r="C112" s="137">
        <v>0.59790750719862984</v>
      </c>
      <c r="D112" s="137">
        <v>0.52497220457578564</v>
      </c>
      <c r="E112" s="137">
        <v>0.29375073943353869</v>
      </c>
      <c r="F112" s="137">
        <v>0.29786620025685029</v>
      </c>
      <c r="G112" s="137">
        <v>0.34876511606215455</v>
      </c>
      <c r="H112" s="137">
        <v>0.33193105073294427</v>
      </c>
      <c r="I112" s="137">
        <v>0.32070834051347052</v>
      </c>
      <c r="J112" s="137">
        <v>0.31794006617858445</v>
      </c>
      <c r="K112" s="137">
        <v>0.3160945499553271</v>
      </c>
      <c r="L112" s="137">
        <v>0.31137371599987279</v>
      </c>
      <c r="M112" s="137">
        <v>0.30822649336290325</v>
      </c>
      <c r="N112" s="137">
        <v>0.29658598526455154</v>
      </c>
      <c r="O112" s="137">
        <v>0.28056669558285624</v>
      </c>
    </row>
    <row r="113" spans="1:15" ht="15.75" x14ac:dyDescent="0.3">
      <c r="A113" s="122" t="s">
        <v>203</v>
      </c>
      <c r="B113" s="112" t="s">
        <v>365</v>
      </c>
      <c r="C113" s="137">
        <v>6.4650368153100074E-2</v>
      </c>
      <c r="D113" s="137">
        <v>6.3753342022700069E-2</v>
      </c>
      <c r="E113" s="137">
        <v>2.7831483989500021E-2</v>
      </c>
      <c r="F113" s="137">
        <v>3.4259690152222265E-2</v>
      </c>
      <c r="G113" s="137">
        <v>4.0922847367376433E-2</v>
      </c>
      <c r="H113" s="137">
        <v>3.7431538810150836E-2</v>
      </c>
      <c r="I113" s="137">
        <v>3.5252132409572687E-2</v>
      </c>
      <c r="J113" s="137">
        <v>3.2152104108436212E-2</v>
      </c>
      <c r="K113" s="137">
        <v>3.0226314359184419E-2</v>
      </c>
      <c r="L113" s="137">
        <v>0.57894294048027994</v>
      </c>
      <c r="M113" s="137">
        <v>0.55925397000590782</v>
      </c>
      <c r="N113" s="137">
        <v>0.56339061803262158</v>
      </c>
      <c r="O113" s="137">
        <v>1.8138019338073914E-2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0.66909623131349227</v>
      </c>
      <c r="D115" s="149">
        <f t="shared" si="27"/>
        <v>0.59548019837091326</v>
      </c>
      <c r="E115" s="149">
        <f t="shared" ref="E115:O115" si="28">SUM(E111:E114)</f>
        <v>0.32809346753901503</v>
      </c>
      <c r="F115" s="149">
        <f t="shared" si="28"/>
        <v>0.34355787256178366</v>
      </c>
      <c r="G115" s="149">
        <f t="shared" si="28"/>
        <v>0.40127330742817574</v>
      </c>
      <c r="H115" s="149">
        <f t="shared" si="28"/>
        <v>0.38062317743226726</v>
      </c>
      <c r="I115" s="149">
        <f t="shared" si="28"/>
        <v>0.36700455673923371</v>
      </c>
      <c r="J115" s="149">
        <f t="shared" si="28"/>
        <v>0.36120797671686211</v>
      </c>
      <c r="K115" s="149">
        <f t="shared" si="28"/>
        <v>0.35748448582012032</v>
      </c>
      <c r="L115" s="149">
        <f t="shared" si="28"/>
        <v>0.90155011213807446</v>
      </c>
      <c r="M115" s="149">
        <f t="shared" si="28"/>
        <v>0.87876047512827471</v>
      </c>
      <c r="N115" s="149">
        <f t="shared" si="28"/>
        <v>0.87136985787492804</v>
      </c>
      <c r="O115" s="149">
        <f t="shared" si="28"/>
        <v>0.31020806488141295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372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23.378255729121825</v>
      </c>
      <c r="D119" s="137">
        <v>24.389014791817715</v>
      </c>
      <c r="E119" s="137">
        <v>23.473362887374037</v>
      </c>
      <c r="F119" s="137">
        <v>24.077035710734027</v>
      </c>
      <c r="G119" s="137">
        <v>24.077035710734027</v>
      </c>
      <c r="H119" s="137">
        <v>24.077035710734027</v>
      </c>
      <c r="I119" s="137">
        <v>24.077035710734027</v>
      </c>
      <c r="J119" s="137">
        <v>24.077035710734027</v>
      </c>
      <c r="K119" s="137">
        <v>24.077035710734027</v>
      </c>
      <c r="L119" s="137">
        <v>24.077035710734027</v>
      </c>
      <c r="M119" s="137">
        <v>24.077035710734027</v>
      </c>
      <c r="N119" s="137">
        <v>24.077035710734027</v>
      </c>
      <c r="O119" s="137">
        <v>24.077035710734027</v>
      </c>
    </row>
    <row r="120" spans="1:15" ht="15.75" x14ac:dyDescent="0.3">
      <c r="A120" s="119" t="s">
        <v>217</v>
      </c>
      <c r="B120" s="92" t="s">
        <v>304</v>
      </c>
      <c r="C120" s="137">
        <v>4.5069947881540058</v>
      </c>
      <c r="D120" s="137">
        <v>4.45651386488416</v>
      </c>
      <c r="E120" s="137">
        <v>4.3800566498577522</v>
      </c>
      <c r="F120" s="137">
        <v>4.4892184486069509</v>
      </c>
      <c r="G120" s="137">
        <v>4.4892184486069509</v>
      </c>
      <c r="H120" s="137">
        <v>4.4892184486069509</v>
      </c>
      <c r="I120" s="137">
        <v>4.4892184486069509</v>
      </c>
      <c r="J120" s="137">
        <v>4.4892184486069509</v>
      </c>
      <c r="K120" s="137">
        <v>4.4892184486069509</v>
      </c>
      <c r="L120" s="137">
        <v>4.4892184486069509</v>
      </c>
      <c r="M120" s="137">
        <v>4.4892184486069509</v>
      </c>
      <c r="N120" s="137">
        <v>4.4892184486069509</v>
      </c>
      <c r="O120" s="137">
        <v>4.4892184486069509</v>
      </c>
    </row>
    <row r="121" spans="1:15" ht="15.75" x14ac:dyDescent="0.3">
      <c r="A121" s="119" t="s">
        <v>223</v>
      </c>
      <c r="B121" s="92" t="s">
        <v>305</v>
      </c>
      <c r="C121" s="137">
        <v>5.2847379800797256</v>
      </c>
      <c r="D121" s="137">
        <v>5.2258274194727843</v>
      </c>
      <c r="E121" s="137">
        <v>4.9542277748601542</v>
      </c>
      <c r="F121" s="137">
        <v>4.9716861806998622</v>
      </c>
      <c r="G121" s="137">
        <v>4.9716861806998622</v>
      </c>
      <c r="H121" s="137">
        <v>4.9716861806998622</v>
      </c>
      <c r="I121" s="137">
        <v>4.9716861806998622</v>
      </c>
      <c r="J121" s="137">
        <v>4.9716861806998622</v>
      </c>
      <c r="K121" s="137">
        <v>4.9716861806998622</v>
      </c>
      <c r="L121" s="137">
        <v>4.9716861806998622</v>
      </c>
      <c r="M121" s="137">
        <v>4.9716861806998622</v>
      </c>
      <c r="N121" s="137">
        <v>4.9716861806998622</v>
      </c>
      <c r="O121" s="137">
        <v>4.9716861806998622</v>
      </c>
    </row>
    <row r="122" spans="1:15" ht="15.75" x14ac:dyDescent="0.3">
      <c r="A122" s="119" t="s">
        <v>232</v>
      </c>
      <c r="B122" s="92" t="s">
        <v>306</v>
      </c>
      <c r="C122" s="137">
        <v>0.35696222211819251</v>
      </c>
      <c r="D122" s="137">
        <v>0.3568829389196177</v>
      </c>
      <c r="E122" s="137">
        <v>0.35680761988097159</v>
      </c>
      <c r="F122" s="137">
        <v>0.373473686139631</v>
      </c>
      <c r="G122" s="137">
        <v>0.373473686139631</v>
      </c>
      <c r="H122" s="137">
        <v>0.373473686139631</v>
      </c>
      <c r="I122" s="137">
        <v>0.373473686139631</v>
      </c>
      <c r="J122" s="137">
        <v>0.373473686139631</v>
      </c>
      <c r="K122" s="137">
        <v>0.373473686139631</v>
      </c>
      <c r="L122" s="137">
        <v>0.373473686139631</v>
      </c>
      <c r="M122" s="137">
        <v>0.373473686139631</v>
      </c>
      <c r="N122" s="137">
        <v>0.373473686139631</v>
      </c>
      <c r="O122" s="137">
        <v>0.373473686139631</v>
      </c>
    </row>
    <row r="123" spans="1:15" ht="15.75" x14ac:dyDescent="0.3">
      <c r="A123" s="119" t="s">
        <v>229</v>
      </c>
      <c r="B123" s="92" t="s">
        <v>369</v>
      </c>
      <c r="C123" s="137">
        <v>2.3365343116852797</v>
      </c>
      <c r="D123" s="137">
        <v>2.3364343386880422</v>
      </c>
      <c r="E123" s="137">
        <v>2.336338948442108</v>
      </c>
      <c r="F123" s="137">
        <v>2.413392637245511</v>
      </c>
      <c r="G123" s="137">
        <v>2.413392637245511</v>
      </c>
      <c r="H123" s="137">
        <v>2.413392637245511</v>
      </c>
      <c r="I123" s="137">
        <v>2.413392637245511</v>
      </c>
      <c r="J123" s="137">
        <v>2.413392637245511</v>
      </c>
      <c r="K123" s="137">
        <v>2.413392637245511</v>
      </c>
      <c r="L123" s="137">
        <v>2.413392637245511</v>
      </c>
      <c r="M123" s="137">
        <v>2.413392637245511</v>
      </c>
      <c r="N123" s="137">
        <v>2.413392637245511</v>
      </c>
      <c r="O123" s="137">
        <v>2.413392637245511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8.7493333333333343</v>
      </c>
      <c r="D126" s="137">
        <v>8.7360000000000007</v>
      </c>
      <c r="E126" s="137">
        <v>8.7266666666666666</v>
      </c>
      <c r="F126" s="137">
        <v>8.7119999999999997</v>
      </c>
      <c r="G126" s="137">
        <v>8.706666666666667</v>
      </c>
      <c r="H126" s="137">
        <v>8.7040000000000006</v>
      </c>
      <c r="I126" s="137">
        <v>8.7040000000000006</v>
      </c>
      <c r="J126" s="137">
        <v>8.7040000000000006</v>
      </c>
      <c r="K126" s="137">
        <v>8.7040000000000006</v>
      </c>
      <c r="L126" s="137">
        <v>8.7040000000000006</v>
      </c>
      <c r="M126" s="137">
        <v>8.7040000000000006</v>
      </c>
      <c r="N126" s="137">
        <v>8.7040000000000006</v>
      </c>
      <c r="O126" s="137">
        <v>8.7040000000000006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44.612818364492362</v>
      </c>
      <c r="D128" s="150">
        <f t="shared" si="29"/>
        <v>45.500673353782318</v>
      </c>
      <c r="E128" s="150">
        <f t="shared" ref="E128:O128" si="30">SUM(E119:E127)</f>
        <v>44.227460547081691</v>
      </c>
      <c r="F128" s="150">
        <f t="shared" si="30"/>
        <v>45.036806663425978</v>
      </c>
      <c r="G128" s="150">
        <f t="shared" si="30"/>
        <v>45.031473330092652</v>
      </c>
      <c r="H128" s="150">
        <f t="shared" si="30"/>
        <v>45.028806663425982</v>
      </c>
      <c r="I128" s="150">
        <f t="shared" si="30"/>
        <v>45.028806663425982</v>
      </c>
      <c r="J128" s="150">
        <f t="shared" si="30"/>
        <v>45.028806663425982</v>
      </c>
      <c r="K128" s="150">
        <f t="shared" si="30"/>
        <v>45.028806663425982</v>
      </c>
      <c r="L128" s="150">
        <f t="shared" si="30"/>
        <v>45.028806663425982</v>
      </c>
      <c r="M128" s="150">
        <f t="shared" si="30"/>
        <v>45.028806663425982</v>
      </c>
      <c r="N128" s="150">
        <f t="shared" si="30"/>
        <v>45.028806663425982</v>
      </c>
      <c r="O128" s="150">
        <f t="shared" si="30"/>
        <v>45.028806663425982</v>
      </c>
    </row>
    <row r="129" spans="1:15" x14ac:dyDescent="0.25">
      <c r="A129" s="119"/>
      <c r="B129" s="151" t="s">
        <v>233</v>
      </c>
      <c r="C129" s="185">
        <f>C128-AME_UE_détail!$AB58</f>
        <v>0</v>
      </c>
      <c r="D129" s="185">
        <f>D128-AME_UE_détail!$AJ58</f>
        <v>0</v>
      </c>
      <c r="E129" s="217">
        <f>E128-AME_UE_détail!$AR58</f>
        <v>0</v>
      </c>
      <c r="F129" s="217"/>
      <c r="G129" s="217">
        <f>G128-AME_UE_détail!$AZ58</f>
        <v>0</v>
      </c>
      <c r="H129" s="217"/>
      <c r="I129" s="217"/>
      <c r="J129" s="217"/>
      <c r="K129" s="217">
        <f>K128-AME_UE_détail!$BP58</f>
        <v>0</v>
      </c>
      <c r="L129" s="217"/>
      <c r="M129" s="217">
        <f>M128-AME_UE_détail!$BX58</f>
        <v>0</v>
      </c>
      <c r="N129" s="217">
        <f>N128-AME_UE_détail!$CF58</f>
        <v>0</v>
      </c>
      <c r="O129" s="217">
        <f>O128-AME_UE_détail!$CN58</f>
        <v>0</v>
      </c>
    </row>
    <row r="130" spans="1:15" x14ac:dyDescent="0.25">
      <c r="A130" s="122"/>
    </row>
  </sheetData>
  <mergeCells count="1">
    <mergeCell ref="B116:D116"/>
  </mergeCells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89673-CE28-4E8C-8C08-4501426E7EE1}">
  <sheetPr>
    <tabColor theme="4" tint="0.59999389629810485"/>
  </sheetPr>
  <dimension ref="A1:P130"/>
  <sheetViews>
    <sheetView workbookViewId="0">
      <selection activeCell="F7" sqref="F7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5</v>
      </c>
      <c r="D1" s="53" t="s">
        <v>388</v>
      </c>
    </row>
    <row r="2" spans="1:15" x14ac:dyDescent="0.25">
      <c r="B2" s="194"/>
    </row>
    <row r="3" spans="1:15" ht="30" x14ac:dyDescent="0.35">
      <c r="B3" s="85" t="s">
        <v>373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0.92932152179211591</v>
      </c>
      <c r="D4" s="137">
        <v>0.95841815998382618</v>
      </c>
      <c r="E4" s="137">
        <v>1.3456477913289842</v>
      </c>
      <c r="F4" s="137">
        <v>0.88152199603339265</v>
      </c>
      <c r="G4" s="137">
        <v>0.90036879392575142</v>
      </c>
      <c r="H4" s="137">
        <v>0.92401230571874904</v>
      </c>
      <c r="I4" s="137">
        <v>0.94069644329787849</v>
      </c>
      <c r="J4" s="137">
        <v>0.94206367076396591</v>
      </c>
      <c r="K4" s="137">
        <v>0.94384488558666191</v>
      </c>
      <c r="L4" s="137">
        <v>0.94626364679460639</v>
      </c>
      <c r="M4" s="137">
        <v>0.94674320688054148</v>
      </c>
      <c r="N4" s="137">
        <v>0.95495430391308</v>
      </c>
      <c r="O4" s="137">
        <v>1.0740033319077869</v>
      </c>
    </row>
    <row r="5" spans="1:15" ht="15.75" x14ac:dyDescent="0.3">
      <c r="A5" s="127"/>
      <c r="B5" s="123" t="s">
        <v>336</v>
      </c>
      <c r="C5" s="137">
        <v>5.0555374482551549</v>
      </c>
      <c r="D5" s="137">
        <v>4.4618993350076694</v>
      </c>
      <c r="E5" s="137">
        <v>3.7960957791505656</v>
      </c>
      <c r="F5" s="137">
        <v>3.9511405021512309</v>
      </c>
      <c r="G5" s="137">
        <v>3.7631046975534943</v>
      </c>
      <c r="H5" s="137">
        <v>3.5650593783303188</v>
      </c>
      <c r="I5" s="137">
        <v>3.3928200619420066</v>
      </c>
      <c r="J5" s="137">
        <v>3.339337967423718</v>
      </c>
      <c r="K5" s="137">
        <v>3.3044570220245917</v>
      </c>
      <c r="L5" s="137">
        <v>3.2619842430971895</v>
      </c>
      <c r="M5" s="137">
        <v>3.233652214882313</v>
      </c>
      <c r="N5" s="137">
        <v>3.1718894704739085</v>
      </c>
      <c r="O5" s="137">
        <v>3.1103510898469984</v>
      </c>
    </row>
    <row r="6" spans="1:15" ht="15.75" x14ac:dyDescent="0.3">
      <c r="A6" s="128"/>
      <c r="B6" s="123" t="s">
        <v>317</v>
      </c>
      <c r="C6" s="137">
        <v>1.2012037026094069</v>
      </c>
      <c r="D6" s="137">
        <v>1.2977725609029429</v>
      </c>
      <c r="E6" s="137">
        <v>1.3056528857796774</v>
      </c>
      <c r="F6" s="137">
        <v>1.3159864345136101</v>
      </c>
      <c r="G6" s="137">
        <v>1.3246331764201618</v>
      </c>
      <c r="H6" s="137">
        <v>1.3376037606093902</v>
      </c>
      <c r="I6" s="137">
        <v>1.3471549179419551</v>
      </c>
      <c r="J6" s="137">
        <v>1.3453332397633122</v>
      </c>
      <c r="K6" s="137">
        <v>1.3447776935704792</v>
      </c>
      <c r="L6" s="137">
        <v>1.3434802919426247</v>
      </c>
      <c r="M6" s="137">
        <v>1.3414379800483032</v>
      </c>
      <c r="N6" s="137">
        <v>1.337325465422543</v>
      </c>
      <c r="O6" s="137">
        <v>1.332405554330943</v>
      </c>
    </row>
    <row r="7" spans="1:15" ht="15.75" x14ac:dyDescent="0.3">
      <c r="A7" s="129"/>
      <c r="B7" s="123" t="s">
        <v>337</v>
      </c>
      <c r="C7" s="137">
        <v>2.4662133928223628</v>
      </c>
      <c r="D7" s="137">
        <v>2.470004860136005</v>
      </c>
      <c r="E7" s="137">
        <v>2.3794003013503433</v>
      </c>
      <c r="F7" s="137">
        <v>2.4313993807314214</v>
      </c>
      <c r="G7" s="137">
        <v>2.3942492543144809</v>
      </c>
      <c r="H7" s="137">
        <v>2.4145155849696422</v>
      </c>
      <c r="I7" s="137">
        <v>2.4290972528058572</v>
      </c>
      <c r="J7" s="137">
        <v>2.5593627616981021</v>
      </c>
      <c r="K7" s="137">
        <v>2.5935203295733715</v>
      </c>
      <c r="L7" s="137">
        <v>2.5905907995448882</v>
      </c>
      <c r="M7" s="137">
        <v>2.5871769937699276</v>
      </c>
      <c r="N7" s="137">
        <v>2.5872712392848261</v>
      </c>
      <c r="O7" s="137">
        <v>2.5443828093488805</v>
      </c>
    </row>
    <row r="8" spans="1:15" ht="15.75" x14ac:dyDescent="0.3">
      <c r="A8" s="130"/>
      <c r="B8" s="123" t="s">
        <v>338</v>
      </c>
      <c r="C8" s="137">
        <v>114.81576078600708</v>
      </c>
      <c r="D8" s="137">
        <v>113.91356923272176</v>
      </c>
      <c r="E8" s="137">
        <v>109.09864047996713</v>
      </c>
      <c r="F8" s="137">
        <v>108.61264295973793</v>
      </c>
      <c r="G8" s="137">
        <v>108.29155801916573</v>
      </c>
      <c r="H8" s="137">
        <v>107.7905288012703</v>
      </c>
      <c r="I8" s="137">
        <v>107.4446566233501</v>
      </c>
      <c r="J8" s="137">
        <v>106.49728075116461</v>
      </c>
      <c r="K8" s="137">
        <v>105.86285613359671</v>
      </c>
      <c r="L8" s="137">
        <v>104.90869895283518</v>
      </c>
      <c r="M8" s="137">
        <v>104.27288479770959</v>
      </c>
      <c r="N8" s="137">
        <v>102.70132116533209</v>
      </c>
      <c r="O8" s="137">
        <v>101.17479766017617</v>
      </c>
    </row>
    <row r="9" spans="1:15" ht="15.75" x14ac:dyDescent="0.3">
      <c r="A9" s="131"/>
      <c r="B9" s="123" t="s">
        <v>320</v>
      </c>
      <c r="C9" s="137">
        <v>4.7267783222987259</v>
      </c>
      <c r="D9" s="137">
        <v>4.6548559761742814</v>
      </c>
      <c r="E9" s="137">
        <v>3.8776640017506767</v>
      </c>
      <c r="F9" s="137">
        <v>4.1236110501708501</v>
      </c>
      <c r="G9" s="137">
        <v>3.9719413386789855</v>
      </c>
      <c r="H9" s="137">
        <v>3.5837856322049428</v>
      </c>
      <c r="I9" s="137">
        <v>3.3172289123699765</v>
      </c>
      <c r="J9" s="137">
        <v>3.0499361214674443</v>
      </c>
      <c r="K9" s="137">
        <v>2.854663615305939</v>
      </c>
      <c r="L9" s="137">
        <v>2.644565792417104</v>
      </c>
      <c r="M9" s="137">
        <v>2.4988005086305503</v>
      </c>
      <c r="N9" s="137">
        <v>2.3571320666430733</v>
      </c>
      <c r="O9" s="137">
        <v>2.3471448919699394</v>
      </c>
    </row>
    <row r="10" spans="1:15" ht="15.75" x14ac:dyDescent="0.3">
      <c r="A10" s="132"/>
      <c r="B10" s="124" t="s">
        <v>339</v>
      </c>
      <c r="C10" s="137">
        <v>0.65485989013812385</v>
      </c>
      <c r="D10" s="138">
        <v>0.66024702531020729</v>
      </c>
      <c r="E10" s="138">
        <v>0.29915504664915638</v>
      </c>
      <c r="F10" s="138">
        <v>0.468701475662403</v>
      </c>
      <c r="G10" s="138">
        <v>0.59188970808627395</v>
      </c>
      <c r="H10" s="138">
        <v>0.60460998148488942</v>
      </c>
      <c r="I10" s="138">
        <v>0.61309016375063308</v>
      </c>
      <c r="J10" s="138">
        <v>0.62677637258885344</v>
      </c>
      <c r="K10" s="138">
        <v>0.63590051181433382</v>
      </c>
      <c r="L10" s="138">
        <v>0.64811264168578397</v>
      </c>
      <c r="M10" s="138">
        <v>0.65625406160008415</v>
      </c>
      <c r="N10" s="138">
        <v>0.67308138732738887</v>
      </c>
      <c r="O10" s="138">
        <v>0.67936259695159584</v>
      </c>
    </row>
    <row r="11" spans="1:15" ht="15.75" x14ac:dyDescent="0.3">
      <c r="A11" s="133"/>
      <c r="B11" s="125" t="s">
        <v>340</v>
      </c>
      <c r="C11" s="139">
        <v>129.19481517378483</v>
      </c>
      <c r="D11" s="139">
        <v>127.7565201249265</v>
      </c>
      <c r="E11" s="139">
        <v>121.80310123932738</v>
      </c>
      <c r="F11" s="139">
        <v>121.31630232333845</v>
      </c>
      <c r="G11" s="139">
        <v>120.64585528005861</v>
      </c>
      <c r="H11" s="139">
        <v>119.61550546310335</v>
      </c>
      <c r="I11" s="139">
        <v>118.87165421170778</v>
      </c>
      <c r="J11" s="139">
        <v>117.73331451228114</v>
      </c>
      <c r="K11" s="139">
        <v>116.90411967965775</v>
      </c>
      <c r="L11" s="139">
        <v>115.6955837266316</v>
      </c>
      <c r="M11" s="139">
        <v>114.88069570192123</v>
      </c>
      <c r="N11" s="139">
        <v>113.10989371106952</v>
      </c>
      <c r="O11" s="139">
        <v>111.58308533758071</v>
      </c>
    </row>
    <row r="12" spans="1:15" ht="15.75" x14ac:dyDescent="0.3">
      <c r="A12" s="134"/>
      <c r="B12" s="123" t="s">
        <v>216</v>
      </c>
      <c r="C12" s="138">
        <v>9.6061010994360156</v>
      </c>
      <c r="D12" s="138">
        <v>9.6220105261600111</v>
      </c>
      <c r="E12" s="138">
        <v>9.564330861937723</v>
      </c>
      <c r="F12" s="138">
        <v>9.5896001996798859</v>
      </c>
      <c r="G12" s="138">
        <v>9.5896001996798859</v>
      </c>
      <c r="H12" s="138">
        <v>9.5896001996798859</v>
      </c>
      <c r="I12" s="138">
        <v>9.5896001996798859</v>
      </c>
      <c r="J12" s="138">
        <v>9.5896001996798859</v>
      </c>
      <c r="K12" s="138">
        <v>9.5896001996798859</v>
      </c>
      <c r="L12" s="138">
        <v>9.5896001996798859</v>
      </c>
      <c r="M12" s="138">
        <v>9.5896001996798859</v>
      </c>
      <c r="N12" s="138">
        <v>9.5896001996798859</v>
      </c>
      <c r="O12" s="138">
        <v>9.5896001996798859</v>
      </c>
    </row>
    <row r="13" spans="1:15" ht="15.75" x14ac:dyDescent="0.3">
      <c r="A13" s="135"/>
      <c r="B13" s="125" t="s">
        <v>341</v>
      </c>
      <c r="C13" s="139">
        <v>138.80091627322085</v>
      </c>
      <c r="D13" s="139">
        <v>137.37853065108649</v>
      </c>
      <c r="E13" s="139">
        <v>131.36743210126511</v>
      </c>
      <c r="F13" s="139">
        <v>130.90590252301831</v>
      </c>
      <c r="G13" s="139">
        <v>130.2354554797385</v>
      </c>
      <c r="H13" s="139">
        <v>129.20510566278324</v>
      </c>
      <c r="I13" s="139">
        <v>128.46125441138767</v>
      </c>
      <c r="J13" s="139">
        <v>127.32291471196103</v>
      </c>
      <c r="K13" s="139">
        <v>126.49371987933765</v>
      </c>
      <c r="L13" s="139">
        <v>125.28518392631148</v>
      </c>
      <c r="M13" s="139">
        <v>124.47029590160112</v>
      </c>
      <c r="N13" s="139">
        <v>122.69949391074941</v>
      </c>
      <c r="O13" s="139">
        <v>121.17268553726061</v>
      </c>
    </row>
    <row r="14" spans="1:15" x14ac:dyDescent="0.25">
      <c r="C14" s="185">
        <f>C11-AME_UE_détail!$AC74</f>
        <v>0</v>
      </c>
      <c r="D14" s="185">
        <f>D11-AME_UE_détail!$AK74</f>
        <v>0</v>
      </c>
      <c r="E14" s="219">
        <f>E11-AME_UE_détail!$AS74</f>
        <v>0</v>
      </c>
      <c r="F14" s="219"/>
      <c r="G14" s="219">
        <f>G11-AME_UE_détail!$BA74</f>
        <v>0</v>
      </c>
      <c r="H14" s="219"/>
      <c r="I14" s="219">
        <f>I11-AME_UE_détail!$BI74</f>
        <v>0</v>
      </c>
      <c r="J14" s="219"/>
      <c r="K14" s="219">
        <f>K11-AME_UE_détail!$BQ74</f>
        <v>0</v>
      </c>
      <c r="L14" s="219"/>
      <c r="M14" s="219">
        <f>M11-AME_UE_détail!$BY74</f>
        <v>0</v>
      </c>
      <c r="N14" s="219">
        <f>N11-AME_UE_détail!$CG74</f>
        <v>0</v>
      </c>
      <c r="O14" s="219">
        <f>O11-AME_UE_détail!$CO74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373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0.32353954586695316</v>
      </c>
      <c r="D17" s="137">
        <v>0.33340078811333551</v>
      </c>
      <c r="E17" s="137">
        <v>0.30510260405669781</v>
      </c>
      <c r="F17" s="137">
        <v>0.17035481736503449</v>
      </c>
      <c r="G17" s="137">
        <v>0.16798754762383908</v>
      </c>
      <c r="H17" s="137">
        <v>0.17282903027939125</v>
      </c>
      <c r="I17" s="137">
        <v>0.17614337353546489</v>
      </c>
      <c r="J17" s="137">
        <v>0.18449963878847969</v>
      </c>
      <c r="K17" s="137">
        <v>0.19010768149931426</v>
      </c>
      <c r="L17" s="137">
        <v>0.19724405346154247</v>
      </c>
      <c r="M17" s="137">
        <v>0.20203383224854643</v>
      </c>
      <c r="N17" s="137">
        <v>0.2170767973966905</v>
      </c>
      <c r="O17" s="137">
        <v>0.34128184528204208</v>
      </c>
    </row>
    <row r="18" spans="1:15" ht="15.75" x14ac:dyDescent="0.3">
      <c r="A18" s="119" t="s">
        <v>218</v>
      </c>
      <c r="B18" s="87" t="s">
        <v>240</v>
      </c>
      <c r="C18" s="137">
        <v>0.13984961970897788</v>
      </c>
      <c r="D18" s="137">
        <v>0.14919992402307061</v>
      </c>
      <c r="E18" s="137">
        <v>0.14092949754685288</v>
      </c>
      <c r="F18" s="137">
        <v>0.24581185951187984</v>
      </c>
      <c r="G18" s="137">
        <v>0.24006480300201793</v>
      </c>
      <c r="H18" s="137">
        <v>0.2282524414041372</v>
      </c>
      <c r="I18" s="137">
        <v>0.220728733341443</v>
      </c>
      <c r="J18" s="137">
        <v>0.21544799053872737</v>
      </c>
      <c r="K18" s="137">
        <v>0.21201013252242029</v>
      </c>
      <c r="L18" s="137">
        <v>0.20845137049829129</v>
      </c>
      <c r="M18" s="137">
        <v>0.20612306756505749</v>
      </c>
      <c r="N18" s="137">
        <v>0.20126831849039578</v>
      </c>
      <c r="O18" s="137">
        <v>0.19758127328218161</v>
      </c>
    </row>
    <row r="19" spans="1:15" ht="15.75" x14ac:dyDescent="0.3">
      <c r="A19" s="119" t="s">
        <v>161</v>
      </c>
      <c r="B19" s="87" t="s">
        <v>241</v>
      </c>
      <c r="C19" s="137">
        <v>5.3926190256959702E-2</v>
      </c>
      <c r="D19" s="137">
        <v>5.1563895107727818E-2</v>
      </c>
      <c r="E19" s="137">
        <v>0.51402157850000274</v>
      </c>
      <c r="F19" s="137">
        <v>4.5765428968747066E-2</v>
      </c>
      <c r="G19" s="137">
        <v>5.123808729294322E-2</v>
      </c>
      <c r="H19" s="137">
        <v>4.9525050113257411E-2</v>
      </c>
      <c r="I19" s="137">
        <v>4.8868098370594922E-2</v>
      </c>
      <c r="J19" s="137">
        <v>4.7321026126014305E-2</v>
      </c>
      <c r="K19" s="137">
        <v>4.7041712742617182E-2</v>
      </c>
      <c r="L19" s="137">
        <v>4.5952975602405639E-2</v>
      </c>
      <c r="M19" s="137">
        <v>4.5227150842264627E-2</v>
      </c>
      <c r="N19" s="137">
        <v>4.3430824429821234E-2</v>
      </c>
      <c r="O19" s="137">
        <v>4.1648839497639742E-2</v>
      </c>
    </row>
    <row r="20" spans="1:15" ht="15.75" x14ac:dyDescent="0.3">
      <c r="A20" s="119" t="s">
        <v>231</v>
      </c>
      <c r="B20" s="87" t="s">
        <v>242</v>
      </c>
      <c r="C20" s="137">
        <v>1.4329984397437384E-3</v>
      </c>
      <c r="D20" s="137">
        <v>1.3943321573115634E-3</v>
      </c>
      <c r="E20" s="137">
        <v>1.0311870069025148E-3</v>
      </c>
      <c r="F20" s="137">
        <v>2.1865787689064153E-3</v>
      </c>
      <c r="G20" s="137">
        <v>2.1763990221937944E-3</v>
      </c>
      <c r="H20" s="137">
        <v>2.1407470740420847E-3</v>
      </c>
      <c r="I20" s="137">
        <v>2.1170104757215467E-3</v>
      </c>
      <c r="J20" s="137">
        <v>2.116303221538423E-3</v>
      </c>
      <c r="K20" s="137">
        <v>2.1157625194006542E-3</v>
      </c>
      <c r="L20" s="137">
        <v>2.1148483437529206E-3</v>
      </c>
      <c r="M20" s="137">
        <v>2.1141705772880497E-3</v>
      </c>
      <c r="N20" s="137">
        <v>2.1122390471696286E-3</v>
      </c>
      <c r="O20" s="137">
        <v>2.1099728906499916E-3</v>
      </c>
    </row>
    <row r="21" spans="1:15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ht="15.75" x14ac:dyDescent="0.3">
      <c r="A22" s="119" t="s">
        <v>186</v>
      </c>
      <c r="B22" s="87" t="s">
        <v>244</v>
      </c>
      <c r="C22" s="137">
        <v>6.374698683750149E-4</v>
      </c>
      <c r="D22" s="137">
        <v>5.9711324880088606E-4</v>
      </c>
      <c r="E22" s="137">
        <v>5.3534291271803566E-4</v>
      </c>
      <c r="F22" s="137">
        <v>4.7597822440650071E-4</v>
      </c>
      <c r="G22" s="137">
        <v>4.7057193287386955E-4</v>
      </c>
      <c r="H22" s="137">
        <v>4.3084075679629045E-4</v>
      </c>
      <c r="I22" s="137">
        <v>4.0428081727587406E-4</v>
      </c>
      <c r="J22" s="137">
        <v>3.7283013133365738E-4</v>
      </c>
      <c r="K22" s="137">
        <v>3.5182387230504246E-4</v>
      </c>
      <c r="L22" s="137">
        <v>3.2574950078528858E-4</v>
      </c>
      <c r="M22" s="137">
        <v>3.0838006606813406E-4</v>
      </c>
      <c r="N22" s="137">
        <v>2.7909850645039505E-4</v>
      </c>
      <c r="O22" s="137">
        <v>2.6335329924578931E-4</v>
      </c>
    </row>
    <row r="23" spans="1:15" ht="15.75" x14ac:dyDescent="0.3">
      <c r="A23" s="119" t="s">
        <v>162</v>
      </c>
      <c r="B23" s="87" t="s">
        <v>245</v>
      </c>
      <c r="C23" s="137">
        <v>1.2661637710306118E-2</v>
      </c>
      <c r="D23" s="137">
        <v>9.8805728292665571E-3</v>
      </c>
      <c r="E23" s="137">
        <v>6.9292601691288615E-3</v>
      </c>
      <c r="F23" s="137">
        <v>8.1363611721756122E-3</v>
      </c>
      <c r="G23" s="137">
        <v>7.8675311473332173E-3</v>
      </c>
      <c r="H23" s="137">
        <v>7.6111783208454159E-3</v>
      </c>
      <c r="I23" s="137">
        <v>7.4392610826412679E-3</v>
      </c>
      <c r="J23" s="137">
        <v>7.3184010725592073E-3</v>
      </c>
      <c r="K23" s="137">
        <v>7.2358739024105225E-3</v>
      </c>
      <c r="L23" s="137">
        <v>7.2012968485837938E-3</v>
      </c>
      <c r="M23" s="137">
        <v>5.9690675437958198E-3</v>
      </c>
      <c r="N23" s="137">
        <v>5.8344456825847775E-3</v>
      </c>
      <c r="O23" s="137">
        <v>6.1810469947539345E-3</v>
      </c>
    </row>
    <row r="24" spans="1:15" ht="15.75" x14ac:dyDescent="0.3">
      <c r="A24" s="119" t="s">
        <v>246</v>
      </c>
      <c r="B24" s="87" t="s">
        <v>343</v>
      </c>
      <c r="C24" s="137">
        <v>1.0595824541685661E-3</v>
      </c>
      <c r="D24" s="137">
        <v>9.6682747871449282E-4</v>
      </c>
      <c r="E24" s="137">
        <v>9.6682747871449282E-4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0.39621447748663163</v>
      </c>
      <c r="D25" s="137">
        <v>0.41141470702559862</v>
      </c>
      <c r="E25" s="137">
        <v>0.37613149365796711</v>
      </c>
      <c r="F25" s="137">
        <v>0.40879097202224279</v>
      </c>
      <c r="G25" s="137">
        <v>0.43056385390455032</v>
      </c>
      <c r="H25" s="137">
        <v>0.46322301777027941</v>
      </c>
      <c r="I25" s="137">
        <v>0.484995685674737</v>
      </c>
      <c r="J25" s="137">
        <v>0.48498748088531318</v>
      </c>
      <c r="K25" s="137">
        <v>0.48498189852819396</v>
      </c>
      <c r="L25" s="137">
        <v>0.48497335253924501</v>
      </c>
      <c r="M25" s="137">
        <v>0.48496753803752091</v>
      </c>
      <c r="N25" s="137">
        <v>0.48495258035996774</v>
      </c>
      <c r="O25" s="137">
        <v>0.48493700066127382</v>
      </c>
    </row>
    <row r="26" spans="1:15" ht="15.75" x14ac:dyDescent="0.3">
      <c r="A26" s="119"/>
      <c r="B26" s="88" t="s">
        <v>344</v>
      </c>
      <c r="C26" s="140">
        <f t="shared" ref="C26:O26" si="0">SUM(C17:C25)</f>
        <v>0.9293215217921158</v>
      </c>
      <c r="D26" s="140">
        <f t="shared" si="0"/>
        <v>0.95841815998382596</v>
      </c>
      <c r="E26" s="140">
        <f t="shared" si="0"/>
        <v>1.3456477913289844</v>
      </c>
      <c r="F26" s="140">
        <f t="shared" ref="F26" si="1">SUM(F17:F25)</f>
        <v>0.88152199603339265</v>
      </c>
      <c r="G26" s="140">
        <f t="shared" si="0"/>
        <v>0.90036879392575142</v>
      </c>
      <c r="H26" s="140">
        <f t="shared" ref="H26" si="2">SUM(H17:H25)</f>
        <v>0.92401230571874904</v>
      </c>
      <c r="I26" s="140">
        <f t="shared" si="0"/>
        <v>0.94069644329787849</v>
      </c>
      <c r="J26" s="140">
        <f t="shared" ref="J26" si="3">SUM(J17:J25)</f>
        <v>0.9420636707639658</v>
      </c>
      <c r="K26" s="140">
        <f t="shared" si="0"/>
        <v>0.94384488558666191</v>
      </c>
      <c r="L26" s="140">
        <f t="shared" ref="L26" si="4">SUM(L17:L25)</f>
        <v>0.94626364679460639</v>
      </c>
      <c r="M26" s="140">
        <f t="shared" si="0"/>
        <v>0.94674320688054148</v>
      </c>
      <c r="N26" s="140">
        <f t="shared" si="0"/>
        <v>0.95495430391308012</v>
      </c>
      <c r="O26" s="140">
        <f t="shared" si="0"/>
        <v>1.0740033319077869</v>
      </c>
    </row>
    <row r="27" spans="1:15" ht="15.75" x14ac:dyDescent="0.3">
      <c r="A27" s="120"/>
      <c r="B27" s="89" t="s">
        <v>233</v>
      </c>
      <c r="C27" s="152">
        <f>C26*265-'Répartition SECTEN1'!C66</f>
        <v>0</v>
      </c>
      <c r="D27" s="152">
        <f>D26*265-'Répartition SECTEN1'!D66</f>
        <v>0</v>
      </c>
      <c r="E27" s="152">
        <f>E26*265-'Répartition SECTEN1'!E66</f>
        <v>0</v>
      </c>
      <c r="F27" s="152"/>
      <c r="G27" s="152">
        <f>G26*265-'Répartition SECTEN1'!G66</f>
        <v>0</v>
      </c>
      <c r="H27" s="152"/>
      <c r="I27" s="152">
        <f>I26*265-'Répartition SECTEN1'!I66</f>
        <v>0</v>
      </c>
      <c r="J27" s="152"/>
      <c r="K27" s="152">
        <f>K26*265-'Répartition SECTEN1'!K66</f>
        <v>0</v>
      </c>
      <c r="L27" s="152"/>
      <c r="M27" s="152">
        <f>M26*265-'Répartition SECTEN1'!M66</f>
        <v>0</v>
      </c>
      <c r="N27" s="152">
        <f>N26*265-'Répartition SECTEN1'!N66</f>
        <v>0</v>
      </c>
      <c r="O27" s="152">
        <f>O26*265-'Répartition SECTEN1'!O66</f>
        <v>0</v>
      </c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373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3.3147420288936247</v>
      </c>
      <c r="D30" s="137">
        <v>2.7308948351616755</v>
      </c>
      <c r="E30" s="137">
        <v>2.137000416151301</v>
      </c>
      <c r="F30" s="137">
        <v>2.1644316625528348</v>
      </c>
      <c r="G30" s="137">
        <v>2.0349950569172823</v>
      </c>
      <c r="H30" s="137">
        <v>1.905496100482585</v>
      </c>
      <c r="I30" s="137">
        <v>1.7773609609786263</v>
      </c>
      <c r="J30" s="137">
        <v>1.7752683808655176</v>
      </c>
      <c r="K30" s="137">
        <v>1.7738452551659105</v>
      </c>
      <c r="L30" s="137">
        <v>1.7717447356201674</v>
      </c>
      <c r="M30" s="137">
        <v>1.7702505140660865</v>
      </c>
      <c r="N30" s="137">
        <v>1.7668477366102084</v>
      </c>
      <c r="O30" s="137">
        <v>1.7631188940413336</v>
      </c>
    </row>
    <row r="31" spans="1:15" ht="15.75" x14ac:dyDescent="0.3">
      <c r="A31" s="119" t="s">
        <v>10</v>
      </c>
      <c r="B31" s="92" t="s">
        <v>249</v>
      </c>
      <c r="C31" s="137">
        <v>1.0950361075362884</v>
      </c>
      <c r="D31" s="137">
        <v>1.1276825352015576</v>
      </c>
      <c r="E31" s="137">
        <v>1.0772324024028364</v>
      </c>
      <c r="F31" s="137">
        <v>1.0560016293662486</v>
      </c>
      <c r="G31" s="137">
        <v>1.0133550551719477</v>
      </c>
      <c r="H31" s="137">
        <v>0.96656822061927561</v>
      </c>
      <c r="I31" s="137">
        <v>0.93605360110418168</v>
      </c>
      <c r="J31" s="137">
        <v>0.89515007362055898</v>
      </c>
      <c r="K31" s="137">
        <v>0.86850611396600441</v>
      </c>
      <c r="L31" s="137">
        <v>0.83649564566430634</v>
      </c>
      <c r="M31" s="137">
        <v>0.81533744120945473</v>
      </c>
      <c r="N31" s="137">
        <v>0.76879175557509971</v>
      </c>
      <c r="O31" s="137">
        <v>0.72367597227690827</v>
      </c>
    </row>
    <row r="32" spans="1:15" ht="15.75" x14ac:dyDescent="0.3">
      <c r="A32" s="119" t="s">
        <v>168</v>
      </c>
      <c r="B32" s="92" t="s">
        <v>250</v>
      </c>
      <c r="C32" s="137">
        <v>1.1408303774686776E-2</v>
      </c>
      <c r="D32" s="137">
        <v>1.3085391579615089E-2</v>
      </c>
      <c r="E32" s="137">
        <v>1.1976541677539006E-2</v>
      </c>
      <c r="F32" s="137">
        <v>1.3204445313090956E-2</v>
      </c>
      <c r="G32" s="137">
        <v>1.2772661736078505E-2</v>
      </c>
      <c r="H32" s="137">
        <v>1.2337777469749702E-2</v>
      </c>
      <c r="I32" s="137">
        <v>1.2057613089068907E-2</v>
      </c>
      <c r="J32" s="137">
        <v>1.1740893162522132E-2</v>
      </c>
      <c r="K32" s="137">
        <v>1.1534125035675899E-2</v>
      </c>
      <c r="L32" s="137">
        <v>1.1293828646711817E-2</v>
      </c>
      <c r="M32" s="137">
        <v>1.113442780792465E-2</v>
      </c>
      <c r="N32" s="137">
        <v>1.0783596337314925E-2</v>
      </c>
      <c r="O32" s="137">
        <v>1.0422030470820184E-2</v>
      </c>
    </row>
    <row r="33" spans="1:15" ht="15.75" x14ac:dyDescent="0.3">
      <c r="A33" s="119" t="s">
        <v>170</v>
      </c>
      <c r="B33" s="92" t="s">
        <v>251</v>
      </c>
      <c r="C33" s="137">
        <v>0.1291473248598175</v>
      </c>
      <c r="D33" s="137">
        <v>0.12140459333287648</v>
      </c>
      <c r="E33" s="137">
        <v>0.11610645174028418</v>
      </c>
      <c r="F33" s="137">
        <v>0.14822419428408357</v>
      </c>
      <c r="G33" s="137">
        <v>0.14585619299631281</v>
      </c>
      <c r="H33" s="137">
        <v>0.14263225255072987</v>
      </c>
      <c r="I33" s="137">
        <v>0.14065017829952858</v>
      </c>
      <c r="J33" s="137">
        <v>0.13951927404697992</v>
      </c>
      <c r="K33" s="137">
        <v>0.13879374214010878</v>
      </c>
      <c r="L33" s="137">
        <v>0.13794195724114633</v>
      </c>
      <c r="M33" s="137">
        <v>0.13733735311151868</v>
      </c>
      <c r="N33" s="137">
        <v>0.13620276288251981</v>
      </c>
      <c r="O33" s="137">
        <v>0.13485820242070337</v>
      </c>
    </row>
    <row r="34" spans="1:15" ht="15.75" x14ac:dyDescent="0.3">
      <c r="A34" s="119" t="s">
        <v>164</v>
      </c>
      <c r="B34" s="92" t="s">
        <v>252</v>
      </c>
      <c r="C34" s="137">
        <v>4.2333955241039528E-2</v>
      </c>
      <c r="D34" s="137">
        <v>2.7033596816323873E-2</v>
      </c>
      <c r="E34" s="137">
        <v>3.6234893147250043E-2</v>
      </c>
      <c r="F34" s="137">
        <v>2.8251671890846514E-2</v>
      </c>
      <c r="G34" s="137">
        <v>2.6485153500861898E-2</v>
      </c>
      <c r="H34" s="137">
        <v>2.5274517277714514E-2</v>
      </c>
      <c r="I34" s="137">
        <v>2.4497370783469044E-2</v>
      </c>
      <c r="J34" s="137">
        <v>2.3753360763892402E-2</v>
      </c>
      <c r="K34" s="137">
        <v>2.3187882537009766E-2</v>
      </c>
      <c r="L34" s="137">
        <v>2.2098597157700937E-2</v>
      </c>
      <c r="M34" s="137">
        <v>2.1256086521963799E-2</v>
      </c>
      <c r="N34" s="137">
        <v>1.9305065236170281E-2</v>
      </c>
      <c r="O34" s="137">
        <v>1.7099669935044897E-2</v>
      </c>
    </row>
    <row r="35" spans="1:15" ht="15.75" x14ac:dyDescent="0.3">
      <c r="A35" s="119" t="s">
        <v>165</v>
      </c>
      <c r="B35" s="92" t="s">
        <v>253</v>
      </c>
      <c r="C35" s="137">
        <v>6.6196040522056741E-3</v>
      </c>
      <c r="D35" s="137">
        <v>7.4598589439555081E-3</v>
      </c>
      <c r="E35" s="137">
        <v>7.5867516728053645E-3</v>
      </c>
      <c r="F35" s="137">
        <v>7.2343525526946968E-3</v>
      </c>
      <c r="G35" s="137">
        <v>6.9719815337591484E-3</v>
      </c>
      <c r="H35" s="137">
        <v>6.72484904169896E-3</v>
      </c>
      <c r="I35" s="137">
        <v>6.5637095845767325E-3</v>
      </c>
      <c r="J35" s="137">
        <v>6.3484581314784336E-3</v>
      </c>
      <c r="K35" s="137">
        <v>6.2077236067353651E-3</v>
      </c>
      <c r="L35" s="137">
        <v>6.0382492020483397E-3</v>
      </c>
      <c r="M35" s="137">
        <v>5.9257444204611938E-3</v>
      </c>
      <c r="N35" s="137">
        <v>5.6746028034495351E-3</v>
      </c>
      <c r="O35" s="137">
        <v>5.4233316766522681E-3</v>
      </c>
    </row>
    <row r="36" spans="1:15" ht="15.75" x14ac:dyDescent="0.3">
      <c r="A36" s="119" t="s">
        <v>171</v>
      </c>
      <c r="B36" s="92" t="s">
        <v>254</v>
      </c>
      <c r="C36" s="137">
        <v>0.22820366076476542</v>
      </c>
      <c r="D36" s="137">
        <v>0.22240237488867784</v>
      </c>
      <c r="E36" s="137">
        <v>0.2120175279685258</v>
      </c>
      <c r="F36" s="137">
        <v>0.23840916943300708</v>
      </c>
      <c r="G36" s="137">
        <v>0.23138878220634762</v>
      </c>
      <c r="H36" s="137">
        <v>0.22310701309562878</v>
      </c>
      <c r="I36" s="137">
        <v>0.21784160233707295</v>
      </c>
      <c r="J36" s="137">
        <v>0.21264013517689412</v>
      </c>
      <c r="K36" s="137">
        <v>0.20921960891860364</v>
      </c>
      <c r="L36" s="137">
        <v>0.20494848226068652</v>
      </c>
      <c r="M36" s="137">
        <v>0.20205064335881148</v>
      </c>
      <c r="N36" s="137">
        <v>0.19574364898412527</v>
      </c>
      <c r="O36" s="137">
        <v>0.18915795656825976</v>
      </c>
    </row>
    <row r="37" spans="1:15" ht="15.75" x14ac:dyDescent="0.3">
      <c r="A37" s="119" t="s">
        <v>169</v>
      </c>
      <c r="B37" s="92" t="s">
        <v>255</v>
      </c>
      <c r="C37" s="137">
        <v>9.9581553121859581E-2</v>
      </c>
      <c r="D37" s="137">
        <v>0.1062491413397131</v>
      </c>
      <c r="E37" s="137">
        <v>9.3714432876043627E-2</v>
      </c>
      <c r="F37" s="137">
        <v>0.1402285856802433</v>
      </c>
      <c r="G37" s="137">
        <v>0.13835252024237266</v>
      </c>
      <c r="H37" s="137">
        <v>0.13452313125898344</v>
      </c>
      <c r="I37" s="137">
        <v>0.13218142973151539</v>
      </c>
      <c r="J37" s="137">
        <v>0.13094105174237655</v>
      </c>
      <c r="K37" s="137">
        <v>0.1301874823957605</v>
      </c>
      <c r="L37" s="137">
        <v>0.12945088065797594</v>
      </c>
      <c r="M37" s="137">
        <v>0.12900253284107099</v>
      </c>
      <c r="N37" s="137">
        <v>0.12826082733221761</v>
      </c>
      <c r="O37" s="137">
        <v>0.12744702563025143</v>
      </c>
    </row>
    <row r="38" spans="1:15" ht="15.75" x14ac:dyDescent="0.3">
      <c r="A38" s="119" t="s">
        <v>166</v>
      </c>
      <c r="B38" s="92" t="s">
        <v>256</v>
      </c>
      <c r="C38" s="137">
        <v>0.1284649100108668</v>
      </c>
      <c r="D38" s="137">
        <v>0.10568700774327511</v>
      </c>
      <c r="E38" s="137">
        <v>0.10422636151398039</v>
      </c>
      <c r="F38" s="137">
        <v>0.15515479107818123</v>
      </c>
      <c r="G38" s="137">
        <v>0.15292729324853158</v>
      </c>
      <c r="H38" s="137">
        <v>0.14839551653395275</v>
      </c>
      <c r="I38" s="137">
        <v>0.14561359603396692</v>
      </c>
      <c r="J38" s="137">
        <v>0.14397633991349801</v>
      </c>
      <c r="K38" s="137">
        <v>0.14297508825878325</v>
      </c>
      <c r="L38" s="137">
        <v>0.1419718666464457</v>
      </c>
      <c r="M38" s="137">
        <v>0.14135747154502032</v>
      </c>
      <c r="N38" s="137">
        <v>0.14027947471280272</v>
      </c>
      <c r="O38" s="137">
        <v>0.13914800682702488</v>
      </c>
    </row>
    <row r="39" spans="1:15" ht="15.75" x14ac:dyDescent="0.3">
      <c r="A39" s="119"/>
      <c r="B39" s="93" t="s">
        <v>345</v>
      </c>
      <c r="C39" s="141">
        <f t="shared" ref="C39:D39" si="5">SUM(C30:C38)</f>
        <v>5.0555374482551541</v>
      </c>
      <c r="D39" s="141">
        <f t="shared" si="5"/>
        <v>4.4618993350076712</v>
      </c>
      <c r="E39" s="141">
        <f t="shared" ref="E39:O39" si="6">SUM(E30:E38)</f>
        <v>3.7960957791505656</v>
      </c>
      <c r="F39" s="141">
        <f t="shared" si="6"/>
        <v>3.9511405021512305</v>
      </c>
      <c r="G39" s="141">
        <f t="shared" si="6"/>
        <v>3.7631046975534943</v>
      </c>
      <c r="H39" s="141">
        <f t="shared" si="6"/>
        <v>3.5650593783303184</v>
      </c>
      <c r="I39" s="141">
        <f t="shared" si="6"/>
        <v>3.3928200619420066</v>
      </c>
      <c r="J39" s="141">
        <f t="shared" si="6"/>
        <v>3.339337967423718</v>
      </c>
      <c r="K39" s="141">
        <f t="shared" si="6"/>
        <v>3.3044570220245917</v>
      </c>
      <c r="L39" s="141">
        <f t="shared" si="6"/>
        <v>3.261984243097189</v>
      </c>
      <c r="M39" s="141">
        <f t="shared" si="6"/>
        <v>3.233652214882313</v>
      </c>
      <c r="N39" s="141">
        <f t="shared" si="6"/>
        <v>3.1718894704739085</v>
      </c>
      <c r="O39" s="141">
        <f t="shared" si="6"/>
        <v>3.1103510898469984</v>
      </c>
    </row>
    <row r="40" spans="1:15" ht="15.75" x14ac:dyDescent="0.3">
      <c r="A40" s="120"/>
      <c r="B40" s="89" t="s">
        <v>233</v>
      </c>
      <c r="C40" s="152">
        <f>C39*265-'Répartition SECTEN1'!C67</f>
        <v>0</v>
      </c>
      <c r="D40" s="152">
        <f>D39*265-'Répartition SECTEN1'!D67</f>
        <v>0</v>
      </c>
      <c r="E40" s="152">
        <f>E39*265-'Répartition SECTEN1'!E67</f>
        <v>0</v>
      </c>
      <c r="F40" s="152"/>
      <c r="G40" s="152">
        <f>G39*265-'Répartition SECTEN1'!G67</f>
        <v>0</v>
      </c>
      <c r="H40" s="152"/>
      <c r="I40" s="152">
        <f>I39*265-'Répartition SECTEN1'!I67</f>
        <v>0</v>
      </c>
      <c r="J40" s="152"/>
      <c r="K40" s="152">
        <f>K39*265-'Répartition SECTEN1'!K67</f>
        <v>0</v>
      </c>
      <c r="L40" s="152"/>
      <c r="M40" s="152">
        <f>M39*265-'Répartition SECTEN1'!M67</f>
        <v>0</v>
      </c>
      <c r="N40" s="152">
        <f>N39*265-'Répartition SECTEN1'!N67</f>
        <v>0</v>
      </c>
      <c r="O40" s="152">
        <f>O39*265-'Répartition SECTEN1'!O67</f>
        <v>0</v>
      </c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373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5.8211348294201064E-6</v>
      </c>
      <c r="D43" s="137">
        <v>2.2354367547415057E-9</v>
      </c>
      <c r="E43" s="137">
        <v>1.7617901323149468E-9</v>
      </c>
      <c r="F43" s="137">
        <v>1.7617901323149472E-9</v>
      </c>
      <c r="G43" s="137">
        <v>1.7617901323149472E-9</v>
      </c>
      <c r="H43" s="137">
        <v>1.7617901323149472E-9</v>
      </c>
      <c r="I43" s="137">
        <v>1.7617901323149472E-9</v>
      </c>
      <c r="J43" s="137">
        <v>1.7617901323149472E-9</v>
      </c>
      <c r="K43" s="137">
        <v>1.7617901323149472E-9</v>
      </c>
      <c r="L43" s="137">
        <v>1.7617901323149472E-9</v>
      </c>
      <c r="M43" s="137">
        <v>1.7617901323149472E-9</v>
      </c>
      <c r="N43" s="137">
        <v>1.7617901323149472E-9</v>
      </c>
      <c r="O43" s="137">
        <v>1.7617901323149472E-9</v>
      </c>
    </row>
    <row r="44" spans="1:15" ht="15.75" x14ac:dyDescent="0.3">
      <c r="A44" s="119" t="s">
        <v>209</v>
      </c>
      <c r="B44" s="92" t="s">
        <v>258</v>
      </c>
      <c r="C44" s="137">
        <v>0.11283515724283022</v>
      </c>
      <c r="D44" s="137">
        <v>0.20783428205714391</v>
      </c>
      <c r="E44" s="137">
        <v>0.20722781608576979</v>
      </c>
      <c r="F44" s="137">
        <v>0.20500668524805293</v>
      </c>
      <c r="G44" s="137">
        <v>0.20521752169712426</v>
      </c>
      <c r="H44" s="137">
        <v>0.20644709258852789</v>
      </c>
      <c r="I44" s="137">
        <v>0.2076264545934294</v>
      </c>
      <c r="J44" s="137">
        <v>0.20801929662105753</v>
      </c>
      <c r="K44" s="137">
        <v>0.20855203341197118</v>
      </c>
      <c r="L44" s="137">
        <v>0.20936441582371054</v>
      </c>
      <c r="M44" s="137">
        <v>0.20948665643255662</v>
      </c>
      <c r="N44" s="137">
        <v>0.21020348941583097</v>
      </c>
      <c r="O44" s="137">
        <v>0.21024863225297116</v>
      </c>
    </row>
    <row r="45" spans="1:15" ht="15.75" x14ac:dyDescent="0.3">
      <c r="A45" s="119" t="s">
        <v>192</v>
      </c>
      <c r="B45" s="92" t="s">
        <v>259</v>
      </c>
      <c r="C45" s="137">
        <v>0.59646563778377482</v>
      </c>
      <c r="D45" s="137">
        <v>0.59646646509167633</v>
      </c>
      <c r="E45" s="137">
        <v>0.59646699955811466</v>
      </c>
      <c r="F45" s="137">
        <v>0.60987365606245902</v>
      </c>
      <c r="G45" s="137">
        <v>0.6188114270653553</v>
      </c>
      <c r="H45" s="137">
        <v>0.63221808356969966</v>
      </c>
      <c r="I45" s="137">
        <v>0.64115585457259627</v>
      </c>
      <c r="J45" s="137">
        <v>0.64115585457259627</v>
      </c>
      <c r="K45" s="137">
        <v>0.64115585457259627</v>
      </c>
      <c r="L45" s="137">
        <v>0.64115585457259627</v>
      </c>
      <c r="M45" s="137">
        <v>0.64115585457259627</v>
      </c>
      <c r="N45" s="137">
        <v>0.64115585457259627</v>
      </c>
      <c r="O45" s="137">
        <v>0.64115585457259627</v>
      </c>
    </row>
    <row r="46" spans="1:15" ht="15.75" x14ac:dyDescent="0.3">
      <c r="A46" s="119" t="s">
        <v>188</v>
      </c>
      <c r="B46" s="92" t="s">
        <v>260</v>
      </c>
      <c r="C46" s="137">
        <v>0.49189708644797225</v>
      </c>
      <c r="D46" s="137">
        <v>0.49347181151868591</v>
      </c>
      <c r="E46" s="137">
        <v>0.50195806837400303</v>
      </c>
      <c r="F46" s="137">
        <v>0.50110609144130813</v>
      </c>
      <c r="G46" s="137">
        <v>0.50060422589589204</v>
      </c>
      <c r="H46" s="137">
        <v>0.49893858268937236</v>
      </c>
      <c r="I46" s="137">
        <v>0.49837260701413943</v>
      </c>
      <c r="J46" s="137">
        <v>0.49615808680786833</v>
      </c>
      <c r="K46" s="137">
        <v>0.49506980382412163</v>
      </c>
      <c r="L46" s="137">
        <v>0.49296001978452791</v>
      </c>
      <c r="M46" s="137">
        <v>0.49079546728136014</v>
      </c>
      <c r="N46" s="137">
        <v>0.48596611967232561</v>
      </c>
      <c r="O46" s="137">
        <v>0.48100106574358514</v>
      </c>
    </row>
    <row r="47" spans="1:15" ht="15.75" x14ac:dyDescent="0.3">
      <c r="A47" s="119"/>
      <c r="B47" s="97" t="s">
        <v>346</v>
      </c>
      <c r="C47" s="142">
        <f t="shared" ref="C47:D47" si="7">SUM(C43:C46)</f>
        <v>1.2012037026094067</v>
      </c>
      <c r="D47" s="142">
        <f t="shared" si="7"/>
        <v>1.2977725609029429</v>
      </c>
      <c r="E47" s="142">
        <f t="shared" ref="E47:O47" si="8">SUM(E43:E46)</f>
        <v>1.3056528857796776</v>
      </c>
      <c r="F47" s="142">
        <f t="shared" si="8"/>
        <v>1.3159864345136101</v>
      </c>
      <c r="G47" s="142">
        <f t="shared" si="8"/>
        <v>1.3246331764201618</v>
      </c>
      <c r="H47" s="142">
        <f t="shared" si="8"/>
        <v>1.33760376060939</v>
      </c>
      <c r="I47" s="142">
        <f t="shared" si="8"/>
        <v>1.3471549179419553</v>
      </c>
      <c r="J47" s="142">
        <f t="shared" si="8"/>
        <v>1.3453332397633122</v>
      </c>
      <c r="K47" s="142">
        <f t="shared" si="8"/>
        <v>1.3447776935704792</v>
      </c>
      <c r="L47" s="142">
        <f t="shared" si="8"/>
        <v>1.3434802919426247</v>
      </c>
      <c r="M47" s="142">
        <f t="shared" si="8"/>
        <v>1.3414379800483032</v>
      </c>
      <c r="N47" s="142">
        <f t="shared" si="8"/>
        <v>1.337325465422543</v>
      </c>
      <c r="O47" s="142">
        <f t="shared" si="8"/>
        <v>1.3324055543309425</v>
      </c>
    </row>
    <row r="48" spans="1:15" ht="15.75" x14ac:dyDescent="0.3">
      <c r="A48" s="120"/>
      <c r="B48" s="89" t="s">
        <v>233</v>
      </c>
      <c r="C48" s="152">
        <f>C47*265-'Répartition SECTEN1'!C68</f>
        <v>0</v>
      </c>
      <c r="D48" s="152">
        <f>D47*265-'Répartition SECTEN1'!D68</f>
        <v>0</v>
      </c>
      <c r="E48" s="152">
        <f>E47*265-'Répartition SECTEN1'!E68</f>
        <v>0</v>
      </c>
      <c r="F48" s="152"/>
      <c r="G48" s="152">
        <f>G47*265-'Répartition SECTEN1'!G68</f>
        <v>0</v>
      </c>
      <c r="H48" s="152"/>
      <c r="I48" s="152">
        <f>I47*265-'Répartition SECTEN1'!I68</f>
        <v>0</v>
      </c>
      <c r="J48" s="152"/>
      <c r="K48" s="152">
        <f>K47*265-'Répartition SECTEN1'!K68</f>
        <v>0</v>
      </c>
      <c r="L48" s="152"/>
      <c r="M48" s="152">
        <f>M47*265-'Répartition SECTEN1'!M68</f>
        <v>0</v>
      </c>
      <c r="N48" s="152">
        <f>N47*265-'Répartition SECTEN1'!N68</f>
        <v>0</v>
      </c>
      <c r="O48" s="152">
        <f>O47*265-'Répartition SECTEN1'!O68</f>
        <v>0</v>
      </c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373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1.2316327645807976</v>
      </c>
      <c r="D51" s="137">
        <v>1.2352754800709456</v>
      </c>
      <c r="E51" s="137">
        <v>1.1521860901635499</v>
      </c>
      <c r="F51" s="137">
        <v>1.1987731491127889</v>
      </c>
      <c r="G51" s="137">
        <v>1.1718012187513926</v>
      </c>
      <c r="H51" s="137">
        <v>1.2073100867305293</v>
      </c>
      <c r="I51" s="137">
        <v>1.2309826653832869</v>
      </c>
      <c r="J51" s="137">
        <v>1.28405381516232</v>
      </c>
      <c r="K51" s="137">
        <v>1.319434581681675</v>
      </c>
      <c r="L51" s="137">
        <v>1.3180950069304802</v>
      </c>
      <c r="M51" s="137">
        <v>1.3172019570963505</v>
      </c>
      <c r="N51" s="137">
        <v>1.3216329127439379</v>
      </c>
      <c r="O51" s="137">
        <v>1.2767280489467467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7.8142068783213045E-2</v>
      </c>
      <c r="D54" s="137">
        <v>7.8145253953104246E-2</v>
      </c>
      <c r="E54" s="137">
        <v>7.8154103089815657E-2</v>
      </c>
      <c r="F54" s="137">
        <v>7.8144267342825688E-2</v>
      </c>
      <c r="G54" s="137">
        <v>7.8152919241529631E-2</v>
      </c>
      <c r="H54" s="137">
        <v>7.8166164585620437E-2</v>
      </c>
      <c r="I54" s="137">
        <v>7.8175634713468667E-2</v>
      </c>
      <c r="J54" s="137">
        <v>7.8192295666234216E-2</v>
      </c>
      <c r="K54" s="137">
        <v>7.8204631440608866E-2</v>
      </c>
      <c r="L54" s="137">
        <v>7.8227161742857071E-2</v>
      </c>
      <c r="M54" s="137">
        <v>7.824271235838838E-2</v>
      </c>
      <c r="N54" s="137">
        <v>7.8287853792649867E-2</v>
      </c>
      <c r="O54" s="137">
        <v>7.8340486253586541E-2</v>
      </c>
    </row>
    <row r="55" spans="1:15" ht="15.75" x14ac:dyDescent="0.3">
      <c r="A55" s="121" t="s">
        <v>206</v>
      </c>
      <c r="B55" s="87" t="s">
        <v>265</v>
      </c>
      <c r="C55" s="137">
        <v>1.2377852023930718E-2</v>
      </c>
      <c r="D55" s="137">
        <v>1.2377852023930718E-2</v>
      </c>
      <c r="E55" s="137">
        <v>1.2377852023930717E-2</v>
      </c>
      <c r="F55" s="137">
        <v>1.2377852023930718E-2</v>
      </c>
      <c r="G55" s="137">
        <v>1.2377852023930718E-2</v>
      </c>
      <c r="H55" s="137">
        <v>1.2377852023930718E-2</v>
      </c>
      <c r="I55" s="137">
        <v>1.2377852023930718E-2</v>
      </c>
      <c r="J55" s="137">
        <v>1.2377852023930718E-2</v>
      </c>
      <c r="K55" s="137">
        <v>1.2377852023930718E-2</v>
      </c>
      <c r="L55" s="137">
        <v>1.2377852023930718E-2</v>
      </c>
      <c r="M55" s="137">
        <v>1.2377852023930718E-2</v>
      </c>
      <c r="N55" s="137">
        <v>1.2377852023930718E-2</v>
      </c>
      <c r="O55" s="137">
        <v>1.2377852023930718E-2</v>
      </c>
    </row>
    <row r="56" spans="1:15" ht="15.75" x14ac:dyDescent="0.3">
      <c r="A56" s="121" t="s">
        <v>187</v>
      </c>
      <c r="B56" s="87" t="s">
        <v>266</v>
      </c>
      <c r="C56" s="137">
        <v>0.61888550780480589</v>
      </c>
      <c r="D56" s="137">
        <v>0.61991856058899597</v>
      </c>
      <c r="E56" s="137">
        <v>0.62093560006061754</v>
      </c>
      <c r="F56" s="137">
        <v>0.62268528272190971</v>
      </c>
      <c r="G56" s="137">
        <v>0.62368683010295878</v>
      </c>
      <c r="H56" s="137">
        <v>0.62403349912170647</v>
      </c>
      <c r="I56" s="137">
        <v>0.62490084301210547</v>
      </c>
      <c r="J56" s="137">
        <v>0.70879938277330834</v>
      </c>
      <c r="K56" s="137">
        <v>0.71175427277633996</v>
      </c>
      <c r="L56" s="137">
        <v>0.71544475364175397</v>
      </c>
      <c r="M56" s="137">
        <v>0.71702081045699551</v>
      </c>
      <c r="N56" s="137">
        <v>0.72155092824798739</v>
      </c>
      <c r="O56" s="137">
        <v>0.72685424175875313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1.9410381931927474</v>
      </c>
      <c r="D58" s="143">
        <f t="shared" si="9"/>
        <v>1.9457171466369765</v>
      </c>
      <c r="E58" s="143">
        <f>SUM(E51:E57)</f>
        <v>1.863653645337914</v>
      </c>
      <c r="F58" s="143">
        <f t="shared" ref="F58:O58" si="10">SUM(F51:F57)</f>
        <v>1.9119805512014549</v>
      </c>
      <c r="G58" s="143">
        <f t="shared" si="10"/>
        <v>1.8860188201198118</v>
      </c>
      <c r="H58" s="143">
        <f t="shared" si="10"/>
        <v>1.921887602461787</v>
      </c>
      <c r="I58" s="143">
        <f t="shared" si="10"/>
        <v>1.9464369951327918</v>
      </c>
      <c r="J58" s="143">
        <f t="shared" si="10"/>
        <v>2.0834233456257936</v>
      </c>
      <c r="K58" s="143">
        <f t="shared" si="10"/>
        <v>2.1217713379225547</v>
      </c>
      <c r="L58" s="143">
        <f t="shared" si="10"/>
        <v>2.124144774339022</v>
      </c>
      <c r="M58" s="143">
        <f t="shared" si="10"/>
        <v>2.124843331935665</v>
      </c>
      <c r="N58" s="143">
        <f t="shared" si="10"/>
        <v>2.1338495468085061</v>
      </c>
      <c r="O58" s="143">
        <f t="shared" si="10"/>
        <v>2.0943006289830173</v>
      </c>
    </row>
    <row r="59" spans="1:15" ht="15.75" x14ac:dyDescent="0.3">
      <c r="A59" s="121" t="s">
        <v>230</v>
      </c>
      <c r="B59" s="87" t="s">
        <v>269</v>
      </c>
      <c r="C59" s="137">
        <v>0.1265472277344904</v>
      </c>
      <c r="D59" s="137">
        <v>0.12516214871321907</v>
      </c>
      <c r="E59" s="137">
        <v>0.11886774217081408</v>
      </c>
      <c r="F59" s="137">
        <v>0.12973228749055105</v>
      </c>
      <c r="G59" s="137">
        <v>0.11992058930936453</v>
      </c>
      <c r="H59" s="137">
        <v>0.10667950387190485</v>
      </c>
      <c r="I59" s="137">
        <v>9.7852113580265077E-2</v>
      </c>
      <c r="J59" s="137">
        <v>9.2026390097492139E-2</v>
      </c>
      <c r="K59" s="137">
        <v>8.8142574442310176E-2</v>
      </c>
      <c r="L59" s="137">
        <v>8.3477125034162297E-2</v>
      </c>
      <c r="M59" s="137">
        <v>8.0366825428730346E-2</v>
      </c>
      <c r="N59" s="137">
        <v>7.3297209209417916E-2</v>
      </c>
      <c r="O59" s="137">
        <v>7.0615514901220852E-2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0.36837716822917799</v>
      </c>
      <c r="D62" s="137">
        <v>0.36901770406991891</v>
      </c>
      <c r="E62" s="137">
        <v>0.36961312275472458</v>
      </c>
      <c r="F62" s="137">
        <v>0.37142556931384973</v>
      </c>
      <c r="G62" s="137">
        <v>0.37273442091828252</v>
      </c>
      <c r="H62" s="137">
        <v>0.37404817140377322</v>
      </c>
      <c r="I62" s="137">
        <v>0.37535791468385282</v>
      </c>
      <c r="J62" s="137">
        <v>0.37624213709730131</v>
      </c>
      <c r="K62" s="137">
        <v>0.37712175535194642</v>
      </c>
      <c r="L62" s="137">
        <v>0.37801230355566745</v>
      </c>
      <c r="M62" s="137">
        <v>0.37802894994984537</v>
      </c>
      <c r="N62" s="137">
        <v>0.37851053746537461</v>
      </c>
      <c r="O62" s="137">
        <v>0.37813373490913421</v>
      </c>
    </row>
    <row r="63" spans="1:15" ht="27" x14ac:dyDescent="0.3">
      <c r="A63" s="121" t="s">
        <v>207</v>
      </c>
      <c r="B63" s="87" t="s">
        <v>273</v>
      </c>
      <c r="C63" s="137">
        <v>3.0250803665947141E-2</v>
      </c>
      <c r="D63" s="137">
        <v>3.0107860715890153E-2</v>
      </c>
      <c r="E63" s="137">
        <v>2.7265791086890787E-2</v>
      </c>
      <c r="F63" s="137">
        <v>1.826097272556532E-2</v>
      </c>
      <c r="G63" s="137">
        <v>1.5575423967021686E-2</v>
      </c>
      <c r="H63" s="137">
        <v>1.1900307232176891E-2</v>
      </c>
      <c r="I63" s="137">
        <v>9.4502294089470265E-3</v>
      </c>
      <c r="J63" s="137">
        <v>7.670888877514828E-3</v>
      </c>
      <c r="K63" s="137">
        <v>6.4846618565600218E-3</v>
      </c>
      <c r="L63" s="137">
        <v>4.9565966160360292E-3</v>
      </c>
      <c r="M63" s="137">
        <v>3.9378864556866983E-3</v>
      </c>
      <c r="N63" s="137">
        <v>1.613945801527659E-3</v>
      </c>
      <c r="O63" s="137">
        <v>1.3329305555077919E-3</v>
      </c>
    </row>
    <row r="64" spans="1:15" x14ac:dyDescent="0.25">
      <c r="A64" s="121"/>
      <c r="B64" s="100" t="s">
        <v>348</v>
      </c>
      <c r="C64" s="143">
        <f t="shared" ref="C64:D64" si="11">SUM(C59:C63)</f>
        <v>0.52517519962961556</v>
      </c>
      <c r="D64" s="143">
        <f t="shared" si="11"/>
        <v>0.52428771349902814</v>
      </c>
      <c r="E64" s="143">
        <f>SUM(E59:E63)</f>
        <v>0.51574665601242942</v>
      </c>
      <c r="F64" s="143">
        <f t="shared" ref="F64:O64" si="12">SUM(F59:F63)</f>
        <v>0.51941882952996621</v>
      </c>
      <c r="G64" s="143">
        <f t="shared" si="12"/>
        <v>0.50823043419466873</v>
      </c>
      <c r="H64" s="143">
        <f t="shared" si="12"/>
        <v>0.49262798250785494</v>
      </c>
      <c r="I64" s="143">
        <f t="shared" si="12"/>
        <v>0.48266025767306492</v>
      </c>
      <c r="J64" s="143">
        <f t="shared" si="12"/>
        <v>0.47593941607230827</v>
      </c>
      <c r="K64" s="143">
        <f t="shared" si="12"/>
        <v>0.47174899165081663</v>
      </c>
      <c r="L64" s="143">
        <f t="shared" si="12"/>
        <v>0.46644602520586581</v>
      </c>
      <c r="M64" s="143">
        <f t="shared" si="12"/>
        <v>0.46233366183426244</v>
      </c>
      <c r="N64" s="143">
        <f t="shared" si="12"/>
        <v>0.45342169247632019</v>
      </c>
      <c r="O64" s="143">
        <f t="shared" si="12"/>
        <v>0.45008218036586289</v>
      </c>
    </row>
    <row r="65" spans="1:15" ht="15.75" x14ac:dyDescent="0.3">
      <c r="A65" s="119"/>
      <c r="B65" s="101" t="s">
        <v>349</v>
      </c>
      <c r="C65" s="144">
        <f t="shared" ref="C65:D65" si="13">SUM(C58,C64)</f>
        <v>2.4662133928223628</v>
      </c>
      <c r="D65" s="144">
        <f t="shared" si="13"/>
        <v>2.4700048601360045</v>
      </c>
      <c r="E65" s="144">
        <f>SUM(E58,E64)</f>
        <v>2.3794003013503433</v>
      </c>
      <c r="F65" s="144">
        <f t="shared" ref="F65:O65" si="14">SUM(F58,F64)</f>
        <v>2.4313993807314214</v>
      </c>
      <c r="G65" s="144">
        <f t="shared" si="14"/>
        <v>2.3942492543144804</v>
      </c>
      <c r="H65" s="144">
        <f t="shared" si="14"/>
        <v>2.4145155849696418</v>
      </c>
      <c r="I65" s="144">
        <f t="shared" si="14"/>
        <v>2.4290972528058568</v>
      </c>
      <c r="J65" s="144">
        <f t="shared" si="14"/>
        <v>2.5593627616981021</v>
      </c>
      <c r="K65" s="144">
        <f t="shared" si="14"/>
        <v>2.5935203295733711</v>
      </c>
      <c r="L65" s="144">
        <f t="shared" si="14"/>
        <v>2.5905907995448878</v>
      </c>
      <c r="M65" s="144">
        <f t="shared" si="14"/>
        <v>2.5871769937699276</v>
      </c>
      <c r="N65" s="144">
        <f t="shared" si="14"/>
        <v>2.5872712392848265</v>
      </c>
      <c r="O65" s="144">
        <f t="shared" si="14"/>
        <v>2.5443828093488801</v>
      </c>
    </row>
    <row r="66" spans="1:15" ht="15.75" x14ac:dyDescent="0.3">
      <c r="A66" s="120"/>
      <c r="B66" s="89" t="s">
        <v>233</v>
      </c>
      <c r="C66" s="152">
        <f>C65*265-'Répartition SECTEN1'!C69</f>
        <v>0</v>
      </c>
      <c r="D66" s="152">
        <f>D65*265-'Répartition SECTEN1'!D69</f>
        <v>0</v>
      </c>
      <c r="E66" s="152">
        <f>E65*265-'Répartition SECTEN1'!E69</f>
        <v>0</v>
      </c>
      <c r="F66" s="152"/>
      <c r="G66" s="152">
        <f>G65*265-'Répartition SECTEN1'!G69</f>
        <v>0</v>
      </c>
      <c r="H66" s="152"/>
      <c r="I66" s="152">
        <f>I65*265-'Répartition SECTEN1'!I69</f>
        <v>0</v>
      </c>
      <c r="J66" s="152"/>
      <c r="K66" s="152">
        <f>K65*265-'Répartition SECTEN1'!K69</f>
        <v>0</v>
      </c>
      <c r="L66" s="152"/>
      <c r="M66" s="152">
        <f>M65*265-'Répartition SECTEN1'!M69</f>
        <v>0</v>
      </c>
      <c r="N66" s="152">
        <f>N65*265-'Répartition SECTEN1'!N69</f>
        <v>0</v>
      </c>
      <c r="O66" s="152">
        <f>O65*265-'Répartition SECTEN1'!O69</f>
        <v>0</v>
      </c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373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4.2209383295922631</v>
      </c>
      <c r="D69" s="137">
        <v>4.1126622756436655</v>
      </c>
      <c r="E69" s="137">
        <v>4.0216029492854029</v>
      </c>
      <c r="F69" s="137">
        <v>3.890118399971779</v>
      </c>
      <c r="G69" s="137">
        <v>3.8033522914960081</v>
      </c>
      <c r="H69" s="137">
        <v>3.6745369591147181</v>
      </c>
      <c r="I69" s="137">
        <v>3.5895483778390744</v>
      </c>
      <c r="J69" s="137">
        <v>3.5078610032970636</v>
      </c>
      <c r="K69" s="137">
        <v>3.4539895131086764</v>
      </c>
      <c r="L69" s="137">
        <v>3.3740623017465881</v>
      </c>
      <c r="M69" s="137">
        <v>3.3213641056629806</v>
      </c>
      <c r="N69" s="137">
        <v>3.1916713770164797</v>
      </c>
      <c r="O69" s="137">
        <v>3.064910466396078</v>
      </c>
    </row>
    <row r="70" spans="1:15" ht="15.75" x14ac:dyDescent="0.3">
      <c r="A70" s="119" t="s">
        <v>214</v>
      </c>
      <c r="B70" s="92" t="s">
        <v>275</v>
      </c>
      <c r="C70" s="137">
        <v>5.5611971026503317E-2</v>
      </c>
      <c r="D70" s="137">
        <v>5.5144969635885756E-2</v>
      </c>
      <c r="E70" s="137">
        <v>5.4188179001709656E-2</v>
      </c>
      <c r="F70" s="137">
        <v>5.29708532854994E-2</v>
      </c>
      <c r="G70" s="137">
        <v>5.2166782501368254E-2</v>
      </c>
      <c r="H70" s="137">
        <v>5.0971895865185093E-2</v>
      </c>
      <c r="I70" s="137">
        <v>5.0182784467738682E-2</v>
      </c>
      <c r="J70" s="137">
        <v>4.8447223625401915E-2</v>
      </c>
      <c r="K70" s="137">
        <v>4.7306577617806565E-2</v>
      </c>
      <c r="L70" s="137">
        <v>4.5620200437357282E-2</v>
      </c>
      <c r="M70" s="137">
        <v>4.4512343537686912E-2</v>
      </c>
      <c r="N70" s="137">
        <v>4.1800082227379708E-2</v>
      </c>
      <c r="O70" s="137">
        <v>3.9169793686884911E-2</v>
      </c>
    </row>
    <row r="71" spans="1:15" ht="15.75" x14ac:dyDescent="0.3">
      <c r="A71" s="119" t="s">
        <v>215</v>
      </c>
      <c r="B71" s="92" t="s">
        <v>276</v>
      </c>
      <c r="C71" s="137">
        <v>0.20975137243474118</v>
      </c>
      <c r="D71" s="137">
        <v>0.20650575052077774</v>
      </c>
      <c r="E71" s="137">
        <v>0.20498868682962493</v>
      </c>
      <c r="F71" s="137">
        <v>0.19796837672650469</v>
      </c>
      <c r="G71" s="137">
        <v>0.19328816999109127</v>
      </c>
      <c r="H71" s="137">
        <v>0.18626785988797109</v>
      </c>
      <c r="I71" s="137">
        <v>0.18158765315255765</v>
      </c>
      <c r="J71" s="137">
        <v>0.17905832341364633</v>
      </c>
      <c r="K71" s="137">
        <v>0.17737210358770544</v>
      </c>
      <c r="L71" s="137">
        <v>0.17484277384879421</v>
      </c>
      <c r="M71" s="137">
        <v>0.17315655402285332</v>
      </c>
      <c r="N71" s="137">
        <v>0.16894100445800114</v>
      </c>
      <c r="O71" s="137">
        <v>0.16472545489314899</v>
      </c>
    </row>
    <row r="72" spans="1:15" ht="15.75" x14ac:dyDescent="0.3">
      <c r="A72" s="119" t="s">
        <v>213</v>
      </c>
      <c r="B72" s="92" t="s">
        <v>277</v>
      </c>
      <c r="C72" s="137">
        <v>3.7129066231166594</v>
      </c>
      <c r="D72" s="137">
        <v>3.6495263609149937</v>
      </c>
      <c r="E72" s="137">
        <v>3.6067471503601238</v>
      </c>
      <c r="F72" s="137">
        <v>3.5127122340739594</v>
      </c>
      <c r="G72" s="137">
        <v>3.4505074205321717</v>
      </c>
      <c r="H72" s="137">
        <v>3.3580010736606654</v>
      </c>
      <c r="I72" s="137">
        <v>3.296861691306368</v>
      </c>
      <c r="J72" s="137">
        <v>3.2384617062350123</v>
      </c>
      <c r="K72" s="137">
        <v>3.1998553039499056</v>
      </c>
      <c r="L72" s="137">
        <v>3.1424339402092429</v>
      </c>
      <c r="M72" s="137">
        <v>3.1044772746074965</v>
      </c>
      <c r="N72" s="137">
        <v>3.010714214682082</v>
      </c>
      <c r="O72" s="137">
        <v>2.9185527336260253</v>
      </c>
    </row>
    <row r="73" spans="1:15" ht="15.75" x14ac:dyDescent="0.3">
      <c r="A73" s="119"/>
      <c r="B73" s="104" t="s">
        <v>350</v>
      </c>
      <c r="C73" s="145">
        <f t="shared" ref="C73:D73" si="15">SUM(C69:C72)</f>
        <v>8.199208296170168</v>
      </c>
      <c r="D73" s="145">
        <f t="shared" si="15"/>
        <v>8.0238393567153228</v>
      </c>
      <c r="E73" s="145">
        <f>SUM(E69:E72)</f>
        <v>7.8875269654768614</v>
      </c>
      <c r="F73" s="145">
        <f t="shared" ref="F73:O73" si="16">SUM(F69:F72)</f>
        <v>7.6537698640577432</v>
      </c>
      <c r="G73" s="145">
        <f t="shared" si="16"/>
        <v>7.4993146645206394</v>
      </c>
      <c r="H73" s="145">
        <f t="shared" si="16"/>
        <v>7.2697777885285397</v>
      </c>
      <c r="I73" s="145">
        <f t="shared" si="16"/>
        <v>7.1181805067657393</v>
      </c>
      <c r="J73" s="145">
        <f t="shared" si="16"/>
        <v>6.9738282565711245</v>
      </c>
      <c r="K73" s="145">
        <f t="shared" si="16"/>
        <v>6.8785234982640944</v>
      </c>
      <c r="L73" s="145">
        <f t="shared" si="16"/>
        <v>6.7369592162419831</v>
      </c>
      <c r="M73" s="145">
        <f t="shared" si="16"/>
        <v>6.6435102778310178</v>
      </c>
      <c r="N73" s="145">
        <f t="shared" si="16"/>
        <v>6.4131266783839429</v>
      </c>
      <c r="O73" s="145">
        <f t="shared" si="16"/>
        <v>6.1873584486021374</v>
      </c>
    </row>
    <row r="74" spans="1:15" ht="15.75" x14ac:dyDescent="0.3">
      <c r="A74" s="119" t="s">
        <v>196</v>
      </c>
      <c r="B74" s="92" t="s">
        <v>278</v>
      </c>
      <c r="C74" s="137">
        <v>34.953627311269457</v>
      </c>
      <c r="D74" s="137">
        <v>34.351425929522655</v>
      </c>
      <c r="E74" s="137">
        <v>32.021431485343363</v>
      </c>
      <c r="F74" s="137">
        <v>31.729435233337846</v>
      </c>
      <c r="G74" s="137">
        <v>31.534771065334176</v>
      </c>
      <c r="H74" s="137">
        <v>31.242774813328655</v>
      </c>
      <c r="I74" s="137">
        <v>31.048110645324982</v>
      </c>
      <c r="J74" s="137">
        <v>30.688439974604993</v>
      </c>
      <c r="K74" s="137">
        <v>30.448659527458354</v>
      </c>
      <c r="L74" s="137">
        <v>30.088988856738375</v>
      </c>
      <c r="M74" s="137">
        <v>29.849208409591714</v>
      </c>
      <c r="N74" s="137">
        <v>29.249757291725068</v>
      </c>
      <c r="O74" s="137">
        <v>28.650306173858443</v>
      </c>
    </row>
    <row r="75" spans="1:15" ht="15.75" x14ac:dyDescent="0.3">
      <c r="A75" s="119" t="s">
        <v>194</v>
      </c>
      <c r="B75" s="92" t="s">
        <v>279</v>
      </c>
      <c r="C75" s="137">
        <v>9.8673074394751712</v>
      </c>
      <c r="D75" s="137">
        <v>9.7995020350569195</v>
      </c>
      <c r="E75" s="137">
        <v>9.8367592450907395</v>
      </c>
      <c r="F75" s="137">
        <v>10.155448822393032</v>
      </c>
      <c r="G75" s="137">
        <v>10.367211994805459</v>
      </c>
      <c r="H75" s="137">
        <v>10.683167840752589</v>
      </c>
      <c r="I75" s="137">
        <v>10.893668347774531</v>
      </c>
      <c r="J75" s="137">
        <v>11.035624992857073</v>
      </c>
      <c r="K75" s="137">
        <v>11.130191340626563</v>
      </c>
      <c r="L75" s="137">
        <v>11.270736405051856</v>
      </c>
      <c r="M75" s="137">
        <v>11.363246771044045</v>
      </c>
      <c r="N75" s="137">
        <v>11.593164787829121</v>
      </c>
      <c r="O75" s="137">
        <v>11.819482716809361</v>
      </c>
    </row>
    <row r="76" spans="1:15" ht="15.75" x14ac:dyDescent="0.3">
      <c r="A76" s="119" t="s">
        <v>195</v>
      </c>
      <c r="B76" s="92" t="s">
        <v>280</v>
      </c>
      <c r="C76" s="137">
        <v>26.230856186435279</v>
      </c>
      <c r="D76" s="137">
        <v>25.738595052408783</v>
      </c>
      <c r="E76" s="137">
        <v>25.219230694755939</v>
      </c>
      <c r="F76" s="137">
        <v>25.053680036058296</v>
      </c>
      <c r="G76" s="137">
        <v>24.943255108670218</v>
      </c>
      <c r="H76" s="137">
        <v>24.777530985203615</v>
      </c>
      <c r="I76" s="137">
        <v>24.666990414636221</v>
      </c>
      <c r="J76" s="137">
        <v>24.370816225585759</v>
      </c>
      <c r="K76" s="137">
        <v>24.173151374073374</v>
      </c>
      <c r="L76" s="137">
        <v>23.876334962183794</v>
      </c>
      <c r="M76" s="137">
        <v>23.67824690410843</v>
      </c>
      <c r="N76" s="137">
        <v>23.182301714723639</v>
      </c>
      <c r="O76" s="137">
        <v>22.685340515901196</v>
      </c>
    </row>
    <row r="77" spans="1:15" ht="15.75" x14ac:dyDescent="0.3">
      <c r="A77" s="119" t="s">
        <v>211</v>
      </c>
      <c r="B77" s="92" t="s">
        <v>281</v>
      </c>
      <c r="C77" s="137">
        <v>3.0248552857492506E-2</v>
      </c>
      <c r="D77" s="137">
        <v>3.2634890862217089E-2</v>
      </c>
      <c r="E77" s="137">
        <v>2.9303727134053562E-2</v>
      </c>
      <c r="F77" s="137">
        <v>2.922196599298146E-2</v>
      </c>
      <c r="G77" s="137">
        <v>2.9167458565600064E-2</v>
      </c>
      <c r="H77" s="137">
        <v>2.9085697424527962E-2</v>
      </c>
      <c r="I77" s="137">
        <v>2.9031189997146566E-2</v>
      </c>
      <c r="J77" s="137">
        <v>2.8907991698840157E-2</v>
      </c>
      <c r="K77" s="137">
        <v>2.8825859499969218E-2</v>
      </c>
      <c r="L77" s="137">
        <v>2.8702661201662816E-2</v>
      </c>
      <c r="M77" s="137">
        <v>2.862052900279187E-2</v>
      </c>
      <c r="N77" s="137">
        <v>2.8415198505614525E-2</v>
      </c>
      <c r="O77" s="137">
        <v>2.8209868008437177E-2</v>
      </c>
    </row>
    <row r="78" spans="1:15" ht="15.75" x14ac:dyDescent="0.3">
      <c r="A78" s="119" t="s">
        <v>193</v>
      </c>
      <c r="B78" s="92" t="s">
        <v>282</v>
      </c>
      <c r="C78" s="137">
        <v>32.348788380523331</v>
      </c>
      <c r="D78" s="137">
        <v>32.860018155236801</v>
      </c>
      <c r="E78" s="137">
        <v>30.806301785772177</v>
      </c>
      <c r="F78" s="137">
        <v>30.899513860825877</v>
      </c>
      <c r="G78" s="137">
        <v>30.848274957312743</v>
      </c>
      <c r="H78" s="137">
        <v>30.760308097299276</v>
      </c>
      <c r="I78" s="137">
        <v>30.694535862467294</v>
      </c>
      <c r="J78" s="137">
        <v>30.463771991248937</v>
      </c>
      <c r="K78" s="137">
        <v>30.310163346887208</v>
      </c>
      <c r="L78" s="137">
        <v>30.07974444622317</v>
      </c>
      <c r="M78" s="137">
        <v>29.926029049377295</v>
      </c>
      <c r="N78" s="137">
        <v>29.542196571688034</v>
      </c>
      <c r="O78" s="137">
        <v>29.15848355704096</v>
      </c>
    </row>
    <row r="79" spans="1:15" ht="15.75" x14ac:dyDescent="0.3">
      <c r="A79" s="119"/>
      <c r="B79" s="104" t="s">
        <v>351</v>
      </c>
      <c r="C79" s="145">
        <f t="shared" ref="C79:D79" si="17">SUM(C74:C78)</f>
        <v>103.43082787056072</v>
      </c>
      <c r="D79" s="145">
        <f t="shared" si="17"/>
        <v>102.78217606308738</v>
      </c>
      <c r="E79" s="145">
        <f>SUM(E74:E78)</f>
        <v>97.913026938096266</v>
      </c>
      <c r="F79" s="145">
        <f t="shared" ref="F79:O79" si="18">SUM(F74:F78)</f>
        <v>97.86729991860804</v>
      </c>
      <c r="G79" s="145">
        <f t="shared" si="18"/>
        <v>97.722680584688192</v>
      </c>
      <c r="H79" s="145">
        <f t="shared" si="18"/>
        <v>97.492867434008659</v>
      </c>
      <c r="I79" s="145">
        <f t="shared" si="18"/>
        <v>97.332336460200167</v>
      </c>
      <c r="J79" s="145">
        <f t="shared" si="18"/>
        <v>96.587561175995603</v>
      </c>
      <c r="K79" s="145">
        <f t="shared" si="18"/>
        <v>96.090991448545466</v>
      </c>
      <c r="L79" s="145">
        <f t="shared" si="18"/>
        <v>95.344507331398859</v>
      </c>
      <c r="M79" s="145">
        <f t="shared" si="18"/>
        <v>94.845351663124276</v>
      </c>
      <c r="N79" s="145">
        <f t="shared" si="18"/>
        <v>93.595835564471471</v>
      </c>
      <c r="O79" s="145">
        <f t="shared" si="18"/>
        <v>92.341822831618401</v>
      </c>
    </row>
    <row r="80" spans="1:15" ht="15.75" x14ac:dyDescent="0.3">
      <c r="A80" s="119" t="s">
        <v>205</v>
      </c>
      <c r="B80" s="92" t="s">
        <v>283</v>
      </c>
      <c r="C80" s="137">
        <v>3.185724619276169</v>
      </c>
      <c r="D80" s="137">
        <v>3.107553812919055</v>
      </c>
      <c r="E80" s="137">
        <v>3.2980865763940104</v>
      </c>
      <c r="F80" s="137">
        <v>3.0915731770721511</v>
      </c>
      <c r="G80" s="137">
        <v>3.0695627699569084</v>
      </c>
      <c r="H80" s="137">
        <v>3.027883578733114</v>
      </c>
      <c r="I80" s="137">
        <v>2.9941396563841973</v>
      </c>
      <c r="J80" s="137">
        <v>2.9358913185978994</v>
      </c>
      <c r="K80" s="137">
        <v>2.8933411867871621</v>
      </c>
      <c r="L80" s="137">
        <v>2.8272324051943354</v>
      </c>
      <c r="M80" s="137">
        <v>2.7840228567542864</v>
      </c>
      <c r="N80" s="137">
        <v>2.692358922476668</v>
      </c>
      <c r="O80" s="137">
        <v>2.6456163799556416</v>
      </c>
    </row>
    <row r="81" spans="1:16" ht="15.75" x14ac:dyDescent="0.3">
      <c r="A81" s="119"/>
      <c r="B81" s="105" t="s">
        <v>352</v>
      </c>
      <c r="C81" s="146">
        <f t="shared" ref="C81:D81" si="19">+C79+C73+C80</f>
        <v>114.81576078600706</v>
      </c>
      <c r="D81" s="146">
        <f t="shared" si="19"/>
        <v>113.91356923272176</v>
      </c>
      <c r="E81" s="146">
        <f>+E79+E73+E80</f>
        <v>109.09864047996714</v>
      </c>
      <c r="F81" s="146">
        <f t="shared" ref="F81:O81" si="20">+F79+F73+F80</f>
        <v>108.61264295973794</v>
      </c>
      <c r="G81" s="146">
        <f t="shared" si="20"/>
        <v>108.29155801916573</v>
      </c>
      <c r="H81" s="146">
        <f t="shared" si="20"/>
        <v>107.79052880127031</v>
      </c>
      <c r="I81" s="146">
        <f t="shared" si="20"/>
        <v>107.4446566233501</v>
      </c>
      <c r="J81" s="146">
        <f t="shared" si="20"/>
        <v>106.49728075116462</v>
      </c>
      <c r="K81" s="146">
        <f t="shared" si="20"/>
        <v>105.86285613359674</v>
      </c>
      <c r="L81" s="146">
        <f t="shared" si="20"/>
        <v>104.90869895283518</v>
      </c>
      <c r="M81" s="146">
        <f t="shared" si="20"/>
        <v>104.27288479770958</v>
      </c>
      <c r="N81" s="146">
        <f t="shared" si="20"/>
        <v>102.70132116533209</v>
      </c>
      <c r="O81" s="146">
        <f t="shared" si="20"/>
        <v>101.17479766017618</v>
      </c>
    </row>
    <row r="82" spans="1:16" ht="15.75" x14ac:dyDescent="0.3">
      <c r="A82" s="119"/>
      <c r="B82" s="89" t="s">
        <v>233</v>
      </c>
      <c r="C82" s="152">
        <f>C81*265-'Répartition SECTEN1'!C70</f>
        <v>0</v>
      </c>
      <c r="D82" s="152">
        <f>D81*265-'Répartition SECTEN1'!D70</f>
        <v>0</v>
      </c>
      <c r="E82" s="152">
        <f>E81*265-'Répartition SECTEN1'!E70</f>
        <v>0</v>
      </c>
      <c r="F82" s="152"/>
      <c r="G82" s="152">
        <f>G81*265-'Répartition SECTEN1'!G70</f>
        <v>0</v>
      </c>
      <c r="H82" s="152"/>
      <c r="I82" s="152">
        <f>I81*265-'Répartition SECTEN1'!I70</f>
        <v>0</v>
      </c>
      <c r="J82" s="152"/>
      <c r="K82" s="152">
        <f>K81*265-'Répartition SECTEN1'!K70</f>
        <v>0</v>
      </c>
      <c r="L82" s="152"/>
      <c r="M82" s="152">
        <f>M81*265-'Répartition SECTEN1'!M70</f>
        <v>0</v>
      </c>
      <c r="N82" s="152">
        <f>N81*265-'Répartition SECTEN1'!N70</f>
        <v>0</v>
      </c>
      <c r="O82" s="152">
        <f>O81*265-'Répartition SECTEN1'!O70</f>
        <v>0</v>
      </c>
    </row>
    <row r="83" spans="1:16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6" ht="30" x14ac:dyDescent="0.35">
      <c r="A84" s="118"/>
      <c r="B84" s="85" t="s">
        <v>373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6" ht="15.75" x14ac:dyDescent="0.3">
      <c r="A85" s="119" t="s">
        <v>172</v>
      </c>
      <c r="B85" s="92" t="s">
        <v>284</v>
      </c>
      <c r="C85" s="137">
        <v>2.4625656214585603</v>
      </c>
      <c r="D85" s="137">
        <v>2.4008482253204178</v>
      </c>
      <c r="E85" s="137">
        <v>1.889322973092382</v>
      </c>
      <c r="F85" s="137">
        <v>1.9045213524975628</v>
      </c>
      <c r="G85" s="137">
        <v>1.7286155795318858</v>
      </c>
      <c r="H85" s="137">
        <v>1.4076935996445277</v>
      </c>
      <c r="I85" s="137">
        <v>1.1877122876577253</v>
      </c>
      <c r="J85" s="137">
        <v>0.99896815001152861</v>
      </c>
      <c r="K85" s="137">
        <v>0.8740530630969563</v>
      </c>
      <c r="L85" s="137">
        <v>0.73033505425623491</v>
      </c>
      <c r="M85" s="137">
        <v>0.63522438214553634</v>
      </c>
      <c r="N85" s="137">
        <v>0.53292025215438699</v>
      </c>
      <c r="O85" s="137">
        <v>0.48663809217484166</v>
      </c>
    </row>
    <row r="86" spans="1:16" ht="15.75" x14ac:dyDescent="0.3">
      <c r="A86" s="119" t="s">
        <v>173</v>
      </c>
      <c r="B86" s="92" t="s">
        <v>285</v>
      </c>
      <c r="C86" s="137">
        <v>0.3323145572363046</v>
      </c>
      <c r="D86" s="137">
        <v>0.32529361082919761</v>
      </c>
      <c r="E86" s="137">
        <v>0.262454797684393</v>
      </c>
      <c r="F86" s="137">
        <v>0.27053383058895619</v>
      </c>
      <c r="G86" s="137">
        <v>0.26786823210518701</v>
      </c>
      <c r="H86" s="137">
        <v>0.30184289505664619</v>
      </c>
      <c r="I86" s="137">
        <v>0.33351765602865713</v>
      </c>
      <c r="J86" s="137">
        <v>0.34840885620042478</v>
      </c>
      <c r="K86" s="137">
        <v>0.35459721469050864</v>
      </c>
      <c r="L86" s="137">
        <v>0.35686489546327788</v>
      </c>
      <c r="M86" s="137">
        <v>0.35334622610368172</v>
      </c>
      <c r="N86" s="137">
        <v>0.32997569570349394</v>
      </c>
      <c r="O86" s="137">
        <v>0.32143639903489885</v>
      </c>
    </row>
    <row r="87" spans="1:16" ht="15.75" x14ac:dyDescent="0.3">
      <c r="A87" s="119" t="s">
        <v>174</v>
      </c>
      <c r="B87" s="92" t="s">
        <v>286</v>
      </c>
      <c r="C87" s="137">
        <v>7.2383636072952584E-4</v>
      </c>
      <c r="D87" s="137">
        <v>5.4702804189039216E-4</v>
      </c>
      <c r="E87" s="137">
        <v>3.2679129382352155E-4</v>
      </c>
      <c r="F87" s="137">
        <v>2.067272772805403E-4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6" ht="15.75" x14ac:dyDescent="0.3">
      <c r="A88" s="119" t="s">
        <v>175</v>
      </c>
      <c r="B88" s="92" t="s">
        <v>354</v>
      </c>
      <c r="C88" s="137">
        <v>4.5681693974480744E-5</v>
      </c>
      <c r="D88" s="137">
        <v>4.0720407131210089E-5</v>
      </c>
      <c r="E88" s="137">
        <v>2.9531715315955065E-5</v>
      </c>
      <c r="F88" s="137">
        <v>5.7867285290597271E-5</v>
      </c>
      <c r="G88" s="137">
        <v>5.3475823562566612E-5</v>
      </c>
      <c r="H88" s="137">
        <v>5.4740930225488097E-5</v>
      </c>
      <c r="I88" s="137">
        <v>5.7867730508620087E-5</v>
      </c>
      <c r="J88" s="137">
        <v>6.3304402566171576E-5</v>
      </c>
      <c r="K88" s="137">
        <v>6.772661409923294E-5</v>
      </c>
      <c r="L88" s="137">
        <v>7.4129673898879999E-5</v>
      </c>
      <c r="M88" s="137">
        <v>7.7734879753892401E-5</v>
      </c>
      <c r="N88" s="137">
        <v>8.3244820513849604E-5</v>
      </c>
      <c r="O88" s="137">
        <v>0</v>
      </c>
    </row>
    <row r="89" spans="1:16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6" ht="15.75" x14ac:dyDescent="0.3">
      <c r="A90" s="119" t="s">
        <v>176</v>
      </c>
      <c r="B90" s="92" t="s">
        <v>289</v>
      </c>
      <c r="C90" s="137">
        <v>0.62424478878493506</v>
      </c>
      <c r="D90" s="137">
        <v>0.60902545299314814</v>
      </c>
      <c r="E90" s="137">
        <v>0.51555511737116289</v>
      </c>
      <c r="F90" s="137">
        <v>0.55275343198752069</v>
      </c>
      <c r="G90" s="137">
        <v>0.54725949991264067</v>
      </c>
      <c r="H90" s="137">
        <v>0.52913886597457105</v>
      </c>
      <c r="I90" s="137">
        <v>0.51770376067654134</v>
      </c>
      <c r="J90" s="137">
        <v>0.4977740651249693</v>
      </c>
      <c r="K90" s="137">
        <v>0.48134180450782321</v>
      </c>
      <c r="L90" s="137">
        <v>0.46720907781544779</v>
      </c>
      <c r="M90" s="137">
        <v>0.45733243017777636</v>
      </c>
      <c r="N90" s="137">
        <v>0.44900893039779</v>
      </c>
      <c r="O90" s="137">
        <v>0.44971117953674133</v>
      </c>
    </row>
    <row r="91" spans="1:16" ht="15.75" x14ac:dyDescent="0.3">
      <c r="A91" s="119" t="s">
        <v>177</v>
      </c>
      <c r="B91" s="92" t="s">
        <v>290</v>
      </c>
      <c r="C91" s="137">
        <v>4.5529692681051281E-2</v>
      </c>
      <c r="D91" s="137">
        <v>3.6775698214454242E-2</v>
      </c>
      <c r="E91" s="137">
        <v>2.2977701713748626E-2</v>
      </c>
      <c r="F91" s="137">
        <v>3.9841641786965878E-2</v>
      </c>
      <c r="G91" s="137">
        <v>5.2274001432916224E-2</v>
      </c>
      <c r="H91" s="137">
        <v>6.7186756695387831E-2</v>
      </c>
      <c r="I91" s="137">
        <v>7.8829083297757882E-2</v>
      </c>
      <c r="J91" s="137">
        <v>8.3842284803326589E-2</v>
      </c>
      <c r="K91" s="137">
        <v>8.4871863229729991E-2</v>
      </c>
      <c r="L91" s="137">
        <v>9.293581250646113E-2</v>
      </c>
      <c r="M91" s="137">
        <v>9.7295624956691473E-2</v>
      </c>
      <c r="N91" s="137">
        <v>0.10535838260859802</v>
      </c>
      <c r="O91" s="137">
        <v>0.11600808704695301</v>
      </c>
    </row>
    <row r="92" spans="1:16" s="52" customFormat="1" ht="15.75" x14ac:dyDescent="0.3">
      <c r="A92" s="183" t="s">
        <v>178</v>
      </c>
      <c r="B92" s="184" t="s">
        <v>389</v>
      </c>
      <c r="C92" s="137">
        <v>2.4058323116708117E-3</v>
      </c>
      <c r="D92" s="137">
        <v>1.6448902769561032E-3</v>
      </c>
      <c r="E92" s="137">
        <v>8.6957574611904755E-4</v>
      </c>
      <c r="F92" s="137">
        <v>3.8424665119718931E-4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6" s="52" customFormat="1" ht="15.75" x14ac:dyDescent="0.3">
      <c r="A93" s="183" t="s">
        <v>179</v>
      </c>
      <c r="B93" s="184" t="s">
        <v>390</v>
      </c>
      <c r="C93" s="137">
        <v>2.5417223730704976E-4</v>
      </c>
      <c r="D93" s="137">
        <v>2.1161702217474874E-4</v>
      </c>
      <c r="E93" s="137">
        <v>1.6290737412173978E-4</v>
      </c>
      <c r="F93" s="137">
        <v>1.3935731623760173E-4</v>
      </c>
      <c r="G93" s="137">
        <v>1.3061748636805038E-4</v>
      </c>
      <c r="H93" s="137">
        <v>1.3416835068961471E-4</v>
      </c>
      <c r="I93" s="137">
        <v>1.4171555234703269E-4</v>
      </c>
      <c r="J93" s="137">
        <v>1.5331667789662991E-4</v>
      </c>
      <c r="K93" s="137">
        <v>1.6259652343460879E-4</v>
      </c>
      <c r="L93" s="137">
        <v>1.765242010465115E-4</v>
      </c>
      <c r="M93" s="137">
        <v>1.8438913534100858E-4</v>
      </c>
      <c r="N93" s="137">
        <v>1.9586227845235646E-4</v>
      </c>
      <c r="O93" s="137">
        <v>0</v>
      </c>
    </row>
    <row r="94" spans="1:16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6" ht="15.75" x14ac:dyDescent="0.3">
      <c r="A95" s="119" t="s">
        <v>180</v>
      </c>
      <c r="B95" s="92" t="s">
        <v>355</v>
      </c>
      <c r="C95" s="137">
        <v>1.0319427642187096</v>
      </c>
      <c r="D95" s="137">
        <v>1.0505973714613099</v>
      </c>
      <c r="E95" s="137">
        <v>1.0138492658400178</v>
      </c>
      <c r="F95" s="137">
        <v>1.1577568932616991</v>
      </c>
      <c r="G95" s="137">
        <v>1.1607890663170448</v>
      </c>
      <c r="H95" s="137">
        <v>1.0638235576086066</v>
      </c>
      <c r="I95" s="137">
        <v>0.98622865577842955</v>
      </c>
      <c r="J95" s="137">
        <v>0.90770497430319963</v>
      </c>
      <c r="K95" s="137">
        <v>0.84611730878626967</v>
      </c>
      <c r="L95" s="137">
        <v>0.78292666649815879</v>
      </c>
      <c r="M95" s="137">
        <v>0.74087198290544032</v>
      </c>
      <c r="N95" s="137">
        <v>0.72422121794376937</v>
      </c>
      <c r="O95" s="137">
        <v>0.75887419833091863</v>
      </c>
    </row>
    <row r="96" spans="1:16" ht="15.75" x14ac:dyDescent="0.3">
      <c r="A96" s="119" t="s">
        <v>181</v>
      </c>
      <c r="B96" s="92" t="s">
        <v>356</v>
      </c>
      <c r="C96" s="137">
        <v>1.4536100306058493E-4</v>
      </c>
      <c r="D96" s="137">
        <v>8.8602823271501376E-5</v>
      </c>
      <c r="E96" s="137">
        <v>6.582419613956089E-5</v>
      </c>
      <c r="F96" s="137">
        <v>2.4813443043988362E-5</v>
      </c>
      <c r="G96" s="137">
        <v>2.7041612956741662E-5</v>
      </c>
      <c r="H96" s="137">
        <v>2.9743126538903104E-5</v>
      </c>
      <c r="I96" s="137">
        <v>3.1221368959951971E-5</v>
      </c>
      <c r="J96" s="137">
        <v>3.4540827690378344E-5</v>
      </c>
      <c r="K96" s="137">
        <v>3.2460125427569614E-5</v>
      </c>
      <c r="L96" s="137">
        <v>3.0568266997143053E-5</v>
      </c>
      <c r="M96" s="137">
        <v>3.2022882511210579E-5</v>
      </c>
      <c r="N96" s="137">
        <v>2.7720488821068742E-5</v>
      </c>
      <c r="O96" s="137">
        <v>1.7220727753419974E-6</v>
      </c>
      <c r="P96" t="s">
        <v>374</v>
      </c>
    </row>
    <row r="97" spans="1:16" ht="15.75" x14ac:dyDescent="0.3">
      <c r="A97" s="119" t="s">
        <v>182</v>
      </c>
      <c r="B97" s="92" t="s">
        <v>357</v>
      </c>
      <c r="C97" s="137">
        <v>0</v>
      </c>
      <c r="D97" s="137">
        <v>0</v>
      </c>
      <c r="E97" s="137">
        <v>0</v>
      </c>
      <c r="F97" s="137">
        <v>3.69744361211047E-5</v>
      </c>
      <c r="G97" s="137">
        <v>5.3833967923258048E-5</v>
      </c>
      <c r="H97" s="137">
        <v>9.8831006932677146E-5</v>
      </c>
      <c r="I97" s="137">
        <v>1.2643877904616792E-4</v>
      </c>
      <c r="J97" s="137">
        <v>1.741723233846023E-4</v>
      </c>
      <c r="K97" s="137">
        <v>1.921812701902788E-4</v>
      </c>
      <c r="L97" s="137">
        <v>1.9950022514683496E-4</v>
      </c>
      <c r="M97" s="137">
        <v>2.1091743839902048E-4</v>
      </c>
      <c r="N97" s="137">
        <v>2.5962519810722814E-4</v>
      </c>
      <c r="O97" s="137">
        <v>2.5651781303768904E-4</v>
      </c>
    </row>
    <row r="98" spans="1:16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6" ht="15.75" x14ac:dyDescent="0.3">
      <c r="A99" s="119" t="s">
        <v>184</v>
      </c>
      <c r="B99" s="92" t="s">
        <v>294</v>
      </c>
      <c r="C99" s="137">
        <v>2.187877196566276E-2</v>
      </c>
      <c r="D99" s="137">
        <v>2.2050477716985286E-2</v>
      </c>
      <c r="E99" s="137">
        <v>1.8717066287186366E-2</v>
      </c>
      <c r="F99" s="137">
        <v>2.0358156135501505E-2</v>
      </c>
      <c r="G99" s="137">
        <v>2.1200479092612429E-2</v>
      </c>
      <c r="H99" s="137">
        <v>2.0534426456025202E-2</v>
      </c>
      <c r="I99" s="137">
        <v>1.999327118068208E-2</v>
      </c>
      <c r="J99" s="137">
        <v>1.9187390002825398E-2</v>
      </c>
      <c r="K99" s="137">
        <v>1.8638529168651011E-2</v>
      </c>
      <c r="L99" s="137">
        <v>1.7822999884240905E-2</v>
      </c>
      <c r="M99" s="137">
        <v>1.7281313835650083E-2</v>
      </c>
      <c r="N99" s="137">
        <v>1.5944339630098184E-2</v>
      </c>
      <c r="O99" s="137">
        <v>1.4608258990201064E-2</v>
      </c>
    </row>
    <row r="100" spans="1:16" ht="15.75" x14ac:dyDescent="0.3">
      <c r="A100" s="119" t="s">
        <v>183</v>
      </c>
      <c r="B100" s="92" t="s">
        <v>295</v>
      </c>
      <c r="C100" s="137">
        <v>0</v>
      </c>
      <c r="D100" s="137">
        <v>0</v>
      </c>
      <c r="E100" s="137">
        <v>0</v>
      </c>
      <c r="F100" s="137">
        <v>1.1828530814997529E-6</v>
      </c>
      <c r="G100" s="137">
        <v>1.3214591209660793E-6</v>
      </c>
      <c r="H100" s="137">
        <v>1.4400709176304302E-6</v>
      </c>
      <c r="I100" s="137">
        <v>1.435935768199496E-6</v>
      </c>
      <c r="J100" s="137">
        <v>1.4231171440379652E-6</v>
      </c>
      <c r="K100" s="137">
        <v>1.3964199325493792E-6</v>
      </c>
      <c r="L100" s="137">
        <v>1.3598527662361726E-6</v>
      </c>
      <c r="M100" s="137">
        <v>1.3250871093200319E-6</v>
      </c>
      <c r="N100" s="137">
        <v>1.2518151805675773E-6</v>
      </c>
      <c r="O100" s="137">
        <v>1.1900592314259945E-6</v>
      </c>
      <c r="P100" t="s">
        <v>375</v>
      </c>
    </row>
    <row r="101" spans="1:16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6" ht="15.75" x14ac:dyDescent="0.3">
      <c r="A102" s="119"/>
      <c r="B102" s="109" t="s">
        <v>359</v>
      </c>
      <c r="C102" s="147">
        <f t="shared" ref="C102:D102" si="21">SUM(C85:C101)</f>
        <v>4.5220510799519653</v>
      </c>
      <c r="D102" s="147">
        <f t="shared" si="21"/>
        <v>4.4471236951069368</v>
      </c>
      <c r="E102" s="147">
        <f>SUM(E85:E101)</f>
        <v>3.7243315523144105</v>
      </c>
      <c r="F102" s="147">
        <f t="shared" ref="F102:O102" si="22">SUM(F85:F101)</f>
        <v>3.9466164755204582</v>
      </c>
      <c r="G102" s="147">
        <f t="shared" si="22"/>
        <v>3.7782731487422194</v>
      </c>
      <c r="H102" s="147">
        <f t="shared" si="22"/>
        <v>3.3905390249210683</v>
      </c>
      <c r="I102" s="147">
        <f t="shared" si="22"/>
        <v>3.1243433939864231</v>
      </c>
      <c r="J102" s="147">
        <f t="shared" si="22"/>
        <v>2.8563124777949565</v>
      </c>
      <c r="K102" s="147">
        <f t="shared" si="22"/>
        <v>2.660076144433023</v>
      </c>
      <c r="L102" s="147">
        <f t="shared" si="22"/>
        <v>2.4485765886436774</v>
      </c>
      <c r="M102" s="147">
        <f t="shared" si="22"/>
        <v>2.3018583495478908</v>
      </c>
      <c r="N102" s="147">
        <f t="shared" si="22"/>
        <v>2.1579965230392113</v>
      </c>
      <c r="O102" s="147">
        <f t="shared" si="22"/>
        <v>2.1475356450595995</v>
      </c>
    </row>
    <row r="103" spans="1:16" ht="15.75" x14ac:dyDescent="0.3">
      <c r="A103" s="119" t="s">
        <v>198</v>
      </c>
      <c r="B103" s="92" t="s">
        <v>298</v>
      </c>
      <c r="C103" s="137">
        <v>1.5608653477211177E-2</v>
      </c>
      <c r="D103" s="137">
        <v>1.559420329098503E-2</v>
      </c>
      <c r="E103" s="137">
        <v>1.3000742117920299E-2</v>
      </c>
      <c r="F103" s="137">
        <v>1.4197678195202403E-2</v>
      </c>
      <c r="G103" s="137">
        <v>1.4996137798950548E-2</v>
      </c>
      <c r="H103" s="137">
        <v>1.3196601263076476E-2</v>
      </c>
      <c r="I103" s="137">
        <v>1.1996910239160432E-2</v>
      </c>
      <c r="J103" s="137">
        <v>1.1996910239160432E-2</v>
      </c>
      <c r="K103" s="137">
        <v>1.1996910239160432E-2</v>
      </c>
      <c r="L103" s="137">
        <v>1.1996910239160432E-2</v>
      </c>
      <c r="M103" s="137">
        <v>1.1996910239160432E-2</v>
      </c>
      <c r="N103" s="137">
        <v>1.1996910239160432E-2</v>
      </c>
      <c r="O103" s="137">
        <v>1.1996910239160432E-2</v>
      </c>
    </row>
    <row r="104" spans="1:16" ht="15.75" x14ac:dyDescent="0.3">
      <c r="A104" s="119" t="s">
        <v>220</v>
      </c>
      <c r="B104" s="92" t="s">
        <v>360</v>
      </c>
      <c r="C104" s="137">
        <v>3.1743180015547903E-3</v>
      </c>
      <c r="D104" s="137">
        <v>3.2869694492395499E-3</v>
      </c>
      <c r="E104" s="137">
        <v>3.5305412539960407E-3</v>
      </c>
      <c r="F104" s="137">
        <v>3.2662806150603203E-3</v>
      </c>
      <c r="G104" s="137">
        <v>3.3100982853270723E-3</v>
      </c>
      <c r="H104" s="137">
        <v>3.2173108254777666E-3</v>
      </c>
      <c r="I104" s="137">
        <v>3.1554525189115622E-3</v>
      </c>
      <c r="J104" s="137">
        <v>3.1759446942404134E-3</v>
      </c>
      <c r="K104" s="137">
        <v>3.1896061444596476E-3</v>
      </c>
      <c r="L104" s="137">
        <v>3.2095587594061885E-3</v>
      </c>
      <c r="M104" s="137">
        <v>3.2228605027038826E-3</v>
      </c>
      <c r="N104" s="137">
        <v>3.2552155936442684E-3</v>
      </c>
      <c r="O104" s="137">
        <v>3.286671417280802E-3</v>
      </c>
    </row>
    <row r="105" spans="1:16" ht="15.75" x14ac:dyDescent="0.3">
      <c r="A105" s="119" t="s">
        <v>200</v>
      </c>
      <c r="B105" s="92" t="s">
        <v>299</v>
      </c>
      <c r="C105" s="137">
        <v>2.8853264892627642E-2</v>
      </c>
      <c r="D105" s="137">
        <v>2.9287745622609319E-2</v>
      </c>
      <c r="E105" s="137">
        <v>2.980635647250587E-2</v>
      </c>
      <c r="F105" s="137">
        <v>2.9661909285270464E-2</v>
      </c>
      <c r="G105" s="137">
        <v>2.948830004421877E-2</v>
      </c>
      <c r="H105" s="137">
        <v>2.8624192850857936E-2</v>
      </c>
      <c r="I105" s="137">
        <v>2.7968087590225631E-2</v>
      </c>
      <c r="J105" s="137">
        <v>2.6980699259754787E-2</v>
      </c>
      <c r="K105" s="137">
        <v>2.6277703540144009E-2</v>
      </c>
      <c r="L105" s="137">
        <v>2.5232558556338422E-2</v>
      </c>
      <c r="M105" s="137">
        <v>2.4554261942693403E-2</v>
      </c>
      <c r="N105" s="137">
        <v>2.3173105193077973E-2</v>
      </c>
      <c r="O105" s="137">
        <v>2.2439862252349646E-2</v>
      </c>
    </row>
    <row r="106" spans="1:16" ht="15.75" x14ac:dyDescent="0.3">
      <c r="A106" s="119" t="s">
        <v>199</v>
      </c>
      <c r="B106" s="92" t="s">
        <v>300</v>
      </c>
      <c r="C106" s="137">
        <v>2.3731532802471308E-2</v>
      </c>
      <c r="D106" s="137">
        <v>2.3988313573027924E-2</v>
      </c>
      <c r="E106" s="137">
        <v>2.3919452271939461E-2</v>
      </c>
      <c r="F106" s="137">
        <v>2.3384540756173969E-2</v>
      </c>
      <c r="G106" s="137">
        <v>2.3027933078996962E-2</v>
      </c>
      <c r="H106" s="137">
        <v>2.2765651655255931E-2</v>
      </c>
      <c r="I106" s="137">
        <v>2.2590797372761911E-2</v>
      </c>
      <c r="J106" s="137">
        <v>2.2537260677935197E-2</v>
      </c>
      <c r="K106" s="137">
        <v>2.2501569548050732E-2</v>
      </c>
      <c r="L106" s="137">
        <v>2.244725677829415E-2</v>
      </c>
      <c r="M106" s="137">
        <v>2.2411048265123096E-2</v>
      </c>
      <c r="N106" s="137">
        <v>2.2319233523979017E-2</v>
      </c>
      <c r="O106" s="137">
        <v>2.2226125324618488E-2</v>
      </c>
    </row>
    <row r="107" spans="1:16" ht="15.75" x14ac:dyDescent="0.3">
      <c r="A107" s="119" t="s">
        <v>201</v>
      </c>
      <c r="B107" s="92" t="s">
        <v>301</v>
      </c>
      <c r="C107" s="137">
        <v>0.13335931208720464</v>
      </c>
      <c r="D107" s="137">
        <v>0.13557491930706078</v>
      </c>
      <c r="E107" s="137">
        <v>8.3075286794951908E-2</v>
      </c>
      <c r="F107" s="137">
        <v>0.10648416579868351</v>
      </c>
      <c r="G107" s="137">
        <v>0.12284572072927308</v>
      </c>
      <c r="H107" s="137">
        <v>0.12544285068920599</v>
      </c>
      <c r="I107" s="137">
        <v>0.12717427066249462</v>
      </c>
      <c r="J107" s="137">
        <v>0.128932828801397</v>
      </c>
      <c r="K107" s="137">
        <v>0.1306216814011017</v>
      </c>
      <c r="L107" s="137">
        <v>0.13310291944022756</v>
      </c>
      <c r="M107" s="137">
        <v>0.13475707813297816</v>
      </c>
      <c r="N107" s="137">
        <v>0.13839107905399994</v>
      </c>
      <c r="O107" s="137">
        <v>0.13965967767693091</v>
      </c>
    </row>
    <row r="108" spans="1:16" ht="15.75" x14ac:dyDescent="0.3">
      <c r="A108" s="119"/>
      <c r="B108" s="109" t="s">
        <v>361</v>
      </c>
      <c r="C108" s="147">
        <f t="shared" ref="C108:D108" si="23">SUM(C103:C107)</f>
        <v>0.20472708126106956</v>
      </c>
      <c r="D108" s="147">
        <f t="shared" si="23"/>
        <v>0.2077321512429226</v>
      </c>
      <c r="E108" s="147">
        <f>SUM(E103:E107)</f>
        <v>0.15333237891131357</v>
      </c>
      <c r="F108" s="147">
        <f t="shared" ref="F108:O108" si="24">SUM(F103:F107)</f>
        <v>0.17699457465039067</v>
      </c>
      <c r="G108" s="147">
        <f t="shared" si="24"/>
        <v>0.19366818993676643</v>
      </c>
      <c r="H108" s="147">
        <f t="shared" si="24"/>
        <v>0.19324660728387411</v>
      </c>
      <c r="I108" s="147">
        <f t="shared" si="24"/>
        <v>0.19288551838355417</v>
      </c>
      <c r="J108" s="147">
        <f t="shared" si="24"/>
        <v>0.19362364367248783</v>
      </c>
      <c r="K108" s="147">
        <f t="shared" si="24"/>
        <v>0.1945874708729165</v>
      </c>
      <c r="L108" s="147">
        <f t="shared" si="24"/>
        <v>0.19598920377342677</v>
      </c>
      <c r="M108" s="147">
        <f t="shared" si="24"/>
        <v>0.19694215908265897</v>
      </c>
      <c r="N108" s="147">
        <f t="shared" si="24"/>
        <v>0.19913554360386165</v>
      </c>
      <c r="O108" s="147">
        <f t="shared" si="24"/>
        <v>0.19960924691034027</v>
      </c>
    </row>
    <row r="109" spans="1:16" ht="15.75" x14ac:dyDescent="0.3">
      <c r="A109" s="119"/>
      <c r="B109" s="110" t="s">
        <v>362</v>
      </c>
      <c r="C109" s="148">
        <f t="shared" ref="C109:D109" si="25">+C102+C108</f>
        <v>4.7267781612130353</v>
      </c>
      <c r="D109" s="148">
        <f t="shared" si="25"/>
        <v>4.654855846349859</v>
      </c>
      <c r="E109" s="148">
        <f>+E102+E108</f>
        <v>3.8776639312257242</v>
      </c>
      <c r="F109" s="148">
        <f t="shared" ref="F109:O109" si="26">+F102+F108</f>
        <v>4.1236110501708492</v>
      </c>
      <c r="G109" s="148">
        <f t="shared" si="26"/>
        <v>3.9719413386789859</v>
      </c>
      <c r="H109" s="148">
        <f t="shared" si="26"/>
        <v>3.5837856322049424</v>
      </c>
      <c r="I109" s="148">
        <f t="shared" si="26"/>
        <v>3.3172289123699774</v>
      </c>
      <c r="J109" s="148">
        <f t="shared" si="26"/>
        <v>3.0499361214674443</v>
      </c>
      <c r="K109" s="148">
        <f t="shared" si="26"/>
        <v>2.8546636153059395</v>
      </c>
      <c r="L109" s="148">
        <f t="shared" si="26"/>
        <v>2.6445657924171044</v>
      </c>
      <c r="M109" s="148">
        <f t="shared" si="26"/>
        <v>2.4988005086305498</v>
      </c>
      <c r="N109" s="148">
        <f t="shared" si="26"/>
        <v>2.3571320666430728</v>
      </c>
      <c r="O109" s="148">
        <f t="shared" si="26"/>
        <v>2.3471448919699398</v>
      </c>
    </row>
    <row r="110" spans="1:16" ht="15.75" x14ac:dyDescent="0.3">
      <c r="A110" s="119"/>
      <c r="B110" s="89" t="s">
        <v>233</v>
      </c>
      <c r="C110" s="152">
        <f>C109*265-'Répartition SECTEN1'!C71</f>
        <v>-4.2687708173616556E-5</v>
      </c>
      <c r="D110" s="152">
        <f>D109*265-'Répartition SECTEN1'!D71</f>
        <v>-3.4403472227495513E-5</v>
      </c>
      <c r="E110" s="152">
        <f>E109*265-'Répartition SECTEN1'!E71</f>
        <v>-1.8689112494030269E-5</v>
      </c>
      <c r="F110" s="152"/>
      <c r="G110" s="152">
        <f>G109*265-'Répartition SECTEN1'!G71</f>
        <v>0</v>
      </c>
      <c r="H110" s="152"/>
      <c r="I110" s="152">
        <f>I109*265-'Répartition SECTEN1'!I71</f>
        <v>0</v>
      </c>
      <c r="J110" s="152"/>
      <c r="K110" s="152">
        <f>K109*265-'Répartition SECTEN1'!K71</f>
        <v>0</v>
      </c>
      <c r="L110" s="152"/>
      <c r="M110" s="152">
        <f>M109*265-'Répartition SECTEN1'!M71</f>
        <v>0</v>
      </c>
      <c r="N110" s="152">
        <f>N109*265-'Répartition SECTEN1'!N71</f>
        <v>0</v>
      </c>
      <c r="O110" s="152">
        <f>O109*265-'Répartition SECTEN1'!O71</f>
        <v>0</v>
      </c>
    </row>
    <row r="111" spans="1:16" ht="15.75" x14ac:dyDescent="0.3">
      <c r="A111" s="122" t="s">
        <v>221</v>
      </c>
      <c r="B111" s="112" t="s">
        <v>363</v>
      </c>
      <c r="C111" s="137">
        <v>1.8681017033606666E-3</v>
      </c>
      <c r="D111" s="137">
        <v>1.9299005064078519E-3</v>
      </c>
      <c r="E111" s="137">
        <v>1.8603554617075155E-3</v>
      </c>
      <c r="F111" s="137">
        <v>1.7211080524322526E-3</v>
      </c>
      <c r="G111" s="137">
        <v>1.744196988755483E-3</v>
      </c>
      <c r="H111" s="137">
        <v>1.6953042991393378E-3</v>
      </c>
      <c r="I111" s="137">
        <v>1.662709172728575E-3</v>
      </c>
      <c r="J111" s="137">
        <v>1.6735071573866348E-3</v>
      </c>
      <c r="K111" s="137">
        <v>1.6807058138253413E-3</v>
      </c>
      <c r="L111" s="137">
        <v>1.6912194868065394E-3</v>
      </c>
      <c r="M111" s="137">
        <v>1.6982286021273386E-3</v>
      </c>
      <c r="N111" s="137">
        <v>1.7152775376345672E-3</v>
      </c>
      <c r="O111" s="137">
        <v>1.7318526203470267E-3</v>
      </c>
    </row>
    <row r="112" spans="1:16" ht="15.75" x14ac:dyDescent="0.3">
      <c r="A112" s="122" t="s">
        <v>228</v>
      </c>
      <c r="B112" s="112" t="s">
        <v>364</v>
      </c>
      <c r="C112" s="137">
        <v>0.15944200191963465</v>
      </c>
      <c r="D112" s="137">
        <v>0.13999258788687619</v>
      </c>
      <c r="E112" s="137">
        <v>7.8333530515610303E-2</v>
      </c>
      <c r="F112" s="137">
        <v>8.508570489665801E-2</v>
      </c>
      <c r="G112" s="137">
        <v>9.962851368988826E-2</v>
      </c>
      <c r="H112" s="137">
        <v>9.4819626987065309E-2</v>
      </c>
      <c r="I112" s="137">
        <v>9.1613702518516665E-2</v>
      </c>
      <c r="J112" s="137">
        <v>9.0823523749493526E-2</v>
      </c>
      <c r="K112" s="137">
        <v>9.0296737903478128E-2</v>
      </c>
      <c r="L112" s="137">
        <v>8.8948607129451435E-2</v>
      </c>
      <c r="M112" s="137">
        <v>8.8049853280100343E-2</v>
      </c>
      <c r="N112" s="137">
        <v>8.4724630731329714E-2</v>
      </c>
      <c r="O112" s="137">
        <v>8.0147829072653914E-2</v>
      </c>
    </row>
    <row r="113" spans="1:15" ht="15.75" x14ac:dyDescent="0.3">
      <c r="A113" s="122" t="s">
        <v>203</v>
      </c>
      <c r="B113" s="112" t="s">
        <v>365</v>
      </c>
      <c r="C113" s="137">
        <v>0.49354978651512849</v>
      </c>
      <c r="D113" s="137">
        <v>0.51832453691692315</v>
      </c>
      <c r="E113" s="137">
        <v>0.21896116067183855</v>
      </c>
      <c r="F113" s="137">
        <v>0.38189466271331268</v>
      </c>
      <c r="G113" s="137">
        <v>0.49051699740763016</v>
      </c>
      <c r="H113" s="137">
        <v>0.50809505019868473</v>
      </c>
      <c r="I113" s="137">
        <v>0.51981375205938785</v>
      </c>
      <c r="J113" s="137">
        <v>0.53427934168197322</v>
      </c>
      <c r="K113" s="137">
        <v>0.54392306809703028</v>
      </c>
      <c r="L113" s="137">
        <v>0.55747281506952595</v>
      </c>
      <c r="M113" s="137">
        <v>0.56650597971785654</v>
      </c>
      <c r="N113" s="137">
        <v>0.58664147905842468</v>
      </c>
      <c r="O113" s="137">
        <v>0.59748291525859487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0.65485989013812373</v>
      </c>
      <c r="D115" s="149">
        <f t="shared" si="27"/>
        <v>0.66024702531020718</v>
      </c>
      <c r="E115" s="149">
        <f t="shared" ref="E115:O115" si="28">SUM(E111:E114)</f>
        <v>0.29915504664915638</v>
      </c>
      <c r="F115" s="149">
        <f t="shared" si="28"/>
        <v>0.46870147566240294</v>
      </c>
      <c r="G115" s="149">
        <f t="shared" si="28"/>
        <v>0.59188970808627395</v>
      </c>
      <c r="H115" s="149">
        <f t="shared" si="28"/>
        <v>0.60460998148488931</v>
      </c>
      <c r="I115" s="149">
        <f t="shared" si="28"/>
        <v>0.61309016375063308</v>
      </c>
      <c r="J115" s="149">
        <f t="shared" si="28"/>
        <v>0.62677637258885333</v>
      </c>
      <c r="K115" s="149">
        <f t="shared" si="28"/>
        <v>0.63590051181433371</v>
      </c>
      <c r="L115" s="149">
        <f t="shared" si="28"/>
        <v>0.64811264168578386</v>
      </c>
      <c r="M115" s="149">
        <f t="shared" si="28"/>
        <v>0.65625406160008426</v>
      </c>
      <c r="N115" s="149">
        <f t="shared" si="28"/>
        <v>0.67308138732738898</v>
      </c>
      <c r="O115" s="149">
        <f t="shared" si="28"/>
        <v>0.67936259695159584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373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1.2428590413465883</v>
      </c>
      <c r="D119" s="137">
        <v>1.2974494636418876</v>
      </c>
      <c r="E119" s="137">
        <v>1.2604077346051683</v>
      </c>
      <c r="F119" s="137">
        <v>1.27816281764517</v>
      </c>
      <c r="G119" s="137">
        <v>1.27816281764517</v>
      </c>
      <c r="H119" s="137">
        <v>1.27816281764517</v>
      </c>
      <c r="I119" s="137">
        <v>1.27816281764517</v>
      </c>
      <c r="J119" s="137">
        <v>1.27816281764517</v>
      </c>
      <c r="K119" s="137">
        <v>1.27816281764517</v>
      </c>
      <c r="L119" s="137">
        <v>1.27816281764517</v>
      </c>
      <c r="M119" s="137">
        <v>1.27816281764517</v>
      </c>
      <c r="N119" s="137">
        <v>1.27816281764517</v>
      </c>
      <c r="O119" s="137">
        <v>1.27816281764517</v>
      </c>
    </row>
    <row r="120" spans="1:15" ht="15.75" x14ac:dyDescent="0.3">
      <c r="A120" s="119" t="s">
        <v>217</v>
      </c>
      <c r="B120" s="92" t="s">
        <v>304</v>
      </c>
      <c r="C120" s="137">
        <v>5.4920230168958097</v>
      </c>
      <c r="D120" s="137">
        <v>5.49692573595184</v>
      </c>
      <c r="E120" s="137">
        <v>5.5027224996432338</v>
      </c>
      <c r="F120" s="137">
        <v>5.5023297721715618</v>
      </c>
      <c r="G120" s="137">
        <v>5.5023297721715618</v>
      </c>
      <c r="H120" s="137">
        <v>5.5023297721715618</v>
      </c>
      <c r="I120" s="137">
        <v>5.5023297721715618</v>
      </c>
      <c r="J120" s="137">
        <v>5.5023297721715618</v>
      </c>
      <c r="K120" s="137">
        <v>5.5023297721715618</v>
      </c>
      <c r="L120" s="137">
        <v>5.5023297721715618</v>
      </c>
      <c r="M120" s="137">
        <v>5.5023297721715618</v>
      </c>
      <c r="N120" s="137">
        <v>5.5023297721715618</v>
      </c>
      <c r="O120" s="137">
        <v>5.5023297721715618</v>
      </c>
    </row>
    <row r="121" spans="1:15" ht="15.75" x14ac:dyDescent="0.3">
      <c r="A121" s="119" t="s">
        <v>223</v>
      </c>
      <c r="B121" s="92" t="s">
        <v>305</v>
      </c>
      <c r="C121" s="137">
        <v>0.39055489988907743</v>
      </c>
      <c r="D121" s="137">
        <v>0.38557669948027101</v>
      </c>
      <c r="E121" s="137">
        <v>0.36664764542247791</v>
      </c>
      <c r="F121" s="137">
        <v>0.36613776492376537</v>
      </c>
      <c r="G121" s="137">
        <v>0.36613776492376537</v>
      </c>
      <c r="H121" s="137">
        <v>0.36613776492376537</v>
      </c>
      <c r="I121" s="137">
        <v>0.36613776492376537</v>
      </c>
      <c r="J121" s="137">
        <v>0.36613776492376537</v>
      </c>
      <c r="K121" s="137">
        <v>0.36613776492376537</v>
      </c>
      <c r="L121" s="137">
        <v>0.36613776492376537</v>
      </c>
      <c r="M121" s="137">
        <v>0.36613776492376537</v>
      </c>
      <c r="N121" s="137">
        <v>0.36613776492376537</v>
      </c>
      <c r="O121" s="137">
        <v>0.36613776492376537</v>
      </c>
    </row>
    <row r="122" spans="1:15" ht="15.75" x14ac:dyDescent="0.3">
      <c r="A122" s="119" t="s">
        <v>232</v>
      </c>
      <c r="B122" s="92" t="s">
        <v>306</v>
      </c>
      <c r="C122" s="137">
        <v>2.454115277062574E-3</v>
      </c>
      <c r="D122" s="137">
        <v>2.4535702050723714E-3</v>
      </c>
      <c r="E122" s="137">
        <v>2.45305238668168E-3</v>
      </c>
      <c r="F122" s="137">
        <v>2.5676315922099637E-3</v>
      </c>
      <c r="G122" s="137">
        <v>2.5676315922099637E-3</v>
      </c>
      <c r="H122" s="137">
        <v>2.5676315922099637E-3</v>
      </c>
      <c r="I122" s="137">
        <v>2.5676315922099637E-3</v>
      </c>
      <c r="J122" s="137">
        <v>2.5676315922099637E-3</v>
      </c>
      <c r="K122" s="137">
        <v>2.5676315922099637E-3</v>
      </c>
      <c r="L122" s="137">
        <v>2.5676315922099637E-3</v>
      </c>
      <c r="M122" s="137">
        <v>2.5676315922099637E-3</v>
      </c>
      <c r="N122" s="137">
        <v>2.5676315922099637E-3</v>
      </c>
      <c r="O122" s="137">
        <v>2.5676315922099637E-3</v>
      </c>
    </row>
    <row r="123" spans="1:15" ht="15.75" x14ac:dyDescent="0.3">
      <c r="A123" s="119" t="s">
        <v>229</v>
      </c>
      <c r="B123" s="92" t="s">
        <v>369</v>
      </c>
      <c r="C123" s="137">
        <v>2.478210026027476</v>
      </c>
      <c r="D123" s="137">
        <v>2.4396050568809402</v>
      </c>
      <c r="E123" s="137">
        <v>2.4320999298801613</v>
      </c>
      <c r="F123" s="137">
        <v>2.4404022133471792</v>
      </c>
      <c r="G123" s="137">
        <v>2.4404022133471792</v>
      </c>
      <c r="H123" s="137">
        <v>2.4404022133471792</v>
      </c>
      <c r="I123" s="137">
        <v>2.4404022133471792</v>
      </c>
      <c r="J123" s="137">
        <v>2.4404022133471792</v>
      </c>
      <c r="K123" s="137">
        <v>2.4404022133471792</v>
      </c>
      <c r="L123" s="137">
        <v>2.4404022133471792</v>
      </c>
      <c r="M123" s="137">
        <v>2.4404022133471792</v>
      </c>
      <c r="N123" s="137">
        <v>2.4404022133471792</v>
      </c>
      <c r="O123" s="137">
        <v>2.4404022133471792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0</v>
      </c>
      <c r="D126" s="137">
        <v>0</v>
      </c>
      <c r="E126" s="137">
        <v>0</v>
      </c>
      <c r="F126" s="137">
        <v>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9.6061010994360139</v>
      </c>
      <c r="D128" s="150">
        <f t="shared" si="29"/>
        <v>9.6220105261600111</v>
      </c>
      <c r="E128" s="150">
        <f t="shared" ref="E128:O128" si="30">SUM(E119:E127)</f>
        <v>9.564330861937723</v>
      </c>
      <c r="F128" s="150">
        <f t="shared" si="30"/>
        <v>9.5896001996798859</v>
      </c>
      <c r="G128" s="150">
        <f t="shared" si="30"/>
        <v>9.5896001996798859</v>
      </c>
      <c r="H128" s="150">
        <f t="shared" si="30"/>
        <v>9.5896001996798859</v>
      </c>
      <c r="I128" s="150">
        <f t="shared" si="30"/>
        <v>9.5896001996798859</v>
      </c>
      <c r="J128" s="150">
        <f t="shared" si="30"/>
        <v>9.5896001996798859</v>
      </c>
      <c r="K128" s="150">
        <f t="shared" si="30"/>
        <v>9.5896001996798859</v>
      </c>
      <c r="L128" s="150">
        <f t="shared" si="30"/>
        <v>9.5896001996798859</v>
      </c>
      <c r="M128" s="150">
        <f t="shared" si="30"/>
        <v>9.5896001996798859</v>
      </c>
      <c r="N128" s="150">
        <f t="shared" si="30"/>
        <v>9.5896001996798859</v>
      </c>
      <c r="O128" s="150">
        <f t="shared" si="30"/>
        <v>9.5896001996798859</v>
      </c>
    </row>
    <row r="129" spans="1:15" x14ac:dyDescent="0.25">
      <c r="A129" s="119"/>
      <c r="B129" s="151" t="s">
        <v>233</v>
      </c>
      <c r="C129" s="185">
        <f>C128-AME_UE_détail!$AC58</f>
        <v>0</v>
      </c>
      <c r="D129" s="185">
        <f>D128-AME_UE_détail!$AK58</f>
        <v>0</v>
      </c>
      <c r="E129" s="217">
        <f>E128-AME_UE_détail!$AS58</f>
        <v>0</v>
      </c>
      <c r="F129" s="217"/>
      <c r="G129" s="217">
        <f>G128-AME_UE_détail!$BA58</f>
        <v>0</v>
      </c>
      <c r="H129" s="217"/>
      <c r="I129" s="217"/>
      <c r="J129" s="217"/>
      <c r="K129" s="217">
        <f>K128-AME_UE_détail!$BQ58</f>
        <v>0</v>
      </c>
      <c r="L129" s="217"/>
      <c r="M129" s="217">
        <f>M128-AME_UE_détail!$BY58</f>
        <v>0</v>
      </c>
      <c r="N129" s="217">
        <f>N128-AME_UE_détail!$CG58</f>
        <v>0</v>
      </c>
      <c r="O129" s="217">
        <f>O128-AME_UE_détail!$CO58</f>
        <v>0</v>
      </c>
    </row>
    <row r="130" spans="1:15" x14ac:dyDescent="0.25">
      <c r="A130" s="122"/>
    </row>
  </sheetData>
  <mergeCells count="1">
    <mergeCell ref="B116:D1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CF4CF-0475-4BC8-8708-6FA1E93CA2AF}">
  <sheetPr>
    <tabColor theme="4" tint="0.59999389629810485"/>
  </sheetPr>
  <dimension ref="A1:P130"/>
  <sheetViews>
    <sheetView workbookViewId="0">
      <selection activeCell="F7" sqref="F7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6" ht="15.75" thickBot="1" x14ac:dyDescent="0.3">
      <c r="B1" s="136" t="s">
        <v>8</v>
      </c>
      <c r="D1" s="53" t="s">
        <v>388</v>
      </c>
      <c r="P1" t="s">
        <v>388</v>
      </c>
    </row>
    <row r="2" spans="1:16" x14ac:dyDescent="0.25">
      <c r="B2" s="194"/>
    </row>
    <row r="3" spans="1:16" ht="30" x14ac:dyDescent="0.35">
      <c r="B3" s="85" t="s">
        <v>376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6" ht="15.75" x14ac:dyDescent="0.3">
      <c r="A4" s="126"/>
      <c r="B4" s="123" t="s">
        <v>335</v>
      </c>
      <c r="C4" s="137">
        <v>195.64679649317512</v>
      </c>
      <c r="D4" s="137">
        <v>181.52415482178279</v>
      </c>
      <c r="E4" s="137">
        <v>183.09555478984154</v>
      </c>
      <c r="F4" s="137">
        <v>183.09555478984151</v>
      </c>
      <c r="G4" s="137">
        <v>183.09555478984151</v>
      </c>
      <c r="H4" s="137">
        <v>183.09555478984151</v>
      </c>
      <c r="I4" s="137">
        <v>183.09555478984151</v>
      </c>
      <c r="J4" s="137">
        <v>183.09555478984151</v>
      </c>
      <c r="K4" s="137">
        <v>183.09555478984151</v>
      </c>
      <c r="L4" s="137">
        <v>183.09555478984151</v>
      </c>
      <c r="M4" s="137">
        <v>183.09555478984151</v>
      </c>
      <c r="N4" s="137">
        <v>183.09555478984151</v>
      </c>
      <c r="O4" s="137">
        <v>183.09555478984151</v>
      </c>
    </row>
    <row r="5" spans="1:16" ht="15.75" x14ac:dyDescent="0.3">
      <c r="A5" s="127"/>
      <c r="B5" s="123" t="s">
        <v>336</v>
      </c>
      <c r="C5" s="137">
        <v>224.24234973435213</v>
      </c>
      <c r="D5" s="137">
        <v>189.54583342029841</v>
      </c>
      <c r="E5" s="137">
        <v>147.60999417397932</v>
      </c>
      <c r="F5" s="137">
        <v>147.28986445669759</v>
      </c>
      <c r="G5" s="137">
        <v>147.70054434209624</v>
      </c>
      <c r="H5" s="137">
        <v>148.29716451686303</v>
      </c>
      <c r="I5" s="137">
        <v>148.70822234263122</v>
      </c>
      <c r="J5" s="137">
        <v>149.29110827864179</v>
      </c>
      <c r="K5" s="137">
        <v>149.6884962136015</v>
      </c>
      <c r="L5" s="137">
        <v>150.27079179098931</v>
      </c>
      <c r="M5" s="137">
        <v>150.6410646672953</v>
      </c>
      <c r="N5" s="137">
        <v>151.57937480803764</v>
      </c>
      <c r="O5" s="137">
        <v>152.49018474728402</v>
      </c>
    </row>
    <row r="6" spans="1:16" ht="15.75" x14ac:dyDescent="0.3">
      <c r="A6" s="128"/>
      <c r="B6" s="123" t="s">
        <v>317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6" ht="15.75" x14ac:dyDescent="0.3">
      <c r="A7" s="129"/>
      <c r="B7" s="123" t="s">
        <v>337</v>
      </c>
      <c r="C7" s="137">
        <v>26.215514036847374</v>
      </c>
      <c r="D7" s="137">
        <v>26.158774518256344</v>
      </c>
      <c r="E7" s="137">
        <v>26.539700117642351</v>
      </c>
      <c r="F7" s="137">
        <v>26.550044557226954</v>
      </c>
      <c r="G7" s="137">
        <v>26.567442023801551</v>
      </c>
      <c r="H7" s="137">
        <v>26.584625192101694</v>
      </c>
      <c r="I7" s="137">
        <v>26.601971127502111</v>
      </c>
      <c r="J7" s="137">
        <v>26.61303504860625</v>
      </c>
      <c r="K7" s="137">
        <v>26.624294706576393</v>
      </c>
      <c r="L7" s="137">
        <v>26.635038381936592</v>
      </c>
      <c r="M7" s="137">
        <v>26.634269567107669</v>
      </c>
      <c r="N7" s="137">
        <v>26.637931477241398</v>
      </c>
      <c r="O7" s="137">
        <v>26.629350498775683</v>
      </c>
    </row>
    <row r="8" spans="1:16" ht="15.75" x14ac:dyDescent="0.3">
      <c r="A8" s="130"/>
      <c r="B8" s="123" t="s">
        <v>338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6" ht="15.75" x14ac:dyDescent="0.3">
      <c r="A9" s="131"/>
      <c r="B9" s="123" t="s">
        <v>320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6" ht="15.75" x14ac:dyDescent="0.3">
      <c r="A10" s="132"/>
      <c r="B10" s="124" t="s">
        <v>339</v>
      </c>
      <c r="C10" s="137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6" ht="15.75" x14ac:dyDescent="0.3">
      <c r="A11" s="133"/>
      <c r="B11" s="125" t="s">
        <v>340</v>
      </c>
      <c r="C11" s="139">
        <v>446.10466026437467</v>
      </c>
      <c r="D11" s="139">
        <v>397.22876276033753</v>
      </c>
      <c r="E11" s="139">
        <v>357.24524908146321</v>
      </c>
      <c r="F11" s="139">
        <v>356.93546380376603</v>
      </c>
      <c r="G11" s="139">
        <v>357.36354115573931</v>
      </c>
      <c r="H11" s="139">
        <v>357.97734449880625</v>
      </c>
      <c r="I11" s="139">
        <v>358.40574825997481</v>
      </c>
      <c r="J11" s="139">
        <v>358.99969811708957</v>
      </c>
      <c r="K11" s="139">
        <v>359.40834571001938</v>
      </c>
      <c r="L11" s="139">
        <v>360.00138496276742</v>
      </c>
      <c r="M11" s="139">
        <v>360.37088902424443</v>
      </c>
      <c r="N11" s="139">
        <v>361.31286107512057</v>
      </c>
      <c r="O11" s="139">
        <v>362.2150900359012</v>
      </c>
    </row>
    <row r="12" spans="1:16" ht="15.75" x14ac:dyDescent="0.3">
      <c r="A12" s="134"/>
      <c r="B12" s="123" t="s">
        <v>216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6" ht="15.75" x14ac:dyDescent="0.3">
      <c r="A13" s="135"/>
      <c r="B13" s="125" t="s">
        <v>341</v>
      </c>
      <c r="C13" s="139">
        <v>446.10466026437467</v>
      </c>
      <c r="D13" s="139">
        <v>397.22876276033753</v>
      </c>
      <c r="E13" s="139">
        <v>357.24524908146321</v>
      </c>
      <c r="F13" s="139">
        <v>356.93546380376603</v>
      </c>
      <c r="G13" s="139">
        <v>357.36354115573931</v>
      </c>
      <c r="H13" s="139">
        <v>357.97734449880625</v>
      </c>
      <c r="I13" s="139">
        <v>358.40574825997481</v>
      </c>
      <c r="J13" s="139">
        <v>358.99969811708957</v>
      </c>
      <c r="K13" s="139">
        <v>359.40834571001938</v>
      </c>
      <c r="L13" s="139">
        <v>360.00138496276742</v>
      </c>
      <c r="M13" s="139">
        <v>360.37088902424443</v>
      </c>
      <c r="N13" s="139">
        <v>361.31286107512057</v>
      </c>
      <c r="O13" s="139">
        <v>362.2150900359012</v>
      </c>
    </row>
    <row r="14" spans="1:16" x14ac:dyDescent="0.25">
      <c r="C14" s="185">
        <f>C11-AME_UE_détail!$AF74</f>
        <v>0</v>
      </c>
      <c r="D14" s="185">
        <f>D11-AME_UE_détail!$AN74</f>
        <v>0</v>
      </c>
      <c r="E14" s="185">
        <f>E11-AME_UE_détail!$AV74</f>
        <v>0</v>
      </c>
      <c r="F14" s="185"/>
      <c r="G14" s="185">
        <f>G11-AME_UE_détail!$BD74</f>
        <v>0</v>
      </c>
      <c r="H14" s="185"/>
      <c r="I14" s="185">
        <f>I11-AME_UE_détail!$BL74</f>
        <v>0</v>
      </c>
      <c r="J14" s="185"/>
      <c r="K14" s="185">
        <f>K11-AME_UE_détail!$BT74</f>
        <v>0</v>
      </c>
      <c r="L14" s="185"/>
      <c r="M14" s="185">
        <f>M11-AME_UE_détail!$CB74</f>
        <v>0</v>
      </c>
      <c r="N14" s="185">
        <f>N11-AME_UE_détail!$CJ74</f>
        <v>0</v>
      </c>
      <c r="O14" s="185">
        <f>O11-AME_UE_détail!$CR74</f>
        <v>0</v>
      </c>
    </row>
    <row r="15" spans="1:16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6" ht="30" x14ac:dyDescent="0.35">
      <c r="A16" s="118" t="s">
        <v>342</v>
      </c>
      <c r="B16" s="85" t="s">
        <v>376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195.64679649317512</v>
      </c>
      <c r="D17" s="137">
        <v>181.52415482178279</v>
      </c>
      <c r="E17" s="137">
        <v>183.09555478984154</v>
      </c>
      <c r="F17" s="137">
        <v>183.09555478984151</v>
      </c>
      <c r="G17" s="137">
        <v>183.09555478984151</v>
      </c>
      <c r="H17" s="137">
        <v>183.09555478984151</v>
      </c>
      <c r="I17" s="137">
        <v>183.09555478984151</v>
      </c>
      <c r="J17" s="137">
        <v>183.09555478984151</v>
      </c>
      <c r="K17" s="137">
        <v>183.09555478984151</v>
      </c>
      <c r="L17" s="137">
        <v>183.09555478984151</v>
      </c>
      <c r="M17" s="137">
        <v>183.09555478984151</v>
      </c>
      <c r="N17" s="137">
        <v>183.09555478984151</v>
      </c>
      <c r="O17" s="137">
        <v>183.09555478984151</v>
      </c>
    </row>
    <row r="18" spans="1:15" ht="15.75" x14ac:dyDescent="0.3">
      <c r="A18" s="119" t="s">
        <v>218</v>
      </c>
      <c r="B18" s="87" t="s">
        <v>240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</row>
    <row r="19" spans="1:15" ht="15.75" x14ac:dyDescent="0.3">
      <c r="A19" s="119" t="s">
        <v>161</v>
      </c>
      <c r="B19" s="87" t="s">
        <v>241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</row>
    <row r="20" spans="1:15" ht="15.75" x14ac:dyDescent="0.3">
      <c r="A20" s="119" t="s">
        <v>231</v>
      </c>
      <c r="B20" s="87" t="s">
        <v>242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</row>
    <row r="21" spans="1:15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ht="15.75" x14ac:dyDescent="0.3">
      <c r="A22" s="119" t="s">
        <v>186</v>
      </c>
      <c r="B22" s="87" t="s">
        <v>244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</row>
    <row r="23" spans="1:15" ht="15.75" x14ac:dyDescent="0.3">
      <c r="A23" s="119" t="s">
        <v>162</v>
      </c>
      <c r="B23" s="87" t="s">
        <v>245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</row>
    <row r="24" spans="1:15" ht="15.75" x14ac:dyDescent="0.3">
      <c r="A24" s="119" t="s">
        <v>246</v>
      </c>
      <c r="B24" s="87" t="s">
        <v>343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</row>
    <row r="26" spans="1:15" ht="15.75" x14ac:dyDescent="0.3">
      <c r="A26" s="119"/>
      <c r="B26" s="88" t="s">
        <v>344</v>
      </c>
      <c r="C26" s="140">
        <f t="shared" ref="C26:O26" si="0">SUM(C17:C25)</f>
        <v>195.64679649317512</v>
      </c>
      <c r="D26" s="140">
        <f t="shared" si="0"/>
        <v>181.52415482178279</v>
      </c>
      <c r="E26" s="140">
        <f t="shared" si="0"/>
        <v>183.09555478984154</v>
      </c>
      <c r="F26" s="140">
        <f t="shared" ref="F26" si="1">SUM(F17:F25)</f>
        <v>183.09555478984151</v>
      </c>
      <c r="G26" s="140">
        <f t="shared" si="0"/>
        <v>183.09555478984151</v>
      </c>
      <c r="H26" s="140">
        <f t="shared" ref="H26" si="2">SUM(H17:H25)</f>
        <v>183.09555478984151</v>
      </c>
      <c r="I26" s="140">
        <f t="shared" si="0"/>
        <v>183.09555478984151</v>
      </c>
      <c r="J26" s="140">
        <f t="shared" ref="J26" si="3">SUM(J17:J25)</f>
        <v>183.09555478984151</v>
      </c>
      <c r="K26" s="140">
        <f t="shared" si="0"/>
        <v>183.09555478984151</v>
      </c>
      <c r="L26" s="140">
        <f t="shared" ref="L26" si="4">SUM(L17:L25)</f>
        <v>183.09555478984151</v>
      </c>
      <c r="M26" s="140">
        <f t="shared" si="0"/>
        <v>183.09555478984151</v>
      </c>
      <c r="N26" s="140">
        <f t="shared" si="0"/>
        <v>183.09555478984151</v>
      </c>
      <c r="O26" s="140">
        <f t="shared" si="0"/>
        <v>183.09555478984151</v>
      </c>
    </row>
    <row r="27" spans="1:15" ht="15.75" x14ac:dyDescent="0.3">
      <c r="A27" s="120"/>
      <c r="B27" s="89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376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12.632080960563353</v>
      </c>
      <c r="D30" s="137">
        <v>12.583838765256601</v>
      </c>
      <c r="E30" s="137">
        <v>12.58920658424741</v>
      </c>
      <c r="F30" s="137">
        <v>12.595012256723091</v>
      </c>
      <c r="G30" s="137">
        <v>12.604776342250595</v>
      </c>
      <c r="H30" s="137">
        <v>12.614420155859705</v>
      </c>
      <c r="I30" s="137">
        <v>12.624155320234244</v>
      </c>
      <c r="J30" s="137">
        <v>12.630364791680392</v>
      </c>
      <c r="K30" s="137">
        <v>12.636684117713269</v>
      </c>
      <c r="L30" s="137">
        <v>12.642713855701093</v>
      </c>
      <c r="M30" s="137">
        <v>12.642282369098588</v>
      </c>
      <c r="N30" s="137">
        <v>12.644337565100059</v>
      </c>
      <c r="O30" s="137">
        <v>12.639521610587966</v>
      </c>
    </row>
    <row r="31" spans="1:15" ht="15.75" x14ac:dyDescent="0.3">
      <c r="A31" s="119" t="s">
        <v>10</v>
      </c>
      <c r="B31" s="92" t="s">
        <v>249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</row>
    <row r="32" spans="1:15" ht="15.75" x14ac:dyDescent="0.3">
      <c r="A32" s="119" t="s">
        <v>168</v>
      </c>
      <c r="B32" s="92" t="s">
        <v>250</v>
      </c>
      <c r="C32" s="137">
        <v>124.45283051040869</v>
      </c>
      <c r="D32" s="137">
        <v>117.8240095635022</v>
      </c>
      <c r="E32" s="137">
        <v>99.444595584247423</v>
      </c>
      <c r="F32" s="137">
        <v>107.0030488495387</v>
      </c>
      <c r="G32" s="137">
        <v>107.38443647835481</v>
      </c>
      <c r="H32" s="137">
        <v>107.95212521229429</v>
      </c>
      <c r="I32" s="137">
        <v>108.33397754493885</v>
      </c>
      <c r="J32" s="137">
        <v>108.89823506661099</v>
      </c>
      <c r="K32" s="137">
        <v>109.27666502347208</v>
      </c>
      <c r="L32" s="137">
        <v>109.84087138689641</v>
      </c>
      <c r="M32" s="137">
        <v>110.21243872300992</v>
      </c>
      <c r="N32" s="137">
        <v>111.14458327574783</v>
      </c>
      <c r="O32" s="137">
        <v>112.06984107853052</v>
      </c>
    </row>
    <row r="33" spans="1:15" ht="15.75" x14ac:dyDescent="0.3">
      <c r="A33" s="119" t="s">
        <v>170</v>
      </c>
      <c r="B33" s="92" t="s">
        <v>251</v>
      </c>
      <c r="C33" s="137">
        <v>12.632080960563353</v>
      </c>
      <c r="D33" s="137">
        <v>12.583838765256601</v>
      </c>
      <c r="E33" s="137">
        <v>12.58920658424741</v>
      </c>
      <c r="F33" s="137">
        <v>12.595012256723091</v>
      </c>
      <c r="G33" s="137">
        <v>12.604776342250595</v>
      </c>
      <c r="H33" s="137">
        <v>12.614420155859705</v>
      </c>
      <c r="I33" s="137">
        <v>12.624155320234244</v>
      </c>
      <c r="J33" s="137">
        <v>12.630364791680392</v>
      </c>
      <c r="K33" s="137">
        <v>12.636684117713269</v>
      </c>
      <c r="L33" s="137">
        <v>12.642713855701093</v>
      </c>
      <c r="M33" s="137">
        <v>12.642282369098588</v>
      </c>
      <c r="N33" s="137">
        <v>12.644337565100059</v>
      </c>
      <c r="O33" s="137">
        <v>12.639521610587966</v>
      </c>
    </row>
    <row r="34" spans="1:15" ht="15.75" x14ac:dyDescent="0.3">
      <c r="A34" s="119" t="s">
        <v>164</v>
      </c>
      <c r="B34" s="92" t="s">
        <v>252</v>
      </c>
      <c r="C34" s="137">
        <v>0.66831908556335073</v>
      </c>
      <c r="D34" s="137">
        <v>0.6200768902566004</v>
      </c>
      <c r="E34" s="137">
        <v>0.6254447092474108</v>
      </c>
      <c r="F34" s="137">
        <v>0.62544470924741091</v>
      </c>
      <c r="G34" s="137">
        <v>0.62544470924741091</v>
      </c>
      <c r="H34" s="137">
        <v>0.62544470924741091</v>
      </c>
      <c r="I34" s="137">
        <v>0.62544470924741091</v>
      </c>
      <c r="J34" s="137">
        <v>0.62544470924741091</v>
      </c>
      <c r="K34" s="137">
        <v>0.62544470924741091</v>
      </c>
      <c r="L34" s="137">
        <v>0.62544470924741091</v>
      </c>
      <c r="M34" s="137">
        <v>0.62544470924741091</v>
      </c>
      <c r="N34" s="137">
        <v>0.62544470924741091</v>
      </c>
      <c r="O34" s="137">
        <v>0.62544470924741091</v>
      </c>
    </row>
    <row r="35" spans="1:15" ht="15.75" x14ac:dyDescent="0.3">
      <c r="A35" s="119" t="s">
        <v>165</v>
      </c>
      <c r="B35" s="92" t="s">
        <v>253</v>
      </c>
      <c r="C35" s="137">
        <v>59.888319085563346</v>
      </c>
      <c r="D35" s="137">
        <v>32.1100768902566</v>
      </c>
      <c r="E35" s="137">
        <v>8.5214447092474099</v>
      </c>
      <c r="F35" s="137">
        <v>0.62544470924741091</v>
      </c>
      <c r="G35" s="137">
        <v>0.62544470924741091</v>
      </c>
      <c r="H35" s="137">
        <v>0.62544470924741091</v>
      </c>
      <c r="I35" s="137">
        <v>0.62544470924741091</v>
      </c>
      <c r="J35" s="137">
        <v>0.62544470924741091</v>
      </c>
      <c r="K35" s="137">
        <v>0.62544470924741091</v>
      </c>
      <c r="L35" s="137">
        <v>0.62544470924741091</v>
      </c>
      <c r="M35" s="137">
        <v>0.62544470924741091</v>
      </c>
      <c r="N35" s="137">
        <v>0.62544470924741091</v>
      </c>
      <c r="O35" s="137">
        <v>0.62544470924741091</v>
      </c>
    </row>
    <row r="36" spans="1:15" ht="15.75" x14ac:dyDescent="0.3">
      <c r="A36" s="119" t="s">
        <v>171</v>
      </c>
      <c r="B36" s="92" t="s">
        <v>254</v>
      </c>
      <c r="C36" s="137">
        <v>0.66831908556335073</v>
      </c>
      <c r="D36" s="137">
        <v>0.6200768902566004</v>
      </c>
      <c r="E36" s="137">
        <v>0.6254447092474108</v>
      </c>
      <c r="F36" s="137">
        <v>0.62544470924741091</v>
      </c>
      <c r="G36" s="137">
        <v>0.62544470924741091</v>
      </c>
      <c r="H36" s="137">
        <v>0.62544470924741091</v>
      </c>
      <c r="I36" s="137">
        <v>0.62544470924741091</v>
      </c>
      <c r="J36" s="137">
        <v>0.62544470924741091</v>
      </c>
      <c r="K36" s="137">
        <v>0.62544470924741091</v>
      </c>
      <c r="L36" s="137">
        <v>0.62544470924741091</v>
      </c>
      <c r="M36" s="137">
        <v>0.62544470924741091</v>
      </c>
      <c r="N36" s="137">
        <v>0.62544470924741091</v>
      </c>
      <c r="O36" s="137">
        <v>0.62544470924741091</v>
      </c>
    </row>
    <row r="37" spans="1:15" ht="15.75" x14ac:dyDescent="0.3">
      <c r="A37" s="119" t="s">
        <v>169</v>
      </c>
      <c r="B37" s="92" t="s">
        <v>255</v>
      </c>
      <c r="C37" s="137">
        <v>0.66831908556335073</v>
      </c>
      <c r="D37" s="137">
        <v>0.6200768902566004</v>
      </c>
      <c r="E37" s="137">
        <v>0.6254447092474108</v>
      </c>
      <c r="F37" s="137">
        <v>0.62544470924741091</v>
      </c>
      <c r="G37" s="137">
        <v>0.62544470924741091</v>
      </c>
      <c r="H37" s="137">
        <v>0.62544470924741091</v>
      </c>
      <c r="I37" s="137">
        <v>0.62544470924741091</v>
      </c>
      <c r="J37" s="137">
        <v>0.62544470924741091</v>
      </c>
      <c r="K37" s="137">
        <v>0.62544470924741091</v>
      </c>
      <c r="L37" s="137">
        <v>0.62544470924741091</v>
      </c>
      <c r="M37" s="137">
        <v>0.62544470924741091</v>
      </c>
      <c r="N37" s="137">
        <v>0.62544470924741091</v>
      </c>
      <c r="O37" s="137">
        <v>0.62544470924741091</v>
      </c>
    </row>
    <row r="38" spans="1:15" ht="15.75" x14ac:dyDescent="0.3">
      <c r="A38" s="119" t="s">
        <v>166</v>
      </c>
      <c r="B38" s="92" t="s">
        <v>256</v>
      </c>
      <c r="C38" s="137">
        <v>12.632080960563353</v>
      </c>
      <c r="D38" s="137">
        <v>12.583838765256601</v>
      </c>
      <c r="E38" s="137">
        <v>12.58920658424741</v>
      </c>
      <c r="F38" s="137">
        <v>12.595012256723091</v>
      </c>
      <c r="G38" s="137">
        <v>12.604776342250595</v>
      </c>
      <c r="H38" s="137">
        <v>12.614420155859705</v>
      </c>
      <c r="I38" s="137">
        <v>12.624155320234244</v>
      </c>
      <c r="J38" s="137">
        <v>12.630364791680392</v>
      </c>
      <c r="K38" s="137">
        <v>12.636684117713269</v>
      </c>
      <c r="L38" s="137">
        <v>12.642713855701093</v>
      </c>
      <c r="M38" s="137">
        <v>12.642282369098588</v>
      </c>
      <c r="N38" s="137">
        <v>12.644337565100059</v>
      </c>
      <c r="O38" s="137">
        <v>12.639521610587966</v>
      </c>
    </row>
    <row r="39" spans="1:15" ht="15.75" x14ac:dyDescent="0.3">
      <c r="A39" s="119"/>
      <c r="B39" s="93" t="s">
        <v>345</v>
      </c>
      <c r="C39" s="141">
        <f t="shared" ref="C39:D39" si="5">SUM(C30:C38)</f>
        <v>224.24234973435213</v>
      </c>
      <c r="D39" s="141">
        <f t="shared" si="5"/>
        <v>189.54583342029838</v>
      </c>
      <c r="E39" s="141">
        <f t="shared" ref="E39:O39" si="6">SUM(E30:E38)</f>
        <v>147.60999417397929</v>
      </c>
      <c r="F39" s="141">
        <f t="shared" si="6"/>
        <v>147.28986445669759</v>
      </c>
      <c r="G39" s="141">
        <f t="shared" si="6"/>
        <v>147.70054434209624</v>
      </c>
      <c r="H39" s="141">
        <f t="shared" si="6"/>
        <v>148.29716451686301</v>
      </c>
      <c r="I39" s="141">
        <f t="shared" si="6"/>
        <v>148.70822234263122</v>
      </c>
      <c r="J39" s="141">
        <f t="shared" si="6"/>
        <v>149.29110827864179</v>
      </c>
      <c r="K39" s="141">
        <f t="shared" si="6"/>
        <v>149.6884962136015</v>
      </c>
      <c r="L39" s="141">
        <f t="shared" si="6"/>
        <v>150.27079179098931</v>
      </c>
      <c r="M39" s="141">
        <f t="shared" si="6"/>
        <v>150.6410646672953</v>
      </c>
      <c r="N39" s="141">
        <f t="shared" si="6"/>
        <v>151.57937480803764</v>
      </c>
      <c r="O39" s="141">
        <f t="shared" si="6"/>
        <v>152.49018474728402</v>
      </c>
    </row>
    <row r="40" spans="1:15" ht="15.75" x14ac:dyDescent="0.3">
      <c r="A40" s="120"/>
      <c r="B40" s="94"/>
      <c r="C40" s="152"/>
      <c r="D40" s="152"/>
      <c r="E40" s="152"/>
      <c r="F40" s="187"/>
      <c r="G40" s="187"/>
      <c r="H40" s="152"/>
      <c r="I40" s="152"/>
      <c r="J40" s="152"/>
      <c r="K40" s="152"/>
      <c r="L40" s="152"/>
      <c r="M40" s="152"/>
      <c r="N40" s="152"/>
      <c r="O40" s="152"/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376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</row>
    <row r="44" spans="1:15" ht="15.75" x14ac:dyDescent="0.3">
      <c r="A44" s="119" t="s">
        <v>209</v>
      </c>
      <c r="B44" s="92" t="s">
        <v>258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</row>
    <row r="45" spans="1:15" ht="15.75" x14ac:dyDescent="0.3">
      <c r="A45" s="119" t="s">
        <v>192</v>
      </c>
      <c r="B45" s="92" t="s">
        <v>259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</row>
    <row r="46" spans="1:15" ht="15.75" x14ac:dyDescent="0.3">
      <c r="A46" s="119" t="s">
        <v>188</v>
      </c>
      <c r="B46" s="92" t="s">
        <v>260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</row>
    <row r="47" spans="1:15" ht="15.75" x14ac:dyDescent="0.3">
      <c r="A47" s="119"/>
      <c r="B47" s="97" t="s">
        <v>346</v>
      </c>
      <c r="C47" s="142">
        <f t="shared" ref="C47:D47" si="7">SUM(C43:C46)</f>
        <v>0</v>
      </c>
      <c r="D47" s="142">
        <f t="shared" si="7"/>
        <v>0</v>
      </c>
      <c r="E47" s="142">
        <f t="shared" ref="E47:O47" si="8">SUM(E43:E46)</f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2">
        <f t="shared" si="8"/>
        <v>0</v>
      </c>
      <c r="K47" s="142">
        <f t="shared" si="8"/>
        <v>0</v>
      </c>
      <c r="L47" s="142">
        <f t="shared" si="8"/>
        <v>0</v>
      </c>
      <c r="M47" s="142">
        <f t="shared" si="8"/>
        <v>0</v>
      </c>
      <c r="N47" s="142">
        <f t="shared" si="8"/>
        <v>0</v>
      </c>
      <c r="O47" s="142">
        <f t="shared" si="8"/>
        <v>0</v>
      </c>
    </row>
    <row r="48" spans="1:15" ht="15.75" x14ac:dyDescent="0.3">
      <c r="A48" s="120"/>
      <c r="B48" s="89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376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</row>
    <row r="55" spans="1:15" ht="15.75" x14ac:dyDescent="0.3">
      <c r="A55" s="121" t="s">
        <v>206</v>
      </c>
      <c r="B55" s="87" t="s">
        <v>265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</row>
    <row r="56" spans="1:15" ht="15.75" x14ac:dyDescent="0.3">
      <c r="A56" s="121" t="s">
        <v>187</v>
      </c>
      <c r="B56" s="87" t="s">
        <v>266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0</v>
      </c>
      <c r="D58" s="143">
        <f t="shared" si="9"/>
        <v>0</v>
      </c>
      <c r="E58" s="143">
        <f>SUM(E51:E57)</f>
        <v>0</v>
      </c>
      <c r="F58" s="143">
        <f t="shared" ref="F58:O58" si="10">SUM(F51:F57)</f>
        <v>0</v>
      </c>
      <c r="G58" s="143">
        <f t="shared" si="10"/>
        <v>0</v>
      </c>
      <c r="H58" s="143">
        <f t="shared" si="10"/>
        <v>0</v>
      </c>
      <c r="I58" s="143">
        <f t="shared" si="10"/>
        <v>0</v>
      </c>
      <c r="J58" s="143">
        <f t="shared" si="10"/>
        <v>0</v>
      </c>
      <c r="K58" s="143">
        <f t="shared" si="10"/>
        <v>0</v>
      </c>
      <c r="L58" s="143">
        <f t="shared" si="10"/>
        <v>0</v>
      </c>
      <c r="M58" s="143">
        <f t="shared" si="10"/>
        <v>0</v>
      </c>
      <c r="N58" s="143">
        <f t="shared" si="10"/>
        <v>0</v>
      </c>
      <c r="O58" s="143">
        <f t="shared" si="10"/>
        <v>0</v>
      </c>
    </row>
    <row r="59" spans="1:15" ht="15.75" x14ac:dyDescent="0.3">
      <c r="A59" s="121" t="s">
        <v>230</v>
      </c>
      <c r="B59" s="87" t="s">
        <v>269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20.868961352340566</v>
      </c>
      <c r="D62" s="137">
        <v>21.198159396203543</v>
      </c>
      <c r="E62" s="137">
        <v>21.536142443663064</v>
      </c>
      <c r="F62" s="137">
        <v>21.546486883247667</v>
      </c>
      <c r="G62" s="137">
        <v>21.563884349822263</v>
      </c>
      <c r="H62" s="137">
        <v>21.581067518122406</v>
      </c>
      <c r="I62" s="137">
        <v>21.598413453522824</v>
      </c>
      <c r="J62" s="137">
        <v>21.609477374626962</v>
      </c>
      <c r="K62" s="137">
        <v>21.620737032597106</v>
      </c>
      <c r="L62" s="137">
        <v>21.631480707957305</v>
      </c>
      <c r="M62" s="137">
        <v>21.630711893128382</v>
      </c>
      <c r="N62" s="137">
        <v>21.634373803262111</v>
      </c>
      <c r="O62" s="137">
        <v>21.625792824796395</v>
      </c>
    </row>
    <row r="63" spans="1:15" ht="27" x14ac:dyDescent="0.3">
      <c r="A63" s="121" t="s">
        <v>207</v>
      </c>
      <c r="B63" s="87" t="s">
        <v>273</v>
      </c>
      <c r="C63" s="137">
        <v>5.3465526845068059</v>
      </c>
      <c r="D63" s="137">
        <v>4.9606151220528032</v>
      </c>
      <c r="E63" s="137">
        <v>5.0035576739792864</v>
      </c>
      <c r="F63" s="137">
        <v>5.0035576739792873</v>
      </c>
      <c r="G63" s="137">
        <v>5.0035576739792873</v>
      </c>
      <c r="H63" s="137">
        <v>5.0035576739792873</v>
      </c>
      <c r="I63" s="137">
        <v>5.0035576739792873</v>
      </c>
      <c r="J63" s="137">
        <v>5.0035576739792873</v>
      </c>
      <c r="K63" s="137">
        <v>5.0035576739792873</v>
      </c>
      <c r="L63" s="137">
        <v>5.0035576739792873</v>
      </c>
      <c r="M63" s="137">
        <v>5.0035576739792873</v>
      </c>
      <c r="N63" s="137">
        <v>5.0035576739792873</v>
      </c>
      <c r="O63" s="137">
        <v>5.0035576739792873</v>
      </c>
    </row>
    <row r="64" spans="1:15" x14ac:dyDescent="0.25">
      <c r="A64" s="121"/>
      <c r="B64" s="100" t="s">
        <v>348</v>
      </c>
      <c r="C64" s="143">
        <f t="shared" ref="C64:D64" si="11">SUM(C59:C63)</f>
        <v>26.215514036847374</v>
      </c>
      <c r="D64" s="143">
        <f t="shared" si="11"/>
        <v>26.158774518256347</v>
      </c>
      <c r="E64" s="143">
        <f>SUM(E59:E63)</f>
        <v>26.539700117642351</v>
      </c>
      <c r="F64" s="143">
        <f t="shared" ref="F64:O64" si="12">SUM(F59:F63)</f>
        <v>26.550044557226954</v>
      </c>
      <c r="G64" s="143">
        <f t="shared" si="12"/>
        <v>26.567442023801551</v>
      </c>
      <c r="H64" s="143">
        <f t="shared" si="12"/>
        <v>26.584625192101694</v>
      </c>
      <c r="I64" s="143">
        <f t="shared" si="12"/>
        <v>26.601971127502111</v>
      </c>
      <c r="J64" s="143">
        <f t="shared" si="12"/>
        <v>26.61303504860625</v>
      </c>
      <c r="K64" s="143">
        <f t="shared" si="12"/>
        <v>26.624294706576393</v>
      </c>
      <c r="L64" s="143">
        <f t="shared" si="12"/>
        <v>26.635038381936592</v>
      </c>
      <c r="M64" s="143">
        <f t="shared" si="12"/>
        <v>26.634269567107669</v>
      </c>
      <c r="N64" s="143">
        <f t="shared" si="12"/>
        <v>26.637931477241398</v>
      </c>
      <c r="O64" s="143">
        <f t="shared" si="12"/>
        <v>26.629350498775683</v>
      </c>
    </row>
    <row r="65" spans="1:15" ht="15.75" x14ac:dyDescent="0.3">
      <c r="A65" s="119"/>
      <c r="B65" s="101" t="s">
        <v>349</v>
      </c>
      <c r="C65" s="144">
        <f t="shared" ref="C65:D65" si="13">SUM(C58,C64)</f>
        <v>26.215514036847374</v>
      </c>
      <c r="D65" s="144">
        <f t="shared" si="13"/>
        <v>26.158774518256347</v>
      </c>
      <c r="E65" s="144">
        <f>SUM(E58,E64)</f>
        <v>26.539700117642351</v>
      </c>
      <c r="F65" s="144">
        <f t="shared" ref="F65:O65" si="14">SUM(F58,F64)</f>
        <v>26.550044557226954</v>
      </c>
      <c r="G65" s="144">
        <f t="shared" si="14"/>
        <v>26.567442023801551</v>
      </c>
      <c r="H65" s="144">
        <f t="shared" si="14"/>
        <v>26.584625192101694</v>
      </c>
      <c r="I65" s="144">
        <f t="shared" si="14"/>
        <v>26.601971127502111</v>
      </c>
      <c r="J65" s="144">
        <f t="shared" si="14"/>
        <v>26.61303504860625</v>
      </c>
      <c r="K65" s="144">
        <f t="shared" si="14"/>
        <v>26.624294706576393</v>
      </c>
      <c r="L65" s="144">
        <f t="shared" si="14"/>
        <v>26.635038381936592</v>
      </c>
      <c r="M65" s="144">
        <f t="shared" si="14"/>
        <v>26.634269567107669</v>
      </c>
      <c r="N65" s="144">
        <f t="shared" si="14"/>
        <v>26.637931477241398</v>
      </c>
      <c r="O65" s="144">
        <f t="shared" si="14"/>
        <v>26.629350498775683</v>
      </c>
    </row>
    <row r="66" spans="1:15" ht="15.75" x14ac:dyDescent="0.3">
      <c r="A66" s="120"/>
      <c r="B66" s="216"/>
      <c r="C66" s="216"/>
      <c r="D66" s="216"/>
      <c r="E66" s="152"/>
      <c r="F66" s="186"/>
      <c r="G66" s="186"/>
      <c r="H66" s="152"/>
      <c r="I66" s="152"/>
      <c r="J66" s="152"/>
      <c r="K66" s="152"/>
      <c r="L66" s="152"/>
      <c r="M66" s="152"/>
      <c r="N66" s="152"/>
      <c r="O66" s="152"/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376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</row>
    <row r="70" spans="1:15" ht="15.75" x14ac:dyDescent="0.3">
      <c r="A70" s="119" t="s">
        <v>214</v>
      </c>
      <c r="B70" s="92" t="s">
        <v>275</v>
      </c>
      <c r="C70" s="137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</row>
    <row r="71" spans="1:15" ht="15.75" x14ac:dyDescent="0.3">
      <c r="A71" s="119" t="s">
        <v>215</v>
      </c>
      <c r="B71" s="92" t="s">
        <v>276</v>
      </c>
      <c r="C71" s="137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7">
        <v>0</v>
      </c>
      <c r="M71" s="137">
        <v>0</v>
      </c>
      <c r="N71" s="137">
        <v>0</v>
      </c>
      <c r="O71" s="137">
        <v>0</v>
      </c>
    </row>
    <row r="72" spans="1:15" ht="15.75" x14ac:dyDescent="0.3">
      <c r="A72" s="119" t="s">
        <v>213</v>
      </c>
      <c r="B72" s="92" t="s">
        <v>277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</row>
    <row r="73" spans="1:15" ht="15.75" x14ac:dyDescent="0.3">
      <c r="A73" s="119"/>
      <c r="B73" s="104" t="s">
        <v>350</v>
      </c>
      <c r="C73" s="145">
        <f t="shared" ref="C73:D73" si="15">SUM(C69:C72)</f>
        <v>0</v>
      </c>
      <c r="D73" s="145">
        <f t="shared" si="15"/>
        <v>0</v>
      </c>
      <c r="E73" s="145">
        <f>SUM(E69:E72)</f>
        <v>0</v>
      </c>
      <c r="F73" s="145">
        <f t="shared" ref="F73:O73" si="16">SUM(F69:F72)</f>
        <v>0</v>
      </c>
      <c r="G73" s="145">
        <f t="shared" si="16"/>
        <v>0</v>
      </c>
      <c r="H73" s="145">
        <f t="shared" si="16"/>
        <v>0</v>
      </c>
      <c r="I73" s="145">
        <f t="shared" si="16"/>
        <v>0</v>
      </c>
      <c r="J73" s="145">
        <f t="shared" si="16"/>
        <v>0</v>
      </c>
      <c r="K73" s="145">
        <f t="shared" si="16"/>
        <v>0</v>
      </c>
      <c r="L73" s="145">
        <f t="shared" si="16"/>
        <v>0</v>
      </c>
      <c r="M73" s="145">
        <f t="shared" si="16"/>
        <v>0</v>
      </c>
      <c r="N73" s="145">
        <f t="shared" si="16"/>
        <v>0</v>
      </c>
      <c r="O73" s="145">
        <f t="shared" si="16"/>
        <v>0</v>
      </c>
    </row>
    <row r="74" spans="1:15" ht="15.75" x14ac:dyDescent="0.3">
      <c r="A74" s="119" t="s">
        <v>196</v>
      </c>
      <c r="B74" s="92" t="s">
        <v>278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</row>
    <row r="78" spans="1:15" ht="15.75" x14ac:dyDescent="0.3">
      <c r="A78" s="119" t="s">
        <v>193</v>
      </c>
      <c r="B78" s="92" t="s">
        <v>282</v>
      </c>
      <c r="C78" s="137">
        <v>0</v>
      </c>
      <c r="D78" s="137">
        <v>0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</row>
    <row r="79" spans="1:15" ht="15.75" x14ac:dyDescent="0.3">
      <c r="A79" s="119"/>
      <c r="B79" s="104" t="s">
        <v>351</v>
      </c>
      <c r="C79" s="145">
        <f t="shared" ref="C79:D79" si="17">SUM(C74:C78)</f>
        <v>0</v>
      </c>
      <c r="D79" s="145">
        <f t="shared" si="17"/>
        <v>0</v>
      </c>
      <c r="E79" s="145">
        <f>SUM(E74:E78)</f>
        <v>0</v>
      </c>
      <c r="F79" s="145">
        <f t="shared" ref="F79:O79" si="18">SUM(F74:F78)</f>
        <v>0</v>
      </c>
      <c r="G79" s="145">
        <f t="shared" si="18"/>
        <v>0</v>
      </c>
      <c r="H79" s="145">
        <f t="shared" si="18"/>
        <v>0</v>
      </c>
      <c r="I79" s="145">
        <f t="shared" si="18"/>
        <v>0</v>
      </c>
      <c r="J79" s="145">
        <f t="shared" si="18"/>
        <v>0</v>
      </c>
      <c r="K79" s="145">
        <f t="shared" si="18"/>
        <v>0</v>
      </c>
      <c r="L79" s="145">
        <f t="shared" si="18"/>
        <v>0</v>
      </c>
      <c r="M79" s="145">
        <f t="shared" si="18"/>
        <v>0</v>
      </c>
      <c r="N79" s="145">
        <f t="shared" si="18"/>
        <v>0</v>
      </c>
      <c r="O79" s="145">
        <f t="shared" si="18"/>
        <v>0</v>
      </c>
    </row>
    <row r="80" spans="1:15" ht="15.75" x14ac:dyDescent="0.3">
      <c r="A80" s="119" t="s">
        <v>205</v>
      </c>
      <c r="B80" s="92" t="s">
        <v>283</v>
      </c>
      <c r="C80" s="137">
        <v>0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>
        <v>0</v>
      </c>
      <c r="N80" s="137">
        <v>0</v>
      </c>
      <c r="O80" s="137">
        <v>0</v>
      </c>
    </row>
    <row r="81" spans="1:15" ht="15.75" x14ac:dyDescent="0.3">
      <c r="A81" s="119"/>
      <c r="B81" s="105" t="s">
        <v>352</v>
      </c>
      <c r="C81" s="146">
        <f t="shared" ref="C81:D81" si="19">+C79+C73+C80</f>
        <v>0</v>
      </c>
      <c r="D81" s="146">
        <f t="shared" si="19"/>
        <v>0</v>
      </c>
      <c r="E81" s="146">
        <f>+E79+E73+E80</f>
        <v>0</v>
      </c>
      <c r="F81" s="146">
        <f t="shared" ref="F81:O81" si="20">+F79+F73+F80</f>
        <v>0</v>
      </c>
      <c r="G81" s="146">
        <f t="shared" si="20"/>
        <v>0</v>
      </c>
      <c r="H81" s="146">
        <f t="shared" si="20"/>
        <v>0</v>
      </c>
      <c r="I81" s="146">
        <f t="shared" si="20"/>
        <v>0</v>
      </c>
      <c r="J81" s="146">
        <f t="shared" si="20"/>
        <v>0</v>
      </c>
      <c r="K81" s="146">
        <f t="shared" si="20"/>
        <v>0</v>
      </c>
      <c r="L81" s="146">
        <f t="shared" si="20"/>
        <v>0</v>
      </c>
      <c r="M81" s="146">
        <f t="shared" si="20"/>
        <v>0</v>
      </c>
      <c r="N81" s="146">
        <f t="shared" si="20"/>
        <v>0</v>
      </c>
      <c r="O81" s="146">
        <f t="shared" si="20"/>
        <v>0</v>
      </c>
    </row>
    <row r="82" spans="1:15" ht="15.75" x14ac:dyDescent="0.3">
      <c r="A82" s="119"/>
      <c r="B82" s="106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376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</row>
    <row r="86" spans="1:15" ht="15.75" x14ac:dyDescent="0.3">
      <c r="A86" s="119" t="s">
        <v>173</v>
      </c>
      <c r="B86" s="92" t="s">
        <v>285</v>
      </c>
      <c r="C86" s="137">
        <v>0</v>
      </c>
      <c r="D86" s="137">
        <v>0</v>
      </c>
      <c r="E86" s="137">
        <v>0</v>
      </c>
      <c r="F86" s="137">
        <v>0</v>
      </c>
      <c r="G86" s="137">
        <v>0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0</v>
      </c>
    </row>
    <row r="87" spans="1:15" ht="15.75" x14ac:dyDescent="0.3">
      <c r="A87" s="119" t="s">
        <v>174</v>
      </c>
      <c r="B87" s="92" t="s">
        <v>286</v>
      </c>
      <c r="C87" s="137">
        <v>0</v>
      </c>
      <c r="D87" s="137">
        <v>0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5" ht="15.75" x14ac:dyDescent="0.3">
      <c r="A88" s="119" t="s">
        <v>175</v>
      </c>
      <c r="B88" s="92" t="s">
        <v>354</v>
      </c>
      <c r="C88" s="137">
        <v>0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7">
        <v>0</v>
      </c>
      <c r="M88" s="137">
        <v>0</v>
      </c>
      <c r="N88" s="137">
        <v>0</v>
      </c>
      <c r="O88" s="137">
        <v>0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</row>
    <row r="91" spans="1:15" ht="15.75" x14ac:dyDescent="0.3">
      <c r="A91" s="119" t="s">
        <v>177</v>
      </c>
      <c r="B91" s="92" t="s">
        <v>290</v>
      </c>
      <c r="C91" s="137">
        <v>0</v>
      </c>
      <c r="D91" s="137">
        <v>0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</row>
    <row r="92" spans="1:15" s="52" customFormat="1" ht="15.75" x14ac:dyDescent="0.3">
      <c r="A92" s="183" t="s">
        <v>178</v>
      </c>
      <c r="B92" s="184" t="s">
        <v>389</v>
      </c>
      <c r="C92" s="137">
        <v>0</v>
      </c>
      <c r="D92" s="137">
        <v>0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0</v>
      </c>
      <c r="D93" s="137">
        <v>0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0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7">
        <v>0</v>
      </c>
      <c r="M95" s="137">
        <v>0</v>
      </c>
      <c r="N95" s="137">
        <v>0</v>
      </c>
      <c r="O95" s="137">
        <v>0</v>
      </c>
    </row>
    <row r="96" spans="1:15" ht="15.75" x14ac:dyDescent="0.3">
      <c r="A96" s="119" t="s">
        <v>181</v>
      </c>
      <c r="B96" s="92" t="s">
        <v>356</v>
      </c>
      <c r="C96" s="137">
        <v>0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7">
        <v>0</v>
      </c>
      <c r="M96" s="137">
        <v>0</v>
      </c>
      <c r="N96" s="137">
        <v>0</v>
      </c>
      <c r="O96" s="137">
        <v>0</v>
      </c>
    </row>
    <row r="97" spans="1:15" ht="15.75" x14ac:dyDescent="0.3">
      <c r="A97" s="119" t="s">
        <v>182</v>
      </c>
      <c r="B97" s="92" t="s">
        <v>357</v>
      </c>
      <c r="C97" s="137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7">
        <v>0</v>
      </c>
      <c r="M97" s="137">
        <v>0</v>
      </c>
      <c r="N97" s="137">
        <v>0</v>
      </c>
      <c r="O97" s="137">
        <v>0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</row>
    <row r="100" spans="1:15" ht="15.75" x14ac:dyDescent="0.3">
      <c r="A100" s="119" t="s">
        <v>183</v>
      </c>
      <c r="B100" s="92" t="s">
        <v>295</v>
      </c>
      <c r="C100" s="137">
        <v>0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7">
        <v>0</v>
      </c>
      <c r="M100" s="137">
        <v>0</v>
      </c>
      <c r="N100" s="137">
        <v>0</v>
      </c>
      <c r="O100" s="137">
        <v>0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0</v>
      </c>
      <c r="D102" s="147">
        <f t="shared" si="21"/>
        <v>0</v>
      </c>
      <c r="E102" s="147">
        <f>SUM(E85:E101)</f>
        <v>0</v>
      </c>
      <c r="F102" s="147">
        <f t="shared" ref="F102:O102" si="22">SUM(F85:F101)</f>
        <v>0</v>
      </c>
      <c r="G102" s="147">
        <f t="shared" si="22"/>
        <v>0</v>
      </c>
      <c r="H102" s="147">
        <f t="shared" si="22"/>
        <v>0</v>
      </c>
      <c r="I102" s="147">
        <f t="shared" si="22"/>
        <v>0</v>
      </c>
      <c r="J102" s="147">
        <f t="shared" si="22"/>
        <v>0</v>
      </c>
      <c r="K102" s="147">
        <f t="shared" si="22"/>
        <v>0</v>
      </c>
      <c r="L102" s="147">
        <f t="shared" si="22"/>
        <v>0</v>
      </c>
      <c r="M102" s="147">
        <f t="shared" si="22"/>
        <v>0</v>
      </c>
      <c r="N102" s="147">
        <f t="shared" si="22"/>
        <v>0</v>
      </c>
      <c r="O102" s="147">
        <f t="shared" si="22"/>
        <v>0</v>
      </c>
    </row>
    <row r="103" spans="1:15" ht="15.75" x14ac:dyDescent="0.3">
      <c r="A103" s="119" t="s">
        <v>198</v>
      </c>
      <c r="B103" s="92" t="s">
        <v>298</v>
      </c>
      <c r="C103" s="137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</row>
    <row r="104" spans="1:15" ht="15.75" x14ac:dyDescent="0.3">
      <c r="A104" s="119" t="s">
        <v>220</v>
      </c>
      <c r="B104" s="92" t="s">
        <v>360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</row>
    <row r="105" spans="1:15" ht="15.75" x14ac:dyDescent="0.3">
      <c r="A105" s="119" t="s">
        <v>200</v>
      </c>
      <c r="B105" s="92" t="s">
        <v>299</v>
      </c>
      <c r="C105" s="137">
        <v>0</v>
      </c>
      <c r="D105" s="137">
        <v>0</v>
      </c>
      <c r="E105" s="137">
        <v>0</v>
      </c>
      <c r="F105" s="137">
        <v>0</v>
      </c>
      <c r="G105" s="137">
        <v>0</v>
      </c>
      <c r="H105" s="137">
        <v>0</v>
      </c>
      <c r="I105" s="137">
        <v>0</v>
      </c>
      <c r="J105" s="137">
        <v>0</v>
      </c>
      <c r="K105" s="137">
        <v>0</v>
      </c>
      <c r="L105" s="137">
        <v>0</v>
      </c>
      <c r="M105" s="137">
        <v>0</v>
      </c>
      <c r="N105" s="137">
        <v>0</v>
      </c>
      <c r="O105" s="137">
        <v>0</v>
      </c>
    </row>
    <row r="106" spans="1:15" ht="15.75" x14ac:dyDescent="0.3">
      <c r="A106" s="119" t="s">
        <v>199</v>
      </c>
      <c r="B106" s="92" t="s">
        <v>300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</row>
    <row r="107" spans="1:15" ht="15.75" x14ac:dyDescent="0.3">
      <c r="A107" s="119" t="s">
        <v>201</v>
      </c>
      <c r="B107" s="92" t="s">
        <v>301</v>
      </c>
      <c r="C107" s="137">
        <v>0</v>
      </c>
      <c r="D107" s="137">
        <v>0</v>
      </c>
      <c r="E107" s="137">
        <v>0</v>
      </c>
      <c r="F107" s="137">
        <v>0</v>
      </c>
      <c r="G107" s="137">
        <v>0</v>
      </c>
      <c r="H107" s="137">
        <v>0</v>
      </c>
      <c r="I107" s="137">
        <v>0</v>
      </c>
      <c r="J107" s="137">
        <v>0</v>
      </c>
      <c r="K107" s="137">
        <v>0</v>
      </c>
      <c r="L107" s="137">
        <v>0</v>
      </c>
      <c r="M107" s="137">
        <v>0</v>
      </c>
      <c r="N107" s="137">
        <v>0</v>
      </c>
      <c r="O107" s="137">
        <v>0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0</v>
      </c>
      <c r="D108" s="147">
        <f t="shared" si="23"/>
        <v>0</v>
      </c>
      <c r="E108" s="147">
        <f>SUM(E103:E107)</f>
        <v>0</v>
      </c>
      <c r="F108" s="147">
        <f t="shared" ref="F108:O108" si="24">SUM(F103:F107)</f>
        <v>0</v>
      </c>
      <c r="G108" s="147">
        <f t="shared" si="24"/>
        <v>0</v>
      </c>
      <c r="H108" s="147">
        <f t="shared" si="24"/>
        <v>0</v>
      </c>
      <c r="I108" s="147">
        <f t="shared" si="24"/>
        <v>0</v>
      </c>
      <c r="J108" s="147">
        <f t="shared" si="24"/>
        <v>0</v>
      </c>
      <c r="K108" s="147">
        <f t="shared" si="24"/>
        <v>0</v>
      </c>
      <c r="L108" s="147">
        <f t="shared" si="24"/>
        <v>0</v>
      </c>
      <c r="M108" s="147">
        <f t="shared" si="24"/>
        <v>0</v>
      </c>
      <c r="N108" s="147">
        <f t="shared" si="24"/>
        <v>0</v>
      </c>
      <c r="O108" s="147">
        <f t="shared" si="24"/>
        <v>0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0</v>
      </c>
      <c r="D109" s="148">
        <f t="shared" si="25"/>
        <v>0</v>
      </c>
      <c r="E109" s="148">
        <f>+E102+E108</f>
        <v>0</v>
      </c>
      <c r="F109" s="148">
        <f t="shared" ref="F109:O109" si="26">+F102+F108</f>
        <v>0</v>
      </c>
      <c r="G109" s="148">
        <f t="shared" si="26"/>
        <v>0</v>
      </c>
      <c r="H109" s="148">
        <f t="shared" si="26"/>
        <v>0</v>
      </c>
      <c r="I109" s="148">
        <f t="shared" si="26"/>
        <v>0</v>
      </c>
      <c r="J109" s="148">
        <f t="shared" si="26"/>
        <v>0</v>
      </c>
      <c r="K109" s="148">
        <f t="shared" si="26"/>
        <v>0</v>
      </c>
      <c r="L109" s="148">
        <f t="shared" si="26"/>
        <v>0</v>
      </c>
      <c r="M109" s="148">
        <f t="shared" si="26"/>
        <v>0</v>
      </c>
      <c r="N109" s="148">
        <f t="shared" si="26"/>
        <v>0</v>
      </c>
      <c r="O109" s="148">
        <f t="shared" si="26"/>
        <v>0</v>
      </c>
    </row>
    <row r="110" spans="1:15" ht="15.75" x14ac:dyDescent="0.3">
      <c r="A110" s="119"/>
      <c r="B110" s="111"/>
      <c r="C110" s="152"/>
      <c r="D110" s="152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</row>
    <row r="111" spans="1:15" ht="15.75" x14ac:dyDescent="0.3">
      <c r="A111" s="122" t="s">
        <v>221</v>
      </c>
      <c r="B111" s="112" t="s">
        <v>363</v>
      </c>
      <c r="C111" s="137">
        <v>0</v>
      </c>
      <c r="D111" s="137">
        <v>0</v>
      </c>
      <c r="E111" s="137">
        <v>0</v>
      </c>
      <c r="F111" s="137">
        <v>0</v>
      </c>
      <c r="G111" s="137">
        <v>0</v>
      </c>
      <c r="H111" s="137">
        <v>0</v>
      </c>
      <c r="I111" s="137">
        <v>0</v>
      </c>
      <c r="J111" s="137">
        <v>0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</row>
    <row r="112" spans="1:15" ht="15.75" x14ac:dyDescent="0.3">
      <c r="A112" s="122" t="s">
        <v>228</v>
      </c>
      <c r="B112" s="112" t="s">
        <v>364</v>
      </c>
      <c r="C112" s="137">
        <v>0</v>
      </c>
      <c r="D112" s="137">
        <v>0</v>
      </c>
      <c r="E112" s="137">
        <v>0</v>
      </c>
      <c r="F112" s="137">
        <v>0</v>
      </c>
      <c r="G112" s="137">
        <v>0</v>
      </c>
      <c r="H112" s="137">
        <v>0</v>
      </c>
      <c r="I112" s="137">
        <v>0</v>
      </c>
      <c r="J112" s="137">
        <v>0</v>
      </c>
      <c r="K112" s="137">
        <v>0</v>
      </c>
      <c r="L112" s="137">
        <v>0</v>
      </c>
      <c r="M112" s="137">
        <v>0</v>
      </c>
      <c r="N112" s="137">
        <v>0</v>
      </c>
      <c r="O112" s="137">
        <v>0</v>
      </c>
    </row>
    <row r="113" spans="1:15" ht="15.75" x14ac:dyDescent="0.3">
      <c r="A113" s="122" t="s">
        <v>203</v>
      </c>
      <c r="B113" s="112" t="s">
        <v>365</v>
      </c>
      <c r="C113" s="137">
        <v>0</v>
      </c>
      <c r="D113" s="137">
        <v>0</v>
      </c>
      <c r="E113" s="137">
        <v>0</v>
      </c>
      <c r="F113" s="137">
        <v>0</v>
      </c>
      <c r="G113" s="137">
        <v>0</v>
      </c>
      <c r="H113" s="137">
        <v>0</v>
      </c>
      <c r="I113" s="137">
        <v>0</v>
      </c>
      <c r="J113" s="137">
        <v>0</v>
      </c>
      <c r="K113" s="137">
        <v>0</v>
      </c>
      <c r="L113" s="137">
        <v>0</v>
      </c>
      <c r="M113" s="137">
        <v>0</v>
      </c>
      <c r="N113" s="137">
        <v>0</v>
      </c>
      <c r="O113" s="137">
        <v>0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0</v>
      </c>
      <c r="D115" s="149">
        <f t="shared" si="27"/>
        <v>0</v>
      </c>
      <c r="E115" s="149">
        <f t="shared" ref="E115:O115" si="28">SUM(E111:E114)</f>
        <v>0</v>
      </c>
      <c r="F115" s="149">
        <f t="shared" si="28"/>
        <v>0</v>
      </c>
      <c r="G115" s="149">
        <f t="shared" si="28"/>
        <v>0</v>
      </c>
      <c r="H115" s="149">
        <f t="shared" si="28"/>
        <v>0</v>
      </c>
      <c r="I115" s="149">
        <f t="shared" si="28"/>
        <v>0</v>
      </c>
      <c r="J115" s="149">
        <f t="shared" si="28"/>
        <v>0</v>
      </c>
      <c r="K115" s="149">
        <f t="shared" si="28"/>
        <v>0</v>
      </c>
      <c r="L115" s="149">
        <f t="shared" si="28"/>
        <v>0</v>
      </c>
      <c r="M115" s="149">
        <f t="shared" si="28"/>
        <v>0</v>
      </c>
      <c r="N115" s="149">
        <f t="shared" si="28"/>
        <v>0</v>
      </c>
      <c r="O115" s="149">
        <f t="shared" si="28"/>
        <v>0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376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0</v>
      </c>
      <c r="D119" s="137">
        <v>0</v>
      </c>
      <c r="E119" s="137">
        <v>0</v>
      </c>
      <c r="F119" s="137">
        <v>0</v>
      </c>
      <c r="G119" s="137">
        <v>0</v>
      </c>
      <c r="H119" s="137">
        <v>0</v>
      </c>
      <c r="I119" s="137">
        <v>0</v>
      </c>
      <c r="J119" s="137">
        <v>0</v>
      </c>
      <c r="K119" s="137">
        <v>0</v>
      </c>
      <c r="L119" s="137">
        <v>0</v>
      </c>
      <c r="M119" s="137">
        <v>0</v>
      </c>
      <c r="N119" s="137">
        <v>0</v>
      </c>
      <c r="O119" s="137">
        <v>0</v>
      </c>
    </row>
    <row r="120" spans="1:15" ht="15.75" x14ac:dyDescent="0.3">
      <c r="A120" s="119" t="s">
        <v>217</v>
      </c>
      <c r="B120" s="92" t="s">
        <v>304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</row>
    <row r="121" spans="1:15" ht="15.75" x14ac:dyDescent="0.3">
      <c r="A121" s="119" t="s">
        <v>223</v>
      </c>
      <c r="B121" s="92" t="s">
        <v>305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</row>
    <row r="122" spans="1:15" ht="15.75" x14ac:dyDescent="0.3">
      <c r="A122" s="119" t="s">
        <v>232</v>
      </c>
      <c r="B122" s="92" t="s">
        <v>306</v>
      </c>
      <c r="C122" s="137">
        <v>0</v>
      </c>
      <c r="D122" s="137">
        <v>0</v>
      </c>
      <c r="E122" s="137">
        <v>0</v>
      </c>
      <c r="F122" s="137">
        <v>0</v>
      </c>
      <c r="G122" s="137">
        <v>0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</row>
    <row r="123" spans="1:15" ht="15.75" x14ac:dyDescent="0.3">
      <c r="A123" s="119" t="s">
        <v>229</v>
      </c>
      <c r="B123" s="92" t="s">
        <v>369</v>
      </c>
      <c r="C123" s="137">
        <v>0</v>
      </c>
      <c r="D123" s="137">
        <v>0</v>
      </c>
      <c r="E123" s="137">
        <v>0</v>
      </c>
      <c r="F123" s="137">
        <v>0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0</v>
      </c>
      <c r="O123" s="137">
        <v>0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0</v>
      </c>
      <c r="D126" s="137">
        <v>0</v>
      </c>
      <c r="E126" s="137">
        <v>0</v>
      </c>
      <c r="F126" s="137">
        <v>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0</v>
      </c>
      <c r="D128" s="150">
        <f t="shared" si="29"/>
        <v>0</v>
      </c>
      <c r="E128" s="150">
        <f t="shared" ref="E128:O128" si="30">SUM(E119:E127)</f>
        <v>0</v>
      </c>
      <c r="F128" s="150">
        <f t="shared" si="30"/>
        <v>0</v>
      </c>
      <c r="G128" s="150">
        <f t="shared" si="30"/>
        <v>0</v>
      </c>
      <c r="H128" s="150">
        <f t="shared" si="30"/>
        <v>0</v>
      </c>
      <c r="I128" s="150">
        <f t="shared" si="30"/>
        <v>0</v>
      </c>
      <c r="J128" s="150">
        <f t="shared" si="30"/>
        <v>0</v>
      </c>
      <c r="K128" s="150">
        <f t="shared" si="30"/>
        <v>0</v>
      </c>
      <c r="L128" s="150">
        <f t="shared" si="30"/>
        <v>0</v>
      </c>
      <c r="M128" s="150">
        <f t="shared" si="30"/>
        <v>0</v>
      </c>
      <c r="N128" s="150">
        <f t="shared" si="30"/>
        <v>0</v>
      </c>
      <c r="O128" s="150">
        <f t="shared" si="30"/>
        <v>0</v>
      </c>
    </row>
    <row r="129" spans="1:15" x14ac:dyDescent="0.25">
      <c r="A129" s="119"/>
      <c r="C129" s="185"/>
      <c r="D129" s="185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</row>
    <row r="130" spans="1:15" x14ac:dyDescent="0.25">
      <c r="A130" s="122"/>
    </row>
  </sheetData>
  <mergeCells count="2">
    <mergeCell ref="B66:D66"/>
    <mergeCell ref="B116:D1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6523-DA45-4A9B-83D5-314A864A40B3}">
  <sheetPr>
    <tabColor theme="4" tint="0.59999389629810485"/>
  </sheetPr>
  <dimension ref="A1:O130"/>
  <sheetViews>
    <sheetView workbookViewId="0">
      <selection activeCell="F7" sqref="F7"/>
    </sheetView>
  </sheetViews>
  <sheetFormatPr baseColWidth="10" defaultColWidth="11.42578125" defaultRowHeight="15" x14ac:dyDescent="0.25"/>
  <cols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9</v>
      </c>
      <c r="D1" s="53" t="s">
        <v>388</v>
      </c>
    </row>
    <row r="2" spans="1:15" x14ac:dyDescent="0.25">
      <c r="B2" s="194"/>
    </row>
    <row r="3" spans="1:15" ht="30" x14ac:dyDescent="0.35">
      <c r="B3" s="85" t="s">
        <v>380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0</v>
      </c>
      <c r="D4" s="137">
        <v>0</v>
      </c>
      <c r="E4" s="137">
        <v>0</v>
      </c>
      <c r="F4" s="137">
        <v>0</v>
      </c>
      <c r="G4" s="137">
        <v>0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x14ac:dyDescent="0.3">
      <c r="A5" s="127"/>
      <c r="B5" s="123" t="s">
        <v>336</v>
      </c>
      <c r="C5" s="137">
        <v>11.467203714302331</v>
      </c>
      <c r="D5" s="137">
        <v>9.6325097479767461</v>
      </c>
      <c r="E5" s="137">
        <v>7.9942915625348849</v>
      </c>
      <c r="F5" s="137">
        <v>8.082788834612419</v>
      </c>
      <c r="G5" s="137">
        <v>8.0820108602688236</v>
      </c>
      <c r="H5" s="137">
        <v>8.0820015055876055</v>
      </c>
      <c r="I5" s="137">
        <v>8.0821608977015913</v>
      </c>
      <c r="J5" s="137">
        <v>8.0821574865185273</v>
      </c>
      <c r="K5" s="137">
        <v>8.0823044643931841</v>
      </c>
      <c r="L5" s="137">
        <v>8.0825452104025981</v>
      </c>
      <c r="M5" s="137">
        <v>8.0824798708743728</v>
      </c>
      <c r="N5" s="137">
        <v>8.0824917945320713</v>
      </c>
      <c r="O5" s="137">
        <v>8.0824740957152876</v>
      </c>
    </row>
    <row r="6" spans="1:15" ht="15.75" x14ac:dyDescent="0.3">
      <c r="A6" s="128"/>
      <c r="B6" s="123" t="s">
        <v>317</v>
      </c>
      <c r="C6" s="137">
        <v>0</v>
      </c>
      <c r="D6" s="137">
        <v>0</v>
      </c>
      <c r="E6" s="137">
        <v>0</v>
      </c>
      <c r="F6" s="137">
        <v>0</v>
      </c>
      <c r="G6" s="137">
        <v>0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x14ac:dyDescent="0.3">
      <c r="A7" s="129"/>
      <c r="B7" s="123" t="s">
        <v>337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x14ac:dyDescent="0.3">
      <c r="A8" s="130"/>
      <c r="B8" s="123" t="s">
        <v>338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x14ac:dyDescent="0.3">
      <c r="A9" s="131"/>
      <c r="B9" s="123" t="s">
        <v>320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x14ac:dyDescent="0.3">
      <c r="A10" s="132"/>
      <c r="B10" s="124" t="s">
        <v>339</v>
      </c>
      <c r="C10" s="137">
        <v>0</v>
      </c>
      <c r="D10" s="138">
        <v>0</v>
      </c>
      <c r="E10" s="138">
        <v>0</v>
      </c>
      <c r="F10" s="138">
        <v>0</v>
      </c>
      <c r="G10" s="138">
        <v>0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x14ac:dyDescent="0.3">
      <c r="A11" s="133"/>
      <c r="B11" s="125" t="s">
        <v>340</v>
      </c>
      <c r="C11" s="139">
        <v>11.467203714302331</v>
      </c>
      <c r="D11" s="139">
        <v>9.6325097479767461</v>
      </c>
      <c r="E11" s="139">
        <v>7.9942915625348849</v>
      </c>
      <c r="F11" s="139">
        <v>8.082788834612419</v>
      </c>
      <c r="G11" s="139">
        <v>8.0820108602688236</v>
      </c>
      <c r="H11" s="139">
        <v>8.0820015055876055</v>
      </c>
      <c r="I11" s="139">
        <v>8.0821608977015913</v>
      </c>
      <c r="J11" s="139">
        <v>8.0821574865185273</v>
      </c>
      <c r="K11" s="139">
        <v>8.0823044643931841</v>
      </c>
      <c r="L11" s="139">
        <v>8.0825452104025981</v>
      </c>
      <c r="M11" s="139">
        <v>8.0824798708743728</v>
      </c>
      <c r="N11" s="139">
        <v>8.0824917945320713</v>
      </c>
      <c r="O11" s="139">
        <v>8.0824740957152876</v>
      </c>
    </row>
    <row r="12" spans="1:15" ht="15.75" x14ac:dyDescent="0.3">
      <c r="A12" s="134"/>
      <c r="B12" s="123" t="s">
        <v>216</v>
      </c>
      <c r="C12" s="138">
        <v>0</v>
      </c>
      <c r="D12" s="138">
        <v>0</v>
      </c>
      <c r="E12" s="138">
        <v>0</v>
      </c>
      <c r="F12" s="138">
        <v>0</v>
      </c>
      <c r="G12" s="138">
        <v>0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x14ac:dyDescent="0.3">
      <c r="A13" s="135"/>
      <c r="B13" s="125" t="s">
        <v>341</v>
      </c>
      <c r="C13" s="139">
        <v>11.467203714302331</v>
      </c>
      <c r="D13" s="139">
        <v>9.6325097479767461</v>
      </c>
      <c r="E13" s="139">
        <v>7.9942915625348849</v>
      </c>
      <c r="F13" s="139">
        <v>8.082788834612419</v>
      </c>
      <c r="G13" s="139">
        <v>8.0820108602688236</v>
      </c>
      <c r="H13" s="139">
        <v>8.0820015055876055</v>
      </c>
      <c r="I13" s="139">
        <v>8.0821608977015913</v>
      </c>
      <c r="J13" s="139">
        <v>8.0821574865185273</v>
      </c>
      <c r="K13" s="139">
        <v>8.0823044643931841</v>
      </c>
      <c r="L13" s="139">
        <v>8.0825452104025981</v>
      </c>
      <c r="M13" s="139">
        <v>8.0824798708743728</v>
      </c>
      <c r="N13" s="139">
        <v>8.0824917945320713</v>
      </c>
      <c r="O13" s="139">
        <v>8.0824740957152876</v>
      </c>
    </row>
    <row r="14" spans="1:15" x14ac:dyDescent="0.25">
      <c r="C14" s="185">
        <f>C11-AME_UE_détail!$AG74</f>
        <v>0</v>
      </c>
      <c r="D14" s="185">
        <f>D11-AME_UE_détail!$AO74</f>
        <v>0</v>
      </c>
      <c r="E14" s="185">
        <f>E11-AME_UE_détail!$AW74</f>
        <v>0</v>
      </c>
      <c r="F14" s="185"/>
      <c r="G14" s="185">
        <f>G11-AME_UE_détail!$BE74</f>
        <v>0</v>
      </c>
      <c r="H14" s="185"/>
      <c r="I14" s="185">
        <f>I11-AME_UE_détail!$BM74</f>
        <v>0</v>
      </c>
      <c r="J14" s="185"/>
      <c r="K14" s="185">
        <f>K11-AME_UE_détail!$BU74</f>
        <v>0</v>
      </c>
      <c r="L14" s="185"/>
      <c r="M14" s="185">
        <f>M11-AME_UE_détail!$CC74</f>
        <v>0</v>
      </c>
      <c r="N14" s="185">
        <f>N11-AME_UE_détail!$CK74</f>
        <v>0</v>
      </c>
      <c r="O14" s="185">
        <f>O11-AME_UE_détail!$CS74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380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</row>
    <row r="18" spans="1:15" ht="15.75" x14ac:dyDescent="0.3">
      <c r="A18" s="119" t="s">
        <v>218</v>
      </c>
      <c r="B18" s="87" t="s">
        <v>240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</row>
    <row r="19" spans="1:15" ht="15.75" x14ac:dyDescent="0.3">
      <c r="A19" s="119" t="s">
        <v>161</v>
      </c>
      <c r="B19" s="87" t="s">
        <v>241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</row>
    <row r="20" spans="1:15" ht="15.75" x14ac:dyDescent="0.3">
      <c r="A20" s="119" t="s">
        <v>231</v>
      </c>
      <c r="B20" s="87" t="s">
        <v>242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</row>
    <row r="21" spans="1:15" ht="15.75" x14ac:dyDescent="0.3">
      <c r="A21" s="119" t="s">
        <v>185</v>
      </c>
      <c r="B21" s="87" t="s">
        <v>243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</row>
    <row r="22" spans="1:15" ht="15.75" x14ac:dyDescent="0.3">
      <c r="A22" s="119" t="s">
        <v>186</v>
      </c>
      <c r="B22" s="87" t="s">
        <v>244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</row>
    <row r="23" spans="1:15" ht="15.75" x14ac:dyDescent="0.3">
      <c r="A23" s="119" t="s">
        <v>162</v>
      </c>
      <c r="B23" s="87" t="s">
        <v>245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</row>
    <row r="24" spans="1:15" ht="15.75" x14ac:dyDescent="0.3">
      <c r="A24" s="119" t="s">
        <v>246</v>
      </c>
      <c r="B24" s="87" t="s">
        <v>343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</row>
    <row r="26" spans="1:15" ht="15.75" x14ac:dyDescent="0.3">
      <c r="A26" s="119"/>
      <c r="B26" s="88" t="s">
        <v>344</v>
      </c>
      <c r="C26" s="140">
        <f t="shared" ref="C26:O26" si="0">SUM(C17:C25)</f>
        <v>0</v>
      </c>
      <c r="D26" s="140">
        <f t="shared" si="0"/>
        <v>0</v>
      </c>
      <c r="E26" s="140">
        <f t="shared" si="0"/>
        <v>0</v>
      </c>
      <c r="F26" s="140">
        <f t="shared" ref="F26" si="1">SUM(F17:F25)</f>
        <v>0</v>
      </c>
      <c r="G26" s="140">
        <f t="shared" si="0"/>
        <v>0</v>
      </c>
      <c r="H26" s="140">
        <f t="shared" ref="H26" si="2">SUM(H17:H25)</f>
        <v>0</v>
      </c>
      <c r="I26" s="140">
        <f t="shared" si="0"/>
        <v>0</v>
      </c>
      <c r="J26" s="140">
        <f t="shared" ref="J26" si="3">SUM(J17:J25)</f>
        <v>0</v>
      </c>
      <c r="K26" s="140">
        <f t="shared" si="0"/>
        <v>0</v>
      </c>
      <c r="L26" s="140">
        <f t="shared" ref="L26" si="4">SUM(L17:L25)</f>
        <v>0</v>
      </c>
      <c r="M26" s="140">
        <f t="shared" si="0"/>
        <v>0</v>
      </c>
      <c r="N26" s="140">
        <f t="shared" si="0"/>
        <v>0</v>
      </c>
      <c r="O26" s="140">
        <f t="shared" si="0"/>
        <v>0</v>
      </c>
    </row>
    <row r="27" spans="1:15" ht="15.75" x14ac:dyDescent="0.3">
      <c r="A27" s="120"/>
      <c r="B27" s="89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380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0</v>
      </c>
      <c r="M30" s="137">
        <v>0</v>
      </c>
      <c r="N30" s="137">
        <v>0</v>
      </c>
      <c r="O30" s="137">
        <v>0</v>
      </c>
    </row>
    <row r="31" spans="1:15" ht="15.75" x14ac:dyDescent="0.3">
      <c r="A31" s="119" t="s">
        <v>10</v>
      </c>
      <c r="B31" s="92" t="s">
        <v>249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0</v>
      </c>
      <c r="M31" s="137">
        <v>0</v>
      </c>
      <c r="N31" s="137">
        <v>0</v>
      </c>
      <c r="O31" s="137">
        <v>0</v>
      </c>
    </row>
    <row r="32" spans="1:15" ht="15.75" x14ac:dyDescent="0.3">
      <c r="A32" s="119" t="s">
        <v>168</v>
      </c>
      <c r="B32" s="92" t="s">
        <v>250</v>
      </c>
      <c r="C32" s="137">
        <v>12.250677260000005</v>
      </c>
      <c r="D32" s="137">
        <v>10.290631532000003</v>
      </c>
      <c r="E32" s="137">
        <v>8.5404853960000011</v>
      </c>
      <c r="F32" s="137">
        <v>8.082788834612419</v>
      </c>
      <c r="G32" s="137">
        <v>8.0820108602688236</v>
      </c>
      <c r="H32" s="137">
        <v>8.0820015055876055</v>
      </c>
      <c r="I32" s="137">
        <v>8.0821608977015913</v>
      </c>
      <c r="J32" s="137">
        <v>8.0821574865185273</v>
      </c>
      <c r="K32" s="137">
        <v>8.0823044643931841</v>
      </c>
      <c r="L32" s="137">
        <v>8.0825452104025981</v>
      </c>
      <c r="M32" s="137">
        <v>8.0824798708743728</v>
      </c>
      <c r="N32" s="137">
        <v>8.0824917945320713</v>
      </c>
      <c r="O32" s="137">
        <v>8.0824740957152876</v>
      </c>
    </row>
    <row r="33" spans="1:15" ht="15.75" x14ac:dyDescent="0.3">
      <c r="A33" s="119" t="s">
        <v>170</v>
      </c>
      <c r="B33" s="92" t="s">
        <v>251</v>
      </c>
      <c r="C33" s="137">
        <v>0</v>
      </c>
      <c r="D33" s="137">
        <v>0</v>
      </c>
      <c r="E33" s="137">
        <v>0</v>
      </c>
      <c r="F33" s="137">
        <v>0</v>
      </c>
      <c r="G33" s="137">
        <v>0</v>
      </c>
      <c r="H33" s="137">
        <v>0</v>
      </c>
      <c r="I33" s="137">
        <v>0</v>
      </c>
      <c r="J33" s="137">
        <v>0</v>
      </c>
      <c r="K33" s="137">
        <v>0</v>
      </c>
      <c r="L33" s="137">
        <v>0</v>
      </c>
      <c r="M33" s="137">
        <v>0</v>
      </c>
      <c r="N33" s="137">
        <v>0</v>
      </c>
      <c r="O33" s="137">
        <v>0</v>
      </c>
    </row>
    <row r="34" spans="1:15" ht="15.75" x14ac:dyDescent="0.3">
      <c r="A34" s="119" t="s">
        <v>164</v>
      </c>
      <c r="B34" s="92" t="s">
        <v>252</v>
      </c>
      <c r="C34" s="137">
        <v>0</v>
      </c>
      <c r="D34" s="137">
        <v>0</v>
      </c>
      <c r="E34" s="137">
        <v>0</v>
      </c>
      <c r="F34" s="137">
        <v>0</v>
      </c>
      <c r="G34" s="137">
        <v>0</v>
      </c>
      <c r="H34" s="137">
        <v>0</v>
      </c>
      <c r="I34" s="137">
        <v>0</v>
      </c>
      <c r="J34" s="137">
        <v>0</v>
      </c>
      <c r="K34" s="137">
        <v>0</v>
      </c>
      <c r="L34" s="137">
        <v>0</v>
      </c>
      <c r="M34" s="137">
        <v>0</v>
      </c>
      <c r="N34" s="137">
        <v>0</v>
      </c>
      <c r="O34" s="137">
        <v>0</v>
      </c>
    </row>
    <row r="35" spans="1:15" ht="15.75" x14ac:dyDescent="0.3">
      <c r="A35" s="119" t="s">
        <v>165</v>
      </c>
      <c r="B35" s="92" t="s">
        <v>253</v>
      </c>
      <c r="C35" s="137">
        <v>0</v>
      </c>
      <c r="D35" s="137">
        <v>0</v>
      </c>
      <c r="E35" s="137">
        <v>0</v>
      </c>
      <c r="F35" s="137">
        <v>0</v>
      </c>
      <c r="G35" s="137">
        <v>0</v>
      </c>
      <c r="H35" s="137">
        <v>0</v>
      </c>
      <c r="I35" s="137">
        <v>0</v>
      </c>
      <c r="J35" s="137">
        <v>0</v>
      </c>
      <c r="K35" s="137">
        <v>0</v>
      </c>
      <c r="L35" s="137">
        <v>0</v>
      </c>
      <c r="M35" s="137">
        <v>0</v>
      </c>
      <c r="N35" s="137">
        <v>0</v>
      </c>
      <c r="O35" s="137">
        <v>0</v>
      </c>
    </row>
    <row r="36" spans="1:15" ht="15.75" x14ac:dyDescent="0.3">
      <c r="A36" s="119" t="s">
        <v>171</v>
      </c>
      <c r="B36" s="92" t="s">
        <v>254</v>
      </c>
      <c r="C36" s="137">
        <v>0</v>
      </c>
      <c r="D36" s="137">
        <v>0</v>
      </c>
      <c r="E36" s="137">
        <v>0</v>
      </c>
      <c r="F36" s="137">
        <v>0</v>
      </c>
      <c r="G36" s="137">
        <v>0</v>
      </c>
      <c r="H36" s="137">
        <v>0</v>
      </c>
      <c r="I36" s="137">
        <v>0</v>
      </c>
      <c r="J36" s="137">
        <v>0</v>
      </c>
      <c r="K36" s="137">
        <v>0</v>
      </c>
      <c r="L36" s="137">
        <v>0</v>
      </c>
      <c r="M36" s="137">
        <v>0</v>
      </c>
      <c r="N36" s="137">
        <v>0</v>
      </c>
      <c r="O36" s="137">
        <v>0</v>
      </c>
    </row>
    <row r="37" spans="1:15" ht="15.75" x14ac:dyDescent="0.3">
      <c r="A37" s="119" t="s">
        <v>169</v>
      </c>
      <c r="B37" s="92" t="s">
        <v>255</v>
      </c>
      <c r="C37" s="137">
        <v>0</v>
      </c>
      <c r="D37" s="137">
        <v>0</v>
      </c>
      <c r="E37" s="137">
        <v>0</v>
      </c>
      <c r="F37" s="137">
        <v>0</v>
      </c>
      <c r="G37" s="137">
        <v>0</v>
      </c>
      <c r="H37" s="137">
        <v>0</v>
      </c>
      <c r="I37" s="137">
        <v>0</v>
      </c>
      <c r="J37" s="137">
        <v>0</v>
      </c>
      <c r="K37" s="137">
        <v>0</v>
      </c>
      <c r="L37" s="137">
        <v>0</v>
      </c>
      <c r="M37" s="137">
        <v>0</v>
      </c>
      <c r="N37" s="137">
        <v>0</v>
      </c>
      <c r="O37" s="137">
        <v>0</v>
      </c>
    </row>
    <row r="38" spans="1:15" ht="15.75" x14ac:dyDescent="0.3">
      <c r="A38" s="119" t="s">
        <v>166</v>
      </c>
      <c r="B38" s="92" t="s">
        <v>256</v>
      </c>
      <c r="C38" s="137">
        <v>0</v>
      </c>
      <c r="D38" s="137">
        <v>0</v>
      </c>
      <c r="E38" s="137">
        <v>0</v>
      </c>
      <c r="F38" s="137">
        <v>0</v>
      </c>
      <c r="G38" s="137">
        <v>0</v>
      </c>
      <c r="H38" s="137">
        <v>0</v>
      </c>
      <c r="I38" s="137">
        <v>0</v>
      </c>
      <c r="J38" s="137">
        <v>0</v>
      </c>
      <c r="K38" s="137">
        <v>0</v>
      </c>
      <c r="L38" s="137">
        <v>0</v>
      </c>
      <c r="M38" s="137">
        <v>0</v>
      </c>
      <c r="N38" s="137">
        <v>0</v>
      </c>
      <c r="O38" s="137">
        <v>0</v>
      </c>
    </row>
    <row r="39" spans="1:15" ht="15.75" x14ac:dyDescent="0.3">
      <c r="A39" s="119"/>
      <c r="B39" s="93" t="s">
        <v>345</v>
      </c>
      <c r="C39" s="141">
        <f t="shared" ref="C39:D39" si="5">SUM(C30:C38)</f>
        <v>12.250677260000005</v>
      </c>
      <c r="D39" s="141">
        <f t="shared" si="5"/>
        <v>10.290631532000003</v>
      </c>
      <c r="E39" s="141">
        <f t="shared" ref="E39:O39" si="6">SUM(E30:E38)</f>
        <v>8.5404853960000011</v>
      </c>
      <c r="F39" s="141">
        <f t="shared" si="6"/>
        <v>8.082788834612419</v>
      </c>
      <c r="G39" s="141">
        <f t="shared" si="6"/>
        <v>8.0820108602688236</v>
      </c>
      <c r="H39" s="141">
        <f t="shared" si="6"/>
        <v>8.0820015055876055</v>
      </c>
      <c r="I39" s="141">
        <f t="shared" si="6"/>
        <v>8.0821608977015913</v>
      </c>
      <c r="J39" s="141">
        <f t="shared" si="6"/>
        <v>8.0821574865185273</v>
      </c>
      <c r="K39" s="141">
        <f t="shared" si="6"/>
        <v>8.0823044643931841</v>
      </c>
      <c r="L39" s="141">
        <f t="shared" si="6"/>
        <v>8.0825452104025981</v>
      </c>
      <c r="M39" s="141">
        <f t="shared" si="6"/>
        <v>8.0824798708743728</v>
      </c>
      <c r="N39" s="141">
        <f t="shared" si="6"/>
        <v>8.0824917945320713</v>
      </c>
      <c r="O39" s="141">
        <f t="shared" si="6"/>
        <v>8.0824740957152876</v>
      </c>
    </row>
    <row r="40" spans="1:15" ht="15.75" x14ac:dyDescent="0.3">
      <c r="A40" s="120"/>
      <c r="B40" s="94"/>
      <c r="C40" s="152"/>
      <c r="D40" s="152"/>
      <c r="E40" s="152"/>
      <c r="F40" s="187"/>
      <c r="G40" s="187"/>
      <c r="H40" s="152"/>
      <c r="I40" s="152"/>
      <c r="J40" s="152"/>
      <c r="K40" s="152"/>
      <c r="L40" s="152"/>
      <c r="M40" s="152"/>
      <c r="N40" s="152"/>
      <c r="O40" s="152"/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380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0</v>
      </c>
      <c r="D43" s="137">
        <v>0</v>
      </c>
      <c r="E43" s="137">
        <v>0</v>
      </c>
      <c r="F43" s="137">
        <v>0</v>
      </c>
      <c r="G43" s="137">
        <v>0</v>
      </c>
      <c r="H43" s="137">
        <v>0</v>
      </c>
      <c r="I43" s="137">
        <v>0</v>
      </c>
      <c r="J43" s="137">
        <v>0</v>
      </c>
      <c r="K43" s="137">
        <v>0</v>
      </c>
      <c r="L43" s="137">
        <v>0</v>
      </c>
      <c r="M43" s="137">
        <v>0</v>
      </c>
      <c r="N43" s="137">
        <v>0</v>
      </c>
      <c r="O43" s="137">
        <v>0</v>
      </c>
    </row>
    <row r="44" spans="1:15" ht="15.75" x14ac:dyDescent="0.3">
      <c r="A44" s="119" t="s">
        <v>209</v>
      </c>
      <c r="B44" s="92" t="s">
        <v>258</v>
      </c>
      <c r="C44" s="137">
        <v>0</v>
      </c>
      <c r="D44" s="137">
        <v>0</v>
      </c>
      <c r="E44" s="137">
        <v>0</v>
      </c>
      <c r="F44" s="137">
        <v>0</v>
      </c>
      <c r="G44" s="137">
        <v>0</v>
      </c>
      <c r="H44" s="137">
        <v>0</v>
      </c>
      <c r="I44" s="137">
        <v>0</v>
      </c>
      <c r="J44" s="137">
        <v>0</v>
      </c>
      <c r="K44" s="137">
        <v>0</v>
      </c>
      <c r="L44" s="137">
        <v>0</v>
      </c>
      <c r="M44" s="137">
        <v>0</v>
      </c>
      <c r="N44" s="137">
        <v>0</v>
      </c>
      <c r="O44" s="137">
        <v>0</v>
      </c>
    </row>
    <row r="45" spans="1:15" ht="15.75" x14ac:dyDescent="0.3">
      <c r="A45" s="119" t="s">
        <v>192</v>
      </c>
      <c r="B45" s="92" t="s">
        <v>259</v>
      </c>
      <c r="C45" s="137">
        <v>0</v>
      </c>
      <c r="D45" s="137">
        <v>0</v>
      </c>
      <c r="E45" s="137">
        <v>0</v>
      </c>
      <c r="F45" s="137">
        <v>0</v>
      </c>
      <c r="G45" s="137">
        <v>0</v>
      </c>
      <c r="H45" s="137">
        <v>0</v>
      </c>
      <c r="I45" s="137">
        <v>0</v>
      </c>
      <c r="J45" s="137">
        <v>0</v>
      </c>
      <c r="K45" s="137">
        <v>0</v>
      </c>
      <c r="L45" s="137">
        <v>0</v>
      </c>
      <c r="M45" s="137">
        <v>0</v>
      </c>
      <c r="N45" s="137">
        <v>0</v>
      </c>
      <c r="O45" s="137">
        <v>0</v>
      </c>
    </row>
    <row r="46" spans="1:15" ht="15.75" x14ac:dyDescent="0.3">
      <c r="A46" s="119" t="s">
        <v>188</v>
      </c>
      <c r="B46" s="92" t="s">
        <v>260</v>
      </c>
      <c r="C46" s="137">
        <v>0</v>
      </c>
      <c r="D46" s="137">
        <v>0</v>
      </c>
      <c r="E46" s="137">
        <v>0</v>
      </c>
      <c r="F46" s="137">
        <v>0</v>
      </c>
      <c r="G46" s="137">
        <v>0</v>
      </c>
      <c r="H46" s="137">
        <v>0</v>
      </c>
      <c r="I46" s="137">
        <v>0</v>
      </c>
      <c r="J46" s="137">
        <v>0</v>
      </c>
      <c r="K46" s="137">
        <v>0</v>
      </c>
      <c r="L46" s="137">
        <v>0</v>
      </c>
      <c r="M46" s="137">
        <v>0</v>
      </c>
      <c r="N46" s="137">
        <v>0</v>
      </c>
      <c r="O46" s="137">
        <v>0</v>
      </c>
    </row>
    <row r="47" spans="1:15" ht="15.75" x14ac:dyDescent="0.3">
      <c r="A47" s="119"/>
      <c r="B47" s="97" t="s">
        <v>346</v>
      </c>
      <c r="C47" s="142">
        <f t="shared" ref="C47:D47" si="7">SUM(C43:C46)</f>
        <v>0</v>
      </c>
      <c r="D47" s="142">
        <f t="shared" si="7"/>
        <v>0</v>
      </c>
      <c r="E47" s="142">
        <f t="shared" ref="E47:O47" si="8">SUM(E43:E46)</f>
        <v>0</v>
      </c>
      <c r="F47" s="142">
        <f t="shared" si="8"/>
        <v>0</v>
      </c>
      <c r="G47" s="142">
        <f t="shared" si="8"/>
        <v>0</v>
      </c>
      <c r="H47" s="142">
        <f t="shared" si="8"/>
        <v>0</v>
      </c>
      <c r="I47" s="142">
        <f t="shared" si="8"/>
        <v>0</v>
      </c>
      <c r="J47" s="142">
        <f t="shared" si="8"/>
        <v>0</v>
      </c>
      <c r="K47" s="142">
        <f t="shared" si="8"/>
        <v>0</v>
      </c>
      <c r="L47" s="142">
        <f t="shared" si="8"/>
        <v>0</v>
      </c>
      <c r="M47" s="142">
        <f t="shared" si="8"/>
        <v>0</v>
      </c>
      <c r="N47" s="142">
        <f t="shared" si="8"/>
        <v>0</v>
      </c>
      <c r="O47" s="142">
        <f t="shared" si="8"/>
        <v>0</v>
      </c>
    </row>
    <row r="48" spans="1:15" ht="15.75" x14ac:dyDescent="0.3">
      <c r="A48" s="120"/>
      <c r="B48" s="89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380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0</v>
      </c>
      <c r="D51" s="137">
        <v>0</v>
      </c>
      <c r="E51" s="137">
        <v>0</v>
      </c>
      <c r="F51" s="137">
        <v>0</v>
      </c>
      <c r="G51" s="137">
        <v>0</v>
      </c>
      <c r="H51" s="137">
        <v>0</v>
      </c>
      <c r="I51" s="137">
        <v>0</v>
      </c>
      <c r="J51" s="137">
        <v>0</v>
      </c>
      <c r="K51" s="137">
        <v>0</v>
      </c>
      <c r="L51" s="137">
        <v>0</v>
      </c>
      <c r="M51" s="137">
        <v>0</v>
      </c>
      <c r="N51" s="137">
        <v>0</v>
      </c>
      <c r="O51" s="137">
        <v>0</v>
      </c>
    </row>
    <row r="52" spans="1:15" ht="15.75" x14ac:dyDescent="0.3">
      <c r="A52" s="121" t="s">
        <v>237</v>
      </c>
      <c r="B52" s="87" t="s">
        <v>262</v>
      </c>
      <c r="C52" s="137">
        <v>0</v>
      </c>
      <c r="D52" s="137">
        <v>0</v>
      </c>
      <c r="E52" s="137">
        <v>0</v>
      </c>
      <c r="F52" s="137">
        <v>0</v>
      </c>
      <c r="G52" s="137">
        <v>0</v>
      </c>
      <c r="H52" s="137">
        <v>0</v>
      </c>
      <c r="I52" s="137">
        <v>0</v>
      </c>
      <c r="J52" s="137">
        <v>0</v>
      </c>
      <c r="K52" s="137">
        <v>0</v>
      </c>
      <c r="L52" s="137">
        <v>0</v>
      </c>
      <c r="M52" s="137">
        <v>0</v>
      </c>
      <c r="N52" s="137">
        <v>0</v>
      </c>
      <c r="O52" s="137">
        <v>0</v>
      </c>
    </row>
    <row r="53" spans="1:15" ht="15.75" x14ac:dyDescent="0.3">
      <c r="A53" s="121" t="s">
        <v>235</v>
      </c>
      <c r="B53" s="87" t="s">
        <v>263</v>
      </c>
      <c r="C53" s="137">
        <v>0</v>
      </c>
      <c r="D53" s="137">
        <v>0</v>
      </c>
      <c r="E53" s="137">
        <v>0</v>
      </c>
      <c r="F53" s="137">
        <v>0</v>
      </c>
      <c r="G53" s="137">
        <v>0</v>
      </c>
      <c r="H53" s="137">
        <v>0</v>
      </c>
      <c r="I53" s="137">
        <v>0</v>
      </c>
      <c r="J53" s="137">
        <v>0</v>
      </c>
      <c r="K53" s="137">
        <v>0</v>
      </c>
      <c r="L53" s="137">
        <v>0</v>
      </c>
      <c r="M53" s="137">
        <v>0</v>
      </c>
      <c r="N53" s="137">
        <v>0</v>
      </c>
      <c r="O53" s="137">
        <v>0</v>
      </c>
    </row>
    <row r="54" spans="1:15" ht="15.75" x14ac:dyDescent="0.3">
      <c r="A54" s="121" t="s">
        <v>191</v>
      </c>
      <c r="B54" s="87" t="s">
        <v>264</v>
      </c>
      <c r="C54" s="137">
        <v>0</v>
      </c>
      <c r="D54" s="137">
        <v>0</v>
      </c>
      <c r="E54" s="137">
        <v>0</v>
      </c>
      <c r="F54" s="137">
        <v>0</v>
      </c>
      <c r="G54" s="137">
        <v>0</v>
      </c>
      <c r="H54" s="137">
        <v>0</v>
      </c>
      <c r="I54" s="137">
        <v>0</v>
      </c>
      <c r="J54" s="137">
        <v>0</v>
      </c>
      <c r="K54" s="137">
        <v>0</v>
      </c>
      <c r="L54" s="137">
        <v>0</v>
      </c>
      <c r="M54" s="137">
        <v>0</v>
      </c>
      <c r="N54" s="137">
        <v>0</v>
      </c>
      <c r="O54" s="137">
        <v>0</v>
      </c>
    </row>
    <row r="55" spans="1:15" ht="15.75" x14ac:dyDescent="0.3">
      <c r="A55" s="121" t="s">
        <v>206</v>
      </c>
      <c r="B55" s="87" t="s">
        <v>265</v>
      </c>
      <c r="C55" s="137">
        <v>0</v>
      </c>
      <c r="D55" s="137">
        <v>0</v>
      </c>
      <c r="E55" s="137">
        <v>0</v>
      </c>
      <c r="F55" s="137">
        <v>0</v>
      </c>
      <c r="G55" s="137">
        <v>0</v>
      </c>
      <c r="H55" s="137">
        <v>0</v>
      </c>
      <c r="I55" s="137">
        <v>0</v>
      </c>
      <c r="J55" s="137">
        <v>0</v>
      </c>
      <c r="K55" s="137">
        <v>0</v>
      </c>
      <c r="L55" s="137">
        <v>0</v>
      </c>
      <c r="M55" s="137">
        <v>0</v>
      </c>
      <c r="N55" s="137">
        <v>0</v>
      </c>
      <c r="O55" s="137">
        <v>0</v>
      </c>
    </row>
    <row r="56" spans="1:15" ht="15.75" x14ac:dyDescent="0.3">
      <c r="A56" s="121" t="s">
        <v>187</v>
      </c>
      <c r="B56" s="87" t="s">
        <v>266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0</v>
      </c>
      <c r="D58" s="143">
        <f t="shared" si="9"/>
        <v>0</v>
      </c>
      <c r="E58" s="143">
        <f>SUM(E51:E57)</f>
        <v>0</v>
      </c>
      <c r="F58" s="143">
        <f t="shared" ref="F58:O58" si="10">SUM(F51:F57)</f>
        <v>0</v>
      </c>
      <c r="G58" s="143">
        <f t="shared" si="10"/>
        <v>0</v>
      </c>
      <c r="H58" s="143">
        <f t="shared" si="10"/>
        <v>0</v>
      </c>
      <c r="I58" s="143">
        <f t="shared" si="10"/>
        <v>0</v>
      </c>
      <c r="J58" s="143">
        <f t="shared" si="10"/>
        <v>0</v>
      </c>
      <c r="K58" s="143">
        <f t="shared" si="10"/>
        <v>0</v>
      </c>
      <c r="L58" s="143">
        <f t="shared" si="10"/>
        <v>0</v>
      </c>
      <c r="M58" s="143">
        <f t="shared" si="10"/>
        <v>0</v>
      </c>
      <c r="N58" s="143">
        <f t="shared" si="10"/>
        <v>0</v>
      </c>
      <c r="O58" s="143">
        <f t="shared" si="10"/>
        <v>0</v>
      </c>
    </row>
    <row r="59" spans="1:15" ht="15.75" x14ac:dyDescent="0.3">
      <c r="A59" s="121" t="s">
        <v>230</v>
      </c>
      <c r="B59" s="87" t="s">
        <v>269</v>
      </c>
      <c r="C59" s="137">
        <v>0</v>
      </c>
      <c r="D59" s="137">
        <v>0</v>
      </c>
      <c r="E59" s="137">
        <v>0</v>
      </c>
      <c r="F59" s="137">
        <v>0</v>
      </c>
      <c r="G59" s="137">
        <v>0</v>
      </c>
      <c r="H59" s="137">
        <v>0</v>
      </c>
      <c r="I59" s="137">
        <v>0</v>
      </c>
      <c r="J59" s="137">
        <v>0</v>
      </c>
      <c r="K59" s="137">
        <v>0</v>
      </c>
      <c r="L59" s="137">
        <v>0</v>
      </c>
      <c r="M59" s="137">
        <v>0</v>
      </c>
      <c r="N59" s="137">
        <v>0</v>
      </c>
      <c r="O59" s="137">
        <v>0</v>
      </c>
    </row>
    <row r="60" spans="1:15" ht="15.75" x14ac:dyDescent="0.3">
      <c r="A60" s="121" t="s">
        <v>238</v>
      </c>
      <c r="B60" s="87" t="s">
        <v>270</v>
      </c>
      <c r="C60" s="137">
        <v>0</v>
      </c>
      <c r="D60" s="137">
        <v>0</v>
      </c>
      <c r="E60" s="137">
        <v>0</v>
      </c>
      <c r="F60" s="137">
        <v>0</v>
      </c>
      <c r="G60" s="137">
        <v>0</v>
      </c>
      <c r="H60" s="137">
        <v>0</v>
      </c>
      <c r="I60" s="137">
        <v>0</v>
      </c>
      <c r="J60" s="137">
        <v>0</v>
      </c>
      <c r="K60" s="137">
        <v>0</v>
      </c>
      <c r="L60" s="137">
        <v>0</v>
      </c>
      <c r="M60" s="137">
        <v>0</v>
      </c>
      <c r="N60" s="137">
        <v>0</v>
      </c>
      <c r="O60" s="137">
        <v>0</v>
      </c>
    </row>
    <row r="61" spans="1:15" ht="15.75" x14ac:dyDescent="0.3">
      <c r="A61" s="121" t="s">
        <v>236</v>
      </c>
      <c r="B61" s="87" t="s">
        <v>271</v>
      </c>
      <c r="C61" s="137">
        <v>0</v>
      </c>
      <c r="D61" s="137">
        <v>0</v>
      </c>
      <c r="E61" s="137">
        <v>0</v>
      </c>
      <c r="F61" s="137">
        <v>0</v>
      </c>
      <c r="G61" s="137">
        <v>0</v>
      </c>
      <c r="H61" s="137">
        <v>0</v>
      </c>
      <c r="I61" s="137">
        <v>0</v>
      </c>
      <c r="J61" s="137">
        <v>0</v>
      </c>
      <c r="K61" s="137">
        <v>0</v>
      </c>
      <c r="L61" s="137">
        <v>0</v>
      </c>
      <c r="M61" s="137">
        <v>0</v>
      </c>
      <c r="N61" s="137">
        <v>0</v>
      </c>
      <c r="O61" s="137">
        <v>0</v>
      </c>
    </row>
    <row r="62" spans="1:15" ht="27" x14ac:dyDescent="0.3">
      <c r="A62" s="121" t="s">
        <v>190</v>
      </c>
      <c r="B62" s="87" t="s">
        <v>272</v>
      </c>
      <c r="C62" s="137">
        <v>0</v>
      </c>
      <c r="D62" s="137">
        <v>0</v>
      </c>
      <c r="E62" s="137">
        <v>0</v>
      </c>
      <c r="F62" s="137">
        <v>0</v>
      </c>
      <c r="G62" s="137">
        <v>0</v>
      </c>
      <c r="H62" s="137">
        <v>0</v>
      </c>
      <c r="I62" s="137">
        <v>0</v>
      </c>
      <c r="J62" s="137">
        <v>0</v>
      </c>
      <c r="K62" s="137">
        <v>0</v>
      </c>
      <c r="L62" s="137">
        <v>0</v>
      </c>
      <c r="M62" s="137">
        <v>0</v>
      </c>
      <c r="N62" s="137">
        <v>0</v>
      </c>
      <c r="O62" s="137">
        <v>0</v>
      </c>
    </row>
    <row r="63" spans="1:15" ht="27" x14ac:dyDescent="0.3">
      <c r="A63" s="121" t="s">
        <v>207</v>
      </c>
      <c r="B63" s="87" t="s">
        <v>273</v>
      </c>
      <c r="C63" s="137">
        <v>0</v>
      </c>
      <c r="D63" s="137">
        <v>0</v>
      </c>
      <c r="E63" s="137">
        <v>0</v>
      </c>
      <c r="F63" s="137">
        <v>0</v>
      </c>
      <c r="G63" s="137">
        <v>0</v>
      </c>
      <c r="H63" s="137">
        <v>0</v>
      </c>
      <c r="I63" s="137">
        <v>0</v>
      </c>
      <c r="J63" s="137">
        <v>0</v>
      </c>
      <c r="K63" s="137">
        <v>0</v>
      </c>
      <c r="L63" s="137">
        <v>0</v>
      </c>
      <c r="M63" s="137">
        <v>0</v>
      </c>
      <c r="N63" s="137">
        <v>0</v>
      </c>
      <c r="O63" s="137">
        <v>0</v>
      </c>
    </row>
    <row r="64" spans="1:15" x14ac:dyDescent="0.25">
      <c r="A64" s="121"/>
      <c r="B64" s="100" t="s">
        <v>348</v>
      </c>
      <c r="C64" s="143">
        <f t="shared" ref="C64:D64" si="11">SUM(C59:C63)</f>
        <v>0</v>
      </c>
      <c r="D64" s="143">
        <f t="shared" si="11"/>
        <v>0</v>
      </c>
      <c r="E64" s="143">
        <f>SUM(E59:E63)</f>
        <v>0</v>
      </c>
      <c r="F64" s="143">
        <f t="shared" ref="F64:O64" si="12">SUM(F59:F63)</f>
        <v>0</v>
      </c>
      <c r="G64" s="143">
        <f t="shared" si="12"/>
        <v>0</v>
      </c>
      <c r="H64" s="143">
        <f t="shared" si="12"/>
        <v>0</v>
      </c>
      <c r="I64" s="143">
        <f t="shared" si="12"/>
        <v>0</v>
      </c>
      <c r="J64" s="143">
        <f t="shared" si="12"/>
        <v>0</v>
      </c>
      <c r="K64" s="143">
        <f t="shared" si="12"/>
        <v>0</v>
      </c>
      <c r="L64" s="143">
        <f t="shared" si="12"/>
        <v>0</v>
      </c>
      <c r="M64" s="143">
        <f t="shared" si="12"/>
        <v>0</v>
      </c>
      <c r="N64" s="143">
        <f t="shared" si="12"/>
        <v>0</v>
      </c>
      <c r="O64" s="143">
        <f t="shared" si="12"/>
        <v>0</v>
      </c>
    </row>
    <row r="65" spans="1:15" ht="15.75" x14ac:dyDescent="0.3">
      <c r="A65" s="119"/>
      <c r="B65" s="101" t="s">
        <v>349</v>
      </c>
      <c r="C65" s="144">
        <f t="shared" ref="C65:D65" si="13">SUM(C58,C64)</f>
        <v>0</v>
      </c>
      <c r="D65" s="144">
        <f t="shared" si="13"/>
        <v>0</v>
      </c>
      <c r="E65" s="144">
        <f>SUM(E58,E64)</f>
        <v>0</v>
      </c>
      <c r="F65" s="144">
        <f t="shared" ref="F65:O65" si="14">SUM(F58,F64)</f>
        <v>0</v>
      </c>
      <c r="G65" s="144">
        <f t="shared" si="14"/>
        <v>0</v>
      </c>
      <c r="H65" s="144">
        <f t="shared" si="14"/>
        <v>0</v>
      </c>
      <c r="I65" s="144">
        <f t="shared" si="14"/>
        <v>0</v>
      </c>
      <c r="J65" s="144">
        <f t="shared" si="14"/>
        <v>0</v>
      </c>
      <c r="K65" s="144">
        <f t="shared" si="14"/>
        <v>0</v>
      </c>
      <c r="L65" s="144">
        <f t="shared" si="14"/>
        <v>0</v>
      </c>
      <c r="M65" s="144">
        <f t="shared" si="14"/>
        <v>0</v>
      </c>
      <c r="N65" s="144">
        <f t="shared" si="14"/>
        <v>0</v>
      </c>
      <c r="O65" s="144">
        <f t="shared" si="14"/>
        <v>0</v>
      </c>
    </row>
    <row r="66" spans="1:15" ht="15.75" x14ac:dyDescent="0.3">
      <c r="A66" s="120"/>
      <c r="B66" s="216"/>
      <c r="C66" s="216"/>
      <c r="D66" s="216"/>
      <c r="E66" s="152"/>
      <c r="F66" s="186"/>
      <c r="G66" s="186"/>
      <c r="H66" s="152"/>
      <c r="I66" s="152"/>
      <c r="J66" s="152"/>
      <c r="K66" s="152"/>
      <c r="L66" s="152"/>
      <c r="M66" s="152"/>
      <c r="N66" s="152"/>
      <c r="O66" s="152"/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380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0</v>
      </c>
      <c r="D69" s="137">
        <v>0</v>
      </c>
      <c r="E69" s="137">
        <v>0</v>
      </c>
      <c r="F69" s="137">
        <v>0</v>
      </c>
      <c r="G69" s="137">
        <v>0</v>
      </c>
      <c r="H69" s="137">
        <v>0</v>
      </c>
      <c r="I69" s="137">
        <v>0</v>
      </c>
      <c r="J69" s="137">
        <v>0</v>
      </c>
      <c r="K69" s="137">
        <v>0</v>
      </c>
      <c r="L69" s="137">
        <v>0</v>
      </c>
      <c r="M69" s="137">
        <v>0</v>
      </c>
      <c r="N69" s="137">
        <v>0</v>
      </c>
      <c r="O69" s="137">
        <v>0</v>
      </c>
    </row>
    <row r="70" spans="1:15" ht="15.75" x14ac:dyDescent="0.3">
      <c r="A70" s="119" t="s">
        <v>214</v>
      </c>
      <c r="B70" s="92" t="s">
        <v>275</v>
      </c>
      <c r="C70" s="137">
        <v>0</v>
      </c>
      <c r="D70" s="137">
        <v>0</v>
      </c>
      <c r="E70" s="137">
        <v>0</v>
      </c>
      <c r="F70" s="137">
        <v>0</v>
      </c>
      <c r="G70" s="137">
        <v>0</v>
      </c>
      <c r="H70" s="137">
        <v>0</v>
      </c>
      <c r="I70" s="137">
        <v>0</v>
      </c>
      <c r="J70" s="137">
        <v>0</v>
      </c>
      <c r="K70" s="137">
        <v>0</v>
      </c>
      <c r="L70" s="137">
        <v>0</v>
      </c>
      <c r="M70" s="137">
        <v>0</v>
      </c>
      <c r="N70" s="137">
        <v>0</v>
      </c>
      <c r="O70" s="137">
        <v>0</v>
      </c>
    </row>
    <row r="71" spans="1:15" ht="15.75" x14ac:dyDescent="0.3">
      <c r="A71" s="119" t="s">
        <v>215</v>
      </c>
      <c r="B71" s="92" t="s">
        <v>276</v>
      </c>
      <c r="C71" s="137">
        <v>0</v>
      </c>
      <c r="D71" s="137">
        <v>0</v>
      </c>
      <c r="E71" s="137">
        <v>0</v>
      </c>
      <c r="F71" s="137">
        <v>0</v>
      </c>
      <c r="G71" s="137">
        <v>0</v>
      </c>
      <c r="H71" s="137">
        <v>0</v>
      </c>
      <c r="I71" s="137">
        <v>0</v>
      </c>
      <c r="J71" s="137">
        <v>0</v>
      </c>
      <c r="K71" s="137">
        <v>0</v>
      </c>
      <c r="L71" s="137">
        <v>0</v>
      </c>
      <c r="M71" s="137">
        <v>0</v>
      </c>
      <c r="N71" s="137">
        <v>0</v>
      </c>
      <c r="O71" s="137">
        <v>0</v>
      </c>
    </row>
    <row r="72" spans="1:15" ht="15.75" x14ac:dyDescent="0.3">
      <c r="A72" s="119" t="s">
        <v>213</v>
      </c>
      <c r="B72" s="92" t="s">
        <v>277</v>
      </c>
      <c r="C72" s="137">
        <v>0</v>
      </c>
      <c r="D72" s="137">
        <v>0</v>
      </c>
      <c r="E72" s="137">
        <v>0</v>
      </c>
      <c r="F72" s="137">
        <v>0</v>
      </c>
      <c r="G72" s="137">
        <v>0</v>
      </c>
      <c r="H72" s="137">
        <v>0</v>
      </c>
      <c r="I72" s="137">
        <v>0</v>
      </c>
      <c r="J72" s="137">
        <v>0</v>
      </c>
      <c r="K72" s="137">
        <v>0</v>
      </c>
      <c r="L72" s="137">
        <v>0</v>
      </c>
      <c r="M72" s="137">
        <v>0</v>
      </c>
      <c r="N72" s="137">
        <v>0</v>
      </c>
      <c r="O72" s="137">
        <v>0</v>
      </c>
    </row>
    <row r="73" spans="1:15" ht="15.75" x14ac:dyDescent="0.3">
      <c r="A73" s="119"/>
      <c r="B73" s="104" t="s">
        <v>350</v>
      </c>
      <c r="C73" s="145">
        <f t="shared" ref="C73:D73" si="15">SUM(C69:C72)</f>
        <v>0</v>
      </c>
      <c r="D73" s="145">
        <f t="shared" si="15"/>
        <v>0</v>
      </c>
      <c r="E73" s="145">
        <f>SUM(E69:E72)</f>
        <v>0</v>
      </c>
      <c r="F73" s="145">
        <f t="shared" ref="F73:O73" si="16">SUM(F69:F72)</f>
        <v>0</v>
      </c>
      <c r="G73" s="145">
        <f t="shared" si="16"/>
        <v>0</v>
      </c>
      <c r="H73" s="145">
        <f t="shared" si="16"/>
        <v>0</v>
      </c>
      <c r="I73" s="145">
        <f t="shared" si="16"/>
        <v>0</v>
      </c>
      <c r="J73" s="145">
        <f t="shared" si="16"/>
        <v>0</v>
      </c>
      <c r="K73" s="145">
        <f t="shared" si="16"/>
        <v>0</v>
      </c>
      <c r="L73" s="145">
        <f t="shared" si="16"/>
        <v>0</v>
      </c>
      <c r="M73" s="145">
        <f t="shared" si="16"/>
        <v>0</v>
      </c>
      <c r="N73" s="145">
        <f t="shared" si="16"/>
        <v>0</v>
      </c>
      <c r="O73" s="145">
        <f t="shared" si="16"/>
        <v>0</v>
      </c>
    </row>
    <row r="74" spans="1:15" ht="15.75" x14ac:dyDescent="0.3">
      <c r="A74" s="119" t="s">
        <v>196</v>
      </c>
      <c r="B74" s="92" t="s">
        <v>278</v>
      </c>
      <c r="C74" s="137">
        <v>0</v>
      </c>
      <c r="D74" s="137">
        <v>0</v>
      </c>
      <c r="E74" s="137">
        <v>0</v>
      </c>
      <c r="F74" s="137">
        <v>0</v>
      </c>
      <c r="G74" s="137">
        <v>0</v>
      </c>
      <c r="H74" s="137">
        <v>0</v>
      </c>
      <c r="I74" s="137">
        <v>0</v>
      </c>
      <c r="J74" s="137">
        <v>0</v>
      </c>
      <c r="K74" s="137">
        <v>0</v>
      </c>
      <c r="L74" s="137">
        <v>0</v>
      </c>
      <c r="M74" s="137">
        <v>0</v>
      </c>
      <c r="N74" s="137">
        <v>0</v>
      </c>
      <c r="O74" s="137">
        <v>0</v>
      </c>
    </row>
    <row r="75" spans="1:15" ht="15.75" x14ac:dyDescent="0.3">
      <c r="A75" s="119" t="s">
        <v>194</v>
      </c>
      <c r="B75" s="92" t="s">
        <v>279</v>
      </c>
      <c r="C75" s="137">
        <v>0</v>
      </c>
      <c r="D75" s="137">
        <v>0</v>
      </c>
      <c r="E75" s="137">
        <v>0</v>
      </c>
      <c r="F75" s="137">
        <v>0</v>
      </c>
      <c r="G75" s="137">
        <v>0</v>
      </c>
      <c r="H75" s="137">
        <v>0</v>
      </c>
      <c r="I75" s="137">
        <v>0</v>
      </c>
      <c r="J75" s="137">
        <v>0</v>
      </c>
      <c r="K75" s="137">
        <v>0</v>
      </c>
      <c r="L75" s="137">
        <v>0</v>
      </c>
      <c r="M75" s="137">
        <v>0</v>
      </c>
      <c r="N75" s="137">
        <v>0</v>
      </c>
      <c r="O75" s="137">
        <v>0</v>
      </c>
    </row>
    <row r="76" spans="1:15" ht="15.75" x14ac:dyDescent="0.3">
      <c r="A76" s="119" t="s">
        <v>195</v>
      </c>
      <c r="B76" s="92" t="s">
        <v>280</v>
      </c>
      <c r="C76" s="137">
        <v>0</v>
      </c>
      <c r="D76" s="137">
        <v>0</v>
      </c>
      <c r="E76" s="137">
        <v>0</v>
      </c>
      <c r="F76" s="137">
        <v>0</v>
      </c>
      <c r="G76" s="137">
        <v>0</v>
      </c>
      <c r="H76" s="137">
        <v>0</v>
      </c>
      <c r="I76" s="137">
        <v>0</v>
      </c>
      <c r="J76" s="137">
        <v>0</v>
      </c>
      <c r="K76" s="137">
        <v>0</v>
      </c>
      <c r="L76" s="137">
        <v>0</v>
      </c>
      <c r="M76" s="137">
        <v>0</v>
      </c>
      <c r="N76" s="137">
        <v>0</v>
      </c>
      <c r="O76" s="137">
        <v>0</v>
      </c>
    </row>
    <row r="77" spans="1:15" ht="15.75" x14ac:dyDescent="0.3">
      <c r="A77" s="119" t="s">
        <v>211</v>
      </c>
      <c r="B77" s="92" t="s">
        <v>281</v>
      </c>
      <c r="C77" s="137">
        <v>0</v>
      </c>
      <c r="D77" s="137">
        <v>0</v>
      </c>
      <c r="E77" s="137">
        <v>0</v>
      </c>
      <c r="F77" s="137">
        <v>0</v>
      </c>
      <c r="G77" s="137">
        <v>0</v>
      </c>
      <c r="H77" s="137">
        <v>0</v>
      </c>
      <c r="I77" s="137">
        <v>0</v>
      </c>
      <c r="J77" s="137">
        <v>0</v>
      </c>
      <c r="K77" s="137">
        <v>0</v>
      </c>
      <c r="L77" s="137">
        <v>0</v>
      </c>
      <c r="M77" s="137">
        <v>0</v>
      </c>
      <c r="N77" s="137">
        <v>0</v>
      </c>
      <c r="O77" s="137">
        <v>0</v>
      </c>
    </row>
    <row r="78" spans="1:15" ht="15.75" x14ac:dyDescent="0.3">
      <c r="A78" s="119" t="s">
        <v>193</v>
      </c>
      <c r="B78" s="92" t="s">
        <v>282</v>
      </c>
      <c r="C78" s="137">
        <v>0</v>
      </c>
      <c r="D78" s="137">
        <v>0</v>
      </c>
      <c r="E78" s="137">
        <v>0</v>
      </c>
      <c r="F78" s="137">
        <v>0</v>
      </c>
      <c r="G78" s="137">
        <v>0</v>
      </c>
      <c r="H78" s="137">
        <v>0</v>
      </c>
      <c r="I78" s="137">
        <v>0</v>
      </c>
      <c r="J78" s="137">
        <v>0</v>
      </c>
      <c r="K78" s="137">
        <v>0</v>
      </c>
      <c r="L78" s="137">
        <v>0</v>
      </c>
      <c r="M78" s="137">
        <v>0</v>
      </c>
      <c r="N78" s="137">
        <v>0</v>
      </c>
      <c r="O78" s="137">
        <v>0</v>
      </c>
    </row>
    <row r="79" spans="1:15" ht="15.75" x14ac:dyDescent="0.3">
      <c r="A79" s="119"/>
      <c r="B79" s="104" t="s">
        <v>351</v>
      </c>
      <c r="C79" s="145">
        <f t="shared" ref="C79:D79" si="17">SUM(C74:C78)</f>
        <v>0</v>
      </c>
      <c r="D79" s="145">
        <f t="shared" si="17"/>
        <v>0</v>
      </c>
      <c r="E79" s="145">
        <f>SUM(E74:E78)</f>
        <v>0</v>
      </c>
      <c r="F79" s="145">
        <f t="shared" ref="F79:O79" si="18">SUM(F74:F78)</f>
        <v>0</v>
      </c>
      <c r="G79" s="145">
        <f t="shared" si="18"/>
        <v>0</v>
      </c>
      <c r="H79" s="145">
        <f t="shared" si="18"/>
        <v>0</v>
      </c>
      <c r="I79" s="145">
        <f t="shared" si="18"/>
        <v>0</v>
      </c>
      <c r="J79" s="145">
        <f t="shared" si="18"/>
        <v>0</v>
      </c>
      <c r="K79" s="145">
        <f t="shared" si="18"/>
        <v>0</v>
      </c>
      <c r="L79" s="145">
        <f t="shared" si="18"/>
        <v>0</v>
      </c>
      <c r="M79" s="145">
        <f t="shared" si="18"/>
        <v>0</v>
      </c>
      <c r="N79" s="145">
        <f t="shared" si="18"/>
        <v>0</v>
      </c>
      <c r="O79" s="145">
        <f t="shared" si="18"/>
        <v>0</v>
      </c>
    </row>
    <row r="80" spans="1:15" ht="15.75" x14ac:dyDescent="0.3">
      <c r="A80" s="119" t="s">
        <v>205</v>
      </c>
      <c r="B80" s="92" t="s">
        <v>283</v>
      </c>
      <c r="C80" s="137">
        <v>0</v>
      </c>
      <c r="D80" s="137">
        <v>0</v>
      </c>
      <c r="E80" s="137">
        <v>0</v>
      </c>
      <c r="F80" s="137">
        <v>0</v>
      </c>
      <c r="G80" s="137">
        <v>0</v>
      </c>
      <c r="H80" s="137">
        <v>0</v>
      </c>
      <c r="I80" s="137">
        <v>0</v>
      </c>
      <c r="J80" s="137">
        <v>0</v>
      </c>
      <c r="K80" s="137">
        <v>0</v>
      </c>
      <c r="L80" s="137">
        <v>0</v>
      </c>
      <c r="M80" s="137">
        <v>0</v>
      </c>
      <c r="N80" s="137">
        <v>0</v>
      </c>
      <c r="O80" s="137">
        <v>0</v>
      </c>
    </row>
    <row r="81" spans="1:15" ht="15.75" x14ac:dyDescent="0.3">
      <c r="A81" s="119"/>
      <c r="B81" s="105" t="s">
        <v>352</v>
      </c>
      <c r="C81" s="146">
        <f t="shared" ref="C81:D81" si="19">+C79+C73+C80</f>
        <v>0</v>
      </c>
      <c r="D81" s="146">
        <f t="shared" si="19"/>
        <v>0</v>
      </c>
      <c r="E81" s="146">
        <f>+E79+E73+E80</f>
        <v>0</v>
      </c>
      <c r="F81" s="146">
        <f t="shared" ref="F81:O81" si="20">+F79+F73+F80</f>
        <v>0</v>
      </c>
      <c r="G81" s="146">
        <f t="shared" si="20"/>
        <v>0</v>
      </c>
      <c r="H81" s="146">
        <f t="shared" si="20"/>
        <v>0</v>
      </c>
      <c r="I81" s="146">
        <f t="shared" si="20"/>
        <v>0</v>
      </c>
      <c r="J81" s="146">
        <f t="shared" si="20"/>
        <v>0</v>
      </c>
      <c r="K81" s="146">
        <f t="shared" si="20"/>
        <v>0</v>
      </c>
      <c r="L81" s="146">
        <f t="shared" si="20"/>
        <v>0</v>
      </c>
      <c r="M81" s="146">
        <f t="shared" si="20"/>
        <v>0</v>
      </c>
      <c r="N81" s="146">
        <f t="shared" si="20"/>
        <v>0</v>
      </c>
      <c r="O81" s="146">
        <f t="shared" si="20"/>
        <v>0</v>
      </c>
    </row>
    <row r="82" spans="1:15" ht="15.75" x14ac:dyDescent="0.3">
      <c r="A82" s="119"/>
      <c r="B82" s="106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380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0</v>
      </c>
      <c r="D85" s="137">
        <v>0</v>
      </c>
      <c r="E85" s="137">
        <v>0</v>
      </c>
      <c r="F85" s="137">
        <v>0</v>
      </c>
      <c r="G85" s="137">
        <v>0</v>
      </c>
      <c r="H85" s="137">
        <v>0</v>
      </c>
      <c r="I85" s="137">
        <v>0</v>
      </c>
      <c r="J85" s="137">
        <v>0</v>
      </c>
      <c r="K85" s="137">
        <v>0</v>
      </c>
      <c r="L85" s="137">
        <v>0</v>
      </c>
      <c r="M85" s="137">
        <v>0</v>
      </c>
      <c r="N85" s="137">
        <v>0</v>
      </c>
      <c r="O85" s="137">
        <v>0</v>
      </c>
    </row>
    <row r="86" spans="1:15" ht="15.75" x14ac:dyDescent="0.3">
      <c r="A86" s="119" t="s">
        <v>173</v>
      </c>
      <c r="B86" s="92" t="s">
        <v>285</v>
      </c>
      <c r="C86" s="137">
        <v>0</v>
      </c>
      <c r="D86" s="137">
        <v>0</v>
      </c>
      <c r="E86" s="137">
        <v>0</v>
      </c>
      <c r="F86" s="137">
        <v>0</v>
      </c>
      <c r="G86" s="137">
        <v>0</v>
      </c>
      <c r="H86" s="137">
        <v>0</v>
      </c>
      <c r="I86" s="137">
        <v>0</v>
      </c>
      <c r="J86" s="137">
        <v>0</v>
      </c>
      <c r="K86" s="137">
        <v>0</v>
      </c>
      <c r="L86" s="137">
        <v>0</v>
      </c>
      <c r="M86" s="137">
        <v>0</v>
      </c>
      <c r="N86" s="137">
        <v>0</v>
      </c>
      <c r="O86" s="137">
        <v>0</v>
      </c>
    </row>
    <row r="87" spans="1:15" ht="15.75" x14ac:dyDescent="0.3">
      <c r="A87" s="119" t="s">
        <v>174</v>
      </c>
      <c r="B87" s="92" t="s">
        <v>286</v>
      </c>
      <c r="C87" s="137">
        <v>0</v>
      </c>
      <c r="D87" s="137">
        <v>0</v>
      </c>
      <c r="E87" s="137">
        <v>0</v>
      </c>
      <c r="F87" s="137">
        <v>0</v>
      </c>
      <c r="G87" s="137">
        <v>0</v>
      </c>
      <c r="H87" s="137">
        <v>0</v>
      </c>
      <c r="I87" s="137">
        <v>0</v>
      </c>
      <c r="J87" s="137">
        <v>0</v>
      </c>
      <c r="K87" s="137">
        <v>0</v>
      </c>
      <c r="L87" s="137">
        <v>0</v>
      </c>
      <c r="M87" s="137">
        <v>0</v>
      </c>
      <c r="N87" s="137">
        <v>0</v>
      </c>
      <c r="O87" s="137">
        <v>0</v>
      </c>
    </row>
    <row r="88" spans="1:15" ht="15.75" x14ac:dyDescent="0.3">
      <c r="A88" s="119" t="s">
        <v>175</v>
      </c>
      <c r="B88" s="92" t="s">
        <v>354</v>
      </c>
      <c r="C88" s="137">
        <v>0</v>
      </c>
      <c r="D88" s="137">
        <v>0</v>
      </c>
      <c r="E88" s="137">
        <v>0</v>
      </c>
      <c r="F88" s="137">
        <v>0</v>
      </c>
      <c r="G88" s="137">
        <v>0</v>
      </c>
      <c r="H88" s="137">
        <v>0</v>
      </c>
      <c r="I88" s="137">
        <v>0</v>
      </c>
      <c r="J88" s="137">
        <v>0</v>
      </c>
      <c r="K88" s="137">
        <v>0</v>
      </c>
      <c r="L88" s="137">
        <v>0</v>
      </c>
      <c r="M88" s="137">
        <v>0</v>
      </c>
      <c r="N88" s="137">
        <v>0</v>
      </c>
      <c r="O88" s="137">
        <v>0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0</v>
      </c>
      <c r="D90" s="137">
        <v>0</v>
      </c>
      <c r="E90" s="137">
        <v>0</v>
      </c>
      <c r="F90" s="137">
        <v>0</v>
      </c>
      <c r="G90" s="137">
        <v>0</v>
      </c>
      <c r="H90" s="137">
        <v>0</v>
      </c>
      <c r="I90" s="137">
        <v>0</v>
      </c>
      <c r="J90" s="137">
        <v>0</v>
      </c>
      <c r="K90" s="137">
        <v>0</v>
      </c>
      <c r="L90" s="137">
        <v>0</v>
      </c>
      <c r="M90" s="137">
        <v>0</v>
      </c>
      <c r="N90" s="137">
        <v>0</v>
      </c>
      <c r="O90" s="137">
        <v>0</v>
      </c>
    </row>
    <row r="91" spans="1:15" ht="15.75" x14ac:dyDescent="0.3">
      <c r="A91" s="119" t="s">
        <v>177</v>
      </c>
      <c r="B91" s="92" t="s">
        <v>290</v>
      </c>
      <c r="C91" s="137">
        <v>0</v>
      </c>
      <c r="D91" s="137">
        <v>0</v>
      </c>
      <c r="E91" s="137">
        <v>0</v>
      </c>
      <c r="F91" s="137">
        <v>0</v>
      </c>
      <c r="G91" s="137">
        <v>0</v>
      </c>
      <c r="H91" s="137">
        <v>0</v>
      </c>
      <c r="I91" s="137">
        <v>0</v>
      </c>
      <c r="J91" s="137">
        <v>0</v>
      </c>
      <c r="K91" s="137">
        <v>0</v>
      </c>
      <c r="L91" s="137">
        <v>0</v>
      </c>
      <c r="M91" s="137">
        <v>0</v>
      </c>
      <c r="N91" s="137">
        <v>0</v>
      </c>
      <c r="O91" s="137">
        <v>0</v>
      </c>
    </row>
    <row r="92" spans="1:15" s="52" customFormat="1" ht="15.75" x14ac:dyDescent="0.3">
      <c r="A92" s="183" t="s">
        <v>178</v>
      </c>
      <c r="B92" s="184" t="s">
        <v>389</v>
      </c>
      <c r="C92" s="137">
        <v>0</v>
      </c>
      <c r="D92" s="137">
        <v>0</v>
      </c>
      <c r="E92" s="137">
        <v>0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0</v>
      </c>
      <c r="D93" s="137">
        <v>0</v>
      </c>
      <c r="E93" s="137">
        <v>0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0</v>
      </c>
      <c r="D95" s="137">
        <v>0</v>
      </c>
      <c r="E95" s="137">
        <v>0</v>
      </c>
      <c r="F95" s="137">
        <v>0</v>
      </c>
      <c r="G95" s="137">
        <v>0</v>
      </c>
      <c r="H95" s="137">
        <v>0</v>
      </c>
      <c r="I95" s="137">
        <v>0</v>
      </c>
      <c r="J95" s="137">
        <v>0</v>
      </c>
      <c r="K95" s="137">
        <v>0</v>
      </c>
      <c r="L95" s="137">
        <v>0</v>
      </c>
      <c r="M95" s="137">
        <v>0</v>
      </c>
      <c r="N95" s="137">
        <v>0</v>
      </c>
      <c r="O95" s="137">
        <v>0</v>
      </c>
    </row>
    <row r="96" spans="1:15" ht="15.75" x14ac:dyDescent="0.3">
      <c r="A96" s="119" t="s">
        <v>181</v>
      </c>
      <c r="B96" s="92" t="s">
        <v>356</v>
      </c>
      <c r="C96" s="137">
        <v>0</v>
      </c>
      <c r="D96" s="137">
        <v>0</v>
      </c>
      <c r="E96" s="137">
        <v>0</v>
      </c>
      <c r="F96" s="137">
        <v>0</v>
      </c>
      <c r="G96" s="137">
        <v>0</v>
      </c>
      <c r="H96" s="137">
        <v>0</v>
      </c>
      <c r="I96" s="137">
        <v>0</v>
      </c>
      <c r="J96" s="137">
        <v>0</v>
      </c>
      <c r="K96" s="137">
        <v>0</v>
      </c>
      <c r="L96" s="137">
        <v>0</v>
      </c>
      <c r="M96" s="137">
        <v>0</v>
      </c>
      <c r="N96" s="137">
        <v>0</v>
      </c>
      <c r="O96" s="137">
        <v>0</v>
      </c>
    </row>
    <row r="97" spans="1:15" ht="15.75" x14ac:dyDescent="0.3">
      <c r="A97" s="119" t="s">
        <v>182</v>
      </c>
      <c r="B97" s="92" t="s">
        <v>357</v>
      </c>
      <c r="C97" s="137">
        <v>0</v>
      </c>
      <c r="D97" s="137">
        <v>0</v>
      </c>
      <c r="E97" s="137">
        <v>0</v>
      </c>
      <c r="F97" s="137">
        <v>0</v>
      </c>
      <c r="G97" s="137">
        <v>0</v>
      </c>
      <c r="H97" s="137">
        <v>0</v>
      </c>
      <c r="I97" s="137">
        <v>0</v>
      </c>
      <c r="J97" s="137">
        <v>0</v>
      </c>
      <c r="K97" s="137">
        <v>0</v>
      </c>
      <c r="L97" s="137">
        <v>0</v>
      </c>
      <c r="M97" s="137">
        <v>0</v>
      </c>
      <c r="N97" s="137">
        <v>0</v>
      </c>
      <c r="O97" s="137">
        <v>0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0</v>
      </c>
      <c r="D99" s="137">
        <v>0</v>
      </c>
      <c r="E99" s="137">
        <v>0</v>
      </c>
      <c r="F99" s="137">
        <v>0</v>
      </c>
      <c r="G99" s="137">
        <v>0</v>
      </c>
      <c r="H99" s="137">
        <v>0</v>
      </c>
      <c r="I99" s="137">
        <v>0</v>
      </c>
      <c r="J99" s="137">
        <v>0</v>
      </c>
      <c r="K99" s="137">
        <v>0</v>
      </c>
      <c r="L99" s="137">
        <v>0</v>
      </c>
      <c r="M99" s="137">
        <v>0</v>
      </c>
      <c r="N99" s="137">
        <v>0</v>
      </c>
      <c r="O99" s="137">
        <v>0</v>
      </c>
    </row>
    <row r="100" spans="1:15" ht="15.75" x14ac:dyDescent="0.3">
      <c r="A100" s="119" t="s">
        <v>183</v>
      </c>
      <c r="B100" s="92" t="s">
        <v>295</v>
      </c>
      <c r="C100" s="137">
        <v>0</v>
      </c>
      <c r="D100" s="137">
        <v>0</v>
      </c>
      <c r="E100" s="137">
        <v>0</v>
      </c>
      <c r="F100" s="137">
        <v>0</v>
      </c>
      <c r="G100" s="137">
        <v>0</v>
      </c>
      <c r="H100" s="137">
        <v>0</v>
      </c>
      <c r="I100" s="137">
        <v>0</v>
      </c>
      <c r="J100" s="137">
        <v>0</v>
      </c>
      <c r="K100" s="137">
        <v>0</v>
      </c>
      <c r="L100" s="137">
        <v>0</v>
      </c>
      <c r="M100" s="137">
        <v>0</v>
      </c>
      <c r="N100" s="137">
        <v>0</v>
      </c>
      <c r="O100" s="137">
        <v>0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0</v>
      </c>
      <c r="D102" s="147">
        <f t="shared" si="21"/>
        <v>0</v>
      </c>
      <c r="E102" s="147">
        <f>SUM(E85:E101)</f>
        <v>0</v>
      </c>
      <c r="F102" s="147">
        <f t="shared" ref="F102:O102" si="22">SUM(F85:F101)</f>
        <v>0</v>
      </c>
      <c r="G102" s="147">
        <f t="shared" si="22"/>
        <v>0</v>
      </c>
      <c r="H102" s="147">
        <f t="shared" si="22"/>
        <v>0</v>
      </c>
      <c r="I102" s="147">
        <f t="shared" si="22"/>
        <v>0</v>
      </c>
      <c r="J102" s="147">
        <f t="shared" si="22"/>
        <v>0</v>
      </c>
      <c r="K102" s="147">
        <f t="shared" si="22"/>
        <v>0</v>
      </c>
      <c r="L102" s="147">
        <f t="shared" si="22"/>
        <v>0</v>
      </c>
      <c r="M102" s="147">
        <f t="shared" si="22"/>
        <v>0</v>
      </c>
      <c r="N102" s="147">
        <f t="shared" si="22"/>
        <v>0</v>
      </c>
      <c r="O102" s="147">
        <f t="shared" si="22"/>
        <v>0</v>
      </c>
    </row>
    <row r="103" spans="1:15" ht="15.75" x14ac:dyDescent="0.3">
      <c r="A103" s="119" t="s">
        <v>198</v>
      </c>
      <c r="B103" s="92" t="s">
        <v>298</v>
      </c>
      <c r="C103" s="137">
        <v>0</v>
      </c>
      <c r="D103" s="137">
        <v>0</v>
      </c>
      <c r="E103" s="137">
        <v>0</v>
      </c>
      <c r="F103" s="137">
        <v>0</v>
      </c>
      <c r="G103" s="137">
        <v>0</v>
      </c>
      <c r="H103" s="137">
        <v>0</v>
      </c>
      <c r="I103" s="137">
        <v>0</v>
      </c>
      <c r="J103" s="137">
        <v>0</v>
      </c>
      <c r="K103" s="137">
        <v>0</v>
      </c>
      <c r="L103" s="137">
        <v>0</v>
      </c>
      <c r="M103" s="137">
        <v>0</v>
      </c>
      <c r="N103" s="137">
        <v>0</v>
      </c>
      <c r="O103" s="137">
        <v>0</v>
      </c>
    </row>
    <row r="104" spans="1:15" ht="15.75" x14ac:dyDescent="0.3">
      <c r="A104" s="119" t="s">
        <v>220</v>
      </c>
      <c r="B104" s="92" t="s">
        <v>360</v>
      </c>
      <c r="C104" s="137">
        <v>0</v>
      </c>
      <c r="D104" s="137">
        <v>0</v>
      </c>
      <c r="E104" s="137">
        <v>0</v>
      </c>
      <c r="F104" s="137">
        <v>0</v>
      </c>
      <c r="G104" s="137">
        <v>0</v>
      </c>
      <c r="H104" s="137">
        <v>0</v>
      </c>
      <c r="I104" s="137">
        <v>0</v>
      </c>
      <c r="J104" s="137">
        <v>0</v>
      </c>
      <c r="K104" s="137">
        <v>0</v>
      </c>
      <c r="L104" s="137">
        <v>0</v>
      </c>
      <c r="M104" s="137">
        <v>0</v>
      </c>
      <c r="N104" s="137">
        <v>0</v>
      </c>
      <c r="O104" s="137">
        <v>0</v>
      </c>
    </row>
    <row r="105" spans="1:15" ht="15.75" x14ac:dyDescent="0.3">
      <c r="A105" s="119" t="s">
        <v>200</v>
      </c>
      <c r="B105" s="92" t="s">
        <v>299</v>
      </c>
      <c r="C105" s="137">
        <v>0</v>
      </c>
      <c r="D105" s="137">
        <v>0</v>
      </c>
      <c r="E105" s="137">
        <v>0</v>
      </c>
      <c r="F105" s="137">
        <v>0</v>
      </c>
      <c r="G105" s="137">
        <v>0</v>
      </c>
      <c r="H105" s="137">
        <v>0</v>
      </c>
      <c r="I105" s="137">
        <v>0</v>
      </c>
      <c r="J105" s="137">
        <v>0</v>
      </c>
      <c r="K105" s="137">
        <v>0</v>
      </c>
      <c r="L105" s="137">
        <v>0</v>
      </c>
      <c r="M105" s="137">
        <v>0</v>
      </c>
      <c r="N105" s="137">
        <v>0</v>
      </c>
      <c r="O105" s="137">
        <v>0</v>
      </c>
    </row>
    <row r="106" spans="1:15" ht="15.75" x14ac:dyDescent="0.3">
      <c r="A106" s="119" t="s">
        <v>199</v>
      </c>
      <c r="B106" s="92" t="s">
        <v>300</v>
      </c>
      <c r="C106" s="137">
        <v>0</v>
      </c>
      <c r="D106" s="137">
        <v>0</v>
      </c>
      <c r="E106" s="137">
        <v>0</v>
      </c>
      <c r="F106" s="137">
        <v>0</v>
      </c>
      <c r="G106" s="137">
        <v>0</v>
      </c>
      <c r="H106" s="137">
        <v>0</v>
      </c>
      <c r="I106" s="137">
        <v>0</v>
      </c>
      <c r="J106" s="137">
        <v>0</v>
      </c>
      <c r="K106" s="137">
        <v>0</v>
      </c>
      <c r="L106" s="137">
        <v>0</v>
      </c>
      <c r="M106" s="137">
        <v>0</v>
      </c>
      <c r="N106" s="137">
        <v>0</v>
      </c>
      <c r="O106" s="137">
        <v>0</v>
      </c>
    </row>
    <row r="107" spans="1:15" ht="15.75" x14ac:dyDescent="0.3">
      <c r="A107" s="119" t="s">
        <v>201</v>
      </c>
      <c r="B107" s="92" t="s">
        <v>301</v>
      </c>
      <c r="C107" s="137">
        <v>0</v>
      </c>
      <c r="D107" s="137">
        <v>0</v>
      </c>
      <c r="E107" s="137">
        <v>0</v>
      </c>
      <c r="F107" s="137">
        <v>0</v>
      </c>
      <c r="G107" s="137">
        <v>0</v>
      </c>
      <c r="H107" s="137">
        <v>0</v>
      </c>
      <c r="I107" s="137">
        <v>0</v>
      </c>
      <c r="J107" s="137">
        <v>0</v>
      </c>
      <c r="K107" s="137">
        <v>0</v>
      </c>
      <c r="L107" s="137">
        <v>0</v>
      </c>
      <c r="M107" s="137">
        <v>0</v>
      </c>
      <c r="N107" s="137">
        <v>0</v>
      </c>
      <c r="O107" s="137">
        <v>0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0</v>
      </c>
      <c r="D108" s="147">
        <f t="shared" si="23"/>
        <v>0</v>
      </c>
      <c r="E108" s="147">
        <f>SUM(E103:E107)</f>
        <v>0</v>
      </c>
      <c r="F108" s="147">
        <f t="shared" ref="F108:O108" si="24">SUM(F103:F107)</f>
        <v>0</v>
      </c>
      <c r="G108" s="147">
        <f t="shared" si="24"/>
        <v>0</v>
      </c>
      <c r="H108" s="147">
        <f t="shared" si="24"/>
        <v>0</v>
      </c>
      <c r="I108" s="147">
        <f t="shared" si="24"/>
        <v>0</v>
      </c>
      <c r="J108" s="147">
        <f t="shared" si="24"/>
        <v>0</v>
      </c>
      <c r="K108" s="147">
        <f t="shared" si="24"/>
        <v>0</v>
      </c>
      <c r="L108" s="147">
        <f t="shared" si="24"/>
        <v>0</v>
      </c>
      <c r="M108" s="147">
        <f t="shared" si="24"/>
        <v>0</v>
      </c>
      <c r="N108" s="147">
        <f t="shared" si="24"/>
        <v>0</v>
      </c>
      <c r="O108" s="147">
        <f t="shared" si="24"/>
        <v>0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0</v>
      </c>
      <c r="D109" s="148">
        <f t="shared" si="25"/>
        <v>0</v>
      </c>
      <c r="E109" s="148">
        <f>+E102+E108</f>
        <v>0</v>
      </c>
      <c r="F109" s="148">
        <f t="shared" ref="F109:O109" si="26">+F102+F108</f>
        <v>0</v>
      </c>
      <c r="G109" s="148">
        <f t="shared" si="26"/>
        <v>0</v>
      </c>
      <c r="H109" s="148">
        <f t="shared" si="26"/>
        <v>0</v>
      </c>
      <c r="I109" s="148">
        <f t="shared" si="26"/>
        <v>0</v>
      </c>
      <c r="J109" s="148">
        <f t="shared" si="26"/>
        <v>0</v>
      </c>
      <c r="K109" s="148">
        <f t="shared" si="26"/>
        <v>0</v>
      </c>
      <c r="L109" s="148">
        <f t="shared" si="26"/>
        <v>0</v>
      </c>
      <c r="M109" s="148">
        <f t="shared" si="26"/>
        <v>0</v>
      </c>
      <c r="N109" s="148">
        <f t="shared" si="26"/>
        <v>0</v>
      </c>
      <c r="O109" s="148">
        <f t="shared" si="26"/>
        <v>0</v>
      </c>
    </row>
    <row r="110" spans="1:15" ht="15.75" x14ac:dyDescent="0.3">
      <c r="A110" s="119"/>
      <c r="B110" s="111"/>
      <c r="C110" s="152"/>
      <c r="D110" s="152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</row>
    <row r="111" spans="1:15" ht="15.75" x14ac:dyDescent="0.3">
      <c r="A111" s="122" t="s">
        <v>221</v>
      </c>
      <c r="B111" s="112" t="s">
        <v>363</v>
      </c>
      <c r="C111" s="137">
        <v>0</v>
      </c>
      <c r="D111" s="137">
        <v>0</v>
      </c>
      <c r="E111" s="137">
        <v>0</v>
      </c>
      <c r="F111" s="137">
        <v>0</v>
      </c>
      <c r="G111" s="137">
        <v>0</v>
      </c>
      <c r="H111" s="137">
        <v>0</v>
      </c>
      <c r="I111" s="137">
        <v>0</v>
      </c>
      <c r="J111" s="137">
        <v>0</v>
      </c>
      <c r="K111" s="137">
        <v>0</v>
      </c>
      <c r="L111" s="137">
        <v>0</v>
      </c>
      <c r="M111" s="137">
        <v>0</v>
      </c>
      <c r="N111" s="137">
        <v>0</v>
      </c>
      <c r="O111" s="137">
        <v>0</v>
      </c>
    </row>
    <row r="112" spans="1:15" ht="15.75" x14ac:dyDescent="0.3">
      <c r="A112" s="122" t="s">
        <v>228</v>
      </c>
      <c r="B112" s="112" t="s">
        <v>364</v>
      </c>
      <c r="C112" s="137">
        <v>0</v>
      </c>
      <c r="D112" s="137">
        <v>0</v>
      </c>
      <c r="E112" s="137">
        <v>0</v>
      </c>
      <c r="F112" s="137">
        <v>0</v>
      </c>
      <c r="G112" s="137">
        <v>0</v>
      </c>
      <c r="H112" s="137">
        <v>0</v>
      </c>
      <c r="I112" s="137">
        <v>0</v>
      </c>
      <c r="J112" s="137">
        <v>0</v>
      </c>
      <c r="K112" s="137">
        <v>0</v>
      </c>
      <c r="L112" s="137">
        <v>0</v>
      </c>
      <c r="M112" s="137">
        <v>0</v>
      </c>
      <c r="N112" s="137">
        <v>0</v>
      </c>
      <c r="O112" s="137">
        <v>0</v>
      </c>
    </row>
    <row r="113" spans="1:15" ht="15.75" x14ac:dyDescent="0.3">
      <c r="A113" s="122" t="s">
        <v>203</v>
      </c>
      <c r="B113" s="112" t="s">
        <v>365</v>
      </c>
      <c r="C113" s="137">
        <v>0</v>
      </c>
      <c r="D113" s="137">
        <v>0</v>
      </c>
      <c r="E113" s="137">
        <v>0</v>
      </c>
      <c r="F113" s="137">
        <v>0</v>
      </c>
      <c r="G113" s="137">
        <v>0</v>
      </c>
      <c r="H113" s="137">
        <v>0</v>
      </c>
      <c r="I113" s="137">
        <v>0</v>
      </c>
      <c r="J113" s="137">
        <v>0</v>
      </c>
      <c r="K113" s="137">
        <v>0</v>
      </c>
      <c r="L113" s="137">
        <v>0</v>
      </c>
      <c r="M113" s="137">
        <v>0</v>
      </c>
      <c r="N113" s="137">
        <v>0</v>
      </c>
      <c r="O113" s="137">
        <v>0</v>
      </c>
    </row>
    <row r="114" spans="1:15" ht="15.75" x14ac:dyDescent="0.3">
      <c r="A114" s="122" t="s">
        <v>302</v>
      </c>
      <c r="B114" s="113" t="s">
        <v>366</v>
      </c>
      <c r="C114" s="137">
        <v>0</v>
      </c>
      <c r="D114" s="137">
        <v>0</v>
      </c>
      <c r="E114" s="137">
        <v>0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0</v>
      </c>
      <c r="D115" s="149">
        <f t="shared" si="27"/>
        <v>0</v>
      </c>
      <c r="E115" s="149">
        <f t="shared" ref="E115:O115" si="28">SUM(E111:E114)</f>
        <v>0</v>
      </c>
      <c r="F115" s="149">
        <f t="shared" si="28"/>
        <v>0</v>
      </c>
      <c r="G115" s="149">
        <f t="shared" si="28"/>
        <v>0</v>
      </c>
      <c r="H115" s="149">
        <f t="shared" si="28"/>
        <v>0</v>
      </c>
      <c r="I115" s="149">
        <f t="shared" si="28"/>
        <v>0</v>
      </c>
      <c r="J115" s="149">
        <f t="shared" si="28"/>
        <v>0</v>
      </c>
      <c r="K115" s="149">
        <f t="shared" si="28"/>
        <v>0</v>
      </c>
      <c r="L115" s="149">
        <f t="shared" si="28"/>
        <v>0</v>
      </c>
      <c r="M115" s="149">
        <f t="shared" si="28"/>
        <v>0</v>
      </c>
      <c r="N115" s="149">
        <f t="shared" si="28"/>
        <v>0</v>
      </c>
      <c r="O115" s="149">
        <f t="shared" si="28"/>
        <v>0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380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0</v>
      </c>
      <c r="D119" s="137">
        <v>0</v>
      </c>
      <c r="E119" s="137">
        <v>0</v>
      </c>
      <c r="F119" s="137">
        <v>0</v>
      </c>
      <c r="G119" s="137">
        <v>0</v>
      </c>
      <c r="H119" s="137">
        <v>0</v>
      </c>
      <c r="I119" s="137">
        <v>0</v>
      </c>
      <c r="J119" s="137">
        <v>0</v>
      </c>
      <c r="K119" s="137">
        <v>0</v>
      </c>
      <c r="L119" s="137">
        <v>0</v>
      </c>
      <c r="M119" s="137">
        <v>0</v>
      </c>
      <c r="N119" s="137">
        <v>0</v>
      </c>
      <c r="O119" s="137">
        <v>0</v>
      </c>
    </row>
    <row r="120" spans="1:15" ht="15.75" x14ac:dyDescent="0.3">
      <c r="A120" s="119" t="s">
        <v>217</v>
      </c>
      <c r="B120" s="92" t="s">
        <v>304</v>
      </c>
      <c r="C120" s="137">
        <v>0</v>
      </c>
      <c r="D120" s="137">
        <v>0</v>
      </c>
      <c r="E120" s="137">
        <v>0</v>
      </c>
      <c r="F120" s="137">
        <v>0</v>
      </c>
      <c r="G120" s="137">
        <v>0</v>
      </c>
      <c r="H120" s="137">
        <v>0</v>
      </c>
      <c r="I120" s="137">
        <v>0</v>
      </c>
      <c r="J120" s="137">
        <v>0</v>
      </c>
      <c r="K120" s="137">
        <v>0</v>
      </c>
      <c r="L120" s="137">
        <v>0</v>
      </c>
      <c r="M120" s="137">
        <v>0</v>
      </c>
      <c r="N120" s="137">
        <v>0</v>
      </c>
      <c r="O120" s="137">
        <v>0</v>
      </c>
    </row>
    <row r="121" spans="1:15" ht="15.75" x14ac:dyDescent="0.3">
      <c r="A121" s="119" t="s">
        <v>223</v>
      </c>
      <c r="B121" s="92" t="s">
        <v>305</v>
      </c>
      <c r="C121" s="137">
        <v>0</v>
      </c>
      <c r="D121" s="137">
        <v>0</v>
      </c>
      <c r="E121" s="137">
        <v>0</v>
      </c>
      <c r="F121" s="137">
        <v>0</v>
      </c>
      <c r="G121" s="137">
        <v>0</v>
      </c>
      <c r="H121" s="137">
        <v>0</v>
      </c>
      <c r="I121" s="137">
        <v>0</v>
      </c>
      <c r="J121" s="137">
        <v>0</v>
      </c>
      <c r="K121" s="137">
        <v>0</v>
      </c>
      <c r="L121" s="137">
        <v>0</v>
      </c>
      <c r="M121" s="137">
        <v>0</v>
      </c>
      <c r="N121" s="137">
        <v>0</v>
      </c>
      <c r="O121" s="137">
        <v>0</v>
      </c>
    </row>
    <row r="122" spans="1:15" ht="15.75" x14ac:dyDescent="0.3">
      <c r="A122" s="119" t="s">
        <v>232</v>
      </c>
      <c r="B122" s="92" t="s">
        <v>306</v>
      </c>
      <c r="C122" s="137">
        <v>0</v>
      </c>
      <c r="D122" s="137">
        <v>0</v>
      </c>
      <c r="E122" s="137">
        <v>0</v>
      </c>
      <c r="F122" s="137">
        <v>0</v>
      </c>
      <c r="G122" s="137">
        <v>0</v>
      </c>
      <c r="H122" s="137">
        <v>0</v>
      </c>
      <c r="I122" s="137">
        <v>0</v>
      </c>
      <c r="J122" s="137">
        <v>0</v>
      </c>
      <c r="K122" s="137">
        <v>0</v>
      </c>
      <c r="L122" s="137">
        <v>0</v>
      </c>
      <c r="M122" s="137">
        <v>0</v>
      </c>
      <c r="N122" s="137">
        <v>0</v>
      </c>
      <c r="O122" s="137">
        <v>0</v>
      </c>
    </row>
    <row r="123" spans="1:15" ht="15.75" x14ac:dyDescent="0.3">
      <c r="A123" s="119" t="s">
        <v>229</v>
      </c>
      <c r="B123" s="92" t="s">
        <v>369</v>
      </c>
      <c r="C123" s="137">
        <v>0</v>
      </c>
      <c r="D123" s="137">
        <v>0</v>
      </c>
      <c r="E123" s="137">
        <v>0</v>
      </c>
      <c r="F123" s="137">
        <v>0</v>
      </c>
      <c r="G123" s="137">
        <v>0</v>
      </c>
      <c r="H123" s="137">
        <v>0</v>
      </c>
      <c r="I123" s="137">
        <v>0</v>
      </c>
      <c r="J123" s="137">
        <v>0</v>
      </c>
      <c r="K123" s="137">
        <v>0</v>
      </c>
      <c r="L123" s="137">
        <v>0</v>
      </c>
      <c r="M123" s="137">
        <v>0</v>
      </c>
      <c r="N123" s="137">
        <v>0</v>
      </c>
      <c r="O123" s="137">
        <v>0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0</v>
      </c>
      <c r="D125" s="137">
        <v>0</v>
      </c>
      <c r="E125" s="137">
        <v>0</v>
      </c>
      <c r="F125" s="137">
        <v>0</v>
      </c>
      <c r="G125" s="137">
        <v>0</v>
      </c>
      <c r="H125" s="137">
        <v>0</v>
      </c>
      <c r="I125" s="137">
        <v>0</v>
      </c>
      <c r="J125" s="137">
        <v>0</v>
      </c>
      <c r="K125" s="137">
        <v>0</v>
      </c>
      <c r="L125" s="137">
        <v>0</v>
      </c>
      <c r="M125" s="137">
        <v>0</v>
      </c>
      <c r="N125" s="137">
        <v>0</v>
      </c>
      <c r="O125" s="137">
        <v>0</v>
      </c>
    </row>
    <row r="126" spans="1:15" ht="15.75" x14ac:dyDescent="0.3">
      <c r="A126" s="119" t="s">
        <v>309</v>
      </c>
      <c r="B126" s="92" t="s">
        <v>310</v>
      </c>
      <c r="C126" s="137">
        <v>0</v>
      </c>
      <c r="D126" s="137">
        <v>0</v>
      </c>
      <c r="E126" s="137">
        <v>0</v>
      </c>
      <c r="F126" s="137">
        <v>0</v>
      </c>
      <c r="G126" s="137">
        <v>0</v>
      </c>
      <c r="H126" s="137">
        <v>0</v>
      </c>
      <c r="I126" s="137">
        <v>0</v>
      </c>
      <c r="J126" s="137">
        <v>0</v>
      </c>
      <c r="K126" s="137">
        <v>0</v>
      </c>
      <c r="L126" s="137">
        <v>0</v>
      </c>
      <c r="M126" s="137">
        <v>0</v>
      </c>
      <c r="N126" s="137">
        <v>0</v>
      </c>
      <c r="O126" s="137">
        <v>0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0</v>
      </c>
      <c r="D128" s="150">
        <f t="shared" si="29"/>
        <v>0</v>
      </c>
      <c r="E128" s="150">
        <f t="shared" ref="E128:O128" si="30">SUM(E119:E127)</f>
        <v>0</v>
      </c>
      <c r="F128" s="150">
        <f t="shared" si="30"/>
        <v>0</v>
      </c>
      <c r="G128" s="150">
        <f t="shared" si="30"/>
        <v>0</v>
      </c>
      <c r="H128" s="150">
        <f t="shared" si="30"/>
        <v>0</v>
      </c>
      <c r="I128" s="150">
        <f t="shared" si="30"/>
        <v>0</v>
      </c>
      <c r="J128" s="150">
        <f t="shared" si="30"/>
        <v>0</v>
      </c>
      <c r="K128" s="150">
        <f t="shared" si="30"/>
        <v>0</v>
      </c>
      <c r="L128" s="150">
        <f t="shared" si="30"/>
        <v>0</v>
      </c>
      <c r="M128" s="150">
        <f t="shared" si="30"/>
        <v>0</v>
      </c>
      <c r="N128" s="150">
        <f t="shared" si="30"/>
        <v>0</v>
      </c>
      <c r="O128" s="150">
        <f t="shared" si="30"/>
        <v>0</v>
      </c>
    </row>
    <row r="129" spans="1:15" x14ac:dyDescent="0.25">
      <c r="A129" s="119"/>
      <c r="C129" s="185"/>
      <c r="D129" s="185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</row>
    <row r="130" spans="1:15" x14ac:dyDescent="0.25">
      <c r="A130" s="122"/>
    </row>
  </sheetData>
  <mergeCells count="2">
    <mergeCell ref="B66:D66"/>
    <mergeCell ref="B116:D1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B6D0-9978-4963-90F9-9DC89D69EC8E}">
  <dimension ref="A1"/>
  <sheetViews>
    <sheetView workbookViewId="0">
      <selection activeCell="M26" sqref="M26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99F9-1F81-40DB-91D1-CD83AAB33853}">
  <sheetPr>
    <tabColor theme="4" tint="0.59999389629810485"/>
  </sheetPr>
  <dimension ref="A1:O130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12.85546875" customWidth="1"/>
    <col min="2" max="2" width="55.85546875" customWidth="1"/>
    <col min="3" max="6" width="11.42578125" style="53"/>
    <col min="7" max="7" width="11.7109375" style="53" bestFit="1" customWidth="1"/>
    <col min="8" max="8" width="11.7109375" style="53" customWidth="1"/>
    <col min="9" max="15" width="11.42578125" style="53"/>
  </cols>
  <sheetData>
    <row r="1" spans="1:15" ht="15.75" thickBot="1" x14ac:dyDescent="0.3">
      <c r="B1" s="136" t="s">
        <v>333</v>
      </c>
      <c r="D1" s="53" t="s">
        <v>388</v>
      </c>
    </row>
    <row r="2" spans="1:15" x14ac:dyDescent="0.25">
      <c r="B2" s="194"/>
    </row>
    <row r="3" spans="1:15" ht="30" x14ac:dyDescent="0.35">
      <c r="B3" s="85" t="s">
        <v>334</v>
      </c>
      <c r="C3" s="86">
        <v>2018</v>
      </c>
      <c r="D3" s="86">
        <v>2019</v>
      </c>
      <c r="E3" s="86">
        <v>2020</v>
      </c>
      <c r="F3" s="86">
        <v>2023</v>
      </c>
      <c r="G3" s="86">
        <v>2025</v>
      </c>
      <c r="H3" s="86">
        <v>2028</v>
      </c>
      <c r="I3" s="86">
        <v>2030</v>
      </c>
      <c r="J3" s="86">
        <v>2033</v>
      </c>
      <c r="K3" s="86">
        <v>2035</v>
      </c>
      <c r="L3" s="86">
        <v>2038</v>
      </c>
      <c r="M3" s="86">
        <v>2040</v>
      </c>
      <c r="N3" s="86">
        <v>2045</v>
      </c>
      <c r="O3" s="86">
        <v>2050</v>
      </c>
    </row>
    <row r="4" spans="1:15" ht="15.75" x14ac:dyDescent="0.3">
      <c r="A4" s="126"/>
      <c r="B4" s="123" t="s">
        <v>335</v>
      </c>
      <c r="C4" s="137">
        <v>48.011024168399508</v>
      </c>
      <c r="D4" s="137">
        <v>46.051616427935919</v>
      </c>
      <c r="E4" s="137">
        <v>40.901915045354286</v>
      </c>
      <c r="F4" s="137">
        <v>31.556953136586767</v>
      </c>
      <c r="G4" s="137">
        <v>32.715878807946673</v>
      </c>
      <c r="H4" s="137">
        <v>32.8054031032365</v>
      </c>
      <c r="I4" s="137">
        <v>32.955312894200702</v>
      </c>
      <c r="J4" s="137">
        <v>32.240201197703549</v>
      </c>
      <c r="K4" s="137">
        <v>31.894480039075937</v>
      </c>
      <c r="L4" s="137">
        <v>31.201707035253087</v>
      </c>
      <c r="M4" s="137">
        <v>30.708964345901808</v>
      </c>
      <c r="N4" s="137">
        <v>30.26375928137292</v>
      </c>
      <c r="O4" s="137">
        <v>35.988441535034312</v>
      </c>
    </row>
    <row r="5" spans="1:15" ht="15.75" x14ac:dyDescent="0.3">
      <c r="A5" s="127"/>
      <c r="B5" s="123" t="s">
        <v>336</v>
      </c>
      <c r="C5" s="137">
        <v>82.940670323593508</v>
      </c>
      <c r="D5" s="137">
        <v>79.971797938579599</v>
      </c>
      <c r="E5" s="137">
        <v>72.414207641565909</v>
      </c>
      <c r="F5" s="137">
        <v>71.541994487986202</v>
      </c>
      <c r="G5" s="137">
        <v>68.711860218685857</v>
      </c>
      <c r="H5" s="137">
        <v>66.060774143204753</v>
      </c>
      <c r="I5" s="137">
        <v>64.387350990881046</v>
      </c>
      <c r="J5" s="137">
        <v>62.12865147958933</v>
      </c>
      <c r="K5" s="137">
        <v>60.563566815403981</v>
      </c>
      <c r="L5" s="137">
        <v>58.955156381313792</v>
      </c>
      <c r="M5" s="137">
        <v>57.851555663711025</v>
      </c>
      <c r="N5" s="137">
        <v>54.98696325895866</v>
      </c>
      <c r="O5" s="137">
        <v>51.743065506954501</v>
      </c>
    </row>
    <row r="6" spans="1:15" ht="15.75" x14ac:dyDescent="0.3">
      <c r="A6" s="128"/>
      <c r="B6" s="123" t="s">
        <v>317</v>
      </c>
      <c r="C6" s="137">
        <v>16.216045633684335</v>
      </c>
      <c r="D6" s="137">
        <v>16.750333452689905</v>
      </c>
      <c r="E6" s="137">
        <v>16.188553548240545</v>
      </c>
      <c r="F6" s="137">
        <v>15.474259320260069</v>
      </c>
      <c r="G6" s="137">
        <v>14.98439976321159</v>
      </c>
      <c r="H6" s="137">
        <v>14.314464826423695</v>
      </c>
      <c r="I6" s="137">
        <v>13.788242156686573</v>
      </c>
      <c r="J6" s="137">
        <v>12.179067595541937</v>
      </c>
      <c r="K6" s="137">
        <v>11.245815902124285</v>
      </c>
      <c r="L6" s="137">
        <v>10.006004127219052</v>
      </c>
      <c r="M6" s="137">
        <v>9.2620980640177351</v>
      </c>
      <c r="N6" s="137">
        <v>7.6488659738633649</v>
      </c>
      <c r="O6" s="137">
        <v>6.3156739672498254</v>
      </c>
    </row>
    <row r="7" spans="1:15" ht="15.75" x14ac:dyDescent="0.3">
      <c r="A7" s="129"/>
      <c r="B7" s="123" t="s">
        <v>337</v>
      </c>
      <c r="C7" s="137">
        <v>78.644355703773897</v>
      </c>
      <c r="D7" s="137">
        <v>75.73971131495378</v>
      </c>
      <c r="E7" s="137">
        <v>71.315069187668712</v>
      </c>
      <c r="F7" s="137">
        <v>67.109930570245723</v>
      </c>
      <c r="G7" s="137">
        <v>62.709980754153619</v>
      </c>
      <c r="H7" s="137">
        <v>56.72255390014972</v>
      </c>
      <c r="I7" s="137">
        <v>52.889430467804843</v>
      </c>
      <c r="J7" s="137">
        <v>48.92697697727602</v>
      </c>
      <c r="K7" s="137">
        <v>46.32287329316091</v>
      </c>
      <c r="L7" s="137">
        <v>43.666831905157075</v>
      </c>
      <c r="M7" s="137">
        <v>41.936967984216381</v>
      </c>
      <c r="N7" s="137">
        <v>37.800610166514943</v>
      </c>
      <c r="O7" s="137">
        <v>34.265800986297812</v>
      </c>
    </row>
    <row r="8" spans="1:15" ht="15.75" x14ac:dyDescent="0.3">
      <c r="A8" s="130"/>
      <c r="B8" s="123" t="s">
        <v>338</v>
      </c>
      <c r="C8" s="137">
        <v>84.456045501346793</v>
      </c>
      <c r="D8" s="137">
        <v>83.206680553836179</v>
      </c>
      <c r="E8" s="137">
        <v>81.724412313002802</v>
      </c>
      <c r="F8" s="137">
        <v>79.759727933576102</v>
      </c>
      <c r="G8" s="137">
        <v>79.313611860949365</v>
      </c>
      <c r="H8" s="137">
        <v>78.61986421831898</v>
      </c>
      <c r="I8" s="137">
        <v>78.129597480596956</v>
      </c>
      <c r="J8" s="137">
        <v>77.12505806726908</v>
      </c>
      <c r="K8" s="137">
        <v>76.438382546204849</v>
      </c>
      <c r="L8" s="137">
        <v>75.402207649140209</v>
      </c>
      <c r="M8" s="137">
        <v>74.71892701021757</v>
      </c>
      <c r="N8" s="137">
        <v>73.105255352537327</v>
      </c>
      <c r="O8" s="137">
        <v>72.167355611555877</v>
      </c>
    </row>
    <row r="9" spans="1:15" ht="15.75" x14ac:dyDescent="0.3">
      <c r="A9" s="131"/>
      <c r="B9" s="123" t="s">
        <v>320</v>
      </c>
      <c r="C9" s="137">
        <v>135.55093525350966</v>
      </c>
      <c r="D9" s="137">
        <v>135.3036063881834</v>
      </c>
      <c r="E9" s="137">
        <v>112.96600901943091</v>
      </c>
      <c r="F9" s="137">
        <v>123.97714136819113</v>
      </c>
      <c r="G9" s="137">
        <v>120.62736030424476</v>
      </c>
      <c r="H9" s="137">
        <v>110.29190136815706</v>
      </c>
      <c r="I9" s="137">
        <v>103.46795659117286</v>
      </c>
      <c r="J9" s="137">
        <v>95.628494388258844</v>
      </c>
      <c r="K9" s="137">
        <v>90.432099965643431</v>
      </c>
      <c r="L9" s="137">
        <v>84.059151755190342</v>
      </c>
      <c r="M9" s="137">
        <v>79.827713670018824</v>
      </c>
      <c r="N9" s="137">
        <v>73.784993668123192</v>
      </c>
      <c r="O9" s="137">
        <v>71.565878087823577</v>
      </c>
    </row>
    <row r="10" spans="1:15" ht="15.75" x14ac:dyDescent="0.3">
      <c r="A10" s="132"/>
      <c r="B10" s="124" t="s">
        <v>339</v>
      </c>
      <c r="C10" s="137">
        <v>24.674236431381829</v>
      </c>
      <c r="D10" s="138">
        <v>24.778547150117934</v>
      </c>
      <c r="E10" s="138">
        <v>11.263241552017194</v>
      </c>
      <c r="F10" s="138">
        <v>17.529778702567597</v>
      </c>
      <c r="G10" s="138">
        <v>22.122534786102271</v>
      </c>
      <c r="H10" s="138">
        <v>22.582749047806203</v>
      </c>
      <c r="I10" s="138">
        <v>22.889562705583938</v>
      </c>
      <c r="J10" s="138">
        <v>23.394235631274416</v>
      </c>
      <c r="K10" s="138">
        <v>23.730688197824545</v>
      </c>
      <c r="L10" s="138">
        <v>24.195026076191379</v>
      </c>
      <c r="M10" s="138">
        <v>24.493790662116098</v>
      </c>
      <c r="N10" s="138">
        <v>25.109318614420701</v>
      </c>
      <c r="O10" s="138">
        <v>25.316391456498913</v>
      </c>
    </row>
    <row r="11" spans="1:15" ht="15.75" x14ac:dyDescent="0.3">
      <c r="A11" s="133"/>
      <c r="B11" s="125" t="s">
        <v>340</v>
      </c>
      <c r="C11" s="139">
        <v>445.81907658430765</v>
      </c>
      <c r="D11" s="139">
        <v>437.02374607617878</v>
      </c>
      <c r="E11" s="139">
        <v>395.51016675526319</v>
      </c>
      <c r="F11" s="139">
        <v>389.42000681684601</v>
      </c>
      <c r="G11" s="139">
        <v>379.06309170919184</v>
      </c>
      <c r="H11" s="139">
        <v>358.81496155949071</v>
      </c>
      <c r="I11" s="139">
        <v>345.61789058134298</v>
      </c>
      <c r="J11" s="139">
        <v>328.22844970563875</v>
      </c>
      <c r="K11" s="139">
        <v>316.89721856161339</v>
      </c>
      <c r="L11" s="139">
        <v>303.29105885327357</v>
      </c>
      <c r="M11" s="139">
        <v>294.30622673808335</v>
      </c>
      <c r="N11" s="139">
        <v>277.59044770137041</v>
      </c>
      <c r="O11" s="139">
        <v>272.04621569491593</v>
      </c>
    </row>
    <row r="12" spans="1:15" ht="15.75" x14ac:dyDescent="0.3">
      <c r="A12" s="134"/>
      <c r="B12" s="123" t="s">
        <v>216</v>
      </c>
      <c r="C12" s="138">
        <v>-14.274615929221881</v>
      </c>
      <c r="D12" s="138">
        <v>-12.469183631202956</v>
      </c>
      <c r="E12" s="138">
        <v>-14.18842465471309</v>
      </c>
      <c r="F12" s="138">
        <v>-19.675887719110285</v>
      </c>
      <c r="G12" s="138">
        <v>-23.315693050745892</v>
      </c>
      <c r="H12" s="138">
        <v>-23.778831386326992</v>
      </c>
      <c r="I12" s="138">
        <v>-22.98525859833115</v>
      </c>
      <c r="J12" s="138">
        <v>-20.71250183612409</v>
      </c>
      <c r="K12" s="138">
        <v>-19.652720192150241</v>
      </c>
      <c r="L12" s="138">
        <v>-18.70539574038235</v>
      </c>
      <c r="M12" s="138">
        <v>-18.529765055334188</v>
      </c>
      <c r="N12" s="138">
        <v>-17.29689529439748</v>
      </c>
      <c r="O12" s="138">
        <v>-15.854948885820695</v>
      </c>
    </row>
    <row r="13" spans="1:15" ht="15.75" x14ac:dyDescent="0.3">
      <c r="A13" s="135"/>
      <c r="B13" s="125" t="s">
        <v>341</v>
      </c>
      <c r="C13" s="139">
        <v>431.5444606550858</v>
      </c>
      <c r="D13" s="139">
        <v>424.55456244497583</v>
      </c>
      <c r="E13" s="139">
        <v>381.32174210055007</v>
      </c>
      <c r="F13" s="139">
        <v>369.74411909773573</v>
      </c>
      <c r="G13" s="139">
        <v>355.74739865844589</v>
      </c>
      <c r="H13" s="139">
        <v>335.03613017316371</v>
      </c>
      <c r="I13" s="139">
        <v>322.63263198301183</v>
      </c>
      <c r="J13" s="139">
        <v>307.51594786951472</v>
      </c>
      <c r="K13" s="139">
        <v>297.24449836946314</v>
      </c>
      <c r="L13" s="139">
        <v>284.58566311289121</v>
      </c>
      <c r="M13" s="139">
        <v>275.77646168274919</v>
      </c>
      <c r="N13" s="139">
        <v>260.29355240697294</v>
      </c>
      <c r="O13" s="139">
        <v>256.19126680909523</v>
      </c>
    </row>
    <row r="14" spans="1:15" s="189" customFormat="1" ht="12.75" x14ac:dyDescent="0.2">
      <c r="C14" s="222">
        <f>C13-AME_UE_détail!$AH$75/1000</f>
        <v>0.78548601662640749</v>
      </c>
      <c r="D14" s="222">
        <f>D13-AME_UE_détail!$AP$75/1000</f>
        <v>0.69610562630725781</v>
      </c>
      <c r="E14" s="222">
        <f>E13-AME_UE_détail!$AX$75/1000</f>
        <v>0.65552577039323978</v>
      </c>
      <c r="F14" s="222"/>
      <c r="G14" s="222">
        <f>G13-AME_UE_détail!$BF$75/1000</f>
        <v>0</v>
      </c>
      <c r="H14" s="222"/>
      <c r="I14" s="222">
        <f>I13-AME_UE_détail!$BN$75/1000</f>
        <v>0</v>
      </c>
      <c r="J14" s="222"/>
      <c r="K14" s="222">
        <f>K13-AME_UE_détail!$BV$75/1000</f>
        <v>0</v>
      </c>
      <c r="L14" s="222"/>
      <c r="M14" s="222">
        <f>M13-AME_UE_détail!$CD$75/1000</f>
        <v>0</v>
      </c>
      <c r="N14" s="222">
        <f>N13-AME_UE_détail!$CL$75/1000</f>
        <v>2.7992611620675234E-4</v>
      </c>
      <c r="O14" s="222">
        <f>O13-AME_UE_détail!$CT$75/1000</f>
        <v>0</v>
      </c>
    </row>
    <row r="15" spans="1:15" ht="16.5" x14ac:dyDescent="0.3">
      <c r="B15" s="83" t="s">
        <v>335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</row>
    <row r="16" spans="1:15" ht="30" x14ac:dyDescent="0.35">
      <c r="A16" s="118" t="s">
        <v>342</v>
      </c>
      <c r="B16" s="85" t="s">
        <v>334</v>
      </c>
      <c r="C16" s="86">
        <v>2018</v>
      </c>
      <c r="D16" s="86">
        <v>2019</v>
      </c>
      <c r="E16" s="86">
        <v>2020</v>
      </c>
      <c r="F16" s="86">
        <v>2023</v>
      </c>
      <c r="G16" s="86">
        <v>2025</v>
      </c>
      <c r="H16" s="86">
        <v>2028</v>
      </c>
      <c r="I16" s="86">
        <v>2030</v>
      </c>
      <c r="J16" s="86">
        <v>2033</v>
      </c>
      <c r="K16" s="86">
        <v>2035</v>
      </c>
      <c r="L16" s="86">
        <v>2038</v>
      </c>
      <c r="M16" s="86">
        <v>2040</v>
      </c>
      <c r="N16" s="86">
        <v>2045</v>
      </c>
      <c r="O16" s="86">
        <v>2050</v>
      </c>
    </row>
    <row r="17" spans="1:15" ht="15.75" x14ac:dyDescent="0.3">
      <c r="A17" s="119" t="s">
        <v>219</v>
      </c>
      <c r="B17" s="87" t="s">
        <v>239</v>
      </c>
      <c r="C17" s="137">
        <v>21.220824878285171</v>
      </c>
      <c r="D17" s="137">
        <v>19.92834809153986</v>
      </c>
      <c r="E17" s="137">
        <v>17.671009122666881</v>
      </c>
      <c r="F17" s="137">
        <v>5.5794607255339299</v>
      </c>
      <c r="G17" s="137">
        <v>4.4087217068223508</v>
      </c>
      <c r="H17" s="137">
        <v>4.2650067226152455</v>
      </c>
      <c r="I17" s="137">
        <v>4.171151582940797</v>
      </c>
      <c r="J17" s="137">
        <v>4.2008336534387878</v>
      </c>
      <c r="K17" s="137">
        <v>4.2213846116780527</v>
      </c>
      <c r="L17" s="137">
        <v>4.1103819349048756</v>
      </c>
      <c r="M17" s="137">
        <v>4.0370695487749</v>
      </c>
      <c r="N17" s="137">
        <v>4.0810417809750668</v>
      </c>
      <c r="O17" s="137">
        <v>10.169434702669406</v>
      </c>
    </row>
    <row r="18" spans="1:15" ht="15.75" x14ac:dyDescent="0.3">
      <c r="A18" s="119" t="s">
        <v>218</v>
      </c>
      <c r="B18" s="87" t="s">
        <v>240</v>
      </c>
      <c r="C18" s="137">
        <v>5.8061374031780355</v>
      </c>
      <c r="D18" s="137">
        <v>5.7184243820566527</v>
      </c>
      <c r="E18" s="137">
        <v>5.4517980493535063</v>
      </c>
      <c r="F18" s="137">
        <v>4.5353690491652463</v>
      </c>
      <c r="G18" s="137">
        <v>4.3411435849883455</v>
      </c>
      <c r="H18" s="137">
        <v>4.1692581909449578</v>
      </c>
      <c r="I18" s="137">
        <v>4.0589018264937406</v>
      </c>
      <c r="J18" s="137">
        <v>4.0116912041655679</v>
      </c>
      <c r="K18" s="137">
        <v>3.9806336023275857</v>
      </c>
      <c r="L18" s="137">
        <v>3.9564364147718969</v>
      </c>
      <c r="M18" s="137">
        <v>3.9402984087929434</v>
      </c>
      <c r="N18" s="137">
        <v>3.9120860480454018</v>
      </c>
      <c r="O18" s="137">
        <v>3.8984375112802341</v>
      </c>
    </row>
    <row r="19" spans="1:15" ht="15.75" x14ac:dyDescent="0.3">
      <c r="A19" s="119" t="s">
        <v>161</v>
      </c>
      <c r="B19" s="87" t="s">
        <v>241</v>
      </c>
      <c r="C19" s="137">
        <v>9.0973932589633613</v>
      </c>
      <c r="D19" s="137">
        <v>8.7225947409659401</v>
      </c>
      <c r="E19" s="137">
        <v>7.3301257970311031</v>
      </c>
      <c r="F19" s="137">
        <v>7.875421787384151</v>
      </c>
      <c r="G19" s="137">
        <v>8.8117205131187468</v>
      </c>
      <c r="H19" s="137">
        <v>8.5163007616468391</v>
      </c>
      <c r="I19" s="137">
        <v>8.4033974560703264</v>
      </c>
      <c r="J19" s="137">
        <v>7.9117325975981778</v>
      </c>
      <c r="K19" s="137">
        <v>7.7142584780506143</v>
      </c>
      <c r="L19" s="137">
        <v>7.4370042304753552</v>
      </c>
      <c r="M19" s="137">
        <v>7.2521680654251846</v>
      </c>
      <c r="N19" s="137">
        <v>6.8182371123765249</v>
      </c>
      <c r="O19" s="137">
        <v>6.4117909476364749</v>
      </c>
    </row>
    <row r="20" spans="1:15" ht="15.75" x14ac:dyDescent="0.3">
      <c r="A20" s="119" t="s">
        <v>231</v>
      </c>
      <c r="B20" s="87" t="s">
        <v>242</v>
      </c>
      <c r="C20" s="137">
        <v>2.9294309628616215</v>
      </c>
      <c r="D20" s="137">
        <v>2.8472145429754812</v>
      </c>
      <c r="E20" s="137">
        <v>2.1192845397919959</v>
      </c>
      <c r="F20" s="137">
        <v>2.4874538409900095</v>
      </c>
      <c r="G20" s="137">
        <v>2.4667040364745692</v>
      </c>
      <c r="H20" s="137">
        <v>2.3940331758307147</v>
      </c>
      <c r="I20" s="137">
        <v>2.3456498723048944</v>
      </c>
      <c r="J20" s="137">
        <v>2.3442082464514375</v>
      </c>
      <c r="K20" s="137">
        <v>2.3431061106148103</v>
      </c>
      <c r="L20" s="137">
        <v>2.3412427080647502</v>
      </c>
      <c r="M20" s="137">
        <v>2.339861188263697</v>
      </c>
      <c r="N20" s="137">
        <v>2.3359240694429277</v>
      </c>
      <c r="O20" s="137">
        <v>2.3313048675991772</v>
      </c>
    </row>
    <row r="21" spans="1:15" ht="15.75" x14ac:dyDescent="0.3">
      <c r="A21" s="119" t="s">
        <v>185</v>
      </c>
      <c r="B21" s="87" t="s">
        <v>243</v>
      </c>
      <c r="C21" s="137">
        <v>1.1256E-2</v>
      </c>
      <c r="D21" s="137">
        <v>1.1256E-2</v>
      </c>
      <c r="E21" s="137">
        <v>1.1256E-2</v>
      </c>
      <c r="F21" s="137">
        <v>1.1256E-2</v>
      </c>
      <c r="G21" s="137">
        <v>1.1256E-2</v>
      </c>
      <c r="H21" s="137">
        <v>1.1256E-2</v>
      </c>
      <c r="I21" s="137">
        <v>1.1256E-2</v>
      </c>
      <c r="J21" s="137">
        <v>1.1256E-2</v>
      </c>
      <c r="K21" s="137">
        <v>1.1256E-2</v>
      </c>
      <c r="L21" s="137">
        <v>1.1256E-2</v>
      </c>
      <c r="M21" s="137">
        <v>1.1256E-2</v>
      </c>
      <c r="N21" s="137">
        <v>1.1256E-2</v>
      </c>
      <c r="O21" s="137">
        <v>1.1256E-2</v>
      </c>
    </row>
    <row r="22" spans="1:15" ht="15.75" x14ac:dyDescent="0.3">
      <c r="A22" s="119" t="s">
        <v>186</v>
      </c>
      <c r="B22" s="87" t="s">
        <v>244</v>
      </c>
      <c r="C22" s="137">
        <v>0.12449829671374033</v>
      </c>
      <c r="D22" s="137">
        <v>0.1155687514809197</v>
      </c>
      <c r="E22" s="137">
        <v>0.10255535131879859</v>
      </c>
      <c r="F22" s="137">
        <v>0.79557777441265742</v>
      </c>
      <c r="G22" s="137">
        <v>0.79522472023264545</v>
      </c>
      <c r="H22" s="137">
        <v>0.79262471847220972</v>
      </c>
      <c r="I22" s="137">
        <v>0.79088664165721267</v>
      </c>
      <c r="J22" s="137">
        <v>0.60318092659036648</v>
      </c>
      <c r="K22" s="137">
        <v>0.47804122294745771</v>
      </c>
      <c r="L22" s="137">
        <v>0.20332378189761163</v>
      </c>
      <c r="M22" s="137">
        <v>2.0179703051915618E-2</v>
      </c>
      <c r="N22" s="137">
        <v>1.8263450760028048E-2</v>
      </c>
      <c r="O22" s="137">
        <v>1.7232966469752999E-2</v>
      </c>
    </row>
    <row r="23" spans="1:15" ht="15.75" x14ac:dyDescent="0.3">
      <c r="A23" s="119" t="s">
        <v>162</v>
      </c>
      <c r="B23" s="87" t="s">
        <v>245</v>
      </c>
      <c r="C23" s="137">
        <v>1.5965347791033064</v>
      </c>
      <c r="D23" s="137">
        <v>1.5830693952813211</v>
      </c>
      <c r="E23" s="137">
        <v>1.2640053256703068</v>
      </c>
      <c r="F23" s="137">
        <v>1.2185572501590509</v>
      </c>
      <c r="G23" s="137">
        <v>1.1806161356311007</v>
      </c>
      <c r="H23" s="137">
        <v>1.1426448540195102</v>
      </c>
      <c r="I23" s="137">
        <v>1.1172642278143239</v>
      </c>
      <c r="J23" s="137">
        <v>1.0999485413019783</v>
      </c>
      <c r="K23" s="137">
        <v>1.0881670027192727</v>
      </c>
      <c r="L23" s="137">
        <v>1.083913933418897</v>
      </c>
      <c r="M23" s="137">
        <v>1.0496794885374123</v>
      </c>
      <c r="N23" s="137">
        <v>1.0277284744765491</v>
      </c>
      <c r="O23" s="137">
        <v>1.0890231396575616</v>
      </c>
    </row>
    <row r="24" spans="1:15" ht="15.75" x14ac:dyDescent="0.3">
      <c r="A24" s="119" t="s">
        <v>246</v>
      </c>
      <c r="B24" s="87" t="s">
        <v>343</v>
      </c>
      <c r="C24" s="137">
        <v>1.2972036304645215E-3</v>
      </c>
      <c r="D24" s="137">
        <v>1.183647492922507E-3</v>
      </c>
      <c r="E24" s="137">
        <v>1.183647492922507E-3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</row>
    <row r="25" spans="1:15" ht="15.75" x14ac:dyDescent="0.3">
      <c r="A25" s="119" t="s">
        <v>160</v>
      </c>
      <c r="B25" s="87" t="s">
        <v>247</v>
      </c>
      <c r="C25" s="137">
        <v>7.223651385663814</v>
      </c>
      <c r="D25" s="137">
        <v>7.1239568761428185</v>
      </c>
      <c r="E25" s="137">
        <v>6.9506972120287731</v>
      </c>
      <c r="F25" s="137">
        <v>9.053856708941721</v>
      </c>
      <c r="G25" s="137">
        <v>10.700492110678914</v>
      </c>
      <c r="H25" s="137">
        <v>11.514278679707019</v>
      </c>
      <c r="I25" s="137">
        <v>12.056805286919404</v>
      </c>
      <c r="J25" s="137">
        <v>12.057350028157229</v>
      </c>
      <c r="K25" s="137">
        <v>12.057633010738149</v>
      </c>
      <c r="L25" s="137">
        <v>12.058148031719702</v>
      </c>
      <c r="M25" s="137">
        <v>12.058451943055752</v>
      </c>
      <c r="N25" s="137">
        <v>12.059222345296424</v>
      </c>
      <c r="O25" s="137">
        <v>12.059961399721709</v>
      </c>
    </row>
    <row r="26" spans="1:15" ht="15.75" x14ac:dyDescent="0.3">
      <c r="A26" s="119"/>
      <c r="B26" s="88" t="s">
        <v>344</v>
      </c>
      <c r="C26" s="140">
        <f t="shared" ref="C26:O26" si="0">SUM(C17:C25)</f>
        <v>48.011024168399516</v>
      </c>
      <c r="D26" s="140">
        <f t="shared" si="0"/>
        <v>46.051616427935919</v>
      </c>
      <c r="E26" s="140">
        <f t="shared" si="0"/>
        <v>40.901915045354286</v>
      </c>
      <c r="F26" s="140">
        <f t="shared" ref="F26" si="1">SUM(F17:F25)</f>
        <v>31.556953136586763</v>
      </c>
      <c r="G26" s="140">
        <f t="shared" si="0"/>
        <v>32.715878807946673</v>
      </c>
      <c r="H26" s="140">
        <f t="shared" ref="H26" si="2">SUM(H17:H25)</f>
        <v>32.8054031032365</v>
      </c>
      <c r="I26" s="140">
        <f t="shared" si="0"/>
        <v>32.955312894200695</v>
      </c>
      <c r="J26" s="140">
        <f t="shared" ref="J26" si="3">SUM(J17:J25)</f>
        <v>32.240201197703541</v>
      </c>
      <c r="K26" s="140">
        <f t="shared" si="0"/>
        <v>31.894480039075944</v>
      </c>
      <c r="L26" s="140">
        <f t="shared" ref="L26" si="4">SUM(L17:L25)</f>
        <v>31.201707035253094</v>
      </c>
      <c r="M26" s="140">
        <f t="shared" si="0"/>
        <v>30.708964345901805</v>
      </c>
      <c r="N26" s="140">
        <f t="shared" si="0"/>
        <v>30.26375928137292</v>
      </c>
      <c r="O26" s="140">
        <f t="shared" si="0"/>
        <v>35.988441535034312</v>
      </c>
    </row>
    <row r="27" spans="1:15" ht="15.75" x14ac:dyDescent="0.3">
      <c r="A27" s="120"/>
      <c r="B27" s="89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</row>
    <row r="28" spans="1:15" ht="16.5" x14ac:dyDescent="0.3">
      <c r="A28" s="120"/>
      <c r="B28" s="90" t="s">
        <v>336</v>
      </c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</row>
    <row r="29" spans="1:15" ht="30" x14ac:dyDescent="0.35">
      <c r="A29" s="118"/>
      <c r="B29" s="85" t="s">
        <v>334</v>
      </c>
      <c r="C29" s="86">
        <v>2018</v>
      </c>
      <c r="D29" s="86">
        <v>2019</v>
      </c>
      <c r="E29" s="86">
        <v>2020</v>
      </c>
      <c r="F29" s="86">
        <v>2023</v>
      </c>
      <c r="G29" s="86">
        <v>2025</v>
      </c>
      <c r="H29" s="86">
        <v>2028</v>
      </c>
      <c r="I29" s="86">
        <v>2030</v>
      </c>
      <c r="J29" s="86">
        <v>2033</v>
      </c>
      <c r="K29" s="86">
        <v>2035</v>
      </c>
      <c r="L29" s="86">
        <v>2038</v>
      </c>
      <c r="M29" s="86">
        <v>2040</v>
      </c>
      <c r="N29" s="86">
        <v>2045</v>
      </c>
      <c r="O29" s="86">
        <v>2050</v>
      </c>
    </row>
    <row r="30" spans="1:15" ht="15.75" x14ac:dyDescent="0.3">
      <c r="A30" s="119" t="s">
        <v>167</v>
      </c>
      <c r="B30" s="92" t="s">
        <v>248</v>
      </c>
      <c r="C30" s="137">
        <v>20.942147793029438</v>
      </c>
      <c r="D30" s="137">
        <v>19.964505196470252</v>
      </c>
      <c r="E30" s="137">
        <v>18.603684236869963</v>
      </c>
      <c r="F30" s="137">
        <v>17.216014419679983</v>
      </c>
      <c r="G30" s="137">
        <v>16.444572703995082</v>
      </c>
      <c r="H30" s="137">
        <v>15.812579060689643</v>
      </c>
      <c r="I30" s="137">
        <v>15.446841904315704</v>
      </c>
      <c r="J30" s="137">
        <v>14.545412477069979</v>
      </c>
      <c r="K30" s="137">
        <v>13.938578943843051</v>
      </c>
      <c r="L30" s="137">
        <v>13.770662786999234</v>
      </c>
      <c r="M30" s="137">
        <v>13.654897987031463</v>
      </c>
      <c r="N30" s="137">
        <v>13.431499289175527</v>
      </c>
      <c r="O30" s="137">
        <v>12.934003772315005</v>
      </c>
    </row>
    <row r="31" spans="1:15" ht="15.75" x14ac:dyDescent="0.3">
      <c r="A31" s="119" t="s">
        <v>10</v>
      </c>
      <c r="B31" s="92" t="s">
        <v>249</v>
      </c>
      <c r="C31" s="137">
        <v>3.7016786557664614</v>
      </c>
      <c r="D31" s="137">
        <v>3.788052377325636</v>
      </c>
      <c r="E31" s="137">
        <v>3.6108947137684124</v>
      </c>
      <c r="F31" s="137">
        <v>3.5047051665772306</v>
      </c>
      <c r="G31" s="137">
        <v>3.3609334181360468</v>
      </c>
      <c r="H31" s="137">
        <v>3.2156191642241501</v>
      </c>
      <c r="I31" s="137">
        <v>3.1208776626994355</v>
      </c>
      <c r="J31" s="137">
        <v>2.9938630020728629</v>
      </c>
      <c r="K31" s="137">
        <v>2.9111128861102715</v>
      </c>
      <c r="L31" s="137">
        <v>2.811722411314451</v>
      </c>
      <c r="M31" s="137">
        <v>2.7460286423846343</v>
      </c>
      <c r="N31" s="137">
        <v>2.6010365401562714</v>
      </c>
      <c r="O31" s="137">
        <v>2.4595803711826725</v>
      </c>
    </row>
    <row r="32" spans="1:15" ht="15.75" x14ac:dyDescent="0.3">
      <c r="A32" s="119" t="s">
        <v>168</v>
      </c>
      <c r="B32" s="92" t="s">
        <v>250</v>
      </c>
      <c r="C32" s="137">
        <v>3.1706329602213521</v>
      </c>
      <c r="D32" s="137">
        <v>3.0345781913344174</v>
      </c>
      <c r="E32" s="137">
        <v>2.8110395024405403</v>
      </c>
      <c r="F32" s="137">
        <v>2.5940459545275849</v>
      </c>
      <c r="G32" s="137">
        <v>2.4262785868174293</v>
      </c>
      <c r="H32" s="137">
        <v>2.3278960330441127</v>
      </c>
      <c r="I32" s="137">
        <v>2.2618753954416597</v>
      </c>
      <c r="J32" s="137">
        <v>2.1866300932288616</v>
      </c>
      <c r="K32" s="137">
        <v>2.1038488117893266</v>
      </c>
      <c r="L32" s="137">
        <v>2.068067212714944</v>
      </c>
      <c r="M32" s="137">
        <v>2.0443445286331809</v>
      </c>
      <c r="N32" s="137">
        <v>1.9894966104051564</v>
      </c>
      <c r="O32" s="137">
        <v>1.9129616963866978</v>
      </c>
    </row>
    <row r="33" spans="1:15" ht="15.75" x14ac:dyDescent="0.3">
      <c r="A33" s="119" t="s">
        <v>170</v>
      </c>
      <c r="B33" s="92" t="s">
        <v>251</v>
      </c>
      <c r="C33" s="137">
        <v>9.4285547384080601</v>
      </c>
      <c r="D33" s="137">
        <v>9.3238429389845514</v>
      </c>
      <c r="E33" s="137">
        <v>8.2971664167563066</v>
      </c>
      <c r="F33" s="137">
        <v>7.2876100276333915</v>
      </c>
      <c r="G33" s="137">
        <v>6.8436026102168359</v>
      </c>
      <c r="H33" s="137">
        <v>6.6249251848616559</v>
      </c>
      <c r="I33" s="137">
        <v>6.5091082323859855</v>
      </c>
      <c r="J33" s="137">
        <v>6.3597810683194718</v>
      </c>
      <c r="K33" s="137">
        <v>6.2488833839391953</v>
      </c>
      <c r="L33" s="137">
        <v>6.1120752183497462</v>
      </c>
      <c r="M33" s="137">
        <v>6.0153328942128095</v>
      </c>
      <c r="N33" s="137">
        <v>5.7866475179346146</v>
      </c>
      <c r="O33" s="137">
        <v>5.518392450326103</v>
      </c>
    </row>
    <row r="34" spans="1:15" ht="15.75" x14ac:dyDescent="0.3">
      <c r="A34" s="119" t="s">
        <v>164</v>
      </c>
      <c r="B34" s="92" t="s">
        <v>252</v>
      </c>
      <c r="C34" s="137">
        <v>18.223841226798235</v>
      </c>
      <c r="D34" s="137">
        <v>16.775548291578065</v>
      </c>
      <c r="E34" s="137">
        <v>14.356152886697394</v>
      </c>
      <c r="F34" s="137">
        <v>16.138839363113188</v>
      </c>
      <c r="G34" s="137">
        <v>15.941848010137994</v>
      </c>
      <c r="H34" s="137">
        <v>15.360320717514837</v>
      </c>
      <c r="I34" s="137">
        <v>14.973816870299057</v>
      </c>
      <c r="J34" s="137">
        <v>14.66983418053535</v>
      </c>
      <c r="K34" s="137">
        <v>14.460772827826643</v>
      </c>
      <c r="L34" s="137">
        <v>13.919865588282882</v>
      </c>
      <c r="M34" s="137">
        <v>13.549532083985813</v>
      </c>
      <c r="N34" s="137">
        <v>12.332862980089558</v>
      </c>
      <c r="O34" s="137">
        <v>10.77863283430092</v>
      </c>
    </row>
    <row r="35" spans="1:15" ht="15.75" x14ac:dyDescent="0.3">
      <c r="A35" s="119" t="s">
        <v>165</v>
      </c>
      <c r="B35" s="92" t="s">
        <v>253</v>
      </c>
      <c r="C35" s="137">
        <v>2.7848384069055152</v>
      </c>
      <c r="D35" s="137">
        <v>2.675196870570749</v>
      </c>
      <c r="E35" s="137">
        <v>2.3626926896024742</v>
      </c>
      <c r="F35" s="137">
        <v>2.7602735183405915</v>
      </c>
      <c r="G35" s="137">
        <v>2.6523267693812413</v>
      </c>
      <c r="H35" s="137">
        <v>2.6472217135751896</v>
      </c>
      <c r="I35" s="137">
        <v>2.6440379868927431</v>
      </c>
      <c r="J35" s="137">
        <v>2.6485323539836796</v>
      </c>
      <c r="K35" s="137">
        <v>2.6514789501679692</v>
      </c>
      <c r="L35" s="137">
        <v>2.6604476081899882</v>
      </c>
      <c r="M35" s="137">
        <v>2.6661539815770809</v>
      </c>
      <c r="N35" s="137">
        <v>2.680760716844834</v>
      </c>
      <c r="O35" s="137">
        <v>2.6898968549959501</v>
      </c>
    </row>
    <row r="36" spans="1:15" ht="15.75" x14ac:dyDescent="0.3">
      <c r="A36" s="119" t="s">
        <v>171</v>
      </c>
      <c r="B36" s="92" t="s">
        <v>254</v>
      </c>
      <c r="C36" s="137">
        <v>19.396303996532055</v>
      </c>
      <c r="D36" s="137">
        <v>19.416725699928737</v>
      </c>
      <c r="E36" s="137">
        <v>17.694488203375919</v>
      </c>
      <c r="F36" s="137">
        <v>17.440531317489526</v>
      </c>
      <c r="G36" s="137">
        <v>16.655101819164845</v>
      </c>
      <c r="H36" s="137">
        <v>15.791689663718174</v>
      </c>
      <c r="I36" s="137">
        <v>15.220571061600634</v>
      </c>
      <c r="J36" s="137">
        <v>14.600232911043392</v>
      </c>
      <c r="K36" s="137">
        <v>14.182543558268771</v>
      </c>
      <c r="L36" s="137">
        <v>13.613252839077568</v>
      </c>
      <c r="M36" s="137">
        <v>13.223042027158641</v>
      </c>
      <c r="N36" s="137">
        <v>12.324512449239766</v>
      </c>
      <c r="O36" s="137">
        <v>11.74047979440369</v>
      </c>
    </row>
    <row r="37" spans="1:15" ht="15.75" x14ac:dyDescent="0.3">
      <c r="A37" s="119" t="s">
        <v>169</v>
      </c>
      <c r="B37" s="92" t="s">
        <v>255</v>
      </c>
      <c r="C37" s="137">
        <v>2.5562391596608887</v>
      </c>
      <c r="D37" s="137">
        <v>2.4370200961609254</v>
      </c>
      <c r="E37" s="137">
        <v>2.3075499514954596</v>
      </c>
      <c r="F37" s="137">
        <v>2.3013847696846241</v>
      </c>
      <c r="G37" s="137">
        <v>2.1828874185206977</v>
      </c>
      <c r="H37" s="137">
        <v>2.1279701900598278</v>
      </c>
      <c r="I37" s="137">
        <v>2.0913380281630278</v>
      </c>
      <c r="J37" s="137">
        <v>2.0451808763747561</v>
      </c>
      <c r="K37" s="137">
        <v>2.0134409728400167</v>
      </c>
      <c r="L37" s="137">
        <v>1.9765191565217204</v>
      </c>
      <c r="M37" s="137">
        <v>1.9505696772084147</v>
      </c>
      <c r="N37" s="137">
        <v>1.8886061610130265</v>
      </c>
      <c r="O37" s="137">
        <v>1.8155411686866225</v>
      </c>
    </row>
    <row r="38" spans="1:15" ht="15.75" x14ac:dyDescent="0.3">
      <c r="A38" s="119" t="s">
        <v>166</v>
      </c>
      <c r="B38" s="92" t="s">
        <v>256</v>
      </c>
      <c r="C38" s="137">
        <v>2.7372168598171926</v>
      </c>
      <c r="D38" s="137">
        <v>2.5569863980102996</v>
      </c>
      <c r="E38" s="137">
        <v>2.371085234392909</v>
      </c>
      <c r="F38" s="137">
        <v>2.2985899509400936</v>
      </c>
      <c r="G38" s="137">
        <v>2.2043088823156918</v>
      </c>
      <c r="H38" s="137">
        <v>2.1525524155171651</v>
      </c>
      <c r="I38" s="137">
        <v>2.1188838490828088</v>
      </c>
      <c r="J38" s="137">
        <v>2.0791845169609826</v>
      </c>
      <c r="K38" s="137">
        <v>2.0529064806187352</v>
      </c>
      <c r="L38" s="137">
        <v>2.0225435598632631</v>
      </c>
      <c r="M38" s="137">
        <v>2.0016538415189968</v>
      </c>
      <c r="N38" s="137">
        <v>1.9515409940999058</v>
      </c>
      <c r="O38" s="137">
        <v>1.8935765643568401</v>
      </c>
    </row>
    <row r="39" spans="1:15" ht="15.75" x14ac:dyDescent="0.3">
      <c r="A39" s="119"/>
      <c r="B39" s="93" t="s">
        <v>345</v>
      </c>
      <c r="C39" s="141">
        <f t="shared" ref="C39:D39" si="5">SUM(C30:C38)</f>
        <v>82.941453797139204</v>
      </c>
      <c r="D39" s="141">
        <f t="shared" si="5"/>
        <v>79.972456060363626</v>
      </c>
      <c r="E39" s="141">
        <f t="shared" ref="E39:O39" si="6">SUM(E30:E38)</f>
        <v>72.414753835399381</v>
      </c>
      <c r="F39" s="141">
        <f t="shared" si="6"/>
        <v>71.541994487986202</v>
      </c>
      <c r="G39" s="141">
        <f t="shared" si="6"/>
        <v>68.711860218685857</v>
      </c>
      <c r="H39" s="141">
        <f t="shared" si="6"/>
        <v>66.060774143204753</v>
      </c>
      <c r="I39" s="141">
        <f t="shared" si="6"/>
        <v>64.38735099088106</v>
      </c>
      <c r="J39" s="141">
        <f t="shared" si="6"/>
        <v>62.128651479589344</v>
      </c>
      <c r="K39" s="141">
        <f t="shared" si="6"/>
        <v>60.563566815403981</v>
      </c>
      <c r="L39" s="141">
        <f t="shared" si="6"/>
        <v>58.955156381313799</v>
      </c>
      <c r="M39" s="141">
        <f t="shared" si="6"/>
        <v>57.851555663711039</v>
      </c>
      <c r="N39" s="141">
        <f t="shared" si="6"/>
        <v>54.986963258958674</v>
      </c>
      <c r="O39" s="141">
        <f t="shared" si="6"/>
        <v>51.743065506954501</v>
      </c>
    </row>
    <row r="40" spans="1:15" ht="15.75" x14ac:dyDescent="0.3">
      <c r="A40" s="120"/>
      <c r="B40" s="89"/>
      <c r="C40" s="152"/>
      <c r="D40" s="152"/>
      <c r="E40" s="152"/>
      <c r="F40" s="187"/>
      <c r="G40" s="187"/>
      <c r="H40" s="152"/>
      <c r="I40" s="152"/>
      <c r="J40" s="152"/>
      <c r="K40" s="152"/>
      <c r="L40" s="152"/>
      <c r="M40" s="152"/>
      <c r="N40" s="152"/>
      <c r="O40" s="152"/>
    </row>
    <row r="41" spans="1:15" ht="16.5" x14ac:dyDescent="0.3">
      <c r="A41" s="120"/>
      <c r="B41" s="95" t="s">
        <v>317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</row>
    <row r="42" spans="1:15" ht="30" x14ac:dyDescent="0.35">
      <c r="A42" s="118"/>
      <c r="B42" s="85" t="s">
        <v>334</v>
      </c>
      <c r="C42" s="86">
        <v>2018</v>
      </c>
      <c r="D42" s="86">
        <v>2019</v>
      </c>
      <c r="E42" s="86">
        <v>2020</v>
      </c>
      <c r="F42" s="86">
        <v>2023</v>
      </c>
      <c r="G42" s="86">
        <v>2025</v>
      </c>
      <c r="H42" s="86">
        <v>2028</v>
      </c>
      <c r="I42" s="86">
        <v>2030</v>
      </c>
      <c r="J42" s="86">
        <v>2033</v>
      </c>
      <c r="K42" s="86">
        <v>2035</v>
      </c>
      <c r="L42" s="86">
        <v>2038</v>
      </c>
      <c r="M42" s="86">
        <v>2040</v>
      </c>
      <c r="N42" s="86">
        <v>2045</v>
      </c>
      <c r="O42" s="86">
        <v>2050</v>
      </c>
    </row>
    <row r="43" spans="1:15" ht="15.75" x14ac:dyDescent="0.3">
      <c r="A43" s="119" t="s">
        <v>210</v>
      </c>
      <c r="B43" s="92" t="s">
        <v>257</v>
      </c>
      <c r="C43" s="137">
        <v>13.613443592583918</v>
      </c>
      <c r="D43" s="137">
        <v>13.856928799556393</v>
      </c>
      <c r="E43" s="137">
        <v>13.400675520688914</v>
      </c>
      <c r="F43" s="137">
        <v>12.554683830868537</v>
      </c>
      <c r="G43" s="137">
        <v>12.051132928227872</v>
      </c>
      <c r="H43" s="137">
        <v>11.316738327326235</v>
      </c>
      <c r="I43" s="137">
        <v>10.742984987686381</v>
      </c>
      <c r="J43" s="137">
        <v>9.1046926568606672</v>
      </c>
      <c r="K43" s="137">
        <v>8.1450736709630398</v>
      </c>
      <c r="L43" s="137">
        <v>6.850456953043377</v>
      </c>
      <c r="M43" s="137">
        <v>6.0685684374976026</v>
      </c>
      <c r="N43" s="137">
        <v>4.3478221621707611</v>
      </c>
      <c r="O43" s="137">
        <v>2.9074602690964273</v>
      </c>
    </row>
    <row r="44" spans="1:15" ht="15.75" x14ac:dyDescent="0.3">
      <c r="A44" s="119" t="s">
        <v>209</v>
      </c>
      <c r="B44" s="92" t="s">
        <v>258</v>
      </c>
      <c r="C44" s="137">
        <v>1.2084824507319951</v>
      </c>
      <c r="D44" s="137">
        <v>1.5038148964607649</v>
      </c>
      <c r="E44" s="137">
        <v>1.3953799386366785</v>
      </c>
      <c r="F44" s="137">
        <v>1.4946398287397229</v>
      </c>
      <c r="G44" s="137">
        <v>1.486736457830826</v>
      </c>
      <c r="H44" s="137">
        <v>1.5196139617869782</v>
      </c>
      <c r="I44" s="137">
        <v>1.5455700221776241</v>
      </c>
      <c r="J44" s="137">
        <v>1.5725413147768654</v>
      </c>
      <c r="K44" s="137">
        <v>1.5971271613005515</v>
      </c>
      <c r="L44" s="137">
        <v>1.649778223625102</v>
      </c>
      <c r="M44" s="137">
        <v>1.6870313075925376</v>
      </c>
      <c r="N44" s="137">
        <v>1.7922118086419383</v>
      </c>
      <c r="O44" s="137">
        <v>1.8978645577014628</v>
      </c>
    </row>
    <row r="45" spans="1:15" ht="15.75" x14ac:dyDescent="0.3">
      <c r="A45" s="119" t="s">
        <v>192</v>
      </c>
      <c r="B45" s="92" t="s">
        <v>259</v>
      </c>
      <c r="C45" s="137">
        <v>1.0125927234988534</v>
      </c>
      <c r="D45" s="137">
        <v>1.0147302613418065</v>
      </c>
      <c r="E45" s="137">
        <v>1.0168677215817721</v>
      </c>
      <c r="F45" s="137">
        <v>1.0477959830979264</v>
      </c>
      <c r="G45" s="137">
        <v>1.0684148241086959</v>
      </c>
      <c r="H45" s="137">
        <v>1.0993430856248503</v>
      </c>
      <c r="I45" s="137">
        <v>1.1199619266356207</v>
      </c>
      <c r="J45" s="137">
        <v>1.1219899162826052</v>
      </c>
      <c r="K45" s="137">
        <v>1.1233419093805954</v>
      </c>
      <c r="L45" s="137">
        <v>1.1253698990275804</v>
      </c>
      <c r="M45" s="137">
        <v>1.1267218921255706</v>
      </c>
      <c r="N45" s="137">
        <v>1.1301018748705454</v>
      </c>
      <c r="O45" s="137">
        <v>1.1334818576155203</v>
      </c>
    </row>
    <row r="46" spans="1:15" ht="15.75" x14ac:dyDescent="0.3">
      <c r="A46" s="119" t="s">
        <v>188</v>
      </c>
      <c r="B46" s="92" t="s">
        <v>260</v>
      </c>
      <c r="C46" s="137">
        <v>0.3815268668695696</v>
      </c>
      <c r="D46" s="137">
        <v>0.3748594953309376</v>
      </c>
      <c r="E46" s="137">
        <v>0.37563036733318161</v>
      </c>
      <c r="F46" s="137">
        <v>0.37713967755388461</v>
      </c>
      <c r="G46" s="137">
        <v>0.37811555304419792</v>
      </c>
      <c r="H46" s="137">
        <v>0.37876945168563164</v>
      </c>
      <c r="I46" s="137">
        <v>0.37972522018694621</v>
      </c>
      <c r="J46" s="137">
        <v>0.37984370762180075</v>
      </c>
      <c r="K46" s="137">
        <v>0.38027316048009696</v>
      </c>
      <c r="L46" s="137">
        <v>0.38039905152299303</v>
      </c>
      <c r="M46" s="137">
        <v>0.37977642680202645</v>
      </c>
      <c r="N46" s="137">
        <v>0.37873012818012086</v>
      </c>
      <c r="O46" s="137">
        <v>0.37686728283641524</v>
      </c>
    </row>
    <row r="47" spans="1:15" ht="15.75" x14ac:dyDescent="0.3">
      <c r="A47" s="119"/>
      <c r="B47" s="97" t="s">
        <v>346</v>
      </c>
      <c r="C47" s="142">
        <f t="shared" ref="C47:D47" si="7">SUM(C43:C46)</f>
        <v>16.216045633684338</v>
      </c>
      <c r="D47" s="142">
        <f t="shared" si="7"/>
        <v>16.750333452689901</v>
      </c>
      <c r="E47" s="142">
        <f t="shared" ref="E47:O47" si="8">SUM(E43:E46)</f>
        <v>16.188553548240545</v>
      </c>
      <c r="F47" s="142">
        <f t="shared" si="8"/>
        <v>15.474259320260071</v>
      </c>
      <c r="G47" s="142">
        <f t="shared" si="8"/>
        <v>14.984399763211593</v>
      </c>
      <c r="H47" s="142">
        <f t="shared" si="8"/>
        <v>14.314464826423695</v>
      </c>
      <c r="I47" s="142">
        <f t="shared" si="8"/>
        <v>13.788242156686573</v>
      </c>
      <c r="J47" s="142">
        <f t="shared" si="8"/>
        <v>12.179067595541937</v>
      </c>
      <c r="K47" s="142">
        <f t="shared" si="8"/>
        <v>11.245815902124285</v>
      </c>
      <c r="L47" s="142">
        <f t="shared" si="8"/>
        <v>10.006004127219052</v>
      </c>
      <c r="M47" s="142">
        <f t="shared" si="8"/>
        <v>9.2620980640177368</v>
      </c>
      <c r="N47" s="142">
        <f t="shared" si="8"/>
        <v>7.6488659738633658</v>
      </c>
      <c r="O47" s="142">
        <f t="shared" si="8"/>
        <v>6.3156739672498263</v>
      </c>
    </row>
    <row r="48" spans="1:15" ht="15.75" x14ac:dyDescent="0.3">
      <c r="A48" s="120"/>
      <c r="B48" s="89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</row>
    <row r="49" spans="1:15" ht="16.5" x14ac:dyDescent="0.3">
      <c r="A49" s="120"/>
      <c r="B49" s="98" t="s">
        <v>337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1:15" ht="30" x14ac:dyDescent="0.35">
      <c r="A50" s="118"/>
      <c r="B50" s="85" t="s">
        <v>334</v>
      </c>
      <c r="C50" s="86">
        <v>2018</v>
      </c>
      <c r="D50" s="86">
        <v>2019</v>
      </c>
      <c r="E50" s="86">
        <v>2020</v>
      </c>
      <c r="F50" s="86">
        <v>2023</v>
      </c>
      <c r="G50" s="86">
        <v>2025</v>
      </c>
      <c r="H50" s="86">
        <v>2028</v>
      </c>
      <c r="I50" s="86">
        <v>2030</v>
      </c>
      <c r="J50" s="86">
        <v>2033</v>
      </c>
      <c r="K50" s="86">
        <v>2035</v>
      </c>
      <c r="L50" s="86">
        <v>2038</v>
      </c>
      <c r="M50" s="86">
        <v>2040</v>
      </c>
      <c r="N50" s="86">
        <v>2045</v>
      </c>
      <c r="O50" s="86">
        <v>2050</v>
      </c>
    </row>
    <row r="51" spans="1:15" ht="15.75" x14ac:dyDescent="0.3">
      <c r="A51" s="121" t="s">
        <v>227</v>
      </c>
      <c r="B51" s="87" t="s">
        <v>261</v>
      </c>
      <c r="C51" s="137">
        <v>42.836684199552309</v>
      </c>
      <c r="D51" s="137">
        <v>41.526905961296507</v>
      </c>
      <c r="E51" s="137">
        <v>39.763503094592828</v>
      </c>
      <c r="F51" s="137">
        <v>38.374288403605831</v>
      </c>
      <c r="G51" s="137">
        <v>35.924098981009529</v>
      </c>
      <c r="H51" s="137">
        <v>32.423072575645733</v>
      </c>
      <c r="I51" s="137">
        <v>30.084878771158024</v>
      </c>
      <c r="J51" s="137">
        <v>27.163406231185416</v>
      </c>
      <c r="K51" s="137">
        <v>25.213687822330247</v>
      </c>
      <c r="L51" s="137">
        <v>23.409050861421193</v>
      </c>
      <c r="M51" s="137">
        <v>22.205768750857722</v>
      </c>
      <c r="N51" s="137">
        <v>19.22010187618082</v>
      </c>
      <c r="O51" s="137">
        <v>16.022433663853469</v>
      </c>
    </row>
    <row r="52" spans="1:15" ht="15.75" x14ac:dyDescent="0.3">
      <c r="A52" s="121" t="s">
        <v>237</v>
      </c>
      <c r="B52" s="87" t="s">
        <v>262</v>
      </c>
      <c r="C52" s="137">
        <v>1.1902765345829611</v>
      </c>
      <c r="D52" s="137">
        <v>1.2239800662620606</v>
      </c>
      <c r="E52" s="137">
        <v>1.2087405814347159</v>
      </c>
      <c r="F52" s="137">
        <v>1.0437067683991454</v>
      </c>
      <c r="G52" s="137">
        <v>1.0095947431655294</v>
      </c>
      <c r="H52" s="137">
        <v>0.91184704044604137</v>
      </c>
      <c r="I52" s="137">
        <v>0.85887975057990595</v>
      </c>
      <c r="J52" s="137">
        <v>0.74056033795943232</v>
      </c>
      <c r="K52" s="137">
        <v>0.61668038310078443</v>
      </c>
      <c r="L52" s="137">
        <v>0.42189292721506871</v>
      </c>
      <c r="M52" s="137">
        <v>0.31039320623325606</v>
      </c>
      <c r="N52" s="137">
        <v>0.15966553661631011</v>
      </c>
      <c r="O52" s="137">
        <v>8.3178677073983007E-2</v>
      </c>
    </row>
    <row r="53" spans="1:15" ht="15.75" x14ac:dyDescent="0.3">
      <c r="A53" s="121" t="s">
        <v>235</v>
      </c>
      <c r="B53" s="87" t="s">
        <v>263</v>
      </c>
      <c r="C53" s="137">
        <v>9.7396502455524323E-2</v>
      </c>
      <c r="D53" s="137">
        <v>8.7316120005011835E-2</v>
      </c>
      <c r="E53" s="137">
        <v>0.10645860115878571</v>
      </c>
      <c r="F53" s="137">
        <v>6.0653094190843658E-2</v>
      </c>
      <c r="G53" s="137">
        <v>5.6413664850649498E-2</v>
      </c>
      <c r="H53" s="137">
        <v>4.4256333513506656E-2</v>
      </c>
      <c r="I53" s="137">
        <v>3.1109517695124819E-2</v>
      </c>
      <c r="J53" s="137">
        <v>9.9507438542360965E-3</v>
      </c>
      <c r="K53" s="137">
        <v>3.3791583407000239E-3</v>
      </c>
      <c r="L53" s="137">
        <v>1.4935132314921682E-3</v>
      </c>
      <c r="M53" s="137">
        <v>1.5235328474451605E-3</v>
      </c>
      <c r="N53" s="137">
        <v>1.6012483343223337E-3</v>
      </c>
      <c r="O53" s="137">
        <v>1.6829280920786576E-3</v>
      </c>
    </row>
    <row r="54" spans="1:15" ht="15.75" x14ac:dyDescent="0.3">
      <c r="A54" s="121" t="s">
        <v>191</v>
      </c>
      <c r="B54" s="87" t="s">
        <v>264</v>
      </c>
      <c r="C54" s="137">
        <v>1.2734529976297897</v>
      </c>
      <c r="D54" s="137">
        <v>0.94615373356617671</v>
      </c>
      <c r="E54" s="137">
        <v>0.90038578943822067</v>
      </c>
      <c r="F54" s="137">
        <v>0.84986543037884421</v>
      </c>
      <c r="G54" s="137">
        <v>0.84803743804835496</v>
      </c>
      <c r="H54" s="137">
        <v>0.84526284984768774</v>
      </c>
      <c r="I54" s="137">
        <v>0.83374670749532587</v>
      </c>
      <c r="J54" s="137">
        <v>0.82205950116021653</v>
      </c>
      <c r="K54" s="137">
        <v>0.82419263940137943</v>
      </c>
      <c r="L54" s="137">
        <v>0.82410178327152117</v>
      </c>
      <c r="M54" s="137">
        <v>0.82416012453381515</v>
      </c>
      <c r="N54" s="137">
        <v>0.82402243296041122</v>
      </c>
      <c r="O54" s="137">
        <v>0.82127965933463742</v>
      </c>
    </row>
    <row r="55" spans="1:15" ht="15.75" x14ac:dyDescent="0.3">
      <c r="A55" s="121" t="s">
        <v>206</v>
      </c>
      <c r="B55" s="87" t="s">
        <v>265</v>
      </c>
      <c r="C55" s="137">
        <v>0.28041768789593841</v>
      </c>
      <c r="D55" s="137">
        <v>0.28077979559787691</v>
      </c>
      <c r="E55" s="137">
        <v>0.28008690540478115</v>
      </c>
      <c r="F55" s="137">
        <v>0.27887466911417952</v>
      </c>
      <c r="G55" s="137">
        <v>0.27760458479171457</v>
      </c>
      <c r="H55" s="137">
        <v>0.27760458479171457</v>
      </c>
      <c r="I55" s="137">
        <v>0.27760458479171457</v>
      </c>
      <c r="J55" s="137">
        <v>0.27760458479171457</v>
      </c>
      <c r="K55" s="137">
        <v>0.27760458479171457</v>
      </c>
      <c r="L55" s="137">
        <v>0.27760458479171457</v>
      </c>
      <c r="M55" s="137">
        <v>0.27760458479171457</v>
      </c>
      <c r="N55" s="137">
        <v>0.27760458479171457</v>
      </c>
      <c r="O55" s="137">
        <v>0.27760458479171457</v>
      </c>
    </row>
    <row r="56" spans="1:15" ht="15.75" x14ac:dyDescent="0.3">
      <c r="A56" s="121" t="s">
        <v>187</v>
      </c>
      <c r="B56" s="87" t="s">
        <v>266</v>
      </c>
      <c r="C56" s="137">
        <v>2.8280754322429589</v>
      </c>
      <c r="D56" s="137">
        <v>2.8671151744461465</v>
      </c>
      <c r="E56" s="137">
        <v>2.9043724685863652</v>
      </c>
      <c r="F56" s="137">
        <v>3.0128212458733277</v>
      </c>
      <c r="G56" s="137">
        <v>3.0853790996077759</v>
      </c>
      <c r="H56" s="137">
        <v>3.1195027746991886</v>
      </c>
      <c r="I56" s="137">
        <v>3.1455998323112762</v>
      </c>
      <c r="J56" s="137">
        <v>3.1197873431653518</v>
      </c>
      <c r="K56" s="137">
        <v>3.1406809971820682</v>
      </c>
      <c r="L56" s="137">
        <v>3.1686372005994481</v>
      </c>
      <c r="M56" s="137">
        <v>3.1826729533439537</v>
      </c>
      <c r="N56" s="137">
        <v>3.2213404825300755</v>
      </c>
      <c r="O56" s="137">
        <v>3.2537039590113426</v>
      </c>
    </row>
    <row r="57" spans="1:15" ht="15.75" x14ac:dyDescent="0.3">
      <c r="A57" s="121" t="s">
        <v>267</v>
      </c>
      <c r="B57" s="87" t="s">
        <v>268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</row>
    <row r="58" spans="1:15" x14ac:dyDescent="0.25">
      <c r="A58" s="121"/>
      <c r="B58" s="100" t="s">
        <v>347</v>
      </c>
      <c r="C58" s="143">
        <f t="shared" ref="C58:D58" si="9">SUM(C51:C57)</f>
        <v>48.506303354359488</v>
      </c>
      <c r="D58" s="143">
        <f t="shared" si="9"/>
        <v>46.932250851173784</v>
      </c>
      <c r="E58" s="143">
        <f>SUM(E51:E57)</f>
        <v>45.163547440615694</v>
      </c>
      <c r="F58" s="143">
        <f t="shared" ref="F58:O58" si="10">SUM(F51:F57)</f>
        <v>43.620209611562167</v>
      </c>
      <c r="G58" s="143">
        <f t="shared" si="10"/>
        <v>41.201128511473563</v>
      </c>
      <c r="H58" s="143">
        <f t="shared" si="10"/>
        <v>37.621546158943872</v>
      </c>
      <c r="I58" s="143">
        <f t="shared" si="10"/>
        <v>35.231819164031371</v>
      </c>
      <c r="J58" s="143">
        <f t="shared" si="10"/>
        <v>32.133368742116367</v>
      </c>
      <c r="K58" s="143">
        <f t="shared" si="10"/>
        <v>30.076225585146894</v>
      </c>
      <c r="L58" s="143">
        <f t="shared" si="10"/>
        <v>28.102780870530434</v>
      </c>
      <c r="M58" s="143">
        <f t="shared" si="10"/>
        <v>26.802123152607908</v>
      </c>
      <c r="N58" s="143">
        <f t="shared" si="10"/>
        <v>23.70433616141365</v>
      </c>
      <c r="O58" s="143">
        <f t="shared" si="10"/>
        <v>20.45988347215723</v>
      </c>
    </row>
    <row r="59" spans="1:15" ht="15.75" x14ac:dyDescent="0.3">
      <c r="A59" s="121" t="s">
        <v>230</v>
      </c>
      <c r="B59" s="87" t="s">
        <v>269</v>
      </c>
      <c r="C59" s="137">
        <v>22.282770735096069</v>
      </c>
      <c r="D59" s="137">
        <v>21.733504810413038</v>
      </c>
      <c r="E59" s="137">
        <v>19.914822535809449</v>
      </c>
      <c r="F59" s="137">
        <v>20.023007387198771</v>
      </c>
      <c r="G59" s="137">
        <v>18.684363517143666</v>
      </c>
      <c r="H59" s="137">
        <v>16.971696738379354</v>
      </c>
      <c r="I59" s="137">
        <v>15.829918885869818</v>
      </c>
      <c r="J59" s="137">
        <v>15.319746835344583</v>
      </c>
      <c r="K59" s="137">
        <v>14.979632134994425</v>
      </c>
      <c r="L59" s="137">
        <v>14.552527448618246</v>
      </c>
      <c r="M59" s="137">
        <v>14.267790991034119</v>
      </c>
      <c r="N59" s="137">
        <v>13.479494316108273</v>
      </c>
      <c r="O59" s="137">
        <v>13.302215762330857</v>
      </c>
    </row>
    <row r="60" spans="1:15" ht="15.75" x14ac:dyDescent="0.3">
      <c r="A60" s="121" t="s">
        <v>238</v>
      </c>
      <c r="B60" s="87" t="s">
        <v>270</v>
      </c>
      <c r="C60" s="137">
        <v>1.5546519063119342</v>
      </c>
      <c r="D60" s="137">
        <v>1.5362434171080031</v>
      </c>
      <c r="E60" s="137">
        <v>1.4787140547906641</v>
      </c>
      <c r="F60" s="137">
        <v>0.63767089998337834</v>
      </c>
      <c r="G60" s="137">
        <v>0.57158475642828432</v>
      </c>
      <c r="H60" s="137">
        <v>0.50023437533705339</v>
      </c>
      <c r="I60" s="137">
        <v>0.46686586801738555</v>
      </c>
      <c r="J60" s="137">
        <v>0.40779066792962476</v>
      </c>
      <c r="K60" s="137">
        <v>0.3603449277638443</v>
      </c>
      <c r="L60" s="137">
        <v>0.28415686162782383</v>
      </c>
      <c r="M60" s="137">
        <v>0.23224050523472756</v>
      </c>
      <c r="N60" s="137">
        <v>0.14509118689689726</v>
      </c>
      <c r="O60" s="137">
        <v>9.0903281237138367E-2</v>
      </c>
    </row>
    <row r="61" spans="1:15" ht="15.75" x14ac:dyDescent="0.3">
      <c r="A61" s="121" t="s">
        <v>236</v>
      </c>
      <c r="B61" s="87" t="s">
        <v>271</v>
      </c>
      <c r="C61" s="137">
        <v>4.3712281051654225</v>
      </c>
      <c r="D61" s="137">
        <v>3.6729844651012886</v>
      </c>
      <c r="E61" s="137">
        <v>3.0756746043964567</v>
      </c>
      <c r="F61" s="137">
        <v>1.9812034743127267</v>
      </c>
      <c r="G61" s="137">
        <v>1.5077535181635475</v>
      </c>
      <c r="H61" s="137">
        <v>1.0223054457781415</v>
      </c>
      <c r="I61" s="137">
        <v>0.84961980006556914</v>
      </c>
      <c r="J61" s="137">
        <v>0.62556301625693367</v>
      </c>
      <c r="K61" s="137">
        <v>0.5098763095614699</v>
      </c>
      <c r="L61" s="137">
        <v>0.38768528237244571</v>
      </c>
      <c r="M61" s="137">
        <v>0.33312716171671419</v>
      </c>
      <c r="N61" s="137">
        <v>0.25659223331332437</v>
      </c>
      <c r="O61" s="137">
        <v>0.20955612779416427</v>
      </c>
    </row>
    <row r="62" spans="1:15" ht="27" x14ac:dyDescent="0.3">
      <c r="A62" s="121" t="s">
        <v>190</v>
      </c>
      <c r="B62" s="87" t="s">
        <v>272</v>
      </c>
      <c r="C62" s="137">
        <v>0.4966687387707891</v>
      </c>
      <c r="D62" s="137">
        <v>0.24088748626640061</v>
      </c>
      <c r="E62" s="137">
        <v>0.19143768290580196</v>
      </c>
      <c r="F62" s="137">
        <v>0.17364380948355407</v>
      </c>
      <c r="G62" s="137">
        <v>0.16936971591846778</v>
      </c>
      <c r="H62" s="137">
        <v>0.16566881953692164</v>
      </c>
      <c r="I62" s="137">
        <v>0.15988996954747359</v>
      </c>
      <c r="J62" s="137">
        <v>0.15439667025081769</v>
      </c>
      <c r="K62" s="137">
        <v>0.15415378024693913</v>
      </c>
      <c r="L62" s="137">
        <v>0.15303838406985823</v>
      </c>
      <c r="M62" s="137">
        <v>0.15237478069070443</v>
      </c>
      <c r="N62" s="137">
        <v>0.15094803350993852</v>
      </c>
      <c r="O62" s="137">
        <v>0.14939219565108619</v>
      </c>
    </row>
    <row r="63" spans="1:15" ht="27" x14ac:dyDescent="0.3">
      <c r="A63" s="121" t="s">
        <v>207</v>
      </c>
      <c r="B63" s="87" t="s">
        <v>273</v>
      </c>
      <c r="C63" s="137">
        <v>1.4327328640701875</v>
      </c>
      <c r="D63" s="137">
        <v>1.6238402848912676</v>
      </c>
      <c r="E63" s="137">
        <v>1.4908728691506457</v>
      </c>
      <c r="F63" s="137">
        <v>0.67419538770512488</v>
      </c>
      <c r="G63" s="137">
        <v>0.57578073502609839</v>
      </c>
      <c r="H63" s="137">
        <v>0.44110236217437293</v>
      </c>
      <c r="I63" s="137">
        <v>0.35131678027322255</v>
      </c>
      <c r="J63" s="137">
        <v>0.28611104537769311</v>
      </c>
      <c r="K63" s="137">
        <v>0.24264055544734003</v>
      </c>
      <c r="L63" s="137">
        <v>0.18664305793825939</v>
      </c>
      <c r="M63" s="137">
        <v>0.14931139293220555</v>
      </c>
      <c r="N63" s="137">
        <v>6.414823527285253E-2</v>
      </c>
      <c r="O63" s="137">
        <v>5.385014712733914E-2</v>
      </c>
    </row>
    <row r="64" spans="1:15" x14ac:dyDescent="0.25">
      <c r="A64" s="121"/>
      <c r="B64" s="100" t="s">
        <v>348</v>
      </c>
      <c r="C64" s="143">
        <f t="shared" ref="C64:D64" si="11">SUM(C59:C63)</f>
        <v>30.138052349414401</v>
      </c>
      <c r="D64" s="143">
        <f t="shared" si="11"/>
        <v>28.80746046378</v>
      </c>
      <c r="E64" s="143">
        <f>SUM(E59:E63)</f>
        <v>26.151521747053021</v>
      </c>
      <c r="F64" s="143">
        <f t="shared" ref="F64:O64" si="12">SUM(F59:F63)</f>
        <v>23.489720958683552</v>
      </c>
      <c r="G64" s="143">
        <f t="shared" si="12"/>
        <v>21.50885224268006</v>
      </c>
      <c r="H64" s="143">
        <f t="shared" si="12"/>
        <v>19.101007741205844</v>
      </c>
      <c r="I64" s="143">
        <f t="shared" si="12"/>
        <v>17.657611303773468</v>
      </c>
      <c r="J64" s="143">
        <f t="shared" si="12"/>
        <v>16.793608235159656</v>
      </c>
      <c r="K64" s="143">
        <f t="shared" si="12"/>
        <v>16.24664770801402</v>
      </c>
      <c r="L64" s="143">
        <f t="shared" si="12"/>
        <v>15.564051034626633</v>
      </c>
      <c r="M64" s="143">
        <f t="shared" si="12"/>
        <v>15.13484483160847</v>
      </c>
      <c r="N64" s="143">
        <f t="shared" si="12"/>
        <v>14.096274005101286</v>
      </c>
      <c r="O64" s="143">
        <f t="shared" si="12"/>
        <v>13.805917514140582</v>
      </c>
    </row>
    <row r="65" spans="1:15" ht="15.75" x14ac:dyDescent="0.3">
      <c r="A65" s="119"/>
      <c r="B65" s="101" t="s">
        <v>349</v>
      </c>
      <c r="C65" s="144">
        <f t="shared" ref="C65:D65" si="13">SUM(C58,C64)</f>
        <v>78.644355703773897</v>
      </c>
      <c r="D65" s="144">
        <f t="shared" si="13"/>
        <v>75.73971131495378</v>
      </c>
      <c r="E65" s="144">
        <f>SUM(E58,E64)</f>
        <v>71.315069187668712</v>
      </c>
      <c r="F65" s="144">
        <f t="shared" ref="F65:O65" si="14">SUM(F58,F64)</f>
        <v>67.109930570245723</v>
      </c>
      <c r="G65" s="144">
        <f t="shared" si="14"/>
        <v>62.709980754153619</v>
      </c>
      <c r="H65" s="144">
        <f t="shared" si="14"/>
        <v>56.72255390014972</v>
      </c>
      <c r="I65" s="144">
        <f t="shared" si="14"/>
        <v>52.889430467804843</v>
      </c>
      <c r="J65" s="144">
        <f t="shared" si="14"/>
        <v>48.926976977276027</v>
      </c>
      <c r="K65" s="144">
        <f t="shared" si="14"/>
        <v>46.32287329316091</v>
      </c>
      <c r="L65" s="144">
        <f t="shared" si="14"/>
        <v>43.666831905157068</v>
      </c>
      <c r="M65" s="144">
        <f t="shared" si="14"/>
        <v>41.936967984216381</v>
      </c>
      <c r="N65" s="144">
        <f t="shared" si="14"/>
        <v>37.800610166514936</v>
      </c>
      <c r="O65" s="144">
        <f t="shared" si="14"/>
        <v>34.265800986297812</v>
      </c>
    </row>
    <row r="66" spans="1:15" ht="15.75" x14ac:dyDescent="0.3">
      <c r="A66" s="120"/>
      <c r="B66" s="89"/>
      <c r="C66" s="152"/>
      <c r="D66" s="152"/>
      <c r="E66" s="152"/>
      <c r="F66" s="186"/>
      <c r="G66" s="186"/>
      <c r="H66" s="152"/>
      <c r="I66" s="152"/>
      <c r="J66" s="152"/>
      <c r="K66" s="152"/>
      <c r="L66" s="152"/>
      <c r="M66" s="152"/>
      <c r="N66" s="152"/>
      <c r="O66" s="152"/>
    </row>
    <row r="67" spans="1:15" ht="16.5" x14ac:dyDescent="0.3">
      <c r="A67" s="120"/>
      <c r="B67" s="102" t="s">
        <v>338</v>
      </c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1:15" ht="30" x14ac:dyDescent="0.35">
      <c r="A68" s="118"/>
      <c r="B68" s="85" t="s">
        <v>334</v>
      </c>
      <c r="C68" s="86">
        <v>2018</v>
      </c>
      <c r="D68" s="86">
        <v>2019</v>
      </c>
      <c r="E68" s="86">
        <v>2020</v>
      </c>
      <c r="F68" s="86">
        <v>2023</v>
      </c>
      <c r="G68" s="86">
        <v>2025</v>
      </c>
      <c r="H68" s="86">
        <v>2028</v>
      </c>
      <c r="I68" s="86">
        <v>2030</v>
      </c>
      <c r="J68" s="86">
        <v>2033</v>
      </c>
      <c r="K68" s="86">
        <v>2035</v>
      </c>
      <c r="L68" s="86">
        <v>2038</v>
      </c>
      <c r="M68" s="86">
        <v>2040</v>
      </c>
      <c r="N68" s="86">
        <v>2045</v>
      </c>
      <c r="O68" s="86">
        <v>2050</v>
      </c>
    </row>
    <row r="69" spans="1:15" ht="15.75" x14ac:dyDescent="0.3">
      <c r="A69" s="119" t="s">
        <v>212</v>
      </c>
      <c r="B69" s="92" t="s">
        <v>274</v>
      </c>
      <c r="C69" s="137">
        <v>38.147507509645372</v>
      </c>
      <c r="D69" s="137">
        <v>37.428987657145598</v>
      </c>
      <c r="E69" s="137">
        <v>36.895658169838214</v>
      </c>
      <c r="F69" s="137">
        <v>36.014668445832328</v>
      </c>
      <c r="G69" s="137">
        <v>35.794713041577957</v>
      </c>
      <c r="H69" s="137">
        <v>35.465758217486268</v>
      </c>
      <c r="I69" s="137">
        <v>35.247107540718225</v>
      </c>
      <c r="J69" s="137">
        <v>34.84176436447931</v>
      </c>
      <c r="K69" s="137">
        <v>34.571855046843801</v>
      </c>
      <c r="L69" s="137">
        <v>34.167473279989949</v>
      </c>
      <c r="M69" s="137">
        <v>33.898208700632104</v>
      </c>
      <c r="N69" s="137">
        <v>33.226187859727261</v>
      </c>
      <c r="O69" s="137">
        <v>32.799263716485903</v>
      </c>
    </row>
    <row r="70" spans="1:15" ht="15.75" x14ac:dyDescent="0.3">
      <c r="A70" s="119" t="s">
        <v>214</v>
      </c>
      <c r="B70" s="92" t="s">
        <v>275</v>
      </c>
      <c r="C70" s="137">
        <v>1.8297394133708955</v>
      </c>
      <c r="D70" s="137">
        <v>1.8182420247858868</v>
      </c>
      <c r="E70" s="137">
        <v>1.8074623908581504</v>
      </c>
      <c r="F70" s="137">
        <v>1.6984706617618421</v>
      </c>
      <c r="G70" s="137">
        <v>1.6762202373200643</v>
      </c>
      <c r="H70" s="137">
        <v>1.6430897291547013</v>
      </c>
      <c r="I70" s="137">
        <v>1.6211661427093267</v>
      </c>
      <c r="J70" s="137">
        <v>1.5718343745737264</v>
      </c>
      <c r="K70" s="137">
        <v>1.5393258166882147</v>
      </c>
      <c r="L70" s="137">
        <v>1.4911319111672787</v>
      </c>
      <c r="M70" s="137">
        <v>1.4593819283582092</v>
      </c>
      <c r="N70" s="137">
        <v>1.3813344777193119</v>
      </c>
      <c r="O70" s="137">
        <v>1.3112594779061773</v>
      </c>
    </row>
    <row r="71" spans="1:15" ht="15.75" x14ac:dyDescent="0.3">
      <c r="A71" s="119" t="s">
        <v>215</v>
      </c>
      <c r="B71" s="92" t="s">
        <v>276</v>
      </c>
      <c r="C71" s="137">
        <v>0.27102460793095223</v>
      </c>
      <c r="D71" s="137">
        <v>0.26648128009018768</v>
      </c>
      <c r="E71" s="137">
        <v>0.26219538065618692</v>
      </c>
      <c r="F71" s="137">
        <v>7.027723012846665E-2</v>
      </c>
      <c r="G71" s="137">
        <v>6.8902095859427095E-2</v>
      </c>
      <c r="H71" s="137">
        <v>6.6839394455867715E-2</v>
      </c>
      <c r="I71" s="137">
        <v>6.5464260186828133E-2</v>
      </c>
      <c r="J71" s="137">
        <v>6.4717725604011039E-2</v>
      </c>
      <c r="K71" s="137">
        <v>6.4220035882132973E-2</v>
      </c>
      <c r="L71" s="137">
        <v>6.3473501299315921E-2</v>
      </c>
      <c r="M71" s="137">
        <v>6.2975811577437854E-2</v>
      </c>
      <c r="N71" s="137">
        <v>6.1731587272742729E-2</v>
      </c>
      <c r="O71" s="137">
        <v>0.21763401090182596</v>
      </c>
    </row>
    <row r="72" spans="1:15" ht="15.75" x14ac:dyDescent="0.3">
      <c r="A72" s="119" t="s">
        <v>213</v>
      </c>
      <c r="B72" s="92" t="s">
        <v>277</v>
      </c>
      <c r="C72" s="137">
        <v>4.6996896797551804</v>
      </c>
      <c r="D72" s="137">
        <v>4.6419288837596628</v>
      </c>
      <c r="E72" s="137">
        <v>4.6460242268766656</v>
      </c>
      <c r="F72" s="137">
        <v>4.4687770590590654</v>
      </c>
      <c r="G72" s="137">
        <v>4.4198475636975205</v>
      </c>
      <c r="H72" s="137">
        <v>4.3663781416083127</v>
      </c>
      <c r="I72" s="137">
        <v>4.3357883664826753</v>
      </c>
      <c r="J72" s="137">
        <v>4.2899284013040235</v>
      </c>
      <c r="K72" s="137">
        <v>4.2599860017733775</v>
      </c>
      <c r="L72" s="137">
        <v>4.2174666168183164</v>
      </c>
      <c r="M72" s="137">
        <v>4.1897670555031761</v>
      </c>
      <c r="N72" s="137">
        <v>4.122396136257068</v>
      </c>
      <c r="O72" s="137">
        <v>4.0875196024337201</v>
      </c>
    </row>
    <row r="73" spans="1:15" ht="15.75" x14ac:dyDescent="0.3">
      <c r="A73" s="119"/>
      <c r="B73" s="104" t="s">
        <v>350</v>
      </c>
      <c r="C73" s="145">
        <f t="shared" ref="C73:D73" si="15">SUM(C69:C72)</f>
        <v>44.947961210702402</v>
      </c>
      <c r="D73" s="145">
        <f t="shared" si="15"/>
        <v>44.155639845781337</v>
      </c>
      <c r="E73" s="145">
        <f>SUM(E69:E72)</f>
        <v>43.611340168229219</v>
      </c>
      <c r="F73" s="145">
        <f t="shared" ref="F73:O73" si="16">SUM(F69:F72)</f>
        <v>42.252193396781706</v>
      </c>
      <c r="G73" s="145">
        <f t="shared" si="16"/>
        <v>41.959682938454975</v>
      </c>
      <c r="H73" s="145">
        <f t="shared" si="16"/>
        <v>41.542065482705155</v>
      </c>
      <c r="I73" s="145">
        <f t="shared" si="16"/>
        <v>41.269526310097056</v>
      </c>
      <c r="J73" s="145">
        <f t="shared" si="16"/>
        <v>40.768244865961073</v>
      </c>
      <c r="K73" s="145">
        <f t="shared" si="16"/>
        <v>40.43538690118752</v>
      </c>
      <c r="L73" s="145">
        <f t="shared" si="16"/>
        <v>39.939545309274855</v>
      </c>
      <c r="M73" s="145">
        <f t="shared" si="16"/>
        <v>39.610333496070929</v>
      </c>
      <c r="N73" s="145">
        <f t="shared" si="16"/>
        <v>38.791650060976387</v>
      </c>
      <c r="O73" s="145">
        <f t="shared" si="16"/>
        <v>38.415676807727628</v>
      </c>
    </row>
    <row r="74" spans="1:15" ht="15.75" x14ac:dyDescent="0.3">
      <c r="A74" s="119" t="s">
        <v>196</v>
      </c>
      <c r="B74" s="92" t="s">
        <v>278</v>
      </c>
      <c r="C74" s="137">
        <v>11.447051413499292</v>
      </c>
      <c r="D74" s="137">
        <v>11.135374605429218</v>
      </c>
      <c r="E74" s="137">
        <v>10.344507381368286</v>
      </c>
      <c r="F74" s="137">
        <v>10.253780787398487</v>
      </c>
      <c r="G74" s="137">
        <v>10.193296391418622</v>
      </c>
      <c r="H74" s="137">
        <v>10.102569797448819</v>
      </c>
      <c r="I74" s="137">
        <v>10.042085401468952</v>
      </c>
      <c r="J74" s="137">
        <v>9.9297493948371649</v>
      </c>
      <c r="K74" s="137">
        <v>9.8548587237493095</v>
      </c>
      <c r="L74" s="137">
        <v>9.7425227171175219</v>
      </c>
      <c r="M74" s="137">
        <v>9.6676320460296612</v>
      </c>
      <c r="N74" s="137">
        <v>9.4804053683100129</v>
      </c>
      <c r="O74" s="137">
        <v>9.2931786905903699</v>
      </c>
    </row>
    <row r="75" spans="1:15" ht="15.75" x14ac:dyDescent="0.3">
      <c r="A75" s="119" t="s">
        <v>194</v>
      </c>
      <c r="B75" s="92" t="s">
        <v>279</v>
      </c>
      <c r="C75" s="137">
        <v>2.6148364714609205</v>
      </c>
      <c r="D75" s="137">
        <v>2.5968680392900838</v>
      </c>
      <c r="E75" s="137">
        <v>2.6067411999490462</v>
      </c>
      <c r="F75" s="137">
        <v>2.6911939379341536</v>
      </c>
      <c r="G75" s="137">
        <v>2.7473111786234465</v>
      </c>
      <c r="H75" s="137">
        <v>2.8310394777994361</v>
      </c>
      <c r="I75" s="137">
        <v>2.8868221121602509</v>
      </c>
      <c r="J75" s="137">
        <v>2.9244406231071247</v>
      </c>
      <c r="K75" s="137">
        <v>2.9495007052660394</v>
      </c>
      <c r="L75" s="137">
        <v>2.9867451473387421</v>
      </c>
      <c r="M75" s="137">
        <v>3.0112603943266723</v>
      </c>
      <c r="N75" s="137">
        <v>3.0721886687747171</v>
      </c>
      <c r="O75" s="137">
        <v>3.1321629199544807</v>
      </c>
    </row>
    <row r="76" spans="1:15" ht="15.75" x14ac:dyDescent="0.3">
      <c r="A76" s="119" t="s">
        <v>195</v>
      </c>
      <c r="B76" s="92" t="s">
        <v>280</v>
      </c>
      <c r="C76" s="137">
        <v>6.9511768894053496</v>
      </c>
      <c r="D76" s="137">
        <v>6.8207276888883275</v>
      </c>
      <c r="E76" s="137">
        <v>6.6830961341103245</v>
      </c>
      <c r="F76" s="137">
        <v>6.6392252095554474</v>
      </c>
      <c r="G76" s="137">
        <v>6.6099626037976078</v>
      </c>
      <c r="H76" s="137">
        <v>6.5660457110789574</v>
      </c>
      <c r="I76" s="137">
        <v>6.5367524598785973</v>
      </c>
      <c r="J76" s="137">
        <v>6.4582662997802256</v>
      </c>
      <c r="K76" s="137">
        <v>6.4058851141294433</v>
      </c>
      <c r="L76" s="137">
        <v>6.3272287649787051</v>
      </c>
      <c r="M76" s="137">
        <v>6.2747354295887332</v>
      </c>
      <c r="N76" s="137">
        <v>6.1433099544017642</v>
      </c>
      <c r="O76" s="137">
        <v>6.0116152367138165</v>
      </c>
    </row>
    <row r="77" spans="1:15" ht="15.75" x14ac:dyDescent="0.3">
      <c r="A77" s="119" t="s">
        <v>211</v>
      </c>
      <c r="B77" s="92" t="s">
        <v>281</v>
      </c>
      <c r="C77" s="137">
        <v>4.068430359332742E-2</v>
      </c>
      <c r="D77" s="137">
        <v>4.3893928209681979E-2</v>
      </c>
      <c r="E77" s="137">
        <v>3.941351299530204E-2</v>
      </c>
      <c r="F77" s="137">
        <v>3.9303544260560062E-2</v>
      </c>
      <c r="G77" s="137">
        <v>3.923023177073208E-2</v>
      </c>
      <c r="H77" s="137">
        <v>3.9120263035990102E-2</v>
      </c>
      <c r="I77" s="137">
        <v>3.9046950546162126E-2</v>
      </c>
      <c r="J77" s="137">
        <v>3.8881248834940013E-2</v>
      </c>
      <c r="K77" s="137">
        <v>3.8770781027458602E-2</v>
      </c>
      <c r="L77" s="137">
        <v>3.8605079316236482E-2</v>
      </c>
      <c r="M77" s="137">
        <v>3.8494611508755064E-2</v>
      </c>
      <c r="N77" s="137">
        <v>3.821844199005154E-2</v>
      </c>
      <c r="O77" s="137">
        <v>3.7942272471348008E-2</v>
      </c>
    </row>
    <row r="78" spans="1:15" ht="15.75" x14ac:dyDescent="0.3">
      <c r="A78" s="119" t="s">
        <v>193</v>
      </c>
      <c r="B78" s="92" t="s">
        <v>282</v>
      </c>
      <c r="C78" s="137">
        <v>8.6106541969472197</v>
      </c>
      <c r="D78" s="137">
        <v>8.7515907293597763</v>
      </c>
      <c r="E78" s="137">
        <v>8.2064902685414758</v>
      </c>
      <c r="F78" s="137">
        <v>8.2311980014511672</v>
      </c>
      <c r="G78" s="137">
        <v>8.2176240473671616</v>
      </c>
      <c r="H78" s="137">
        <v>8.1943193624840553</v>
      </c>
      <c r="I78" s="137">
        <v>8.1768940756005559</v>
      </c>
      <c r="J78" s="137">
        <v>8.1157514492583829</v>
      </c>
      <c r="K78" s="137">
        <v>8.0750516915229866</v>
      </c>
      <c r="L78" s="137">
        <v>8.0140004823777105</v>
      </c>
      <c r="M78" s="137">
        <v>7.9732724352340156</v>
      </c>
      <c r="N78" s="137">
        <v>7.8715731611975173</v>
      </c>
      <c r="O78" s="137">
        <v>7.7699055448671972</v>
      </c>
    </row>
    <row r="79" spans="1:15" ht="15.75" x14ac:dyDescent="0.3">
      <c r="A79" s="119"/>
      <c r="B79" s="104" t="s">
        <v>351</v>
      </c>
      <c r="C79" s="145">
        <f t="shared" ref="C79:D79" si="17">SUM(C74:C78)</f>
        <v>29.664403274906107</v>
      </c>
      <c r="D79" s="145">
        <f t="shared" si="17"/>
        <v>29.348454991177089</v>
      </c>
      <c r="E79" s="145">
        <f>SUM(E74:E78)</f>
        <v>27.880248496964438</v>
      </c>
      <c r="F79" s="145">
        <f t="shared" ref="F79:O79" si="18">SUM(F74:F78)</f>
        <v>27.854701480599815</v>
      </c>
      <c r="G79" s="145">
        <f t="shared" si="18"/>
        <v>27.807424452977571</v>
      </c>
      <c r="H79" s="145">
        <f t="shared" si="18"/>
        <v>27.733094611847257</v>
      </c>
      <c r="I79" s="145">
        <f t="shared" si="18"/>
        <v>27.68160099965452</v>
      </c>
      <c r="J79" s="145">
        <f t="shared" si="18"/>
        <v>27.467089015817841</v>
      </c>
      <c r="K79" s="145">
        <f t="shared" si="18"/>
        <v>27.324067015695238</v>
      </c>
      <c r="L79" s="145">
        <f t="shared" si="18"/>
        <v>27.109102191128919</v>
      </c>
      <c r="M79" s="145">
        <f t="shared" si="18"/>
        <v>26.965394916687838</v>
      </c>
      <c r="N79" s="145">
        <f t="shared" si="18"/>
        <v>26.605695594674064</v>
      </c>
      <c r="O79" s="145">
        <f t="shared" si="18"/>
        <v>26.244804664597211</v>
      </c>
    </row>
    <row r="80" spans="1:15" ht="15.75" x14ac:dyDescent="0.3">
      <c r="A80" s="119" t="s">
        <v>205</v>
      </c>
      <c r="B80" s="92" t="s">
        <v>283</v>
      </c>
      <c r="C80" s="137">
        <v>9.8436810157382926</v>
      </c>
      <c r="D80" s="137">
        <v>9.7025857168777598</v>
      </c>
      <c r="E80" s="137">
        <v>10.232823647809163</v>
      </c>
      <c r="F80" s="137">
        <v>9.6528330561945879</v>
      </c>
      <c r="G80" s="137">
        <v>9.5465044695168242</v>
      </c>
      <c r="H80" s="137">
        <v>9.3447041237665776</v>
      </c>
      <c r="I80" s="137">
        <v>9.1784701708453955</v>
      </c>
      <c r="J80" s="137">
        <v>8.8897241854901843</v>
      </c>
      <c r="K80" s="137">
        <v>8.6789286293220869</v>
      </c>
      <c r="L80" s="137">
        <v>8.3535601487364328</v>
      </c>
      <c r="M80" s="137">
        <v>8.1431985974587953</v>
      </c>
      <c r="N80" s="137">
        <v>7.7079096968868743</v>
      </c>
      <c r="O80" s="137">
        <v>7.5068741392310532</v>
      </c>
    </row>
    <row r="81" spans="1:15" ht="15.75" x14ac:dyDescent="0.3">
      <c r="A81" s="119"/>
      <c r="B81" s="105" t="s">
        <v>352</v>
      </c>
      <c r="C81" s="146">
        <f t="shared" ref="C81:D81" si="19">+C79+C73+C80</f>
        <v>84.456045501346807</v>
      </c>
      <c r="D81" s="146">
        <f t="shared" si="19"/>
        <v>83.206680553836193</v>
      </c>
      <c r="E81" s="146">
        <f>+E79+E73+E80</f>
        <v>81.72441231300283</v>
      </c>
      <c r="F81" s="146">
        <f t="shared" ref="F81:O81" si="20">+F79+F73+F80</f>
        <v>79.759727933576102</v>
      </c>
      <c r="G81" s="146">
        <f t="shared" si="20"/>
        <v>79.313611860949365</v>
      </c>
      <c r="H81" s="146">
        <f t="shared" si="20"/>
        <v>78.61986421831898</v>
      </c>
      <c r="I81" s="146">
        <f t="shared" si="20"/>
        <v>78.129597480596971</v>
      </c>
      <c r="J81" s="146">
        <f t="shared" si="20"/>
        <v>77.125058067269094</v>
      </c>
      <c r="K81" s="146">
        <f t="shared" si="20"/>
        <v>76.438382546204849</v>
      </c>
      <c r="L81" s="146">
        <f t="shared" si="20"/>
        <v>75.402207649140209</v>
      </c>
      <c r="M81" s="146">
        <f t="shared" si="20"/>
        <v>74.718927010217556</v>
      </c>
      <c r="N81" s="146">
        <f t="shared" si="20"/>
        <v>73.105255352537327</v>
      </c>
      <c r="O81" s="146">
        <f t="shared" si="20"/>
        <v>72.167355611555905</v>
      </c>
    </row>
    <row r="82" spans="1:15" ht="15.75" x14ac:dyDescent="0.3">
      <c r="A82" s="119"/>
      <c r="B82" s="89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</row>
    <row r="83" spans="1:15" ht="16.5" x14ac:dyDescent="0.3">
      <c r="A83" s="120"/>
      <c r="B83" s="107" t="s">
        <v>353</v>
      </c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</row>
    <row r="84" spans="1:15" ht="30" x14ac:dyDescent="0.35">
      <c r="A84" s="118"/>
      <c r="B84" s="85" t="s">
        <v>334</v>
      </c>
      <c r="C84" s="86">
        <v>2018</v>
      </c>
      <c r="D84" s="86">
        <v>2019</v>
      </c>
      <c r="E84" s="86">
        <v>2020</v>
      </c>
      <c r="F84" s="86">
        <v>2023</v>
      </c>
      <c r="G84" s="86">
        <v>2025</v>
      </c>
      <c r="H84" s="86">
        <v>2028</v>
      </c>
      <c r="I84" s="86">
        <v>2030</v>
      </c>
      <c r="J84" s="86">
        <v>2033</v>
      </c>
      <c r="K84" s="86">
        <v>2035</v>
      </c>
      <c r="L84" s="86">
        <v>2038</v>
      </c>
      <c r="M84" s="86">
        <v>2040</v>
      </c>
      <c r="N84" s="86">
        <v>2045</v>
      </c>
      <c r="O84" s="86">
        <v>2050</v>
      </c>
    </row>
    <row r="85" spans="1:15" ht="15.75" x14ac:dyDescent="0.3">
      <c r="A85" s="119" t="s">
        <v>172</v>
      </c>
      <c r="B85" s="92" t="s">
        <v>284</v>
      </c>
      <c r="C85" s="137">
        <v>52.100324558667069</v>
      </c>
      <c r="D85" s="137">
        <v>50.624717049195112</v>
      </c>
      <c r="E85" s="137">
        <v>39.623060398789548</v>
      </c>
      <c r="F85" s="137">
        <v>40.144175384651653</v>
      </c>
      <c r="G85" s="137">
        <v>36.186206391938235</v>
      </c>
      <c r="H85" s="137">
        <v>29.219118964591246</v>
      </c>
      <c r="I85" s="137">
        <v>24.608302777564244</v>
      </c>
      <c r="J85" s="137">
        <v>20.705800889613101</v>
      </c>
      <c r="K85" s="137">
        <v>18.116275411496613</v>
      </c>
      <c r="L85" s="137">
        <v>15.094929439772311</v>
      </c>
      <c r="M85" s="137">
        <v>13.078823410803965</v>
      </c>
      <c r="N85" s="137">
        <v>10.823423621920554</v>
      </c>
      <c r="O85" s="137">
        <v>9.7195097884645776</v>
      </c>
    </row>
    <row r="86" spans="1:15" ht="15.75" x14ac:dyDescent="0.3">
      <c r="A86" s="119" t="s">
        <v>173</v>
      </c>
      <c r="B86" s="92" t="s">
        <v>285</v>
      </c>
      <c r="C86" s="137">
        <v>20.232896055089412</v>
      </c>
      <c r="D86" s="137">
        <v>21.842905391591895</v>
      </c>
      <c r="E86" s="137">
        <v>19.018136719461811</v>
      </c>
      <c r="F86" s="137">
        <v>22.910208917016167</v>
      </c>
      <c r="G86" s="137">
        <v>23.003406653463664</v>
      </c>
      <c r="H86" s="137">
        <v>23.278780765602303</v>
      </c>
      <c r="I86" s="137">
        <v>23.506258453472707</v>
      </c>
      <c r="J86" s="137">
        <v>22.073615103060177</v>
      </c>
      <c r="K86" s="137">
        <v>21.126257799319298</v>
      </c>
      <c r="L86" s="137">
        <v>19.648003482575277</v>
      </c>
      <c r="M86" s="137">
        <v>18.659238882225281</v>
      </c>
      <c r="N86" s="137">
        <v>16.085939185973608</v>
      </c>
      <c r="O86" s="137">
        <v>14.730633659512229</v>
      </c>
    </row>
    <row r="87" spans="1:15" ht="15.75" x14ac:dyDescent="0.3">
      <c r="A87" s="119" t="s">
        <v>174</v>
      </c>
      <c r="B87" s="92" t="s">
        <v>286</v>
      </c>
      <c r="C87" s="137">
        <v>4.2243597521486001E-2</v>
      </c>
      <c r="D87" s="137">
        <v>3.6835934448475251E-2</v>
      </c>
      <c r="E87" s="137">
        <v>2.4716081451887122E-2</v>
      </c>
      <c r="F87" s="137">
        <v>3.2405385733300429E-2</v>
      </c>
      <c r="G87" s="137">
        <v>9.1650373635032579E-3</v>
      </c>
      <c r="H87" s="137">
        <v>1.5905141597588805E-3</v>
      </c>
      <c r="I87" s="137">
        <v>1.2585837185236836E-4</v>
      </c>
      <c r="J87" s="137">
        <v>1.8635803749318109E-5</v>
      </c>
      <c r="K87" s="137">
        <v>1.2962251330055126E-5</v>
      </c>
      <c r="L87" s="137">
        <v>1.3355020507607124E-5</v>
      </c>
      <c r="M87" s="137">
        <v>1.3623456419810027E-5</v>
      </c>
      <c r="N87" s="137">
        <v>1.4318389614319705E-5</v>
      </c>
      <c r="O87" s="137">
        <v>1.5048771385897472E-5</v>
      </c>
    </row>
    <row r="88" spans="1:15" ht="15.75" x14ac:dyDescent="0.3">
      <c r="A88" s="119" t="s">
        <v>175</v>
      </c>
      <c r="B88" s="92" t="s">
        <v>354</v>
      </c>
      <c r="C88" s="137">
        <v>3.1269698751022006E-3</v>
      </c>
      <c r="D88" s="137">
        <v>3.0718635879453692E-3</v>
      </c>
      <c r="E88" s="137">
        <v>2.4279134726573762E-3</v>
      </c>
      <c r="F88" s="137">
        <v>5.50389115475721E-3</v>
      </c>
      <c r="G88" s="137">
        <v>5.3406224933263162E-3</v>
      </c>
      <c r="H88" s="137">
        <v>5.099114398705298E-3</v>
      </c>
      <c r="I88" s="137">
        <v>4.9387122337519991E-3</v>
      </c>
      <c r="J88" s="137">
        <v>4.7099779185670997E-3</v>
      </c>
      <c r="K88" s="137">
        <v>4.5761630231052402E-3</v>
      </c>
      <c r="L88" s="137">
        <v>4.4130332885895908E-3</v>
      </c>
      <c r="M88" s="137">
        <v>4.332466144501136E-3</v>
      </c>
      <c r="N88" s="137">
        <v>4.22650362915302E-3</v>
      </c>
      <c r="O88" s="137">
        <v>6.0958973157572562E-7</v>
      </c>
    </row>
    <row r="89" spans="1:15" ht="15.75" x14ac:dyDescent="0.3">
      <c r="A89" s="119" t="s">
        <v>287</v>
      </c>
      <c r="B89" s="92" t="s">
        <v>288</v>
      </c>
      <c r="C89" s="137">
        <v>0</v>
      </c>
      <c r="D89" s="137">
        <v>0</v>
      </c>
      <c r="E89" s="137">
        <v>0</v>
      </c>
      <c r="F89" s="137">
        <v>0</v>
      </c>
      <c r="G89" s="137">
        <v>0</v>
      </c>
      <c r="H89" s="137">
        <v>0</v>
      </c>
      <c r="I89" s="137">
        <v>0</v>
      </c>
      <c r="J89" s="137">
        <v>0</v>
      </c>
      <c r="K89" s="137">
        <v>0</v>
      </c>
      <c r="L89" s="137">
        <v>0</v>
      </c>
      <c r="M89" s="137">
        <v>0</v>
      </c>
      <c r="N89" s="137">
        <v>0</v>
      </c>
      <c r="O89" s="137">
        <v>0</v>
      </c>
    </row>
    <row r="90" spans="1:15" ht="15.75" x14ac:dyDescent="0.3">
      <c r="A90" s="119" t="s">
        <v>176</v>
      </c>
      <c r="B90" s="92" t="s">
        <v>289</v>
      </c>
      <c r="C90" s="137">
        <v>17.409267331487072</v>
      </c>
      <c r="D90" s="137">
        <v>17.268903940204687</v>
      </c>
      <c r="E90" s="137">
        <v>14.694287927016955</v>
      </c>
      <c r="F90" s="137">
        <v>16.440649160588258</v>
      </c>
      <c r="G90" s="137">
        <v>16.182329060568598</v>
      </c>
      <c r="H90" s="137">
        <v>15.299153833653863</v>
      </c>
      <c r="I90" s="137">
        <v>14.724202835686869</v>
      </c>
      <c r="J90" s="137">
        <v>13.873317563919148</v>
      </c>
      <c r="K90" s="137">
        <v>13.30932827442146</v>
      </c>
      <c r="L90" s="137">
        <v>12.762283590111821</v>
      </c>
      <c r="M90" s="137">
        <v>12.396744739790158</v>
      </c>
      <c r="N90" s="137">
        <v>12.0471166231121</v>
      </c>
      <c r="O90" s="137">
        <v>12.038435666096378</v>
      </c>
    </row>
    <row r="91" spans="1:15" ht="15.75" x14ac:dyDescent="0.3">
      <c r="A91" s="119" t="s">
        <v>177</v>
      </c>
      <c r="B91" s="92" t="s">
        <v>290</v>
      </c>
      <c r="C91" s="137">
        <v>2.3337537483719193</v>
      </c>
      <c r="D91" s="137">
        <v>2.394683429742865</v>
      </c>
      <c r="E91" s="137">
        <v>1.7709551339650274</v>
      </c>
      <c r="F91" s="137">
        <v>3.3012061196319888</v>
      </c>
      <c r="G91" s="137">
        <v>4.0900952335055614</v>
      </c>
      <c r="H91" s="137">
        <v>4.1656250649848348</v>
      </c>
      <c r="I91" s="137">
        <v>4.2223113702229353</v>
      </c>
      <c r="J91" s="137">
        <v>3.9688717504763256</v>
      </c>
      <c r="K91" s="137">
        <v>3.8017174094938939</v>
      </c>
      <c r="L91" s="137">
        <v>3.5396564859588344</v>
      </c>
      <c r="M91" s="137">
        <v>3.3641117187482084</v>
      </c>
      <c r="N91" s="137">
        <v>2.901953364480943</v>
      </c>
      <c r="O91" s="137">
        <v>2.6608987921111757</v>
      </c>
    </row>
    <row r="92" spans="1:15" s="52" customFormat="1" ht="15.75" x14ac:dyDescent="0.3">
      <c r="A92" s="183" t="s">
        <v>178</v>
      </c>
      <c r="B92" s="184" t="s">
        <v>389</v>
      </c>
      <c r="C92" s="137">
        <v>0.14134258011641571</v>
      </c>
      <c r="D92" s="137">
        <v>0.12878355069130662</v>
      </c>
      <c r="E92" s="137">
        <v>8.728258641942406E-2</v>
      </c>
      <c r="F92" s="137">
        <v>0</v>
      </c>
      <c r="G92" s="137">
        <v>0</v>
      </c>
      <c r="H92" s="137">
        <v>0</v>
      </c>
      <c r="I92" s="137">
        <v>0</v>
      </c>
      <c r="J92" s="137">
        <v>0</v>
      </c>
      <c r="K92" s="137">
        <v>0</v>
      </c>
      <c r="L92" s="137">
        <v>0</v>
      </c>
      <c r="M92" s="137">
        <v>0</v>
      </c>
      <c r="N92" s="137">
        <v>0</v>
      </c>
      <c r="O92" s="137">
        <v>0</v>
      </c>
    </row>
    <row r="93" spans="1:15" s="52" customFormat="1" ht="15.75" x14ac:dyDescent="0.3">
      <c r="A93" s="183" t="s">
        <v>179</v>
      </c>
      <c r="B93" s="184" t="s">
        <v>390</v>
      </c>
      <c r="C93" s="137">
        <v>1.5475460712101711E-2</v>
      </c>
      <c r="D93" s="137">
        <v>1.5229722324649567E-2</v>
      </c>
      <c r="E93" s="137">
        <v>1.3631088270350328E-2</v>
      </c>
      <c r="F93" s="137">
        <v>0</v>
      </c>
      <c r="G93" s="137">
        <v>0</v>
      </c>
      <c r="H93" s="137">
        <v>0</v>
      </c>
      <c r="I93" s="137">
        <v>0</v>
      </c>
      <c r="J93" s="137">
        <v>0</v>
      </c>
      <c r="K93" s="137">
        <v>0</v>
      </c>
      <c r="L93" s="137">
        <v>0</v>
      </c>
      <c r="M93" s="137">
        <v>0</v>
      </c>
      <c r="N93" s="137">
        <v>0</v>
      </c>
      <c r="O93" s="137">
        <v>0</v>
      </c>
    </row>
    <row r="94" spans="1:15" ht="15.75" x14ac:dyDescent="0.3">
      <c r="A94" s="119" t="s">
        <v>291</v>
      </c>
      <c r="B94" s="92" t="s">
        <v>292</v>
      </c>
      <c r="C94" s="137">
        <v>0</v>
      </c>
      <c r="D94" s="137">
        <v>0</v>
      </c>
      <c r="E94" s="137">
        <v>0</v>
      </c>
      <c r="F94" s="137">
        <v>0</v>
      </c>
      <c r="G94" s="137">
        <v>0</v>
      </c>
      <c r="H94" s="137">
        <v>0</v>
      </c>
      <c r="I94" s="137">
        <v>0</v>
      </c>
      <c r="J94" s="137">
        <v>0</v>
      </c>
      <c r="K94" s="137">
        <v>0</v>
      </c>
      <c r="L94" s="137">
        <v>0</v>
      </c>
      <c r="M94" s="137">
        <v>0</v>
      </c>
      <c r="N94" s="137">
        <v>0</v>
      </c>
      <c r="O94" s="137">
        <v>0</v>
      </c>
    </row>
    <row r="95" spans="1:15" ht="15.75" x14ac:dyDescent="0.3">
      <c r="A95" s="119" t="s">
        <v>180</v>
      </c>
      <c r="B95" s="92" t="s">
        <v>355</v>
      </c>
      <c r="C95" s="137">
        <v>33.463081668588565</v>
      </c>
      <c r="D95" s="137">
        <v>33.010998648431354</v>
      </c>
      <c r="E95" s="137">
        <v>29.883257959833209</v>
      </c>
      <c r="F95" s="137">
        <v>31.903269505155674</v>
      </c>
      <c r="G95" s="137">
        <v>31.006982874607804</v>
      </c>
      <c r="H95" s="137">
        <v>27.277227243610177</v>
      </c>
      <c r="I95" s="137">
        <v>24.768932643304229</v>
      </c>
      <c r="J95" s="137">
        <v>22.267143362129264</v>
      </c>
      <c r="K95" s="137">
        <v>20.596614613076955</v>
      </c>
      <c r="L95" s="137">
        <v>18.840188741971676</v>
      </c>
      <c r="M95" s="137">
        <v>17.683766893179694</v>
      </c>
      <c r="N95" s="137">
        <v>16.906710314030502</v>
      </c>
      <c r="O95" s="137">
        <v>17.320859614218652</v>
      </c>
    </row>
    <row r="96" spans="1:15" ht="15.75" x14ac:dyDescent="0.3">
      <c r="A96" s="119" t="s">
        <v>181</v>
      </c>
      <c r="B96" s="92" t="s">
        <v>356</v>
      </c>
      <c r="C96" s="137">
        <v>1.0926243307131468E-2</v>
      </c>
      <c r="D96" s="137">
        <v>6.5500385391280991E-3</v>
      </c>
      <c r="E96" s="137">
        <v>4.8235584038421086E-3</v>
      </c>
      <c r="F96" s="137">
        <v>1.9187609716188794E-3</v>
      </c>
      <c r="G96" s="137">
        <v>2.0342137076131308E-3</v>
      </c>
      <c r="H96" s="137">
        <v>2.0266166714856047E-3</v>
      </c>
      <c r="I96" s="137">
        <v>1.9421120680627251E-3</v>
      </c>
      <c r="J96" s="137">
        <v>1.8835273307719446E-3</v>
      </c>
      <c r="K96" s="137">
        <v>1.6297966593660641E-3</v>
      </c>
      <c r="L96" s="137">
        <v>1.3615267004307371E-3</v>
      </c>
      <c r="M96" s="137">
        <v>1.3461964606707667E-3</v>
      </c>
      <c r="N96" s="137">
        <v>1.1084542833164554E-3</v>
      </c>
      <c r="O96" s="137">
        <v>1.2464866620281884E-4</v>
      </c>
    </row>
    <row r="97" spans="1:15" ht="15.75" x14ac:dyDescent="0.3">
      <c r="A97" s="119" t="s">
        <v>182</v>
      </c>
      <c r="B97" s="92" t="s">
        <v>357</v>
      </c>
      <c r="C97" s="137">
        <v>0.32671675442613463</v>
      </c>
      <c r="D97" s="137">
        <v>0.40372993322229145</v>
      </c>
      <c r="E97" s="137">
        <v>0.48465943740874995</v>
      </c>
      <c r="F97" s="137">
        <v>1.0146535565409929</v>
      </c>
      <c r="G97" s="137">
        <v>1.3847562374732549</v>
      </c>
      <c r="H97" s="137">
        <v>2.393742202940544</v>
      </c>
      <c r="I97" s="137">
        <v>3.0654860589648467</v>
      </c>
      <c r="J97" s="137">
        <v>4.2358642856463602</v>
      </c>
      <c r="K97" s="137">
        <v>5.0156596602208108</v>
      </c>
      <c r="L97" s="137">
        <v>5.745037319411872</v>
      </c>
      <c r="M97" s="137">
        <v>6.2321591394679166</v>
      </c>
      <c r="N97" s="137">
        <v>6.6661488045945161</v>
      </c>
      <c r="O97" s="137">
        <v>6.8349345291347188</v>
      </c>
    </row>
    <row r="98" spans="1:15" ht="15.75" x14ac:dyDescent="0.3">
      <c r="A98" s="119" t="s">
        <v>293</v>
      </c>
      <c r="B98" s="92" t="s">
        <v>358</v>
      </c>
      <c r="C98" s="137">
        <v>0</v>
      </c>
      <c r="D98" s="137">
        <v>0</v>
      </c>
      <c r="E98" s="137">
        <v>0</v>
      </c>
      <c r="F98" s="137">
        <v>0</v>
      </c>
      <c r="G98" s="137">
        <v>0</v>
      </c>
      <c r="H98" s="137">
        <v>0</v>
      </c>
      <c r="I98" s="137">
        <v>0</v>
      </c>
      <c r="J98" s="137">
        <v>0</v>
      </c>
      <c r="K98" s="137">
        <v>0</v>
      </c>
      <c r="L98" s="137">
        <v>0</v>
      </c>
      <c r="M98" s="137">
        <v>0</v>
      </c>
      <c r="N98" s="137">
        <v>0</v>
      </c>
      <c r="O98" s="137">
        <v>0</v>
      </c>
    </row>
    <row r="99" spans="1:15" ht="15.75" x14ac:dyDescent="0.3">
      <c r="A99" s="119" t="s">
        <v>184</v>
      </c>
      <c r="B99" s="92" t="s">
        <v>294</v>
      </c>
      <c r="C99" s="137">
        <v>1.2880963154879943</v>
      </c>
      <c r="D99" s="137">
        <v>1.2882718288948691</v>
      </c>
      <c r="E99" s="137">
        <v>1.0837525806823445</v>
      </c>
      <c r="F99" s="137">
        <v>1.1331803480888403</v>
      </c>
      <c r="G99" s="137">
        <v>1.1633209319227189</v>
      </c>
      <c r="H99" s="137">
        <v>1.1150911101738381</v>
      </c>
      <c r="I99" s="137">
        <v>1.0830255465017897</v>
      </c>
      <c r="J99" s="137">
        <v>1.038247862939776</v>
      </c>
      <c r="K99" s="137">
        <v>1.0083501474073815</v>
      </c>
      <c r="L99" s="137">
        <v>0.9642117923229252</v>
      </c>
      <c r="M99" s="137">
        <v>0.93479177899827393</v>
      </c>
      <c r="N99" s="137">
        <v>0.8623315116332837</v>
      </c>
      <c r="O99" s="137">
        <v>0.79012848635929844</v>
      </c>
    </row>
    <row r="100" spans="1:15" ht="15.75" x14ac:dyDescent="0.3">
      <c r="A100" s="119" t="s">
        <v>183</v>
      </c>
      <c r="B100" s="92" t="s">
        <v>295</v>
      </c>
      <c r="C100" s="137">
        <v>8.6524194322539646E-2</v>
      </c>
      <c r="D100" s="137">
        <v>8.692416751945066E-2</v>
      </c>
      <c r="E100" s="137">
        <v>8.5090462158132277E-2</v>
      </c>
      <c r="F100" s="137">
        <v>9.0753819491580692E-2</v>
      </c>
      <c r="G100" s="137">
        <v>9.8437969574514186E-2</v>
      </c>
      <c r="H100" s="137">
        <v>0.10406641900752941</v>
      </c>
      <c r="I100" s="137">
        <v>0.10272469532180881</v>
      </c>
      <c r="J100" s="137">
        <v>0.10152164242823054</v>
      </c>
      <c r="K100" s="137">
        <v>9.9897034948155036E-2</v>
      </c>
      <c r="L100" s="137">
        <v>9.804053057546426E-2</v>
      </c>
      <c r="M100" s="137">
        <v>9.5766087076524092E-2</v>
      </c>
      <c r="N100" s="137">
        <v>9.1119261550129393E-2</v>
      </c>
      <c r="O100" s="137">
        <v>8.763559648557194E-2</v>
      </c>
    </row>
    <row r="101" spans="1:15" ht="15.75" x14ac:dyDescent="0.3">
      <c r="A101" s="119" t="s">
        <v>296</v>
      </c>
      <c r="B101" s="92" t="s">
        <v>297</v>
      </c>
      <c r="C101" s="137">
        <v>0</v>
      </c>
      <c r="D101" s="137">
        <v>0</v>
      </c>
      <c r="E101" s="137">
        <v>0</v>
      </c>
      <c r="F101" s="137">
        <v>0</v>
      </c>
      <c r="G101" s="137">
        <v>0</v>
      </c>
      <c r="H101" s="137">
        <v>0</v>
      </c>
      <c r="I101" s="137">
        <v>0</v>
      </c>
      <c r="J101" s="137">
        <v>0</v>
      </c>
      <c r="K101" s="137">
        <v>0</v>
      </c>
      <c r="L101" s="137">
        <v>0</v>
      </c>
      <c r="M101" s="137">
        <v>0</v>
      </c>
      <c r="N101" s="137">
        <v>0</v>
      </c>
      <c r="O101" s="137">
        <v>0</v>
      </c>
    </row>
    <row r="102" spans="1:15" ht="15.75" x14ac:dyDescent="0.3">
      <c r="A102" s="119"/>
      <c r="B102" s="109" t="s">
        <v>359</v>
      </c>
      <c r="C102" s="147">
        <f t="shared" ref="C102:D102" si="21">SUM(C85:C101)</f>
        <v>127.45377547797293</v>
      </c>
      <c r="D102" s="147">
        <f t="shared" si="21"/>
        <v>127.11160549839404</v>
      </c>
      <c r="E102" s="147">
        <f>SUM(E85:E101)</f>
        <v>106.77608184733394</v>
      </c>
      <c r="F102" s="147">
        <f t="shared" ref="F102:O102" si="22">SUM(F85:F101)</f>
        <v>116.97792484902484</v>
      </c>
      <c r="G102" s="147">
        <f t="shared" si="22"/>
        <v>113.1320752266188</v>
      </c>
      <c r="H102" s="147">
        <f t="shared" si="22"/>
        <v>102.86152184979427</v>
      </c>
      <c r="I102" s="147">
        <f t="shared" si="22"/>
        <v>96.088251063713102</v>
      </c>
      <c r="J102" s="147">
        <f t="shared" si="22"/>
        <v>88.270994601265457</v>
      </c>
      <c r="K102" s="147">
        <f t="shared" si="22"/>
        <v>83.080319272318377</v>
      </c>
      <c r="L102" s="147">
        <f t="shared" si="22"/>
        <v>76.69813929770973</v>
      </c>
      <c r="M102" s="147">
        <f t="shared" si="22"/>
        <v>72.451094936351609</v>
      </c>
      <c r="N102" s="147">
        <f t="shared" si="22"/>
        <v>66.39009196359774</v>
      </c>
      <c r="O102" s="147">
        <f t="shared" si="22"/>
        <v>64.18317643940992</v>
      </c>
    </row>
    <row r="103" spans="1:15" ht="15.75" x14ac:dyDescent="0.3">
      <c r="A103" s="119" t="s">
        <v>198</v>
      </c>
      <c r="B103" s="92" t="s">
        <v>298</v>
      </c>
      <c r="C103" s="137">
        <v>0.42073231040916637</v>
      </c>
      <c r="D103" s="137">
        <v>0.41911512314379523</v>
      </c>
      <c r="E103" s="137">
        <v>0.35700591158793638</v>
      </c>
      <c r="F103" s="137">
        <v>0.39597438823481101</v>
      </c>
      <c r="G103" s="137">
        <v>0.41115050546233745</v>
      </c>
      <c r="H103" s="137">
        <v>0.35733949217561584</v>
      </c>
      <c r="I103" s="137">
        <v>0.32156941131732131</v>
      </c>
      <c r="J103" s="137">
        <v>0.31463110438562814</v>
      </c>
      <c r="K103" s="137">
        <v>0.31160067252957502</v>
      </c>
      <c r="L103" s="137">
        <v>0.30869723546088562</v>
      </c>
      <c r="M103" s="137">
        <v>0.30766011841434127</v>
      </c>
      <c r="N103" s="137">
        <v>0.3065036248714289</v>
      </c>
      <c r="O103" s="137">
        <v>0.30596688427493685</v>
      </c>
    </row>
    <row r="104" spans="1:15" ht="15.75" x14ac:dyDescent="0.3">
      <c r="A104" s="119" t="s">
        <v>220</v>
      </c>
      <c r="B104" s="92" t="s">
        <v>360</v>
      </c>
      <c r="C104" s="137">
        <v>0.10998880049175171</v>
      </c>
      <c r="D104" s="137">
        <v>0.11395305967512689</v>
      </c>
      <c r="E104" s="137">
        <v>0.12257931688439071</v>
      </c>
      <c r="F104" s="137">
        <v>0.11228960059940508</v>
      </c>
      <c r="G104" s="137">
        <v>0.11306782516437752</v>
      </c>
      <c r="H104" s="137">
        <v>0.10989834940162041</v>
      </c>
      <c r="I104" s="137">
        <v>0.10778536555978235</v>
      </c>
      <c r="J104" s="137">
        <v>0.10848534649617661</v>
      </c>
      <c r="K104" s="137">
        <v>0.10895200045377278</v>
      </c>
      <c r="L104" s="137">
        <v>0.10963355084408839</v>
      </c>
      <c r="M104" s="137">
        <v>0.11008791777096547</v>
      </c>
      <c r="N104" s="137">
        <v>0.11119311751136032</v>
      </c>
      <c r="O104" s="137">
        <v>0.11226759967495739</v>
      </c>
    </row>
    <row r="105" spans="1:15" ht="15.75" x14ac:dyDescent="0.3">
      <c r="A105" s="119" t="s">
        <v>200</v>
      </c>
      <c r="B105" s="92" t="s">
        <v>299</v>
      </c>
      <c r="C105" s="137">
        <v>1.589643831090511</v>
      </c>
      <c r="D105" s="137">
        <v>1.5952898349306874</v>
      </c>
      <c r="E105" s="137">
        <v>1.6011325221182817</v>
      </c>
      <c r="F105" s="137">
        <v>1.4812546827984847</v>
      </c>
      <c r="G105" s="137">
        <v>1.4333030175468946</v>
      </c>
      <c r="H105" s="137">
        <v>1.3388794829360573</v>
      </c>
      <c r="I105" s="137">
        <v>1.2683910151025664</v>
      </c>
      <c r="J105" s="137">
        <v>1.1608252412852558</v>
      </c>
      <c r="K105" s="137">
        <v>1.0964746563590175</v>
      </c>
      <c r="L105" s="137">
        <v>1.0180904340460446</v>
      </c>
      <c r="M105" s="137">
        <v>0.97441746361074411</v>
      </c>
      <c r="N105" s="137">
        <v>0.89239404615276818</v>
      </c>
      <c r="O105" s="137">
        <v>0.85200160201357811</v>
      </c>
    </row>
    <row r="106" spans="1:15" ht="15.75" x14ac:dyDescent="0.3">
      <c r="A106" s="119" t="s">
        <v>199</v>
      </c>
      <c r="B106" s="92" t="s">
        <v>300</v>
      </c>
      <c r="C106" s="137">
        <v>1.0324348644831516</v>
      </c>
      <c r="D106" s="137">
        <v>1.0455678671777866</v>
      </c>
      <c r="E106" s="137">
        <v>1.0351052660147715</v>
      </c>
      <c r="F106" s="137">
        <v>1.001134282634228</v>
      </c>
      <c r="G106" s="137">
        <v>0.9784869603805324</v>
      </c>
      <c r="H106" s="137">
        <v>0.96868364013818931</v>
      </c>
      <c r="I106" s="137">
        <v>0.96214809330996065</v>
      </c>
      <c r="J106" s="137">
        <v>0.95958976705234988</v>
      </c>
      <c r="K106" s="137">
        <v>0.95788421621394282</v>
      </c>
      <c r="L106" s="137">
        <v>0.95529720494781345</v>
      </c>
      <c r="M106" s="137">
        <v>0.95357253077039361</v>
      </c>
      <c r="N106" s="137">
        <v>0.9492130369793137</v>
      </c>
      <c r="O106" s="137">
        <v>0.9448057348407024</v>
      </c>
    </row>
    <row r="107" spans="1:15" ht="15.75" x14ac:dyDescent="0.3">
      <c r="A107" s="119" t="s">
        <v>201</v>
      </c>
      <c r="B107" s="92" t="s">
        <v>301</v>
      </c>
      <c r="C107" s="137">
        <v>4.9441116651953418</v>
      </c>
      <c r="D107" s="137">
        <v>5.0178491517179999</v>
      </c>
      <c r="E107" s="137">
        <v>3.0739078911802729</v>
      </c>
      <c r="F107" s="137">
        <v>3.9400130181794406</v>
      </c>
      <c r="G107" s="137">
        <v>4.5454135711468204</v>
      </c>
      <c r="H107" s="137">
        <v>4.6415722600803857</v>
      </c>
      <c r="I107" s="137">
        <v>4.7056784728361638</v>
      </c>
      <c r="J107" s="137">
        <v>4.7996146157587045</v>
      </c>
      <c r="K107" s="137">
        <v>4.862375837082733</v>
      </c>
      <c r="L107" s="137">
        <v>4.9546283974372098</v>
      </c>
      <c r="M107" s="137">
        <v>5.0161303808043982</v>
      </c>
      <c r="N107" s="137">
        <v>5.1207362261159188</v>
      </c>
      <c r="O107" s="137">
        <v>5.1676598276094623</v>
      </c>
    </row>
    <row r="108" spans="1:15" ht="15.75" x14ac:dyDescent="0.3">
      <c r="A108" s="119"/>
      <c r="B108" s="109" t="s">
        <v>361</v>
      </c>
      <c r="C108" s="147">
        <f t="shared" ref="C108:D108" si="23">SUM(C103:C107)</f>
        <v>8.0969114716699231</v>
      </c>
      <c r="D108" s="147">
        <f t="shared" si="23"/>
        <v>8.1917750366453959</v>
      </c>
      <c r="E108" s="147">
        <f>SUM(E103:E107)</f>
        <v>6.1897309077856528</v>
      </c>
      <c r="F108" s="147">
        <f t="shared" ref="F108:O108" si="24">SUM(F103:F107)</f>
        <v>6.9306659724463699</v>
      </c>
      <c r="G108" s="147">
        <f t="shared" si="24"/>
        <v>7.481421879700962</v>
      </c>
      <c r="H108" s="147">
        <f t="shared" si="24"/>
        <v>7.4163732247318688</v>
      </c>
      <c r="I108" s="147">
        <f t="shared" si="24"/>
        <v>7.3655723581257941</v>
      </c>
      <c r="J108" s="147">
        <f t="shared" si="24"/>
        <v>7.3431460749781152</v>
      </c>
      <c r="K108" s="147">
        <f t="shared" si="24"/>
        <v>7.3372873826390412</v>
      </c>
      <c r="L108" s="147">
        <f t="shared" si="24"/>
        <v>7.3463468227360416</v>
      </c>
      <c r="M108" s="147">
        <f t="shared" si="24"/>
        <v>7.3618684113708426</v>
      </c>
      <c r="N108" s="147">
        <f t="shared" si="24"/>
        <v>7.3800400516307896</v>
      </c>
      <c r="O108" s="147">
        <f t="shared" si="24"/>
        <v>7.3827016484136374</v>
      </c>
    </row>
    <row r="109" spans="1:15" ht="15.75" x14ac:dyDescent="0.3">
      <c r="A109" s="119"/>
      <c r="B109" s="110" t="s">
        <v>362</v>
      </c>
      <c r="C109" s="148">
        <f t="shared" ref="C109:D109" si="25">+C102+C108</f>
        <v>135.55068694964285</v>
      </c>
      <c r="D109" s="148">
        <f t="shared" si="25"/>
        <v>135.30338053503942</v>
      </c>
      <c r="E109" s="148">
        <f>+E102+E108</f>
        <v>112.9658127551196</v>
      </c>
      <c r="F109" s="148">
        <f t="shared" ref="F109:O109" si="26">+F102+F108</f>
        <v>123.90859082147122</v>
      </c>
      <c r="G109" s="148">
        <f t="shared" si="26"/>
        <v>120.61349710631976</v>
      </c>
      <c r="H109" s="148">
        <f t="shared" si="26"/>
        <v>110.27789507452614</v>
      </c>
      <c r="I109" s="148">
        <f t="shared" si="26"/>
        <v>103.45382342183889</v>
      </c>
      <c r="J109" s="148">
        <f t="shared" si="26"/>
        <v>95.614140676243579</v>
      </c>
      <c r="K109" s="148">
        <f t="shared" si="26"/>
        <v>90.417606654957424</v>
      </c>
      <c r="L109" s="148">
        <f t="shared" si="26"/>
        <v>84.044486120445768</v>
      </c>
      <c r="M109" s="148">
        <f t="shared" si="26"/>
        <v>79.812963347722444</v>
      </c>
      <c r="N109" s="148">
        <f t="shared" si="26"/>
        <v>73.770132015228526</v>
      </c>
      <c r="O109" s="148">
        <f t="shared" si="26"/>
        <v>71.565878087823563</v>
      </c>
    </row>
    <row r="110" spans="1:15" ht="15.75" x14ac:dyDescent="0.3">
      <c r="A110" s="119"/>
      <c r="B110" s="89"/>
      <c r="C110" s="152"/>
      <c r="D110" s="152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</row>
    <row r="111" spans="1:15" ht="15.75" x14ac:dyDescent="0.3">
      <c r="A111" s="122" t="s">
        <v>221</v>
      </c>
      <c r="B111" s="112" t="s">
        <v>363</v>
      </c>
      <c r="C111" s="137">
        <v>6.4728948217726734E-2</v>
      </c>
      <c r="D111" s="137">
        <v>6.6906027260043535E-2</v>
      </c>
      <c r="E111" s="137">
        <v>6.4590974939081752E-2</v>
      </c>
      <c r="F111" s="137">
        <v>5.9320420201222183E-2</v>
      </c>
      <c r="G111" s="137">
        <v>5.9732523109230162E-2</v>
      </c>
      <c r="H111" s="137">
        <v>5.8058122951910422E-2</v>
      </c>
      <c r="I111" s="137">
        <v>5.6941856180363931E-2</v>
      </c>
      <c r="J111" s="137">
        <v>5.7311648624840561E-2</v>
      </c>
      <c r="K111" s="137">
        <v>5.7558176921158326E-2</v>
      </c>
      <c r="L111" s="137">
        <v>5.7918232705201619E-2</v>
      </c>
      <c r="M111" s="137">
        <v>5.8158269894563824E-2</v>
      </c>
      <c r="N111" s="137">
        <v>5.8742135100580448E-2</v>
      </c>
      <c r="O111" s="137">
        <v>5.9309772539208182E-2</v>
      </c>
    </row>
    <row r="112" spans="1:15" ht="15.75" x14ac:dyDescent="0.3">
      <c r="A112" s="122" t="s">
        <v>228</v>
      </c>
      <c r="B112" s="112" t="s">
        <v>364</v>
      </c>
      <c r="C112" s="137">
        <v>6.2861220882567306</v>
      </c>
      <c r="D112" s="137">
        <v>5.5193049184202412</v>
      </c>
      <c r="E112" s="137">
        <v>3.0925004175166801</v>
      </c>
      <c r="F112" s="137">
        <v>3.335180793483818</v>
      </c>
      <c r="G112" s="137">
        <v>3.9071133298172871</v>
      </c>
      <c r="H112" s="137">
        <v>3.7185247338233318</v>
      </c>
      <c r="I112" s="137">
        <v>3.592799003160696</v>
      </c>
      <c r="J112" s="137">
        <v>3.5618035571557112</v>
      </c>
      <c r="K112" s="137">
        <v>3.5411399264857217</v>
      </c>
      <c r="L112" s="137">
        <v>3.4882655193542376</v>
      </c>
      <c r="M112" s="137">
        <v>3.4530159145999146</v>
      </c>
      <c r="N112" s="137">
        <v>3.3226111009710677</v>
      </c>
      <c r="O112" s="137">
        <v>3.1431319458198992</v>
      </c>
    </row>
    <row r="113" spans="1:15" ht="15.75" x14ac:dyDescent="0.3">
      <c r="A113" s="122" t="s">
        <v>203</v>
      </c>
      <c r="B113" s="112" t="s">
        <v>365</v>
      </c>
      <c r="C113" s="137">
        <v>18.321771334907368</v>
      </c>
      <c r="D113" s="137">
        <v>19.191205151937645</v>
      </c>
      <c r="E113" s="137">
        <v>8.1047322476536419</v>
      </c>
      <c r="F113" s="137">
        <v>14.135277488882558</v>
      </c>
      <c r="G113" s="137">
        <v>18.15568893317575</v>
      </c>
      <c r="H113" s="137">
        <v>18.806166191030961</v>
      </c>
      <c r="I113" s="137">
        <v>19.239821846242876</v>
      </c>
      <c r="J113" s="137">
        <v>19.775120425493864</v>
      </c>
      <c r="K113" s="137">
        <v>20.131990094417667</v>
      </c>
      <c r="L113" s="137">
        <v>20.648842324131945</v>
      </c>
      <c r="M113" s="137">
        <v>20.982616477621622</v>
      </c>
      <c r="N113" s="137">
        <v>21.727965378349051</v>
      </c>
      <c r="O113" s="137">
        <v>22.113949738139802</v>
      </c>
    </row>
    <row r="114" spans="1:15" ht="15.75" x14ac:dyDescent="0.3">
      <c r="A114" s="122" t="s">
        <v>302</v>
      </c>
      <c r="B114" s="113" t="s">
        <v>366</v>
      </c>
      <c r="C114" s="137">
        <v>1.6140600000000001E-3</v>
      </c>
      <c r="D114" s="137">
        <v>1.1310525E-3</v>
      </c>
      <c r="E114" s="137">
        <v>1.4179119077922077E-3</v>
      </c>
      <c r="F114" s="137">
        <v>0</v>
      </c>
      <c r="G114" s="137">
        <v>0</v>
      </c>
      <c r="H114" s="137">
        <v>0</v>
      </c>
      <c r="I114" s="137">
        <v>0</v>
      </c>
      <c r="J114" s="137">
        <v>0</v>
      </c>
      <c r="K114" s="137">
        <v>0</v>
      </c>
      <c r="L114" s="137">
        <v>0</v>
      </c>
      <c r="M114" s="137">
        <v>0</v>
      </c>
      <c r="N114" s="137">
        <v>0</v>
      </c>
      <c r="O114" s="137">
        <v>0</v>
      </c>
    </row>
    <row r="115" spans="1:15" ht="15.75" x14ac:dyDescent="0.3">
      <c r="A115" s="122"/>
      <c r="B115" s="114" t="s">
        <v>367</v>
      </c>
      <c r="C115" s="149">
        <f t="shared" ref="C115:D115" si="27">SUM(C111:C114)</f>
        <v>24.674236431381829</v>
      </c>
      <c r="D115" s="149">
        <f t="shared" si="27"/>
        <v>24.77854715011793</v>
      </c>
      <c r="E115" s="149">
        <f t="shared" ref="E115:O115" si="28">SUM(E111:E114)</f>
        <v>11.263241552017195</v>
      </c>
      <c r="F115" s="149">
        <f t="shared" si="28"/>
        <v>17.529778702567597</v>
      </c>
      <c r="G115" s="149">
        <f t="shared" si="28"/>
        <v>22.122534786102268</v>
      </c>
      <c r="H115" s="149">
        <f t="shared" si="28"/>
        <v>22.582749047806203</v>
      </c>
      <c r="I115" s="149">
        <f t="shared" si="28"/>
        <v>22.889562705583934</v>
      </c>
      <c r="J115" s="149">
        <f t="shared" si="28"/>
        <v>23.394235631274416</v>
      </c>
      <c r="K115" s="149">
        <f t="shared" si="28"/>
        <v>23.730688197824549</v>
      </c>
      <c r="L115" s="149">
        <f t="shared" si="28"/>
        <v>24.195026076191382</v>
      </c>
      <c r="M115" s="149">
        <f t="shared" si="28"/>
        <v>24.493790662116101</v>
      </c>
      <c r="N115" s="149">
        <f t="shared" si="28"/>
        <v>25.109318614420701</v>
      </c>
      <c r="O115" s="149">
        <f t="shared" si="28"/>
        <v>25.316391456498909</v>
      </c>
    </row>
    <row r="116" spans="1:15" ht="15.75" x14ac:dyDescent="0.3">
      <c r="A116" s="120"/>
      <c r="B116" s="215"/>
      <c r="C116" s="215"/>
      <c r="D116" s="215"/>
    </row>
    <row r="117" spans="1:15" ht="16.5" x14ac:dyDescent="0.3">
      <c r="A117" s="120"/>
      <c r="B117" s="115" t="s">
        <v>368</v>
      </c>
      <c r="C117" s="218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</row>
    <row r="118" spans="1:15" ht="30" x14ac:dyDescent="0.35">
      <c r="A118" s="118"/>
      <c r="B118" s="85" t="s">
        <v>334</v>
      </c>
      <c r="C118" s="86">
        <v>2018</v>
      </c>
      <c r="D118" s="86">
        <v>2019</v>
      </c>
      <c r="E118" s="86">
        <v>2020</v>
      </c>
      <c r="F118" s="86">
        <v>2023</v>
      </c>
      <c r="G118" s="86">
        <v>2025</v>
      </c>
      <c r="H118" s="86">
        <v>2028</v>
      </c>
      <c r="I118" s="86">
        <v>2030</v>
      </c>
      <c r="J118" s="86">
        <v>2033</v>
      </c>
      <c r="K118" s="86">
        <v>2035</v>
      </c>
      <c r="L118" s="86">
        <v>2038</v>
      </c>
      <c r="M118" s="86">
        <v>2040</v>
      </c>
      <c r="N118" s="86">
        <v>2045</v>
      </c>
      <c r="O118" s="86">
        <v>2050</v>
      </c>
    </row>
    <row r="119" spans="1:15" ht="15.75" x14ac:dyDescent="0.3">
      <c r="A119" s="119" t="s">
        <v>222</v>
      </c>
      <c r="B119" s="92" t="s">
        <v>303</v>
      </c>
      <c r="C119" s="137">
        <v>-30.491509906044644</v>
      </c>
      <c r="D119" s="137">
        <v>-29.04233117754606</v>
      </c>
      <c r="E119" s="137">
        <v>-30.398025606683607</v>
      </c>
      <c r="F119" s="137">
        <v>-36.028527140534244</v>
      </c>
      <c r="G119" s="137">
        <v>-38.929639356432943</v>
      </c>
      <c r="H119" s="137">
        <v>-34.220014600429543</v>
      </c>
      <c r="I119" s="137">
        <v>-31.099065083963438</v>
      </c>
      <c r="J119" s="137">
        <v>-29.466158105019737</v>
      </c>
      <c r="K119" s="137">
        <v>-28.799189199312842</v>
      </c>
      <c r="L119" s="137">
        <v>-27.516119721855841</v>
      </c>
      <c r="M119" s="137">
        <v>-26.650319756274641</v>
      </c>
      <c r="N119" s="137">
        <v>-24.444977515481639</v>
      </c>
      <c r="O119" s="137">
        <v>-22.187516804258941</v>
      </c>
    </row>
    <row r="120" spans="1:15" ht="15.75" x14ac:dyDescent="0.3">
      <c r="A120" s="119" t="s">
        <v>217</v>
      </c>
      <c r="B120" s="92" t="s">
        <v>304</v>
      </c>
      <c r="C120" s="137">
        <v>13.066398701134524</v>
      </c>
      <c r="D120" s="137">
        <v>13.317877536157846</v>
      </c>
      <c r="E120" s="137">
        <v>13.087960507425015</v>
      </c>
      <c r="F120" s="137">
        <v>13.875106059640196</v>
      </c>
      <c r="G120" s="137">
        <v>13.750632967610297</v>
      </c>
      <c r="H120" s="137">
        <v>10.707389842876497</v>
      </c>
      <c r="I120" s="137">
        <v>9.6602541486242863</v>
      </c>
      <c r="J120" s="137">
        <v>10.476069096980016</v>
      </c>
      <c r="K120" s="137">
        <v>10.966946879087496</v>
      </c>
      <c r="L120" s="137">
        <v>10.891002869494976</v>
      </c>
      <c r="M120" s="137">
        <v>10.491866719136286</v>
      </c>
      <c r="N120" s="137">
        <v>10.233704970040707</v>
      </c>
      <c r="O120" s="137">
        <v>10.043516461438657</v>
      </c>
    </row>
    <row r="121" spans="1:15" ht="15.75" x14ac:dyDescent="0.3">
      <c r="A121" s="119" t="s">
        <v>223</v>
      </c>
      <c r="B121" s="92" t="s">
        <v>305</v>
      </c>
      <c r="C121" s="137">
        <v>-8.3196622906116069</v>
      </c>
      <c r="D121" s="137">
        <v>-8.244103958852957</v>
      </c>
      <c r="E121" s="137">
        <v>-8.3074715981551037</v>
      </c>
      <c r="F121" s="137">
        <v>-8.0575321291415527</v>
      </c>
      <c r="G121" s="137">
        <v>-7.485967870836971</v>
      </c>
      <c r="H121" s="137">
        <v>-6.2453150941842015</v>
      </c>
      <c r="I121" s="137">
        <v>-5.9449805900908421</v>
      </c>
      <c r="J121" s="137">
        <v>-5.9229032615568817</v>
      </c>
      <c r="K121" s="137">
        <v>-5.8533529573198315</v>
      </c>
      <c r="L121" s="137">
        <v>-5.8182657486687814</v>
      </c>
      <c r="M121" s="137">
        <v>-5.8881995309401027</v>
      </c>
      <c r="N121" s="137">
        <v>-6.0684373841334622</v>
      </c>
      <c r="O121" s="137">
        <v>-6.2424379728038719</v>
      </c>
    </row>
    <row r="122" spans="1:15" ht="15.75" x14ac:dyDescent="0.3">
      <c r="A122" s="119" t="s">
        <v>232</v>
      </c>
      <c r="B122" s="92" t="s">
        <v>306</v>
      </c>
      <c r="C122" s="137">
        <v>0.50579105991597328</v>
      </c>
      <c r="D122" s="137">
        <v>0.50562613354450581</v>
      </c>
      <c r="E122" s="137">
        <v>0.50546945349161188</v>
      </c>
      <c r="F122" s="137">
        <v>0.53374592217993155</v>
      </c>
      <c r="G122" s="137">
        <v>0.52750848894769253</v>
      </c>
      <c r="H122" s="137">
        <v>0.48890107223323753</v>
      </c>
      <c r="I122" s="137">
        <v>0.47376728628167852</v>
      </c>
      <c r="J122" s="137">
        <v>0.4700894189775035</v>
      </c>
      <c r="K122" s="137">
        <v>0.46741654013950656</v>
      </c>
      <c r="L122" s="137">
        <v>0.4630789715175615</v>
      </c>
      <c r="M122" s="137">
        <v>0.45996814586514451</v>
      </c>
      <c r="N122" s="137">
        <v>0.45332923399771152</v>
      </c>
      <c r="O122" s="137">
        <v>0.44815723431966553</v>
      </c>
    </row>
    <row r="123" spans="1:15" ht="15.75" x14ac:dyDescent="0.3">
      <c r="A123" s="119" t="s">
        <v>229</v>
      </c>
      <c r="B123" s="92" t="s">
        <v>369</v>
      </c>
      <c r="C123" s="137">
        <v>11.581021288950138</v>
      </c>
      <c r="D123" s="137">
        <v>11.47132103083967</v>
      </c>
      <c r="E123" s="137">
        <v>11.453902783356158</v>
      </c>
      <c r="F123" s="137">
        <v>11.42106281112757</v>
      </c>
      <c r="G123" s="137">
        <v>10.721160873214231</v>
      </c>
      <c r="H123" s="137">
        <v>8.4767999964599205</v>
      </c>
      <c r="I123" s="137">
        <v>7.5910521288934198</v>
      </c>
      <c r="J123" s="137">
        <v>7.1075241716059399</v>
      </c>
      <c r="K123" s="137">
        <v>6.7782040666687999</v>
      </c>
      <c r="L123" s="137">
        <v>6.2728268337198392</v>
      </c>
      <c r="M123" s="137">
        <v>5.92850458823251</v>
      </c>
      <c r="N123" s="137">
        <v>5.1300760969033501</v>
      </c>
      <c r="O123" s="137">
        <v>4.4612729172224697</v>
      </c>
    </row>
    <row r="124" spans="1:15" ht="15.75" x14ac:dyDescent="0.3">
      <c r="A124" s="119" t="s">
        <v>226</v>
      </c>
      <c r="B124" s="92" t="s">
        <v>307</v>
      </c>
      <c r="C124" s="137">
        <v>0</v>
      </c>
      <c r="D124" s="137">
        <v>0</v>
      </c>
      <c r="E124" s="137">
        <v>0</v>
      </c>
      <c r="F124" s="137">
        <v>0</v>
      </c>
      <c r="G124" s="137">
        <v>0</v>
      </c>
      <c r="H124" s="137">
        <v>0</v>
      </c>
      <c r="I124" s="137">
        <v>0</v>
      </c>
      <c r="J124" s="137">
        <v>0</v>
      </c>
      <c r="K124" s="137">
        <v>0</v>
      </c>
      <c r="L124" s="137">
        <v>0</v>
      </c>
      <c r="M124" s="137">
        <v>0</v>
      </c>
      <c r="N124" s="137">
        <v>0</v>
      </c>
      <c r="O124" s="137">
        <v>0</v>
      </c>
    </row>
    <row r="125" spans="1:15" ht="15.75" x14ac:dyDescent="0.3">
      <c r="A125" s="119" t="s">
        <v>224</v>
      </c>
      <c r="B125" s="92" t="s">
        <v>308</v>
      </c>
      <c r="C125" s="137">
        <v>-0.91399244923293199</v>
      </c>
      <c r="D125" s="137">
        <v>-0.76784586201262883</v>
      </c>
      <c r="E125" s="137">
        <v>-0.81443052748049238</v>
      </c>
      <c r="F125" s="137">
        <v>-1.6900975757155199</v>
      </c>
      <c r="G125" s="137">
        <v>-2.1632718199148697</v>
      </c>
      <c r="H125" s="137">
        <v>-3.2436366032829103</v>
      </c>
      <c r="I125" s="137">
        <v>-3.92013682140959</v>
      </c>
      <c r="J125" s="137">
        <v>-3.6309734904442696</v>
      </c>
      <c r="K125" s="137">
        <v>-3.4665958547467097</v>
      </c>
      <c r="L125" s="137">
        <v>-3.2517692779234397</v>
      </c>
      <c r="M125" s="137">
        <v>-3.1254355546867201</v>
      </c>
      <c r="N125" s="137">
        <v>-2.85444102905748</v>
      </c>
      <c r="O125" s="137">
        <v>-2.6317910550720098</v>
      </c>
    </row>
    <row r="126" spans="1:15" ht="15.75" x14ac:dyDescent="0.3">
      <c r="A126" s="119" t="s">
        <v>309</v>
      </c>
      <c r="B126" s="92" t="s">
        <v>310</v>
      </c>
      <c r="C126" s="137">
        <v>0.29733766666666672</v>
      </c>
      <c r="D126" s="137">
        <v>0.29027266666666662</v>
      </c>
      <c r="E126" s="137">
        <v>0.2841703333333333</v>
      </c>
      <c r="F126" s="137">
        <v>0.27035433333333331</v>
      </c>
      <c r="G126" s="137">
        <v>0.26388366666666668</v>
      </c>
      <c r="H126" s="137">
        <v>0.25704399999999999</v>
      </c>
      <c r="I126" s="137">
        <v>0.25385033333333334</v>
      </c>
      <c r="J126" s="137">
        <v>0.25385033333333334</v>
      </c>
      <c r="K126" s="137">
        <v>0.25385033333333334</v>
      </c>
      <c r="L126" s="137">
        <v>0.25385033333333334</v>
      </c>
      <c r="M126" s="137">
        <v>0.25385033333333334</v>
      </c>
      <c r="N126" s="137">
        <v>0.25385033333333334</v>
      </c>
      <c r="O126" s="137">
        <v>0.25385033333333334</v>
      </c>
    </row>
    <row r="127" spans="1:15" ht="15.75" x14ac:dyDescent="0.3">
      <c r="A127" s="119" t="s">
        <v>225</v>
      </c>
      <c r="B127" s="116" t="s">
        <v>311</v>
      </c>
      <c r="C127" s="137">
        <v>0</v>
      </c>
      <c r="D127" s="137">
        <v>0</v>
      </c>
      <c r="E127" s="137">
        <v>0</v>
      </c>
      <c r="F127" s="137">
        <v>0</v>
      </c>
      <c r="G127" s="137">
        <v>0</v>
      </c>
      <c r="H127" s="137">
        <v>0</v>
      </c>
      <c r="I127" s="137">
        <v>0</v>
      </c>
      <c r="J127" s="137">
        <v>0</v>
      </c>
      <c r="K127" s="137">
        <v>0</v>
      </c>
      <c r="L127" s="137">
        <v>0</v>
      </c>
      <c r="M127" s="137">
        <v>0</v>
      </c>
      <c r="N127" s="137">
        <v>0</v>
      </c>
      <c r="O127" s="137">
        <v>0</v>
      </c>
    </row>
    <row r="128" spans="1:15" ht="15.75" x14ac:dyDescent="0.3">
      <c r="A128" s="119"/>
      <c r="B128" s="117" t="s">
        <v>370</v>
      </c>
      <c r="C128" s="150">
        <f t="shared" ref="C128:D128" si="29">SUM(C119:C127)</f>
        <v>-14.274615929221879</v>
      </c>
      <c r="D128" s="150">
        <f t="shared" si="29"/>
        <v>-12.469183631202956</v>
      </c>
      <c r="E128" s="150">
        <f t="shared" ref="E128:O128" si="30">SUM(E119:E127)</f>
        <v>-14.188424654713089</v>
      </c>
      <c r="F128" s="150">
        <f t="shared" si="30"/>
        <v>-19.675887719110285</v>
      </c>
      <c r="G128" s="150">
        <f t="shared" si="30"/>
        <v>-23.315693050745889</v>
      </c>
      <c r="H128" s="150">
        <f t="shared" si="30"/>
        <v>-23.778831386326999</v>
      </c>
      <c r="I128" s="150">
        <f t="shared" si="30"/>
        <v>-22.985258598331153</v>
      </c>
      <c r="J128" s="150">
        <f t="shared" si="30"/>
        <v>-20.712501836124098</v>
      </c>
      <c r="K128" s="150">
        <f t="shared" si="30"/>
        <v>-19.652720192150252</v>
      </c>
      <c r="L128" s="150">
        <f t="shared" si="30"/>
        <v>-18.705395740382354</v>
      </c>
      <c r="M128" s="150">
        <f t="shared" si="30"/>
        <v>-18.529765055334192</v>
      </c>
      <c r="N128" s="150">
        <f t="shared" si="30"/>
        <v>-17.296895294397483</v>
      </c>
      <c r="O128" s="150">
        <f t="shared" si="30"/>
        <v>-15.854948885820695</v>
      </c>
    </row>
    <row r="129" spans="1:15" x14ac:dyDescent="0.25">
      <c r="A129" s="119"/>
      <c r="B129" s="151"/>
      <c r="C129" s="185"/>
      <c r="D129" s="185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</row>
    <row r="130" spans="1:15" x14ac:dyDescent="0.25">
      <c r="A130" s="122"/>
    </row>
  </sheetData>
  <mergeCells count="1">
    <mergeCell ref="B116:D11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340E8DBE75274CB88F44145B93306F" ma:contentTypeVersion="11" ma:contentTypeDescription="Crée un document." ma:contentTypeScope="" ma:versionID="ffd0afa93905f9e386bbd2602c220208">
  <xsd:schema xmlns:xsd="http://www.w3.org/2001/XMLSchema" xmlns:xs="http://www.w3.org/2001/XMLSchema" xmlns:p="http://schemas.microsoft.com/office/2006/metadata/properties" xmlns:ns2="aa63012a-dca0-4847-9039-1b3f0d0527af" xmlns:ns3="f4b2812b-d92f-445a-bd20-d5f1ba71be26" xmlns:ns4="3331daee-1646-4c3a-8c45-78356b5a9d77" targetNamespace="http://schemas.microsoft.com/office/2006/metadata/properties" ma:root="true" ma:fieldsID="19378daaf57caa2b2bdbf7105bb4d3d6" ns2:_="" ns3:_="" ns4:_="">
    <xsd:import namespace="aa63012a-dca0-4847-9039-1b3f0d0527af"/>
    <xsd:import namespace="f4b2812b-d92f-445a-bd20-d5f1ba71be26"/>
    <xsd:import namespace="3331daee-1646-4c3a-8c45-78356b5a9d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3012a-dca0-4847-9039-1b3f0d0527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2812b-d92f-445a-bd20-d5f1ba71be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7ba0aaa-12d9-48be-b932-d2fd993dfb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1daee-1646-4c3a-8c45-78356b5a9d7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Colonne Attraper tout de Taxonomie" ma:hidden="true" ma:list="{4fb7d4b7-bce7-4382-a1e1-d57b09bb3572}" ma:internalName="TaxCatchAll" ma:showField="CatchAllData" ma:web="3331daee-1646-4c3a-8c45-78356b5a9d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b2812b-d92f-445a-bd20-d5f1ba71be26">
      <Terms xmlns="http://schemas.microsoft.com/office/infopath/2007/PartnerControls"/>
    </lcf76f155ced4ddcb4097134ff3c332f>
    <TaxCatchAll xmlns="3331daee-1646-4c3a-8c45-78356b5a9d77" xsi:nil="true"/>
  </documentManagement>
</p:properties>
</file>

<file path=customXml/itemProps1.xml><?xml version="1.0" encoding="utf-8"?>
<ds:datastoreItem xmlns:ds="http://schemas.openxmlformats.org/officeDocument/2006/customXml" ds:itemID="{39EC6E0A-6063-46A2-A64B-79B7CDBEC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63012a-dca0-4847-9039-1b3f0d0527af"/>
    <ds:schemaRef ds:uri="f4b2812b-d92f-445a-bd20-d5f1ba71be26"/>
    <ds:schemaRef ds:uri="3331daee-1646-4c3a-8c45-78356b5a9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7E230E-F1F2-4FBB-B622-27EDB777EB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26B244-195D-46B3-9124-C866F0E03982}">
  <ds:schemaRefs>
    <ds:schemaRef ds:uri="http://schemas.microsoft.com/office/2006/metadata/properties"/>
    <ds:schemaRef ds:uri="http://schemas.microsoft.com/office/infopath/2007/PartnerControls"/>
    <ds:schemaRef ds:uri="f4b2812b-d92f-445a-bd20-d5f1ba71be26"/>
    <ds:schemaRef ds:uri="3331daee-1646-4c3a-8c45-78356b5a9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</vt:i4>
      </vt:variant>
    </vt:vector>
  </HeadingPairs>
  <TitlesOfParts>
    <vt:vector size="13" baseType="lpstr">
      <vt:lpstr>AME_UE_détail</vt:lpstr>
      <vt:lpstr>Répartition SECTEN1</vt:lpstr>
      <vt:lpstr>SECTEN2_CO2</vt:lpstr>
      <vt:lpstr>SECTEN2_CH4</vt:lpstr>
      <vt:lpstr>SECTEN2_N2O</vt:lpstr>
      <vt:lpstr>SECTEN2_SF6</vt:lpstr>
      <vt:lpstr>SECTEN2_NF3</vt:lpstr>
      <vt:lpstr>2018-2020 NOT_UPDATED &gt;&gt;&gt;</vt:lpstr>
      <vt:lpstr>SECTEN2_CO2e</vt:lpstr>
      <vt:lpstr>SECTEN2_HFC</vt:lpstr>
      <vt:lpstr>SECTEN2_PFC</vt:lpstr>
      <vt:lpstr>AME_UE_détail!Impression_des_titres</vt:lpstr>
      <vt:lpstr>AME_UE_détail!Zone_d_impression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Laetitia LN. NICCO</dc:creator>
  <cp:keywords/>
  <dc:description/>
  <cp:lastModifiedBy>Grégoire Bongrand</cp:lastModifiedBy>
  <cp:revision/>
  <dcterms:created xsi:type="dcterms:W3CDTF">2015-01-28T17:37:30Z</dcterms:created>
  <dcterms:modified xsi:type="dcterms:W3CDTF">2023-06-12T13:28:51Z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0x01010040340E8DBE75274CB88F44145B93306F</vt:lpwstr>
  </property>
  <property fmtid="{D5CDD505-2E9C-101B-9397-08002B2CF9AE}" pid="3" name="MediaServiceImageTags">
    <vt:lpwstr/>
  </property>
</Properties>
</file>