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12-Bâtiments\53_Résultats_AMS run 2\"/>
    </mc:Choice>
  </mc:AlternateContent>
  <xr:revisionPtr revIDLastSave="0" documentId="13_ncr:1_{3AE4D263-BB78-4E41-8A72-26A14D52C3E1}" xr6:coauthVersionLast="47" xr6:coauthVersionMax="47" xr10:uidLastSave="{00000000-0000-0000-0000-000000000000}"/>
  <bookViews>
    <workbookView xWindow="-28920" yWindow="-9120" windowWidth="29040" windowHeight="15840" tabRatio="738" xr2:uid="{00000000-000D-0000-FFFF-FFFF00000000}"/>
  </bookViews>
  <sheets>
    <sheet name="Totaux" sheetId="1" r:id="rId1"/>
    <sheet name="R_ECS" sheetId="2" r:id="rId2"/>
    <sheet name="R_cuisson" sheetId="3" r:id="rId3"/>
    <sheet name="R_Elec spé" sheetId="4" r:id="rId4"/>
    <sheet name="R_climatis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0" i="1" l="1"/>
  <c r="G20" i="1"/>
  <c r="E20" i="1"/>
  <c r="C20" i="1"/>
  <c r="S30" i="5"/>
  <c r="S40" i="5" s="1"/>
  <c r="T25" i="5"/>
  <c r="V25" i="5"/>
  <c r="U25" i="5"/>
  <c r="S25" i="5"/>
  <c r="I25" i="5" l="1"/>
  <c r="H25" i="5"/>
  <c r="G25" i="5"/>
  <c r="F25" i="5"/>
  <c r="G31" i="5"/>
  <c r="G30" i="5"/>
  <c r="F30" i="5" l="1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V31" i="5" l="1"/>
  <c r="V41" i="5" s="1"/>
  <c r="U31" i="5"/>
  <c r="U41" i="5" s="1"/>
  <c r="T31" i="5"/>
  <c r="T41" i="5" s="1"/>
  <c r="S31" i="5"/>
  <c r="S41" i="5" s="1"/>
  <c r="I31" i="5"/>
  <c r="H31" i="5"/>
  <c r="F31" i="5"/>
  <c r="V30" i="5"/>
  <c r="U30" i="5"/>
  <c r="T30" i="5"/>
  <c r="I30" i="5"/>
  <c r="I9" i="1" s="1"/>
  <c r="H30" i="5"/>
  <c r="G9" i="1" s="1"/>
  <c r="E9" i="1"/>
  <c r="S21" i="4"/>
  <c r="R21" i="4"/>
  <c r="Q21" i="4"/>
  <c r="P21" i="4"/>
  <c r="O21" i="4"/>
  <c r="F21" i="4"/>
  <c r="E21" i="4"/>
  <c r="D21" i="4"/>
  <c r="C21" i="4"/>
  <c r="B21" i="4"/>
  <c r="U15" i="4"/>
  <c r="T15" i="4"/>
  <c r="S15" i="4"/>
  <c r="G19" i="1" s="1"/>
  <c r="R15" i="4"/>
  <c r="Q15" i="4"/>
  <c r="E19" i="1" s="1"/>
  <c r="P15" i="4"/>
  <c r="O15" i="4"/>
  <c r="H15" i="4"/>
  <c r="I8" i="1" s="1"/>
  <c r="G15" i="4"/>
  <c r="F15" i="4"/>
  <c r="G8" i="1" s="1"/>
  <c r="E15" i="4"/>
  <c r="D15" i="4"/>
  <c r="E8" i="1" s="1"/>
  <c r="C15" i="4"/>
  <c r="B15" i="4"/>
  <c r="Q11" i="4"/>
  <c r="R11" i="4" s="1"/>
  <c r="S11" i="4" s="1"/>
  <c r="T11" i="4" s="1"/>
  <c r="U11" i="4" s="1"/>
  <c r="P11" i="4"/>
  <c r="D11" i="4"/>
  <c r="E11" i="4" s="1"/>
  <c r="F11" i="4" s="1"/>
  <c r="G11" i="4" s="1"/>
  <c r="H11" i="4" s="1"/>
  <c r="C11" i="4"/>
  <c r="S40" i="3"/>
  <c r="R40" i="3"/>
  <c r="Q40" i="3"/>
  <c r="P40" i="3"/>
  <c r="O40" i="3"/>
  <c r="F40" i="3"/>
  <c r="I7" i="1" s="1"/>
  <c r="E40" i="3"/>
  <c r="D40" i="3"/>
  <c r="C40" i="3"/>
  <c r="B40" i="3"/>
  <c r="U30" i="3"/>
  <c r="T30" i="3"/>
  <c r="P30" i="3"/>
  <c r="H30" i="3"/>
  <c r="G30" i="3"/>
  <c r="P29" i="3"/>
  <c r="O27" i="3"/>
  <c r="O28" i="3" s="1"/>
  <c r="O29" i="3" s="1"/>
  <c r="O30" i="3" s="1"/>
  <c r="O31" i="3" s="1"/>
  <c r="O32" i="3" s="1"/>
  <c r="C27" i="3"/>
  <c r="B27" i="3"/>
  <c r="B28" i="3" s="1"/>
  <c r="B29" i="3" s="1"/>
  <c r="B30" i="3" s="1"/>
  <c r="B31" i="3" s="1"/>
  <c r="B32" i="3" s="1"/>
  <c r="E26" i="3"/>
  <c r="O19" i="3"/>
  <c r="O20" i="3" s="1"/>
  <c r="O21" i="3" s="1"/>
  <c r="O22" i="3" s="1"/>
  <c r="O23" i="3" s="1"/>
  <c r="O24" i="3" s="1"/>
  <c r="B19" i="3"/>
  <c r="B20" i="3" s="1"/>
  <c r="B21" i="3" s="1"/>
  <c r="B22" i="3" s="1"/>
  <c r="B23" i="3" s="1"/>
  <c r="B24" i="3" s="1"/>
  <c r="U14" i="3"/>
  <c r="T32" i="3" s="1"/>
  <c r="T14" i="3"/>
  <c r="T31" i="3" s="1"/>
  <c r="S14" i="3"/>
  <c r="R14" i="3"/>
  <c r="U29" i="3" s="1"/>
  <c r="Q14" i="3"/>
  <c r="U28" i="3" s="1"/>
  <c r="P14" i="3"/>
  <c r="U27" i="3" s="1"/>
  <c r="O14" i="3"/>
  <c r="U26" i="3" s="1"/>
  <c r="H14" i="3"/>
  <c r="G32" i="3" s="1"/>
  <c r="G14" i="3"/>
  <c r="F31" i="3" s="1"/>
  <c r="F14" i="3"/>
  <c r="E14" i="3"/>
  <c r="D29" i="3" s="1"/>
  <c r="D14" i="3"/>
  <c r="H28" i="3" s="1"/>
  <c r="C14" i="3"/>
  <c r="D27" i="3" s="1"/>
  <c r="B14" i="3"/>
  <c r="C26" i="3" s="1"/>
  <c r="P10" i="3"/>
  <c r="Q10" i="3" s="1"/>
  <c r="R10" i="3" s="1"/>
  <c r="S10" i="3" s="1"/>
  <c r="T10" i="3" s="1"/>
  <c r="U10" i="3" s="1"/>
  <c r="C10" i="3"/>
  <c r="D10" i="3" s="1"/>
  <c r="E10" i="3" s="1"/>
  <c r="F10" i="3" s="1"/>
  <c r="G10" i="3" s="1"/>
  <c r="H10" i="3" s="1"/>
  <c r="S43" i="2"/>
  <c r="R43" i="2"/>
  <c r="Q43" i="2"/>
  <c r="P43" i="2"/>
  <c r="O43" i="2"/>
  <c r="F43" i="2"/>
  <c r="E43" i="2"/>
  <c r="D43" i="2"/>
  <c r="C43" i="2"/>
  <c r="B43" i="2"/>
  <c r="V42" i="2"/>
  <c r="H28" i="2"/>
  <c r="O27" i="2"/>
  <c r="O28" i="2" s="1"/>
  <c r="O29" i="2" s="1"/>
  <c r="O30" i="2" s="1"/>
  <c r="O31" i="2" s="1"/>
  <c r="O26" i="2"/>
  <c r="B26" i="2"/>
  <c r="B27" i="2" s="1"/>
  <c r="B28" i="2" s="1"/>
  <c r="B29" i="2" s="1"/>
  <c r="B30" i="2" s="1"/>
  <c r="B31" i="2" s="1"/>
  <c r="O18" i="2"/>
  <c r="O19" i="2" s="1"/>
  <c r="O20" i="2" s="1"/>
  <c r="O21" i="2" s="1"/>
  <c r="O22" i="2" s="1"/>
  <c r="O23" i="2" s="1"/>
  <c r="B18" i="2"/>
  <c r="B19" i="2" s="1"/>
  <c r="B20" i="2" s="1"/>
  <c r="B21" i="2" s="1"/>
  <c r="B22" i="2" s="1"/>
  <c r="B23" i="2" s="1"/>
  <c r="U14" i="2"/>
  <c r="R31" i="2" s="1"/>
  <c r="T14" i="2"/>
  <c r="X30" i="2" s="1"/>
  <c r="S14" i="2"/>
  <c r="V29" i="2" s="1"/>
  <c r="R14" i="2"/>
  <c r="R28" i="2" s="1"/>
  <c r="Q14" i="2"/>
  <c r="X27" i="2" s="1"/>
  <c r="P14" i="2"/>
  <c r="V26" i="2" s="1"/>
  <c r="O14" i="2"/>
  <c r="R25" i="2" s="1"/>
  <c r="H14" i="2"/>
  <c r="E31" i="2" s="1"/>
  <c r="G14" i="2"/>
  <c r="K30" i="2" s="1"/>
  <c r="F14" i="2"/>
  <c r="E14" i="2"/>
  <c r="F28" i="2" s="1"/>
  <c r="D14" i="2"/>
  <c r="D27" i="2" s="1"/>
  <c r="C14" i="2"/>
  <c r="G26" i="2" s="1"/>
  <c r="B14" i="2"/>
  <c r="P10" i="2"/>
  <c r="Q10" i="2" s="1"/>
  <c r="R10" i="2" s="1"/>
  <c r="S10" i="2" s="1"/>
  <c r="T10" i="2" s="1"/>
  <c r="U10" i="2" s="1"/>
  <c r="C10" i="2"/>
  <c r="D10" i="2" s="1"/>
  <c r="E10" i="2" s="1"/>
  <c r="F10" i="2" s="1"/>
  <c r="G10" i="2" s="1"/>
  <c r="H10" i="2" s="1"/>
  <c r="U18" i="1"/>
  <c r="T18" i="1"/>
  <c r="S18" i="1"/>
  <c r="R18" i="1"/>
  <c r="Q18" i="1"/>
  <c r="U17" i="1"/>
  <c r="T17" i="1"/>
  <c r="S17" i="1"/>
  <c r="R17" i="1"/>
  <c r="Q17" i="1"/>
  <c r="U16" i="1"/>
  <c r="T16" i="1"/>
  <c r="S16" i="1"/>
  <c r="R16" i="1"/>
  <c r="Q16" i="1"/>
  <c r="U15" i="1"/>
  <c r="T15" i="1"/>
  <c r="S15" i="1"/>
  <c r="R15" i="1"/>
  <c r="Q15" i="1"/>
  <c r="U11" i="1"/>
  <c r="T11" i="1"/>
  <c r="S11" i="1"/>
  <c r="R11" i="1"/>
  <c r="Q11" i="1"/>
  <c r="U10" i="1"/>
  <c r="T10" i="1"/>
  <c r="S10" i="1"/>
  <c r="R10" i="1"/>
  <c r="Q10" i="1"/>
  <c r="C19" i="1"/>
  <c r="U9" i="1"/>
  <c r="T9" i="1"/>
  <c r="S9" i="1"/>
  <c r="R9" i="1"/>
  <c r="Q9" i="1"/>
  <c r="G18" i="1"/>
  <c r="U8" i="1"/>
  <c r="T8" i="1"/>
  <c r="S8" i="1"/>
  <c r="R8" i="1"/>
  <c r="Q8" i="1"/>
  <c r="U7" i="1"/>
  <c r="T7" i="1"/>
  <c r="S7" i="1"/>
  <c r="R7" i="1"/>
  <c r="Q7" i="1"/>
  <c r="U6" i="1"/>
  <c r="T6" i="1"/>
  <c r="S6" i="1"/>
  <c r="R6" i="1"/>
  <c r="Q6" i="1"/>
  <c r="D15" i="1"/>
  <c r="E15" i="1" s="1"/>
  <c r="F15" i="1" s="1"/>
  <c r="G15" i="1" s="1"/>
  <c r="H15" i="1" s="1"/>
  <c r="I15" i="1" s="1"/>
  <c r="C9" i="1"/>
  <c r="E7" i="1"/>
  <c r="D4" i="1"/>
  <c r="E4" i="1" s="1"/>
  <c r="F4" i="1" s="1"/>
  <c r="G4" i="1" s="1"/>
  <c r="H4" i="1" s="1"/>
  <c r="I4" i="1" s="1"/>
  <c r="T40" i="5" l="1"/>
  <c r="F20" i="1"/>
  <c r="U40" i="5"/>
  <c r="V40" i="5"/>
  <c r="D9" i="1"/>
  <c r="T19" i="1"/>
  <c r="S19" i="1"/>
  <c r="S12" i="1"/>
  <c r="Q12" i="1"/>
  <c r="R12" i="1"/>
  <c r="T27" i="2"/>
  <c r="U27" i="2"/>
  <c r="T12" i="1"/>
  <c r="E18" i="1"/>
  <c r="W29" i="2"/>
  <c r="G17" i="1"/>
  <c r="G21" i="1" s="1"/>
  <c r="K25" i="2"/>
  <c r="C25" i="2"/>
  <c r="E30" i="2"/>
  <c r="G31" i="3"/>
  <c r="H31" i="3"/>
  <c r="U12" i="1"/>
  <c r="U19" i="1"/>
  <c r="Q19" i="1"/>
  <c r="C8" i="1"/>
  <c r="D8" i="1" s="1"/>
  <c r="R19" i="1"/>
  <c r="T29" i="3"/>
  <c r="I19" i="1"/>
  <c r="H19" i="1" s="1"/>
  <c r="H20" i="1"/>
  <c r="Q29" i="2"/>
  <c r="T25" i="2"/>
  <c r="U25" i="2"/>
  <c r="X29" i="2"/>
  <c r="P30" i="2"/>
  <c r="Q30" i="2"/>
  <c r="R30" i="2"/>
  <c r="R27" i="2"/>
  <c r="S27" i="2"/>
  <c r="I17" i="1"/>
  <c r="U31" i="2"/>
  <c r="V31" i="2"/>
  <c r="W31" i="2"/>
  <c r="X31" i="2"/>
  <c r="F9" i="1"/>
  <c r="D20" i="1"/>
  <c r="H9" i="1"/>
  <c r="F8" i="1"/>
  <c r="C18" i="1"/>
  <c r="P28" i="3"/>
  <c r="F29" i="3"/>
  <c r="E29" i="3"/>
  <c r="G29" i="3"/>
  <c r="H32" i="3"/>
  <c r="W25" i="2"/>
  <c r="U28" i="2"/>
  <c r="V28" i="2"/>
  <c r="T30" i="2"/>
  <c r="P26" i="2"/>
  <c r="S30" i="2"/>
  <c r="W28" i="2"/>
  <c r="U30" i="2"/>
  <c r="S28" i="2"/>
  <c r="T28" i="2"/>
  <c r="X26" i="2"/>
  <c r="P27" i="2"/>
  <c r="V37" i="2" s="1"/>
  <c r="X28" i="2"/>
  <c r="S31" i="2"/>
  <c r="W26" i="2"/>
  <c r="E17" i="1"/>
  <c r="S25" i="2"/>
  <c r="Q27" i="2"/>
  <c r="P29" i="2"/>
  <c r="T31" i="2"/>
  <c r="D31" i="2"/>
  <c r="F31" i="2"/>
  <c r="H25" i="2"/>
  <c r="I25" i="2"/>
  <c r="H26" i="2"/>
  <c r="D25" i="2"/>
  <c r="I26" i="2"/>
  <c r="C6" i="1"/>
  <c r="F25" i="2"/>
  <c r="K26" i="2"/>
  <c r="E25" i="2"/>
  <c r="J26" i="2"/>
  <c r="G25" i="2"/>
  <c r="D30" i="2"/>
  <c r="F19" i="1"/>
  <c r="G29" i="2"/>
  <c r="F29" i="2"/>
  <c r="E29" i="2"/>
  <c r="D29" i="2"/>
  <c r="G6" i="1"/>
  <c r="C29" i="2"/>
  <c r="K29" i="2"/>
  <c r="H27" i="3"/>
  <c r="F27" i="3"/>
  <c r="E27" i="3"/>
  <c r="F18" i="1"/>
  <c r="G27" i="3"/>
  <c r="U31" i="3"/>
  <c r="P31" i="3"/>
  <c r="C28" i="2"/>
  <c r="I28" i="2"/>
  <c r="J28" i="2"/>
  <c r="K28" i="2"/>
  <c r="G28" i="2"/>
  <c r="D19" i="1"/>
  <c r="C31" i="2"/>
  <c r="I6" i="1"/>
  <c r="I10" i="1" s="1"/>
  <c r="I31" i="2"/>
  <c r="K31" i="2"/>
  <c r="J31" i="2"/>
  <c r="G31" i="2"/>
  <c r="H31" i="2"/>
  <c r="C28" i="3"/>
  <c r="G28" i="3"/>
  <c r="H29" i="2"/>
  <c r="I18" i="1"/>
  <c r="H18" i="1" s="1"/>
  <c r="I29" i="2"/>
  <c r="E30" i="3"/>
  <c r="D30" i="3"/>
  <c r="C30" i="3"/>
  <c r="G7" i="1"/>
  <c r="H7" i="1" s="1"/>
  <c r="D28" i="3"/>
  <c r="F30" i="3"/>
  <c r="P32" i="3"/>
  <c r="C7" i="1"/>
  <c r="D7" i="1" s="1"/>
  <c r="F26" i="3"/>
  <c r="H26" i="3"/>
  <c r="G26" i="3"/>
  <c r="D26" i="3"/>
  <c r="D28" i="2"/>
  <c r="J29" i="2"/>
  <c r="E28" i="3"/>
  <c r="U32" i="3"/>
  <c r="K27" i="2"/>
  <c r="J27" i="2"/>
  <c r="F27" i="2"/>
  <c r="E27" i="2"/>
  <c r="I27" i="2"/>
  <c r="H27" i="2"/>
  <c r="G27" i="2"/>
  <c r="E6" i="1"/>
  <c r="C27" i="2"/>
  <c r="H8" i="1"/>
  <c r="E28" i="2"/>
  <c r="F28" i="3"/>
  <c r="V25" i="2"/>
  <c r="C30" i="2"/>
  <c r="H29" i="3"/>
  <c r="Q26" i="2"/>
  <c r="F30" i="2"/>
  <c r="J25" i="2"/>
  <c r="C26" i="2"/>
  <c r="R26" i="2"/>
  <c r="V27" i="2"/>
  <c r="R29" i="2"/>
  <c r="G30" i="2"/>
  <c r="V30" i="2"/>
  <c r="P27" i="3"/>
  <c r="T28" i="3"/>
  <c r="C32" i="3"/>
  <c r="C17" i="1"/>
  <c r="D26" i="2"/>
  <c r="S26" i="2"/>
  <c r="W27" i="2"/>
  <c r="S29" i="2"/>
  <c r="H30" i="2"/>
  <c r="W30" i="2"/>
  <c r="P26" i="3"/>
  <c r="T27" i="3"/>
  <c r="C31" i="3"/>
  <c r="D32" i="3"/>
  <c r="X25" i="2"/>
  <c r="P25" i="2"/>
  <c r="E26" i="2"/>
  <c r="T26" i="2"/>
  <c r="P28" i="2"/>
  <c r="T29" i="2"/>
  <c r="I30" i="2"/>
  <c r="P31" i="2"/>
  <c r="T26" i="3"/>
  <c r="D31" i="3"/>
  <c r="E32" i="3"/>
  <c r="Q25" i="2"/>
  <c r="F26" i="2"/>
  <c r="U26" i="2"/>
  <c r="Q28" i="2"/>
  <c r="U29" i="2"/>
  <c r="J30" i="2"/>
  <c r="Q31" i="2"/>
  <c r="C29" i="3"/>
  <c r="E31" i="3"/>
  <c r="F32" i="3"/>
  <c r="D18" i="1" l="1"/>
  <c r="H17" i="1"/>
  <c r="F17" i="1"/>
  <c r="E21" i="1"/>
  <c r="V36" i="2"/>
  <c r="F21" i="1"/>
  <c r="C10" i="1"/>
  <c r="V41" i="2"/>
  <c r="V40" i="2"/>
  <c r="V39" i="2"/>
  <c r="V38" i="2"/>
  <c r="E10" i="1"/>
  <c r="F6" i="1"/>
  <c r="H21" i="1"/>
  <c r="D17" i="1"/>
  <c r="D21" i="1" s="1"/>
  <c r="C21" i="1"/>
  <c r="V35" i="2"/>
  <c r="F7" i="1"/>
  <c r="I21" i="1"/>
  <c r="D6" i="1"/>
  <c r="D10" i="1" s="1"/>
  <c r="H6" i="1"/>
  <c r="H10" i="1" s="1"/>
  <c r="G10" i="1"/>
  <c r="F10" i="1" l="1"/>
</calcChain>
</file>

<file path=xl/sharedStrings.xml><?xml version="1.0" encoding="utf-8"?>
<sst xmlns="http://schemas.openxmlformats.org/spreadsheetml/2006/main" count="237" uniqueCount="83">
  <si>
    <t>AME 23</t>
  </si>
  <si>
    <t>TWh</t>
  </si>
  <si>
    <t>ECS</t>
  </si>
  <si>
    <t xml:space="preserve">Cuisson </t>
  </si>
  <si>
    <t>Elec spé</t>
  </si>
  <si>
    <t>Clim</t>
  </si>
  <si>
    <t>AMS</t>
  </si>
  <si>
    <t>Mtep</t>
  </si>
  <si>
    <t>Chauffage</t>
  </si>
  <si>
    <t>Eau chaude</t>
  </si>
  <si>
    <t>Cuisson</t>
  </si>
  <si>
    <t>Eclairage</t>
  </si>
  <si>
    <t>Electricité specifique</t>
  </si>
  <si>
    <t>Climatisation</t>
  </si>
  <si>
    <t>Total Hors chauffage</t>
  </si>
  <si>
    <t>Autres usages thermiques</t>
  </si>
  <si>
    <t>Total hors chauffage</t>
  </si>
  <si>
    <t xml:space="preserve">Périmètre géographique : </t>
  </si>
  <si>
    <t>FR métropole</t>
  </si>
  <si>
    <t xml:space="preserve">Périmètre sectoriel : </t>
  </si>
  <si>
    <t>Résidentiel (résidences principales, secondaires et logements vacants)</t>
  </si>
  <si>
    <t xml:space="preserve">Unités : </t>
  </si>
  <si>
    <t xml:space="preserve">Gaz (PCI/PCS, réseau/naturel/vert) : </t>
  </si>
  <si>
    <t>N.A.</t>
  </si>
  <si>
    <t xml:space="preserve">Données historiques : </t>
  </si>
  <si>
    <t>CEREN</t>
  </si>
  <si>
    <t>AME</t>
  </si>
  <si>
    <t>1. Résidences principales</t>
  </si>
  <si>
    <t>ECS (kWh/hab/an)</t>
  </si>
  <si>
    <t>Population métropolitaine (Mhab)</t>
  </si>
  <si>
    <t>Conso (TWh ef)</t>
  </si>
  <si>
    <t>Électricité</t>
  </si>
  <si>
    <t>PAC/CET</t>
  </si>
  <si>
    <t>Réseau de chaleur</t>
  </si>
  <si>
    <t>Charbon</t>
  </si>
  <si>
    <t>Pétrole/GPL</t>
  </si>
  <si>
    <t>Gaz naturel</t>
  </si>
  <si>
    <t>Biomasse</t>
  </si>
  <si>
    <t>Biogaz</t>
  </si>
  <si>
    <t>Renouvelables thermiques</t>
  </si>
  <si>
    <t>Chaleur Environnement</t>
  </si>
  <si>
    <t>Mix ECS</t>
  </si>
  <si>
    <t>Conso ECS (TWh Ef)</t>
  </si>
  <si>
    <t>AMS 2030</t>
  </si>
  <si>
    <t>AMS 2050</t>
  </si>
  <si>
    <t>2. Résidences secondaires</t>
  </si>
  <si>
    <t>MWh</t>
  </si>
  <si>
    <t>2015*</t>
  </si>
  <si>
    <t>Bois</t>
  </si>
  <si>
    <t>Fuel domestique</t>
  </si>
  <si>
    <t>GPL</t>
  </si>
  <si>
    <t>Total (TWh)</t>
  </si>
  <si>
    <t>3. Logements vacants : conso nulle</t>
  </si>
  <si>
    <t>Cuisson (kWh/hab/an)</t>
  </si>
  <si>
    <t>Gaz réseau</t>
  </si>
  <si>
    <t>Mix cuisson</t>
  </si>
  <si>
    <t>Conso cuisson (TWh Ef)</t>
  </si>
  <si>
    <t>Résidentiel (résidences principales)</t>
  </si>
  <si>
    <t>Elec spécifique (kWh/hab/an)</t>
  </si>
  <si>
    <t>Électricité (MWh)</t>
  </si>
  <si>
    <t>TWh par zone climatique</t>
  </si>
  <si>
    <t>H1A</t>
  </si>
  <si>
    <t>H1B</t>
  </si>
  <si>
    <t>H1C</t>
  </si>
  <si>
    <t>H2A</t>
  </si>
  <si>
    <t>H2B</t>
  </si>
  <si>
    <t>H2C</t>
  </si>
  <si>
    <t>H2D</t>
  </si>
  <si>
    <t>H3</t>
  </si>
  <si>
    <t>Martinique</t>
  </si>
  <si>
    <t>Guadeloupe</t>
  </si>
  <si>
    <t>Guyane</t>
  </si>
  <si>
    <t>Mayotte</t>
  </si>
  <si>
    <t>La Réunion</t>
  </si>
  <si>
    <t>Total en TWh</t>
  </si>
  <si>
    <t>Métropole</t>
  </si>
  <si>
    <t>DROM</t>
  </si>
  <si>
    <t>AMS 2023</t>
  </si>
  <si>
    <t>Sortie MICO / Scénario S3</t>
  </si>
  <si>
    <t>Sortie MICO / Scénario TEND</t>
  </si>
  <si>
    <t>Total en TWh avant CC</t>
  </si>
  <si>
    <t>Total en TWh après CC</t>
  </si>
  <si>
    <t>Impact du changement climatique - Indice de rigueur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</si>
</sst>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_-* #,##0.00\ _€_-;\-* #,##0.00\ _€_-;_-* \-??\ _€_-;_-@_-"/>
    <numFmt numFmtId="165" formatCode="0\ %"/>
    <numFmt numFmtId="166" formatCode="0.0"/>
    <numFmt numFmtId="167" formatCode="0.0%"/>
    <numFmt numFmtId="168" formatCode="0.00\ %"/>
    <numFmt numFmtId="169" formatCode="_-* #,##0.0\ _€_-;\-* #,##0.0\ _€_-;_-* \-??\ _€_-;_-@_-"/>
    <numFmt numFmtId="170" formatCode="_-* #,##0\ _€_-;\-* #,##0\ _€_-;_-* \-??\ _€_-;_-@_-"/>
    <numFmt numFmtId="171" formatCode="_-* #,##0.0\ _€_-;\-* #,##0.0\ _€_-;_-* &quot;-&quot;??\ _€_-;_-@_-"/>
    <numFmt numFmtId="172" formatCode="_-* #,##0\ _€_-;\-* #,##0\ _€_-;_-* &quot;-&quot;??\ _€_-;_-@_-"/>
    <numFmt numFmtId="173" formatCode="#,##0.00&quot;    &quot;;#,##0.00&quot;    &quot;;&quot;-&quot;#&quot;    &quot;;@&quot; &quot;"/>
    <numFmt numFmtId="174" formatCode="_-* #,##0.0_-;\-* #,##0.0_-;_-* &quot;-&quot;??_-;_-@_-"/>
    <numFmt numFmtId="175" formatCode="0.000"/>
    <numFmt numFmtId="176" formatCode="_-* #,##0.000\ _€_-;\-* #,##0.000\ _€_-;_-* &quot;-&quot;???\ _€_-;_-@_-"/>
  </numFmts>
  <fonts count="20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FFFFFF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8"/>
      <color theme="0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ED7D31"/>
        <bgColor rgb="FFFF8080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DAE3F3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165" fontId="14" fillId="0" borderId="0" applyBorder="0" applyProtection="0"/>
    <xf numFmtId="164" fontId="1" fillId="0" borderId="0" applyBorder="0" applyProtection="0"/>
    <xf numFmtId="0" fontId="2" fillId="0" borderId="0"/>
    <xf numFmtId="0" fontId="1" fillId="0" borderId="0"/>
    <xf numFmtId="0" fontId="14" fillId="0" borderId="0"/>
    <xf numFmtId="0" fontId="1" fillId="0" borderId="0"/>
    <xf numFmtId="165" fontId="14" fillId="0" borderId="0" applyBorder="0" applyProtection="0"/>
    <xf numFmtId="165" fontId="1" fillId="0" borderId="0" applyBorder="0" applyProtection="0"/>
    <xf numFmtId="0" fontId="1" fillId="0" borderId="0">
      <alignment wrapText="1"/>
    </xf>
    <xf numFmtId="0" fontId="3" fillId="0" borderId="0" applyBorder="0" applyProtection="0"/>
    <xf numFmtId="173" fontId="19" fillId="0" borderId="0"/>
    <xf numFmtId="43" fontId="14" fillId="0" borderId="0" applyFont="0" applyFill="0" applyBorder="0" applyAlignment="0" applyProtection="0"/>
  </cellStyleXfs>
  <cellXfs count="93">
    <xf numFmtId="0" fontId="0" fillId="0" borderId="0" xfId="0"/>
    <xf numFmtId="0" fontId="1" fillId="0" borderId="1" xfId="0" applyFont="1" applyBorder="1"/>
    <xf numFmtId="1" fontId="0" fillId="0" borderId="0" xfId="0" applyNumberFormat="1"/>
    <xf numFmtId="0" fontId="4" fillId="2" borderId="2" xfId="10" applyFont="1" applyFill="1" applyBorder="1" applyAlignment="1" applyProtection="1">
      <alignment horizontal="center"/>
    </xf>
    <xf numFmtId="0" fontId="5" fillId="2" borderId="3" xfId="10" applyFont="1" applyFill="1" applyBorder="1" applyAlignment="1" applyProtection="1"/>
    <xf numFmtId="166" fontId="5" fillId="2" borderId="0" xfId="10" applyNumberFormat="1" applyFont="1" applyFill="1" applyBorder="1" applyAlignment="1" applyProtection="1">
      <alignment horizontal="center"/>
    </xf>
    <xf numFmtId="2" fontId="5" fillId="2" borderId="0" xfId="10" applyNumberFormat="1" applyFont="1" applyFill="1" applyBorder="1" applyAlignment="1" applyProtection="1">
      <alignment horizontal="center"/>
    </xf>
    <xf numFmtId="166" fontId="0" fillId="0" borderId="0" xfId="0" applyNumberFormat="1"/>
    <xf numFmtId="0" fontId="5" fillId="2" borderId="0" xfId="10" applyFont="1" applyFill="1" applyBorder="1" applyAlignment="1" applyProtection="1"/>
    <xf numFmtId="166" fontId="2" fillId="2" borderId="0" xfId="10" applyNumberFormat="1" applyFont="1" applyFill="1" applyBorder="1" applyAlignment="1" applyProtection="1">
      <alignment horizontal="center"/>
    </xf>
    <xf numFmtId="2" fontId="2" fillId="2" borderId="0" xfId="10" applyNumberFormat="1" applyFont="1" applyFill="1" applyBorder="1" applyAlignment="1" applyProtection="1">
      <alignment horizontal="center"/>
    </xf>
    <xf numFmtId="0" fontId="0" fillId="0" borderId="1" xfId="0" applyBorder="1"/>
    <xf numFmtId="1" fontId="0" fillId="0" borderId="1" xfId="0" applyNumberFormat="1" applyBorder="1"/>
    <xf numFmtId="0" fontId="0" fillId="0" borderId="4" xfId="0" applyFont="1" applyBorder="1"/>
    <xf numFmtId="166" fontId="0" fillId="0" borderId="5" xfId="0" applyNumberFormat="1" applyBorder="1"/>
    <xf numFmtId="0" fontId="7" fillId="0" borderId="5" xfId="0" applyFont="1" applyBorder="1"/>
    <xf numFmtId="1" fontId="7" fillId="0" borderId="5" xfId="0" applyNumberFormat="1" applyFont="1" applyBorder="1"/>
    <xf numFmtId="0" fontId="8" fillId="0" borderId="1" xfId="0" applyFont="1" applyBorder="1"/>
    <xf numFmtId="167" fontId="0" fillId="0" borderId="1" xfId="0" applyNumberFormat="1" applyBorder="1"/>
    <xf numFmtId="168" fontId="0" fillId="0" borderId="1" xfId="0" applyNumberFormat="1" applyBorder="1"/>
    <xf numFmtId="2" fontId="0" fillId="0" borderId="0" xfId="0" applyNumberFormat="1"/>
    <xf numFmtId="0" fontId="9" fillId="0" borderId="5" xfId="5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4" borderId="5" xfId="5" applyFont="1" applyFill="1" applyBorder="1" applyAlignment="1">
      <alignment vertical="center"/>
    </xf>
    <xf numFmtId="3" fontId="10" fillId="4" borderId="5" xfId="5" applyNumberFormat="1" applyFont="1" applyFill="1" applyBorder="1" applyAlignment="1">
      <alignment horizontal="right" vertical="center"/>
    </xf>
    <xf numFmtId="3" fontId="10" fillId="4" borderId="5" xfId="5" applyNumberFormat="1" applyFont="1" applyFill="1" applyBorder="1"/>
    <xf numFmtId="0" fontId="10" fillId="4" borderId="5" xfId="0" applyFont="1" applyFill="1" applyBorder="1" applyAlignment="1">
      <alignment vertical="center"/>
    </xf>
    <xf numFmtId="3" fontId="10" fillId="4" borderId="5" xfId="0" applyNumberFormat="1" applyFont="1" applyFill="1" applyBorder="1" applyAlignment="1">
      <alignment horizontal="right" vertical="center"/>
    </xf>
    <xf numFmtId="3" fontId="10" fillId="4" borderId="5" xfId="0" applyNumberFormat="1" applyFont="1" applyFill="1" applyBorder="1"/>
    <xf numFmtId="0" fontId="10" fillId="4" borderId="6" xfId="5" applyFont="1" applyFill="1" applyBorder="1" applyAlignment="1">
      <alignment vertical="center"/>
    </xf>
    <xf numFmtId="167" fontId="0" fillId="0" borderId="0" xfId="1" applyNumberFormat="1" applyFont="1" applyBorder="1" applyAlignment="1" applyProtection="1"/>
    <xf numFmtId="0" fontId="10" fillId="5" borderId="5" xfId="0" applyFont="1" applyFill="1" applyBorder="1" applyAlignment="1">
      <alignment vertical="center"/>
    </xf>
    <xf numFmtId="3" fontId="10" fillId="5" borderId="5" xfId="0" applyNumberFormat="1" applyFont="1" applyFill="1" applyBorder="1" applyAlignment="1">
      <alignment horizontal="right" vertical="center"/>
    </xf>
    <xf numFmtId="3" fontId="10" fillId="5" borderId="5" xfId="0" applyNumberFormat="1" applyFont="1" applyFill="1" applyBorder="1"/>
    <xf numFmtId="0" fontId="10" fillId="5" borderId="0" xfId="0" applyFont="1" applyFill="1" applyBorder="1" applyAlignment="1">
      <alignment vertical="center"/>
    </xf>
    <xf numFmtId="0" fontId="0" fillId="0" borderId="5" xfId="0" applyBorder="1"/>
    <xf numFmtId="0" fontId="0" fillId="0" borderId="7" xfId="0" applyBorder="1"/>
    <xf numFmtId="0" fontId="0" fillId="0" borderId="8" xfId="0" applyFont="1" applyBorder="1"/>
    <xf numFmtId="1" fontId="0" fillId="0" borderId="5" xfId="0" applyNumberFormat="1" applyBorder="1"/>
    <xf numFmtId="0" fontId="10" fillId="6" borderId="5" xfId="0" applyFont="1" applyFill="1" applyBorder="1" applyAlignment="1">
      <alignment vertical="center"/>
    </xf>
    <xf numFmtId="3" fontId="10" fillId="6" borderId="5" xfId="0" applyNumberFormat="1" applyFont="1" applyFill="1" applyBorder="1" applyAlignment="1">
      <alignment horizontal="right" vertical="center"/>
    </xf>
    <xf numFmtId="3" fontId="10" fillId="7" borderId="5" xfId="0" applyNumberFormat="1" applyFont="1" applyFill="1" applyBorder="1"/>
    <xf numFmtId="0" fontId="11" fillId="8" borderId="9" xfId="0" applyFont="1" applyFill="1" applyBorder="1"/>
    <xf numFmtId="0" fontId="0" fillId="8" borderId="10" xfId="0" applyFill="1" applyBorder="1"/>
    <xf numFmtId="0" fontId="12" fillId="8" borderId="10" xfId="0" applyFont="1" applyFill="1" applyBorder="1"/>
    <xf numFmtId="0" fontId="12" fillId="8" borderId="11" xfId="0" applyFont="1" applyFill="1" applyBorder="1"/>
    <xf numFmtId="0" fontId="0" fillId="2" borderId="12" xfId="0" applyFont="1" applyFill="1" applyBorder="1"/>
    <xf numFmtId="0" fontId="0" fillId="2" borderId="0" xfId="0" applyFill="1" applyBorder="1"/>
    <xf numFmtId="169" fontId="0" fillId="2" borderId="0" xfId="1" applyNumberFormat="1" applyFont="1" applyFill="1" applyBorder="1" applyAlignment="1" applyProtection="1"/>
    <xf numFmtId="0" fontId="0" fillId="6" borderId="12" xfId="0" applyFont="1" applyFill="1" applyBorder="1"/>
    <xf numFmtId="0" fontId="0" fillId="6" borderId="0" xfId="0" applyFill="1" applyBorder="1"/>
    <xf numFmtId="169" fontId="0" fillId="6" borderId="0" xfId="1" applyNumberFormat="1" applyFont="1" applyFill="1" applyBorder="1" applyAlignment="1" applyProtection="1"/>
    <xf numFmtId="0" fontId="0" fillId="2" borderId="14" xfId="0" applyFont="1" applyFill="1" applyBorder="1"/>
    <xf numFmtId="0" fontId="0" fillId="2" borderId="15" xfId="0" applyFill="1" applyBorder="1"/>
    <xf numFmtId="169" fontId="0" fillId="2" borderId="15" xfId="1" applyNumberFormat="1" applyFont="1" applyFill="1" applyBorder="1" applyAlignment="1" applyProtection="1"/>
    <xf numFmtId="170" fontId="13" fillId="8" borderId="15" xfId="0" applyNumberFormat="1" applyFont="1" applyFill="1" applyBorder="1" applyAlignment="1">
      <alignment horizontal="left"/>
    </xf>
    <xf numFmtId="0" fontId="15" fillId="10" borderId="9" xfId="0" applyFont="1" applyFill="1" applyBorder="1"/>
    <xf numFmtId="0" fontId="0" fillId="10" borderId="10" xfId="0" applyFill="1" applyBorder="1"/>
    <xf numFmtId="0" fontId="16" fillId="10" borderId="10" xfId="0" applyFont="1" applyFill="1" applyBorder="1"/>
    <xf numFmtId="0" fontId="16" fillId="10" borderId="11" xfId="0" applyFont="1" applyFill="1" applyBorder="1"/>
    <xf numFmtId="0" fontId="0" fillId="11" borderId="12" xfId="0" applyFill="1" applyBorder="1"/>
    <xf numFmtId="0" fontId="0" fillId="11" borderId="0" xfId="0" applyFill="1" applyBorder="1"/>
    <xf numFmtId="171" fontId="0" fillId="11" borderId="0" xfId="1" applyNumberFormat="1" applyFont="1" applyFill="1" applyBorder="1"/>
    <xf numFmtId="171" fontId="0" fillId="11" borderId="13" xfId="1" applyNumberFormat="1" applyFont="1" applyFill="1" applyBorder="1"/>
    <xf numFmtId="0" fontId="0" fillId="12" borderId="12" xfId="0" applyFill="1" applyBorder="1"/>
    <xf numFmtId="0" fontId="0" fillId="12" borderId="0" xfId="0" applyFill="1" applyBorder="1"/>
    <xf numFmtId="171" fontId="0" fillId="12" borderId="0" xfId="1" applyNumberFormat="1" applyFont="1" applyFill="1" applyBorder="1"/>
    <xf numFmtId="171" fontId="0" fillId="12" borderId="13" xfId="1" applyNumberFormat="1" applyFont="1" applyFill="1" applyBorder="1"/>
    <xf numFmtId="0" fontId="0" fillId="11" borderId="14" xfId="0" applyFill="1" applyBorder="1"/>
    <xf numFmtId="0" fontId="0" fillId="11" borderId="15" xfId="0" applyFill="1" applyBorder="1"/>
    <xf numFmtId="171" fontId="0" fillId="11" borderId="15" xfId="1" applyNumberFormat="1" applyFont="1" applyFill="1" applyBorder="1"/>
    <xf numFmtId="171" fontId="0" fillId="11" borderId="16" xfId="1" applyNumberFormat="1" applyFont="1" applyFill="1" applyBorder="1"/>
    <xf numFmtId="172" fontId="18" fillId="10" borderId="15" xfId="0" applyNumberFormat="1" applyFont="1" applyFill="1" applyBorder="1" applyAlignment="1">
      <alignment horizontal="left"/>
    </xf>
    <xf numFmtId="171" fontId="18" fillId="10" borderId="15" xfId="0" applyNumberFormat="1" applyFont="1" applyFill="1" applyBorder="1" applyAlignment="1">
      <alignment horizontal="left"/>
    </xf>
    <xf numFmtId="171" fontId="18" fillId="10" borderId="16" xfId="0" applyNumberFormat="1" applyFont="1" applyFill="1" applyBorder="1" applyAlignment="1">
      <alignment horizontal="left"/>
    </xf>
    <xf numFmtId="174" fontId="0" fillId="0" borderId="0" xfId="12" applyNumberFormat="1" applyFont="1"/>
    <xf numFmtId="0" fontId="17" fillId="0" borderId="0" xfId="0" applyFont="1" applyAlignment="1">
      <alignment wrapText="1"/>
    </xf>
    <xf numFmtId="174" fontId="17" fillId="0" borderId="0" xfId="12" applyNumberFormat="1" applyFont="1"/>
    <xf numFmtId="169" fontId="0" fillId="0" borderId="5" xfId="0" applyNumberFormat="1" applyBorder="1"/>
    <xf numFmtId="175" fontId="0" fillId="13" borderId="5" xfId="0" applyNumberFormat="1" applyFill="1" applyBorder="1"/>
    <xf numFmtId="176" fontId="0" fillId="0" borderId="0" xfId="0" applyNumberFormat="1"/>
    <xf numFmtId="0" fontId="17" fillId="9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13" borderId="8" xfId="0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12" fillId="8" borderId="14" xfId="0" applyFont="1" applyFill="1" applyBorder="1" applyAlignment="1">
      <alignment horizontal="center"/>
    </xf>
    <xf numFmtId="0" fontId="0" fillId="12" borderId="12" xfId="0" applyFill="1" applyBorder="1"/>
    <xf numFmtId="0" fontId="0" fillId="12" borderId="0" xfId="0" applyFill="1" applyBorder="1"/>
    <xf numFmtId="0" fontId="12" fillId="8" borderId="12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6" fillId="10" borderId="17" xfId="0" applyFont="1" applyFill="1" applyBorder="1" applyAlignment="1">
      <alignment horizontal="center"/>
    </xf>
    <xf numFmtId="0" fontId="16" fillId="10" borderId="2" xfId="0" applyFont="1" applyFill="1" applyBorder="1" applyAlignment="1">
      <alignment horizontal="center"/>
    </xf>
  </cellXfs>
  <cellStyles count="13">
    <cellStyle name="Excel Built-in Explanatory Text" xfId="10" xr:uid="{00000000-0005-0000-0000-000000000000}"/>
    <cellStyle name="Excel_BuiltIn_Comma" xfId="11" xr:uid="{00000000-0005-0000-0000-000001000000}"/>
    <cellStyle name="Milliers" xfId="12" builtinId="3"/>
    <cellStyle name="Milliers 2" xfId="2" xr:uid="{00000000-0005-0000-0000-000002000000}"/>
    <cellStyle name="Normal" xfId="0" builtinId="0"/>
    <cellStyle name="Normal 2" xfId="3" xr:uid="{00000000-0005-0000-0000-000004000000}"/>
    <cellStyle name="Normal 2 2" xfId="4" xr:uid="{00000000-0005-0000-0000-000005000000}"/>
    <cellStyle name="Normal 3" xfId="5" xr:uid="{00000000-0005-0000-0000-000006000000}"/>
    <cellStyle name="Normal 3 2" xfId="6" xr:uid="{00000000-0005-0000-0000-000007000000}"/>
    <cellStyle name="Pourcentage" xfId="1" builtinId="5"/>
    <cellStyle name="Pourcentage 2" xfId="7" xr:uid="{00000000-0005-0000-0000-000009000000}"/>
    <cellStyle name="Pourcentage 2 2" xfId="8" xr:uid="{00000000-0005-0000-0000-00000A000000}"/>
    <cellStyle name="TableStyleLight1" xfId="9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ED7D31"/>
      <rgbColor rgb="FF666699"/>
      <rgbColor rgb="FF7F7F7F"/>
      <rgbColor rgb="FF002060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0"/>
  <sheetViews>
    <sheetView tabSelected="1" zoomScale="130" zoomScaleNormal="130" workbookViewId="0">
      <selection activeCell="F25" sqref="F25"/>
    </sheetView>
  </sheetViews>
  <sheetFormatPr baseColWidth="10" defaultColWidth="8.7265625" defaultRowHeight="14.5" x14ac:dyDescent="0.35"/>
  <cols>
    <col min="1" max="1" width="10.453125" customWidth="1"/>
    <col min="2" max="2" width="14.1796875" customWidth="1"/>
    <col min="3" max="1025" width="10.453125" customWidth="1"/>
  </cols>
  <sheetData>
    <row r="2" spans="2:27" x14ac:dyDescent="0.35">
      <c r="B2" s="81" t="s">
        <v>0</v>
      </c>
      <c r="C2" s="81"/>
      <c r="D2" s="81"/>
      <c r="E2" s="81"/>
      <c r="F2" s="81"/>
      <c r="G2" s="81"/>
      <c r="H2" s="81"/>
      <c r="I2" s="81"/>
    </row>
    <row r="4" spans="2:27" ht="15" thickBot="1" x14ac:dyDescent="0.4">
      <c r="B4" t="s">
        <v>1</v>
      </c>
      <c r="C4" s="1">
        <v>2020</v>
      </c>
      <c r="D4" s="1">
        <f t="shared" ref="D4:I4" si="0">C4+5</f>
        <v>2025</v>
      </c>
      <c r="E4" s="1">
        <f t="shared" si="0"/>
        <v>2030</v>
      </c>
      <c r="F4" s="1">
        <f t="shared" si="0"/>
        <v>2035</v>
      </c>
      <c r="G4" s="1">
        <f t="shared" si="0"/>
        <v>2040</v>
      </c>
      <c r="H4" s="1">
        <f t="shared" si="0"/>
        <v>2045</v>
      </c>
      <c r="I4" s="1">
        <f t="shared" si="0"/>
        <v>2050</v>
      </c>
      <c r="W4" t="s">
        <v>7</v>
      </c>
    </row>
    <row r="5" spans="2:27" ht="15" thickBot="1" x14ac:dyDescent="0.4">
      <c r="P5" t="s">
        <v>1</v>
      </c>
      <c r="Q5" s="3">
        <v>2015</v>
      </c>
      <c r="R5" s="3">
        <v>2020</v>
      </c>
      <c r="S5" s="3">
        <v>2025</v>
      </c>
      <c r="T5" s="3">
        <v>2030</v>
      </c>
      <c r="U5" s="3">
        <v>2050</v>
      </c>
      <c r="W5" s="3">
        <v>2015</v>
      </c>
      <c r="X5" s="3">
        <v>2020</v>
      </c>
      <c r="Y5" s="3">
        <v>2025</v>
      </c>
      <c r="Z5" s="3">
        <v>2030</v>
      </c>
      <c r="AA5" s="3">
        <v>2050</v>
      </c>
    </row>
    <row r="6" spans="2:27" x14ac:dyDescent="0.35">
      <c r="B6" t="s">
        <v>2</v>
      </c>
      <c r="C6" s="75">
        <f>R_ECS!B14+R_ECS!C43</f>
        <v>49.129384947802933</v>
      </c>
      <c r="D6" s="75">
        <f>(C6+E6)/2</f>
        <v>49.454600078059457</v>
      </c>
      <c r="E6" s="75">
        <f>R_ECS!D14+R_ECS!D43</f>
        <v>49.779815208315988</v>
      </c>
      <c r="F6" s="75">
        <f>(E6+G6)/2</f>
        <v>49.620370928321634</v>
      </c>
      <c r="G6" s="75">
        <f>R_ECS!F14+R_ECS!E43</f>
        <v>49.46092664832728</v>
      </c>
      <c r="H6" s="75">
        <f>(G6+I6)/2</f>
        <v>49.055332493369377</v>
      </c>
      <c r="I6" s="75">
        <f>R_ECS!H14+R_ECS!F43</f>
        <v>48.649738338411474</v>
      </c>
      <c r="P6" s="4" t="s">
        <v>8</v>
      </c>
      <c r="Q6" s="5">
        <f t="shared" ref="Q6:U11" si="1">W6*11.628</f>
        <v>321.53813685567354</v>
      </c>
      <c r="R6" s="5">
        <f t="shared" si="1"/>
        <v>307.72005225118107</v>
      </c>
      <c r="S6" s="5">
        <f t="shared" si="1"/>
        <v>285.54398481101197</v>
      </c>
      <c r="T6" s="5">
        <f t="shared" si="1"/>
        <v>261.63779914447753</v>
      </c>
      <c r="U6" s="5">
        <f t="shared" si="1"/>
        <v>155.05819192125475</v>
      </c>
      <c r="W6" s="5">
        <v>27.652058553119499</v>
      </c>
      <c r="X6" s="5">
        <v>26.4637127838993</v>
      </c>
      <c r="Y6" s="5">
        <v>24.556586241057101</v>
      </c>
      <c r="Z6" s="5">
        <v>22.500670721059301</v>
      </c>
      <c r="AA6" s="5">
        <v>13.334897826045299</v>
      </c>
    </row>
    <row r="7" spans="2:27" x14ac:dyDescent="0.35">
      <c r="B7" t="s">
        <v>3</v>
      </c>
      <c r="C7" s="75">
        <f>R_cuisson!B14+R_cuisson!C40</f>
        <v>24.099359944376971</v>
      </c>
      <c r="D7" s="75">
        <f>(C7+E7)/2</f>
        <v>23.146467528555689</v>
      </c>
      <c r="E7" s="75">
        <f>R_cuisson!D14+R_cuisson!D40</f>
        <v>22.193575112734404</v>
      </c>
      <c r="F7" s="75">
        <f>(E7+G7)/2</f>
        <v>21.637578437379645</v>
      </c>
      <c r="G7" s="75">
        <f>R_cuisson!F14+R_cuisson!E40</f>
        <v>21.081581762024889</v>
      </c>
      <c r="H7" s="75">
        <f>(G7+I7)/2</f>
        <v>20.41309748339847</v>
      </c>
      <c r="I7" s="75">
        <f>R_cuisson!H14+R_cuisson!F40</f>
        <v>19.744613204772051</v>
      </c>
      <c r="P7" s="4" t="s">
        <v>9</v>
      </c>
      <c r="Q7" s="5">
        <f t="shared" si="1"/>
        <v>52.025481987526987</v>
      </c>
      <c r="R7" s="5">
        <f t="shared" si="1"/>
        <v>48.056086744052109</v>
      </c>
      <c r="S7" s="5">
        <f t="shared" si="1"/>
        <v>42.443622209108163</v>
      </c>
      <c r="T7" s="5">
        <f t="shared" si="1"/>
        <v>37.55053751478853</v>
      </c>
      <c r="U7" s="5">
        <f t="shared" si="1"/>
        <v>35.904142139174148</v>
      </c>
      <c r="W7" s="5">
        <v>4.4741556576820596</v>
      </c>
      <c r="X7" s="5">
        <v>4.1327903976652998</v>
      </c>
      <c r="Y7" s="5">
        <v>3.6501223090048298</v>
      </c>
      <c r="Z7" s="5">
        <v>3.2293203917086801</v>
      </c>
      <c r="AA7" s="5">
        <v>3.0877315221167998</v>
      </c>
    </row>
    <row r="8" spans="2:27" x14ac:dyDescent="0.35">
      <c r="B8" t="s">
        <v>4</v>
      </c>
      <c r="C8" s="75">
        <f>'R_Elec spé'!B15+'R_Elec spé'!C21</f>
        <v>73.620614237413292</v>
      </c>
      <c r="D8" s="75">
        <f>(C8+E8)/2</f>
        <v>74.87696669881143</v>
      </c>
      <c r="E8" s="75">
        <f>'R_Elec spé'!D15+'R_Elec spé'!D21</f>
        <v>76.133319160209567</v>
      </c>
      <c r="F8" s="75">
        <f>(E8+G8)/2</f>
        <v>77.447125743528062</v>
      </c>
      <c r="G8" s="75">
        <f>'R_Elec spé'!F15+'R_Elec spé'!E21</f>
        <v>78.760932326846557</v>
      </c>
      <c r="H8" s="75">
        <f>(G8+I8)/2</f>
        <v>79.695606454473136</v>
      </c>
      <c r="I8" s="75">
        <f>'R_Elec spé'!H15+'R_Elec spé'!F21</f>
        <v>80.630280582099701</v>
      </c>
      <c r="P8" s="4" t="s">
        <v>10</v>
      </c>
      <c r="Q8" s="5">
        <f t="shared" si="1"/>
        <v>31.247030048068847</v>
      </c>
      <c r="R8" s="5">
        <f t="shared" si="1"/>
        <v>31.225948177235228</v>
      </c>
      <c r="S8" s="5">
        <f t="shared" si="1"/>
        <v>30.981910647349682</v>
      </c>
      <c r="T8" s="5">
        <f t="shared" si="1"/>
        <v>30.60261211230323</v>
      </c>
      <c r="U8" s="5">
        <f t="shared" si="1"/>
        <v>28.394067872185193</v>
      </c>
      <c r="W8" s="5">
        <v>2.6872230863492299</v>
      </c>
      <c r="X8" s="5">
        <v>2.6854100599617499</v>
      </c>
      <c r="Y8" s="5">
        <v>2.6644230002880702</v>
      </c>
      <c r="Z8" s="5">
        <v>2.6318035872293799</v>
      </c>
      <c r="AA8" s="5">
        <v>2.4418703020455101</v>
      </c>
    </row>
    <row r="9" spans="2:27" x14ac:dyDescent="0.35">
      <c r="B9" t="s">
        <v>5</v>
      </c>
      <c r="C9" s="75">
        <f>R_climatisation!F30</f>
        <v>4.6932107824276308</v>
      </c>
      <c r="D9" s="75">
        <f>(C9+E9)/2</f>
        <v>5.7932544363504546</v>
      </c>
      <c r="E9" s="75">
        <f>R_climatisation!G30</f>
        <v>6.8932980902732783</v>
      </c>
      <c r="F9" s="75">
        <f>(E9+G9)/2</f>
        <v>8.2388141272086273</v>
      </c>
      <c r="G9" s="75">
        <f>R_climatisation!H30</f>
        <v>9.584330164143978</v>
      </c>
      <c r="H9" s="75">
        <f>(G9+I9)/2</f>
        <v>10.438395815511663</v>
      </c>
      <c r="I9" s="75">
        <f>R_climatisation!I30</f>
        <v>11.292461466879349</v>
      </c>
      <c r="P9" s="4" t="s">
        <v>11</v>
      </c>
      <c r="Q9" s="5">
        <f t="shared" si="1"/>
        <v>8.1568281687635142</v>
      </c>
      <c r="R9" s="5">
        <f t="shared" si="1"/>
        <v>6.826820464557513</v>
      </c>
      <c r="S9" s="5">
        <f t="shared" si="1"/>
        <v>5.370508701766358</v>
      </c>
      <c r="T9" s="5">
        <f t="shared" si="1"/>
        <v>3.7984819899452842</v>
      </c>
      <c r="U9" s="5">
        <f t="shared" si="1"/>
        <v>2.8562628392303213</v>
      </c>
      <c r="W9" s="5">
        <v>0.70148161066077697</v>
      </c>
      <c r="X9" s="5">
        <v>0.58710186313704105</v>
      </c>
      <c r="Y9" s="5">
        <v>0.46186005347147902</v>
      </c>
      <c r="Z9" s="5">
        <v>0.32666683780059202</v>
      </c>
      <c r="AA9" s="5">
        <v>0.245636639080695</v>
      </c>
    </row>
    <row r="10" spans="2:27" ht="29" x14ac:dyDescent="0.35">
      <c r="B10" s="76" t="s">
        <v>16</v>
      </c>
      <c r="C10" s="77">
        <f t="shared" ref="C10:I10" si="2">SUM(C6:C9)</f>
        <v>151.54256991202084</v>
      </c>
      <c r="D10" s="77">
        <f t="shared" si="2"/>
        <v>153.27128874177703</v>
      </c>
      <c r="E10" s="77">
        <f t="shared" si="2"/>
        <v>155.00000757153322</v>
      </c>
      <c r="F10" s="77">
        <f t="shared" si="2"/>
        <v>156.94388923643797</v>
      </c>
      <c r="G10" s="77">
        <f t="shared" si="2"/>
        <v>158.88777090134272</v>
      </c>
      <c r="H10" s="77">
        <f t="shared" si="2"/>
        <v>159.60243224675264</v>
      </c>
      <c r="I10" s="77">
        <f t="shared" si="2"/>
        <v>160.31709359216259</v>
      </c>
      <c r="P10" s="4" t="s">
        <v>12</v>
      </c>
      <c r="Q10" s="5">
        <f t="shared" si="1"/>
        <v>63.780201331620034</v>
      </c>
      <c r="R10" s="5">
        <f t="shared" si="1"/>
        <v>60.66878689470483</v>
      </c>
      <c r="S10" s="5">
        <f t="shared" si="1"/>
        <v>57.223129982172146</v>
      </c>
      <c r="T10" s="5">
        <f t="shared" si="1"/>
        <v>53.545028048070321</v>
      </c>
      <c r="U10" s="5">
        <f t="shared" si="1"/>
        <v>49.969382962286268</v>
      </c>
      <c r="W10" s="6">
        <v>5.4850534340918502</v>
      </c>
      <c r="X10" s="6">
        <v>5.2174739331531503</v>
      </c>
      <c r="Y10" s="6">
        <v>4.9211498092683303</v>
      </c>
      <c r="Z10" s="6">
        <v>4.6048355734494599</v>
      </c>
      <c r="AA10" s="6">
        <v>4.2973325560961699</v>
      </c>
    </row>
    <row r="11" spans="2:27" x14ac:dyDescent="0.35">
      <c r="P11" s="4" t="s">
        <v>13</v>
      </c>
      <c r="Q11" s="5">
        <f t="shared" si="1"/>
        <v>0.57198350579394786</v>
      </c>
      <c r="R11" s="5">
        <f t="shared" si="1"/>
        <v>0.7193407318000995</v>
      </c>
      <c r="S11" s="5">
        <f t="shared" si="1"/>
        <v>1.1045287353276236</v>
      </c>
      <c r="T11" s="5">
        <f t="shared" si="1"/>
        <v>1.3798449867549683</v>
      </c>
      <c r="U11" s="5">
        <f t="shared" si="1"/>
        <v>2.9858980232043222</v>
      </c>
      <c r="W11" s="5">
        <v>4.9190187976775698E-2</v>
      </c>
      <c r="X11" s="5">
        <v>6.1862808032344299E-2</v>
      </c>
      <c r="Y11" s="5">
        <v>9.4988711328485007E-2</v>
      </c>
      <c r="Z11" s="5">
        <v>0.11866571953517099</v>
      </c>
      <c r="AA11" s="5">
        <v>0.25678517571416598</v>
      </c>
    </row>
    <row r="12" spans="2:27" x14ac:dyDescent="0.35">
      <c r="P12" s="4" t="s">
        <v>14</v>
      </c>
      <c r="Q12" s="7">
        <f>SUM(Q7:Q11)</f>
        <v>155.78152504177334</v>
      </c>
      <c r="R12" s="7">
        <f>SUM(R7:R11)</f>
        <v>147.49698301234977</v>
      </c>
      <c r="S12" s="7">
        <f>SUM(S7:S11)</f>
        <v>137.12370027572396</v>
      </c>
      <c r="T12" s="7">
        <f>SUM(T7:T11)</f>
        <v>126.87650465186235</v>
      </c>
      <c r="U12" s="7">
        <f>SUM(U7:U11)</f>
        <v>120.10975383608027</v>
      </c>
    </row>
    <row r="13" spans="2:27" ht="15" thickBot="1" x14ac:dyDescent="0.4">
      <c r="B13" s="81" t="s">
        <v>77</v>
      </c>
      <c r="C13" s="81"/>
      <c r="D13" s="81"/>
      <c r="E13" s="81"/>
      <c r="F13" s="81"/>
      <c r="G13" s="81"/>
      <c r="H13" s="81"/>
      <c r="I13" s="81"/>
      <c r="W13" t="s">
        <v>7</v>
      </c>
    </row>
    <row r="14" spans="2:27" ht="15" thickBot="1" x14ac:dyDescent="0.4">
      <c r="P14" s="8" t="s">
        <v>1</v>
      </c>
      <c r="Q14" s="3">
        <v>2015</v>
      </c>
      <c r="R14" s="3">
        <v>2020</v>
      </c>
      <c r="S14" s="3">
        <v>2025</v>
      </c>
      <c r="T14" s="3">
        <v>2030</v>
      </c>
      <c r="U14" s="3">
        <v>2050</v>
      </c>
      <c r="W14" s="3">
        <v>2015</v>
      </c>
      <c r="X14" s="3">
        <v>2020</v>
      </c>
      <c r="Y14" s="3">
        <v>2025</v>
      </c>
      <c r="Z14" s="3">
        <v>2030</v>
      </c>
      <c r="AA14" s="3">
        <v>2050</v>
      </c>
    </row>
    <row r="15" spans="2:27" x14ac:dyDescent="0.35">
      <c r="B15" t="s">
        <v>1</v>
      </c>
      <c r="C15" s="1">
        <v>2020</v>
      </c>
      <c r="D15" s="1">
        <f t="shared" ref="D15:I15" si="3">C15+5</f>
        <v>2025</v>
      </c>
      <c r="E15" s="1">
        <f t="shared" si="3"/>
        <v>2030</v>
      </c>
      <c r="F15" s="1">
        <f t="shared" si="3"/>
        <v>2035</v>
      </c>
      <c r="G15" s="1">
        <f t="shared" si="3"/>
        <v>2040</v>
      </c>
      <c r="H15" s="1">
        <f t="shared" si="3"/>
        <v>2045</v>
      </c>
      <c r="I15" s="1">
        <f t="shared" si="3"/>
        <v>2050</v>
      </c>
      <c r="P15" s="8" t="s">
        <v>8</v>
      </c>
      <c r="Q15" s="9">
        <f t="shared" ref="Q15:U18" si="4">W15*11.628</f>
        <v>113.91610435154982</v>
      </c>
      <c r="R15" s="9">
        <f t="shared" si="4"/>
        <v>102.45604593371988</v>
      </c>
      <c r="S15" s="9">
        <f t="shared" si="4"/>
        <v>90.24480576692784</v>
      </c>
      <c r="T15" s="9">
        <f t="shared" si="4"/>
        <v>77.473450592107412</v>
      </c>
      <c r="U15" s="9">
        <f t="shared" si="4"/>
        <v>53.354951793253733</v>
      </c>
      <c r="W15" s="9">
        <v>9.7967066005804799</v>
      </c>
      <c r="X15" s="9">
        <v>8.81114946110422</v>
      </c>
      <c r="Y15" s="9">
        <v>7.7609912080261303</v>
      </c>
      <c r="Z15" s="9">
        <v>6.6626634496136399</v>
      </c>
      <c r="AA15" s="9">
        <v>4.5884891463066504</v>
      </c>
    </row>
    <row r="16" spans="2:27" x14ac:dyDescent="0.35">
      <c r="P16" s="4" t="s">
        <v>15</v>
      </c>
      <c r="Q16" s="9">
        <f t="shared" si="4"/>
        <v>37.252441814382003</v>
      </c>
      <c r="R16" s="9">
        <f t="shared" si="4"/>
        <v>39.756032806384596</v>
      </c>
      <c r="S16" s="9">
        <f t="shared" si="4"/>
        <v>39.615201803367093</v>
      </c>
      <c r="T16" s="9">
        <f t="shared" si="4"/>
        <v>38.396926691819523</v>
      </c>
      <c r="U16" s="9">
        <f t="shared" si="4"/>
        <v>30.030317650545328</v>
      </c>
      <c r="W16" s="5">
        <v>3.2036843665619199</v>
      </c>
      <c r="X16" s="5">
        <v>3.4189914694173198</v>
      </c>
      <c r="Y16" s="5">
        <v>3.4068801000487698</v>
      </c>
      <c r="Z16" s="5">
        <v>3.3021092786222499</v>
      </c>
      <c r="AA16" s="5">
        <v>2.58258665725364</v>
      </c>
    </row>
    <row r="17" spans="2:27" x14ac:dyDescent="0.35">
      <c r="B17" t="s">
        <v>2</v>
      </c>
      <c r="C17" s="75">
        <f>R_ECS!O14+R_ECS!P43</f>
        <v>49.129384947802933</v>
      </c>
      <c r="D17" s="75">
        <f>(C17+E17)/2</f>
        <v>48.483014194399075</v>
      </c>
      <c r="E17" s="75">
        <f>R_ECS!Q14+R_ECS!Q43</f>
        <v>47.836643440995211</v>
      </c>
      <c r="F17" s="75">
        <f>(E17+G17)/2</f>
        <v>43.799965800186236</v>
      </c>
      <c r="G17" s="75">
        <f>R_ECS!S14+R_ECS!R43</f>
        <v>39.763288159377261</v>
      </c>
      <c r="H17" s="75">
        <f>(G17+I17)/2</f>
        <v>35.51759595404512</v>
      </c>
      <c r="I17" s="75">
        <f>R_ECS!U14+R_ECS!S43</f>
        <v>31.271903748712983</v>
      </c>
      <c r="P17" s="4" t="s">
        <v>13</v>
      </c>
      <c r="Q17" s="9">
        <f t="shared" si="4"/>
        <v>5.9104759462063718</v>
      </c>
      <c r="R17" s="9">
        <f t="shared" si="4"/>
        <v>6.1456086236009515</v>
      </c>
      <c r="S17" s="9">
        <f t="shared" si="4"/>
        <v>6.0011118065669891</v>
      </c>
      <c r="T17" s="9">
        <f t="shared" si="4"/>
        <v>6.0843137410850945</v>
      </c>
      <c r="U17" s="9">
        <f t="shared" si="4"/>
        <v>6.3618763371243423</v>
      </c>
      <c r="W17" s="10">
        <v>0.50829686499882798</v>
      </c>
      <c r="X17" s="10">
        <v>0.52851811348477395</v>
      </c>
      <c r="Y17" s="10">
        <v>0.51609148663286797</v>
      </c>
      <c r="Z17" s="10">
        <v>0.52324679575895205</v>
      </c>
      <c r="AA17" s="10">
        <v>0.54711698805678899</v>
      </c>
    </row>
    <row r="18" spans="2:27" x14ac:dyDescent="0.35">
      <c r="B18" t="s">
        <v>3</v>
      </c>
      <c r="C18" s="75">
        <f>R_cuisson!O14+R_cuisson!P40</f>
        <v>24.099359944376971</v>
      </c>
      <c r="D18" s="75">
        <f>(C18+E18)/2</f>
        <v>23.064361745729443</v>
      </c>
      <c r="E18" s="75">
        <f>R_cuisson!Q14+R_cuisson!Q40</f>
        <v>22.029363547081914</v>
      </c>
      <c r="F18" s="75">
        <f>(E18+G18)/2</f>
        <v>20.912553476070606</v>
      </c>
      <c r="G18" s="75">
        <f>R_cuisson!S14+R_cuisson!R40</f>
        <v>19.795743405059302</v>
      </c>
      <c r="H18" s="75">
        <f>(G18+I18)/2</f>
        <v>18.577437363659978</v>
      </c>
      <c r="I18" s="75">
        <f>R_cuisson!U14+R_cuisson!S40</f>
        <v>17.359131322260655</v>
      </c>
      <c r="P18" s="4" t="s">
        <v>12</v>
      </c>
      <c r="Q18" s="9">
        <f t="shared" si="4"/>
        <v>98.270281098669301</v>
      </c>
      <c r="R18" s="9">
        <f t="shared" si="4"/>
        <v>97.609226505713124</v>
      </c>
      <c r="S18" s="9">
        <f t="shared" si="4"/>
        <v>91.138060756250241</v>
      </c>
      <c r="T18" s="9">
        <f t="shared" si="4"/>
        <v>84.19657286660312</v>
      </c>
      <c r="U18" s="9">
        <f t="shared" si="4"/>
        <v>71.413665603785788</v>
      </c>
      <c r="W18" s="9">
        <v>8.4511765650730393</v>
      </c>
      <c r="X18" s="9">
        <v>8.3943263248807298</v>
      </c>
      <c r="Y18" s="9">
        <v>7.8378105225533403</v>
      </c>
      <c r="Z18" s="9">
        <v>7.2408473397491502</v>
      </c>
      <c r="AA18" s="9">
        <v>6.1415261097167004</v>
      </c>
    </row>
    <row r="19" spans="2:27" x14ac:dyDescent="0.35">
      <c r="B19" t="s">
        <v>4</v>
      </c>
      <c r="C19" s="75">
        <f>'R_Elec spé'!O15+'R_Elec spé'!P21</f>
        <v>73.620614237413292</v>
      </c>
      <c r="D19" s="75">
        <f>(C19+E19)/2</f>
        <v>69.827790801065589</v>
      </c>
      <c r="E19" s="75">
        <f>'R_Elec spé'!Q15+'R_Elec spé'!Q21</f>
        <v>66.034967364717872</v>
      </c>
      <c r="F19" s="75">
        <f>(E19+G19)/2</f>
        <v>61.011936723535129</v>
      </c>
      <c r="G19" s="75">
        <f>'R_Elec spé'!S15+'R_Elec spé'!R21</f>
        <v>55.988906082352379</v>
      </c>
      <c r="H19" s="75">
        <f>(G19+I19)/2</f>
        <v>50.665283271740918</v>
      </c>
      <c r="I19" s="75">
        <f>'R_Elec spé'!U15+'R_Elec spé'!S21</f>
        <v>45.341660461129457</v>
      </c>
      <c r="P19" s="8" t="s">
        <v>16</v>
      </c>
      <c r="Q19" s="7">
        <f>SUM(Q16:Q18)</f>
        <v>141.43319885925769</v>
      </c>
      <c r="R19" s="7">
        <f>SUM(R16:R18)</f>
        <v>143.51086793569868</v>
      </c>
      <c r="S19" s="7">
        <f>SUM(S16:S18)</f>
        <v>136.75437436618432</v>
      </c>
      <c r="T19" s="7">
        <f>SUM(T16:T18)</f>
        <v>128.67781329950773</v>
      </c>
      <c r="U19" s="7">
        <f>SUM(U16:U18)</f>
        <v>107.80585959145546</v>
      </c>
    </row>
    <row r="20" spans="2:27" x14ac:dyDescent="0.35">
      <c r="B20" t="s">
        <v>5</v>
      </c>
      <c r="C20" s="75">
        <f>R_climatisation!S40</f>
        <v>4.6875429640141313</v>
      </c>
      <c r="D20" s="75">
        <f>(C20+E20)/2</f>
        <v>4.3309153217719789</v>
      </c>
      <c r="E20" s="75">
        <f>R_climatisation!T40</f>
        <v>3.974287679529827</v>
      </c>
      <c r="F20" s="75">
        <f>(E20+G20)/2</f>
        <v>4.6089152904614465</v>
      </c>
      <c r="G20" s="75">
        <f>R_climatisation!U40</f>
        <v>5.2435429013930657</v>
      </c>
      <c r="H20" s="75">
        <f>(G20+I20)/2</f>
        <v>5.6704257241365976</v>
      </c>
      <c r="I20" s="75">
        <f>R_climatisation!V40</f>
        <v>6.0973085468801287</v>
      </c>
    </row>
    <row r="21" spans="2:27" ht="29" x14ac:dyDescent="0.35">
      <c r="B21" s="76" t="s">
        <v>16</v>
      </c>
      <c r="C21" s="77">
        <f t="shared" ref="C21:I21" si="5">SUM(C17:C20)</f>
        <v>151.53690209360735</v>
      </c>
      <c r="D21" s="77">
        <f t="shared" si="5"/>
        <v>145.70608206296609</v>
      </c>
      <c r="E21" s="77">
        <f t="shared" si="5"/>
        <v>139.87526203232483</v>
      </c>
      <c r="F21" s="77">
        <f t="shared" si="5"/>
        <v>130.33337129025341</v>
      </c>
      <c r="G21" s="77">
        <f t="shared" si="5"/>
        <v>120.79148054818201</v>
      </c>
      <c r="H21" s="77">
        <f t="shared" si="5"/>
        <v>110.43074231358261</v>
      </c>
      <c r="I21" s="77">
        <f t="shared" si="5"/>
        <v>100.07000407898323</v>
      </c>
    </row>
    <row r="23" spans="2:27" x14ac:dyDescent="0.35">
      <c r="C23" s="2"/>
      <c r="D23" s="2"/>
      <c r="E23" s="2"/>
      <c r="F23" s="2"/>
      <c r="G23" s="2"/>
      <c r="H23" s="2"/>
      <c r="I23" s="2"/>
    </row>
    <row r="24" spans="2:27" x14ac:dyDescent="0.35">
      <c r="C24" s="2"/>
      <c r="D24" s="2"/>
      <c r="E24" s="2"/>
      <c r="F24" s="2"/>
      <c r="G24" s="2"/>
      <c r="H24" s="2"/>
      <c r="I24" s="2"/>
    </row>
    <row r="25" spans="2:27" x14ac:dyDescent="0.35">
      <c r="C25" s="2"/>
      <c r="D25" s="2"/>
      <c r="E25" s="2"/>
      <c r="F25" s="2"/>
      <c r="G25" s="2"/>
      <c r="H25" s="2"/>
      <c r="I25" s="2"/>
    </row>
    <row r="28" spans="2:27" x14ac:dyDescent="0.35">
      <c r="C28" s="2"/>
      <c r="D28" s="2"/>
      <c r="E28" s="2"/>
      <c r="F28" s="2"/>
      <c r="G28" s="2"/>
      <c r="H28" s="2"/>
      <c r="I28" s="2"/>
    </row>
    <row r="30" spans="2:27" x14ac:dyDescent="0.35">
      <c r="C30" s="2"/>
      <c r="D30" s="2"/>
      <c r="E30" s="2"/>
      <c r="F30" s="2"/>
      <c r="G30" s="2"/>
      <c r="H30" s="2"/>
      <c r="I30" s="2"/>
    </row>
  </sheetData>
  <mergeCells count="2">
    <mergeCell ref="B2:I2"/>
    <mergeCell ref="B13:I1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5"/>
  <sheetViews>
    <sheetView topLeftCell="A4" zoomScale="85" zoomScaleNormal="85" workbookViewId="0">
      <selection activeCell="A16" sqref="A16:K23"/>
    </sheetView>
  </sheetViews>
  <sheetFormatPr baseColWidth="10" defaultColWidth="8.7265625" defaultRowHeight="14.5" x14ac:dyDescent="0.35"/>
  <cols>
    <col min="1" max="1" width="22.7265625" customWidth="1"/>
    <col min="2" max="13" width="10.453125" customWidth="1"/>
    <col min="14" max="14" width="20.453125" customWidth="1"/>
    <col min="15" max="1025" width="10.453125" customWidth="1"/>
  </cols>
  <sheetData>
    <row r="1" spans="1:25" x14ac:dyDescent="0.35">
      <c r="A1" t="s">
        <v>17</v>
      </c>
      <c r="B1" t="s">
        <v>18</v>
      </c>
    </row>
    <row r="2" spans="1:25" x14ac:dyDescent="0.35">
      <c r="A2" t="s">
        <v>19</v>
      </c>
      <c r="B2" t="s">
        <v>20</v>
      </c>
    </row>
    <row r="3" spans="1:25" x14ac:dyDescent="0.35">
      <c r="A3" t="s">
        <v>21</v>
      </c>
      <c r="B3" t="s">
        <v>1</v>
      </c>
    </row>
    <row r="4" spans="1:25" x14ac:dyDescent="0.35">
      <c r="A4" t="s">
        <v>22</v>
      </c>
      <c r="B4" t="s">
        <v>23</v>
      </c>
    </row>
    <row r="5" spans="1:25" x14ac:dyDescent="0.35">
      <c r="A5" t="s">
        <v>24</v>
      </c>
      <c r="B5" t="s">
        <v>25</v>
      </c>
    </row>
    <row r="7" spans="1:25" ht="21" x14ac:dyDescent="0.5">
      <c r="B7" s="82" t="s">
        <v>26</v>
      </c>
      <c r="C7" s="82"/>
      <c r="O7" s="82" t="s">
        <v>6</v>
      </c>
      <c r="P7" s="82"/>
    </row>
    <row r="9" spans="1:25" x14ac:dyDescent="0.35">
      <c r="A9" t="s">
        <v>27</v>
      </c>
    </row>
    <row r="10" spans="1:25" x14ac:dyDescent="0.35">
      <c r="B10" s="11">
        <v>2020</v>
      </c>
      <c r="C10" s="11">
        <f t="shared" ref="C10:H10" si="0">B10+5</f>
        <v>2025</v>
      </c>
      <c r="D10" s="11">
        <f t="shared" si="0"/>
        <v>2030</v>
      </c>
      <c r="E10" s="11">
        <f t="shared" si="0"/>
        <v>2035</v>
      </c>
      <c r="F10" s="11">
        <f t="shared" si="0"/>
        <v>2040</v>
      </c>
      <c r="G10" s="11">
        <f t="shared" si="0"/>
        <v>2045</v>
      </c>
      <c r="H10" s="11">
        <f t="shared" si="0"/>
        <v>2050</v>
      </c>
      <c r="O10" s="11">
        <v>2020</v>
      </c>
      <c r="P10" s="11">
        <f t="shared" ref="P10:U10" si="1">O10+5</f>
        <v>2025</v>
      </c>
      <c r="Q10" s="11">
        <f t="shared" si="1"/>
        <v>2030</v>
      </c>
      <c r="R10" s="11">
        <f t="shared" si="1"/>
        <v>2035</v>
      </c>
      <c r="S10" s="11">
        <f t="shared" si="1"/>
        <v>2040</v>
      </c>
      <c r="T10" s="11">
        <f t="shared" si="1"/>
        <v>2045</v>
      </c>
      <c r="U10" s="11">
        <f t="shared" si="1"/>
        <v>2050</v>
      </c>
    </row>
    <row r="11" spans="1:25" x14ac:dyDescent="0.35">
      <c r="A11" s="11" t="s">
        <v>28</v>
      </c>
      <c r="B11" s="11">
        <v>732</v>
      </c>
      <c r="C11" s="12">
        <v>728.5</v>
      </c>
      <c r="D11" s="12">
        <v>725</v>
      </c>
      <c r="E11" s="12">
        <v>718.75</v>
      </c>
      <c r="F11" s="12">
        <v>712.5</v>
      </c>
      <c r="G11" s="12">
        <v>706.25</v>
      </c>
      <c r="H11" s="12">
        <v>700</v>
      </c>
      <c r="N11" s="11" t="s">
        <v>28</v>
      </c>
      <c r="O11" s="12">
        <v>732</v>
      </c>
      <c r="P11" s="12">
        <v>716</v>
      </c>
      <c r="Q11" s="12">
        <v>700</v>
      </c>
      <c r="R11" s="12">
        <v>637.5</v>
      </c>
      <c r="S11" s="12">
        <v>575</v>
      </c>
      <c r="T11" s="12">
        <v>512.5</v>
      </c>
      <c r="U11" s="12">
        <v>450</v>
      </c>
    </row>
    <row r="12" spans="1:25" x14ac:dyDescent="0.35">
      <c r="A12" s="13" t="s">
        <v>29</v>
      </c>
      <c r="B12" s="14">
        <v>65.150087834546284</v>
      </c>
      <c r="C12" s="14">
        <v>65.818451644818211</v>
      </c>
      <c r="D12" s="14">
        <v>66.381694954194302</v>
      </c>
      <c r="E12" s="14">
        <v>66.745840130505712</v>
      </c>
      <c r="F12" s="14">
        <v>66.908551375631674</v>
      </c>
      <c r="G12" s="14">
        <v>66.968284938374765</v>
      </c>
      <c r="H12" s="14">
        <v>66.828310881977941</v>
      </c>
      <c r="N12" s="13" t="s">
        <v>29</v>
      </c>
      <c r="O12" s="14">
        <v>65.150087834546284</v>
      </c>
      <c r="P12" s="14">
        <v>65.818451644818211</v>
      </c>
      <c r="Q12" s="14">
        <v>66.381694954194302</v>
      </c>
      <c r="R12" s="14">
        <v>66.745840130505712</v>
      </c>
      <c r="S12" s="14">
        <v>66.908551375631674</v>
      </c>
      <c r="T12" s="14">
        <v>66.968284938374765</v>
      </c>
      <c r="U12" s="14">
        <v>66.828310881977941</v>
      </c>
    </row>
    <row r="14" spans="1:25" x14ac:dyDescent="0.35">
      <c r="A14" s="15" t="s">
        <v>30</v>
      </c>
      <c r="B14" s="16">
        <f t="shared" ref="B14:H14" si="2">B12*B11/1000</f>
        <v>47.689864294887876</v>
      </c>
      <c r="C14" s="16">
        <f t="shared" si="2"/>
        <v>47.94874202325007</v>
      </c>
      <c r="D14" s="16">
        <f t="shared" si="2"/>
        <v>48.126728841790872</v>
      </c>
      <c r="E14" s="16">
        <f t="shared" si="2"/>
        <v>47.973572593800981</v>
      </c>
      <c r="F14" s="16">
        <f t="shared" si="2"/>
        <v>47.672342855137572</v>
      </c>
      <c r="G14" s="16">
        <f t="shared" si="2"/>
        <v>47.29635123772718</v>
      </c>
      <c r="H14" s="16">
        <f t="shared" si="2"/>
        <v>46.779817617384559</v>
      </c>
      <c r="N14" s="15" t="s">
        <v>30</v>
      </c>
      <c r="O14" s="16">
        <f t="shared" ref="O14:U14" si="3">O12*O11/1000</f>
        <v>47.689864294887876</v>
      </c>
      <c r="P14" s="16">
        <f t="shared" si="3"/>
        <v>47.126011377689835</v>
      </c>
      <c r="Q14" s="16">
        <f t="shared" si="3"/>
        <v>46.46718646793601</v>
      </c>
      <c r="R14" s="16">
        <f t="shared" si="3"/>
        <v>42.550473083197396</v>
      </c>
      <c r="S14" s="16">
        <f t="shared" si="3"/>
        <v>38.472417040988212</v>
      </c>
      <c r="T14" s="16">
        <f t="shared" si="3"/>
        <v>34.321246030917067</v>
      </c>
      <c r="U14" s="16">
        <f t="shared" si="3"/>
        <v>30.072739896890074</v>
      </c>
    </row>
    <row r="16" spans="1:25" x14ac:dyDescent="0.35">
      <c r="A16" s="11"/>
      <c r="B16" s="17" t="s">
        <v>26</v>
      </c>
      <c r="C16" s="11" t="s">
        <v>31</v>
      </c>
      <c r="D16" s="11" t="s">
        <v>32</v>
      </c>
      <c r="E16" s="11" t="s">
        <v>33</v>
      </c>
      <c r="F16" s="11" t="s">
        <v>34</v>
      </c>
      <c r="G16" s="11" t="s">
        <v>35</v>
      </c>
      <c r="H16" s="11" t="s">
        <v>36</v>
      </c>
      <c r="I16" s="11" t="s">
        <v>37</v>
      </c>
      <c r="J16" s="11" t="s">
        <v>38</v>
      </c>
      <c r="K16" s="11" t="s">
        <v>39</v>
      </c>
      <c r="L16" s="11" t="s">
        <v>40</v>
      </c>
      <c r="N16" s="11"/>
      <c r="O16" s="17" t="s">
        <v>6</v>
      </c>
      <c r="P16" s="11" t="s">
        <v>31</v>
      </c>
      <c r="Q16" s="11" t="s">
        <v>32</v>
      </c>
      <c r="R16" s="11" t="s">
        <v>33</v>
      </c>
      <c r="S16" s="11" t="s">
        <v>34</v>
      </c>
      <c r="T16" s="11" t="s">
        <v>35</v>
      </c>
      <c r="U16" s="11" t="s">
        <v>36</v>
      </c>
      <c r="V16" s="11" t="s">
        <v>37</v>
      </c>
      <c r="W16" s="11" t="s">
        <v>38</v>
      </c>
      <c r="X16" s="11" t="s">
        <v>39</v>
      </c>
      <c r="Y16" s="11" t="s">
        <v>40</v>
      </c>
    </row>
    <row r="17" spans="1:25" ht="14.5" customHeight="1" x14ac:dyDescent="0.35">
      <c r="A17" s="83" t="s">
        <v>41</v>
      </c>
      <c r="B17" s="1">
        <v>2020</v>
      </c>
      <c r="C17" s="18">
        <v>0.41599999999999998</v>
      </c>
      <c r="D17" s="18">
        <v>0.04</v>
      </c>
      <c r="E17" s="18">
        <v>8.0399999999999999E-2</v>
      </c>
      <c r="F17" s="18"/>
      <c r="G17" s="18">
        <v>0.1176</v>
      </c>
      <c r="H17" s="18">
        <v>0.32869999999999999</v>
      </c>
      <c r="I17" s="18">
        <v>1.47E-2</v>
      </c>
      <c r="J17" s="18"/>
      <c r="K17" s="18">
        <v>3.0000000000000001E-3</v>
      </c>
      <c r="L17" s="18"/>
      <c r="N17" s="83" t="s">
        <v>41</v>
      </c>
      <c r="O17" s="1">
        <v>2020</v>
      </c>
      <c r="P17" s="18">
        <v>0.41599999999999998</v>
      </c>
      <c r="Q17" s="19">
        <v>0.04</v>
      </c>
      <c r="R17" s="18">
        <v>8.0399999999999999E-2</v>
      </c>
      <c r="S17" s="11"/>
      <c r="T17" s="19">
        <v>0.1176</v>
      </c>
      <c r="U17" s="18">
        <v>0.32869999999999999</v>
      </c>
      <c r="V17" s="18">
        <v>1.4999999999999999E-2</v>
      </c>
      <c r="W17" s="11"/>
      <c r="X17" s="18">
        <v>3.0000000000000001E-3</v>
      </c>
      <c r="Y17" s="19"/>
    </row>
    <row r="18" spans="1:25" x14ac:dyDescent="0.35">
      <c r="A18" s="83"/>
      <c r="B18" s="11">
        <f t="shared" ref="B18:B23" si="4">B17+5</f>
        <v>2025</v>
      </c>
      <c r="C18" s="18">
        <v>0.42799999999999999</v>
      </c>
      <c r="D18" s="18">
        <v>0.04</v>
      </c>
      <c r="E18" s="18">
        <v>8.5199999999999998E-2</v>
      </c>
      <c r="F18" s="18"/>
      <c r="G18" s="18">
        <v>8.3799999999999999E-2</v>
      </c>
      <c r="H18" s="18">
        <v>0.33934999999999998</v>
      </c>
      <c r="I18" s="18">
        <v>1.235E-2</v>
      </c>
      <c r="J18" s="18"/>
      <c r="K18" s="18">
        <v>1.15E-2</v>
      </c>
      <c r="L18" s="18"/>
      <c r="N18" s="83"/>
      <c r="O18" s="11">
        <f t="shared" ref="O18:O23" si="5">O17+5</f>
        <v>2025</v>
      </c>
      <c r="P18" s="19">
        <v>0.45</v>
      </c>
      <c r="Q18" s="19">
        <v>0.06</v>
      </c>
      <c r="R18" s="19">
        <v>0.09</v>
      </c>
      <c r="S18" s="11"/>
      <c r="T18" s="19">
        <v>7.0000000000000007E-2</v>
      </c>
      <c r="U18" s="19">
        <v>0.29499999999999998</v>
      </c>
      <c r="V18" s="18">
        <v>2.5000000000000001E-2</v>
      </c>
      <c r="W18" s="11"/>
      <c r="X18" s="19">
        <v>0.01</v>
      </c>
      <c r="Y18" s="19"/>
    </row>
    <row r="19" spans="1:25" x14ac:dyDescent="0.35">
      <c r="A19" s="83"/>
      <c r="B19" s="11">
        <f t="shared" si="4"/>
        <v>2030</v>
      </c>
      <c r="C19" s="18">
        <v>0.44</v>
      </c>
      <c r="D19" s="18">
        <v>0.04</v>
      </c>
      <c r="E19" s="18">
        <v>0.09</v>
      </c>
      <c r="F19" s="18"/>
      <c r="G19" s="18">
        <v>0.05</v>
      </c>
      <c r="H19" s="18">
        <v>0.35</v>
      </c>
      <c r="I19" s="18">
        <v>0.01</v>
      </c>
      <c r="J19" s="18"/>
      <c r="K19" s="18">
        <v>0.02</v>
      </c>
      <c r="L19" s="18"/>
      <c r="N19" s="83"/>
      <c r="O19" s="11">
        <f t="shared" si="5"/>
        <v>2030</v>
      </c>
      <c r="P19" s="19">
        <v>0.495</v>
      </c>
      <c r="Q19" s="19">
        <v>8.5000000000000006E-2</v>
      </c>
      <c r="R19" s="19">
        <v>0.1</v>
      </c>
      <c r="S19" s="11"/>
      <c r="T19" s="19">
        <v>0.01</v>
      </c>
      <c r="U19" s="19">
        <v>0.255</v>
      </c>
      <c r="V19" s="18">
        <v>3.5000000000000003E-2</v>
      </c>
      <c r="W19" s="11"/>
      <c r="X19" s="19">
        <v>0.02</v>
      </c>
      <c r="Y19" s="19"/>
    </row>
    <row r="20" spans="1:25" x14ac:dyDescent="0.35">
      <c r="A20" s="83"/>
      <c r="B20" s="11">
        <f t="shared" si="4"/>
        <v>2035</v>
      </c>
      <c r="C20" s="18">
        <v>0.44124999999999998</v>
      </c>
      <c r="D20" s="18">
        <v>0.04</v>
      </c>
      <c r="E20" s="18">
        <v>9.2499999999999999E-2</v>
      </c>
      <c r="F20" s="18"/>
      <c r="G20" s="18">
        <v>0.04</v>
      </c>
      <c r="H20" s="18">
        <v>0.35749999999999998</v>
      </c>
      <c r="I20" s="18">
        <v>8.7500000000000008E-3</v>
      </c>
      <c r="J20" s="18"/>
      <c r="K20" s="18">
        <v>0.02</v>
      </c>
      <c r="L20" s="18"/>
      <c r="N20" s="83"/>
      <c r="O20" s="11">
        <f t="shared" si="5"/>
        <v>2035</v>
      </c>
      <c r="P20" s="19">
        <v>0.45500000000000002</v>
      </c>
      <c r="Q20" s="19">
        <v>0.125</v>
      </c>
      <c r="R20" s="19">
        <v>0.11</v>
      </c>
      <c r="S20" s="11"/>
      <c r="T20" s="19">
        <v>5.0000000000000001E-3</v>
      </c>
      <c r="U20" s="19">
        <v>0.23</v>
      </c>
      <c r="V20" s="18">
        <v>0.04</v>
      </c>
      <c r="W20" s="11"/>
      <c r="X20" s="19">
        <v>3.5000000000000003E-2</v>
      </c>
      <c r="Y20" s="19"/>
    </row>
    <row r="21" spans="1:25" x14ac:dyDescent="0.35">
      <c r="A21" s="83"/>
      <c r="B21" s="11">
        <f t="shared" si="4"/>
        <v>2040</v>
      </c>
      <c r="C21" s="18">
        <v>0.4425</v>
      </c>
      <c r="D21" s="18">
        <v>0.04</v>
      </c>
      <c r="E21" s="18">
        <v>9.5000000000000001E-2</v>
      </c>
      <c r="F21" s="18"/>
      <c r="G21" s="18">
        <v>0.03</v>
      </c>
      <c r="H21" s="18">
        <v>0.36499999999999999</v>
      </c>
      <c r="I21" s="18">
        <v>7.4999999999999997E-3</v>
      </c>
      <c r="J21" s="18"/>
      <c r="K21" s="18">
        <v>0.02</v>
      </c>
      <c r="L21" s="18"/>
      <c r="N21" s="83"/>
      <c r="O21" s="11">
        <f t="shared" si="5"/>
        <v>2040</v>
      </c>
      <c r="P21" s="19">
        <v>0.38500000000000001</v>
      </c>
      <c r="Q21" s="19">
        <v>0.19</v>
      </c>
      <c r="R21" s="19">
        <v>0.12</v>
      </c>
      <c r="S21" s="11"/>
      <c r="T21" s="19">
        <v>0</v>
      </c>
      <c r="U21" s="19">
        <v>0.21</v>
      </c>
      <c r="V21" s="18">
        <v>4.4999999999999998E-2</v>
      </c>
      <c r="W21" s="11"/>
      <c r="X21" s="19">
        <v>0.05</v>
      </c>
      <c r="Y21" s="19"/>
    </row>
    <row r="22" spans="1:25" x14ac:dyDescent="0.35">
      <c r="A22" s="83"/>
      <c r="B22" s="11">
        <f t="shared" si="4"/>
        <v>2045</v>
      </c>
      <c r="C22" s="18">
        <v>0.44374999999999998</v>
      </c>
      <c r="D22" s="18">
        <v>0.04</v>
      </c>
      <c r="E22" s="18">
        <v>9.7500000000000003E-2</v>
      </c>
      <c r="F22" s="18"/>
      <c r="G22" s="18">
        <v>0.02</v>
      </c>
      <c r="H22" s="18">
        <v>0.3725</v>
      </c>
      <c r="I22" s="18">
        <v>6.2500000000000003E-3</v>
      </c>
      <c r="J22" s="18"/>
      <c r="K22" s="18">
        <v>0.02</v>
      </c>
      <c r="L22" s="18"/>
      <c r="N22" s="83"/>
      <c r="O22" s="11">
        <f t="shared" si="5"/>
        <v>2045</v>
      </c>
      <c r="P22" s="19">
        <v>0.30499999999999999</v>
      </c>
      <c r="Q22" s="19">
        <v>0.26</v>
      </c>
      <c r="R22" s="19">
        <v>0.13</v>
      </c>
      <c r="S22" s="11"/>
      <c r="T22" s="19">
        <v>0</v>
      </c>
      <c r="U22" s="19">
        <v>0.19</v>
      </c>
      <c r="V22" s="18">
        <v>0.05</v>
      </c>
      <c r="W22" s="11"/>
      <c r="X22" s="19">
        <v>6.5000000000000002E-2</v>
      </c>
      <c r="Y22" s="19"/>
    </row>
    <row r="23" spans="1:25" x14ac:dyDescent="0.35">
      <c r="A23" s="83"/>
      <c r="B23" s="11">
        <f t="shared" si="4"/>
        <v>2050</v>
      </c>
      <c r="C23" s="18">
        <v>0.44500000000000001</v>
      </c>
      <c r="D23" s="18">
        <v>0.04</v>
      </c>
      <c r="E23" s="18">
        <v>0.1</v>
      </c>
      <c r="F23" s="18"/>
      <c r="G23" s="18">
        <v>0.01</v>
      </c>
      <c r="H23" s="18">
        <v>0.38</v>
      </c>
      <c r="I23" s="18">
        <v>5.0000000000000001E-3</v>
      </c>
      <c r="J23" s="18"/>
      <c r="K23" s="18">
        <v>0.02</v>
      </c>
      <c r="L23" s="18"/>
      <c r="N23" s="83"/>
      <c r="O23" s="11">
        <f t="shared" si="5"/>
        <v>2050</v>
      </c>
      <c r="P23" s="19">
        <v>0.245</v>
      </c>
      <c r="Q23" s="19">
        <v>0.32</v>
      </c>
      <c r="R23" s="19">
        <v>0.14000000000000001</v>
      </c>
      <c r="S23" s="11"/>
      <c r="T23" s="19">
        <v>0</v>
      </c>
      <c r="U23" s="19">
        <v>0.16</v>
      </c>
      <c r="V23" s="18">
        <v>5.5E-2</v>
      </c>
      <c r="W23" s="11"/>
      <c r="X23" s="19">
        <v>0.08</v>
      </c>
      <c r="Y23" s="19"/>
    </row>
    <row r="25" spans="1:25" ht="13.75" customHeight="1" x14ac:dyDescent="0.35">
      <c r="A25" s="83" t="s">
        <v>42</v>
      </c>
      <c r="B25" s="1">
        <v>2020</v>
      </c>
      <c r="C25" s="20">
        <f>$B14*C17</f>
        <v>19.838983546673354</v>
      </c>
      <c r="D25" s="20">
        <f t="shared" ref="D25:K25" si="6">$B14*D17</f>
        <v>1.9075945717955152</v>
      </c>
      <c r="E25" s="20">
        <f t="shared" si="6"/>
        <v>3.8342650893089854</v>
      </c>
      <c r="F25" s="20">
        <f t="shared" si="6"/>
        <v>0</v>
      </c>
      <c r="G25" s="20">
        <f t="shared" si="6"/>
        <v>5.6083280410788143</v>
      </c>
      <c r="H25" s="20">
        <f t="shared" si="6"/>
        <v>15.675658393729645</v>
      </c>
      <c r="I25" s="20">
        <f t="shared" si="6"/>
        <v>0.70104100513485179</v>
      </c>
      <c r="J25" s="20">
        <f t="shared" si="6"/>
        <v>0</v>
      </c>
      <c r="K25" s="20">
        <f t="shared" si="6"/>
        <v>0.14306959288466364</v>
      </c>
      <c r="N25" s="83" t="s">
        <v>42</v>
      </c>
      <c r="O25" s="1">
        <v>2020</v>
      </c>
      <c r="P25" s="20">
        <f t="shared" ref="P25:X25" si="7">$O14*P17</f>
        <v>19.838983546673354</v>
      </c>
      <c r="Q25" s="20">
        <f t="shared" si="7"/>
        <v>1.9075945717955152</v>
      </c>
      <c r="R25" s="20">
        <f t="shared" si="7"/>
        <v>3.8342650893089854</v>
      </c>
      <c r="S25" s="20">
        <f t="shared" si="7"/>
        <v>0</v>
      </c>
      <c r="T25" s="20">
        <f t="shared" si="7"/>
        <v>5.6083280410788143</v>
      </c>
      <c r="U25" s="20">
        <f t="shared" si="7"/>
        <v>15.675658393729645</v>
      </c>
      <c r="V25" s="20">
        <f t="shared" si="7"/>
        <v>0.71534796442331816</v>
      </c>
      <c r="W25" s="20">
        <f t="shared" si="7"/>
        <v>0</v>
      </c>
      <c r="X25" s="20">
        <f t="shared" si="7"/>
        <v>0.14306959288466364</v>
      </c>
      <c r="Y25">
        <v>2020</v>
      </c>
    </row>
    <row r="26" spans="1:25" x14ac:dyDescent="0.35">
      <c r="A26" s="83"/>
      <c r="B26" s="11">
        <f t="shared" ref="B26:B31" si="8">B25+5</f>
        <v>2025</v>
      </c>
      <c r="C26" s="20">
        <f t="shared" ref="C26:K26" si="9">$C14*C18</f>
        <v>20.522061585951029</v>
      </c>
      <c r="D26" s="20">
        <f t="shared" si="9"/>
        <v>1.9179496809300027</v>
      </c>
      <c r="E26" s="20">
        <f t="shared" si="9"/>
        <v>4.0852328203809058</v>
      </c>
      <c r="F26" s="20">
        <f t="shared" si="9"/>
        <v>0</v>
      </c>
      <c r="G26" s="20">
        <f t="shared" si="9"/>
        <v>4.0181045815483554</v>
      </c>
      <c r="H26" s="20">
        <f t="shared" si="9"/>
        <v>16.271405605589912</v>
      </c>
      <c r="I26" s="20">
        <f t="shared" si="9"/>
        <v>0.59216696398713831</v>
      </c>
      <c r="J26" s="20">
        <f t="shared" si="9"/>
        <v>0</v>
      </c>
      <c r="K26" s="20">
        <f t="shared" si="9"/>
        <v>0.55141053326737577</v>
      </c>
      <c r="N26" s="83"/>
      <c r="O26" s="11">
        <f t="shared" ref="O26:O31" si="10">O25+5</f>
        <v>2025</v>
      </c>
      <c r="P26" s="20">
        <f t="shared" ref="P26:X26" si="11">$P14*P18</f>
        <v>21.206705119960425</v>
      </c>
      <c r="Q26" s="20">
        <f t="shared" si="11"/>
        <v>2.8275606826613902</v>
      </c>
      <c r="R26" s="20">
        <f t="shared" si="11"/>
        <v>4.241341023992085</v>
      </c>
      <c r="S26" s="20">
        <f t="shared" si="11"/>
        <v>0</v>
      </c>
      <c r="T26" s="20">
        <f t="shared" si="11"/>
        <v>3.2988207964382887</v>
      </c>
      <c r="U26" s="20">
        <f t="shared" si="11"/>
        <v>13.902173356418501</v>
      </c>
      <c r="V26" s="20">
        <f t="shared" si="11"/>
        <v>1.178150284442246</v>
      </c>
      <c r="W26" s="20">
        <f t="shared" si="11"/>
        <v>0</v>
      </c>
      <c r="X26" s="20">
        <f t="shared" si="11"/>
        <v>0.47126011377689836</v>
      </c>
    </row>
    <row r="27" spans="1:25" x14ac:dyDescent="0.35">
      <c r="A27" s="83"/>
      <c r="B27" s="11">
        <f t="shared" si="8"/>
        <v>2030</v>
      </c>
      <c r="C27" s="20">
        <f t="shared" ref="C27:K27" si="12">$D14*C19</f>
        <v>21.175760690387985</v>
      </c>
      <c r="D27" s="20">
        <f t="shared" si="12"/>
        <v>1.9250691536716349</v>
      </c>
      <c r="E27" s="20">
        <f t="shared" si="12"/>
        <v>4.3314055957611783</v>
      </c>
      <c r="F27" s="20">
        <f t="shared" si="12"/>
        <v>0</v>
      </c>
      <c r="G27" s="20">
        <f t="shared" si="12"/>
        <v>2.4063364420895437</v>
      </c>
      <c r="H27" s="20">
        <f t="shared" si="12"/>
        <v>16.844355094626803</v>
      </c>
      <c r="I27" s="20">
        <f t="shared" si="12"/>
        <v>0.48126728841790872</v>
      </c>
      <c r="J27" s="20">
        <f t="shared" si="12"/>
        <v>0</v>
      </c>
      <c r="K27" s="20">
        <f t="shared" si="12"/>
        <v>0.96253457683581745</v>
      </c>
      <c r="N27" s="83"/>
      <c r="O27" s="11">
        <f t="shared" si="10"/>
        <v>2030</v>
      </c>
      <c r="P27" s="20">
        <f t="shared" ref="P27:X27" si="13">$Q14*P19</f>
        <v>23.001257301628325</v>
      </c>
      <c r="Q27" s="20">
        <f t="shared" si="13"/>
        <v>3.949710849774561</v>
      </c>
      <c r="R27" s="20">
        <f t="shared" si="13"/>
        <v>4.6467186467936008</v>
      </c>
      <c r="S27" s="20">
        <f t="shared" si="13"/>
        <v>0</v>
      </c>
      <c r="T27" s="20">
        <f t="shared" si="13"/>
        <v>0.46467186467936011</v>
      </c>
      <c r="U27" s="20">
        <f t="shared" si="13"/>
        <v>11.849132549323683</v>
      </c>
      <c r="V27" s="20">
        <f t="shared" si="13"/>
        <v>1.6263515263777606</v>
      </c>
      <c r="W27" s="20">
        <f t="shared" si="13"/>
        <v>0</v>
      </c>
      <c r="X27" s="20">
        <f t="shared" si="13"/>
        <v>0.92934372935872023</v>
      </c>
      <c r="Y27" t="s">
        <v>43</v>
      </c>
    </row>
    <row r="28" spans="1:25" x14ac:dyDescent="0.35">
      <c r="A28" s="83"/>
      <c r="B28" s="11">
        <f t="shared" si="8"/>
        <v>2035</v>
      </c>
      <c r="C28" s="20">
        <f t="shared" ref="C28:K28" si="14">$E14*C20</f>
        <v>21.168338907014682</v>
      </c>
      <c r="D28" s="20">
        <f t="shared" si="14"/>
        <v>1.9189429037520394</v>
      </c>
      <c r="E28" s="20">
        <f t="shared" si="14"/>
        <v>4.4375554649265903</v>
      </c>
      <c r="F28" s="20">
        <f t="shared" si="14"/>
        <v>0</v>
      </c>
      <c r="G28" s="20">
        <f t="shared" si="14"/>
        <v>1.9189429037520394</v>
      </c>
      <c r="H28" s="20">
        <f t="shared" si="14"/>
        <v>17.150552202283851</v>
      </c>
      <c r="I28" s="20">
        <f t="shared" si="14"/>
        <v>0.41976876019575859</v>
      </c>
      <c r="J28" s="20">
        <f t="shared" si="14"/>
        <v>0</v>
      </c>
      <c r="K28" s="20">
        <f t="shared" si="14"/>
        <v>0.95947145187601968</v>
      </c>
      <c r="N28" s="83"/>
      <c r="O28" s="11">
        <f t="shared" si="10"/>
        <v>2035</v>
      </c>
      <c r="P28" s="20">
        <f t="shared" ref="P28:X28" si="15">$R14*P20</f>
        <v>19.360465252854816</v>
      </c>
      <c r="Q28" s="20">
        <f t="shared" si="15"/>
        <v>5.3188091353996745</v>
      </c>
      <c r="R28" s="20">
        <f t="shared" si="15"/>
        <v>4.6805520391517135</v>
      </c>
      <c r="S28" s="20">
        <f t="shared" si="15"/>
        <v>0</v>
      </c>
      <c r="T28" s="20">
        <f t="shared" si="15"/>
        <v>0.21275236541598699</v>
      </c>
      <c r="U28" s="20">
        <f t="shared" si="15"/>
        <v>9.7866088091354015</v>
      </c>
      <c r="V28" s="20">
        <f t="shared" si="15"/>
        <v>1.7020189233278959</v>
      </c>
      <c r="W28" s="20">
        <f t="shared" si="15"/>
        <v>0</v>
      </c>
      <c r="X28" s="20">
        <f t="shared" si="15"/>
        <v>1.4892665579119091</v>
      </c>
    </row>
    <row r="29" spans="1:25" x14ac:dyDescent="0.35">
      <c r="A29" s="83"/>
      <c r="B29" s="11">
        <f t="shared" si="8"/>
        <v>2040</v>
      </c>
      <c r="C29" s="20">
        <f t="shared" ref="C29:K29" si="16">$F14*C21</f>
        <v>21.095011713398375</v>
      </c>
      <c r="D29" s="20">
        <f t="shared" si="16"/>
        <v>1.9068937142055029</v>
      </c>
      <c r="E29" s="20">
        <f t="shared" si="16"/>
        <v>4.5288725712380691</v>
      </c>
      <c r="F29" s="20">
        <f t="shared" si="16"/>
        <v>0</v>
      </c>
      <c r="G29" s="20">
        <f t="shared" si="16"/>
        <v>1.4301702856541272</v>
      </c>
      <c r="H29" s="20">
        <f t="shared" si="16"/>
        <v>17.400405142125212</v>
      </c>
      <c r="I29" s="20">
        <f t="shared" si="16"/>
        <v>0.3575425714135318</v>
      </c>
      <c r="J29" s="20">
        <f t="shared" si="16"/>
        <v>0</v>
      </c>
      <c r="K29" s="20">
        <f t="shared" si="16"/>
        <v>0.95344685710275145</v>
      </c>
      <c r="N29" s="83"/>
      <c r="O29" s="11">
        <f t="shared" si="10"/>
        <v>2040</v>
      </c>
      <c r="P29" s="20">
        <f t="shared" ref="P29:X29" si="17">$S14*P21</f>
        <v>14.811880560780462</v>
      </c>
      <c r="Q29" s="20">
        <f t="shared" si="17"/>
        <v>7.3097592377877607</v>
      </c>
      <c r="R29" s="20">
        <f t="shared" si="17"/>
        <v>4.6166900449185855</v>
      </c>
      <c r="S29" s="20">
        <f t="shared" si="17"/>
        <v>0</v>
      </c>
      <c r="T29" s="20">
        <f t="shared" si="17"/>
        <v>0</v>
      </c>
      <c r="U29" s="20">
        <f t="shared" si="17"/>
        <v>8.0792075786075248</v>
      </c>
      <c r="V29" s="20">
        <f t="shared" si="17"/>
        <v>1.7312587668444694</v>
      </c>
      <c r="W29" s="20">
        <f t="shared" si="17"/>
        <v>0</v>
      </c>
      <c r="X29" s="20">
        <f t="shared" si="17"/>
        <v>1.9236208520494107</v>
      </c>
    </row>
    <row r="30" spans="1:25" x14ac:dyDescent="0.35">
      <c r="A30" s="83"/>
      <c r="B30" s="11">
        <f t="shared" si="8"/>
        <v>2045</v>
      </c>
      <c r="C30" s="20">
        <f t="shared" ref="C30:K30" si="18">$G14*C22</f>
        <v>20.987755861741434</v>
      </c>
      <c r="D30" s="20">
        <f t="shared" si="18"/>
        <v>1.8918540495090872</v>
      </c>
      <c r="E30" s="20">
        <f t="shared" si="18"/>
        <v>4.6113942456784001</v>
      </c>
      <c r="F30" s="20">
        <f t="shared" si="18"/>
        <v>0</v>
      </c>
      <c r="G30" s="20">
        <f t="shared" si="18"/>
        <v>0.9459270247545436</v>
      </c>
      <c r="H30" s="20">
        <f t="shared" si="18"/>
        <v>17.617890836053373</v>
      </c>
      <c r="I30" s="20">
        <f t="shared" si="18"/>
        <v>0.2956021952357949</v>
      </c>
      <c r="J30" s="20">
        <f t="shared" si="18"/>
        <v>0</v>
      </c>
      <c r="K30" s="20">
        <f t="shared" si="18"/>
        <v>0.9459270247545436</v>
      </c>
      <c r="N30" s="83"/>
      <c r="O30" s="11">
        <f t="shared" si="10"/>
        <v>2045</v>
      </c>
      <c r="P30" s="20">
        <f t="shared" ref="P30:X30" si="19">$T14*P22</f>
        <v>10.467980039429705</v>
      </c>
      <c r="Q30" s="20">
        <f t="shared" si="19"/>
        <v>8.9235239680384382</v>
      </c>
      <c r="R30" s="20">
        <f t="shared" si="19"/>
        <v>4.4617619840192191</v>
      </c>
      <c r="S30" s="20">
        <f t="shared" si="19"/>
        <v>0</v>
      </c>
      <c r="T30" s="20">
        <f t="shared" si="19"/>
        <v>0</v>
      </c>
      <c r="U30" s="20">
        <f t="shared" si="19"/>
        <v>6.5210367458742429</v>
      </c>
      <c r="V30" s="20">
        <f t="shared" si="19"/>
        <v>1.7160623015458534</v>
      </c>
      <c r="W30" s="20">
        <f t="shared" si="19"/>
        <v>0</v>
      </c>
      <c r="X30" s="20">
        <f t="shared" si="19"/>
        <v>2.2308809920096095</v>
      </c>
    </row>
    <row r="31" spans="1:25" x14ac:dyDescent="0.35">
      <c r="A31" s="83"/>
      <c r="B31" s="11">
        <f t="shared" si="8"/>
        <v>2050</v>
      </c>
      <c r="C31" s="20">
        <f t="shared" ref="C31:K31" si="20">$H14*C23</f>
        <v>20.817018839736129</v>
      </c>
      <c r="D31" s="20">
        <f t="shared" si="20"/>
        <v>1.8711927046953825</v>
      </c>
      <c r="E31" s="20">
        <f t="shared" si="20"/>
        <v>4.6779817617384563</v>
      </c>
      <c r="F31" s="20">
        <f t="shared" si="20"/>
        <v>0</v>
      </c>
      <c r="G31" s="20">
        <f t="shared" si="20"/>
        <v>0.46779817617384561</v>
      </c>
      <c r="H31" s="20">
        <f t="shared" si="20"/>
        <v>17.776330694606134</v>
      </c>
      <c r="I31" s="20">
        <f t="shared" si="20"/>
        <v>0.23389908808692281</v>
      </c>
      <c r="J31" s="20">
        <f t="shared" si="20"/>
        <v>0</v>
      </c>
      <c r="K31" s="20">
        <f t="shared" si="20"/>
        <v>0.93559635234769123</v>
      </c>
      <c r="N31" s="83"/>
      <c r="O31" s="11">
        <f t="shared" si="10"/>
        <v>2050</v>
      </c>
      <c r="P31" s="20">
        <f t="shared" ref="P31:X31" si="21">$U14*P23</f>
        <v>7.367821274738068</v>
      </c>
      <c r="Q31" s="20">
        <f t="shared" si="21"/>
        <v>9.6232767670048229</v>
      </c>
      <c r="R31" s="20">
        <f t="shared" si="21"/>
        <v>4.2101835855646108</v>
      </c>
      <c r="S31" s="20">
        <f t="shared" si="21"/>
        <v>0</v>
      </c>
      <c r="T31" s="20">
        <f t="shared" si="21"/>
        <v>0</v>
      </c>
      <c r="U31" s="20">
        <f t="shared" si="21"/>
        <v>4.8116383835024115</v>
      </c>
      <c r="V31" s="20">
        <f t="shared" si="21"/>
        <v>1.654000694328954</v>
      </c>
      <c r="W31" s="20">
        <f t="shared" si="21"/>
        <v>0</v>
      </c>
      <c r="X31" s="20">
        <f t="shared" si="21"/>
        <v>2.4058191917512057</v>
      </c>
      <c r="Y31" t="s">
        <v>44</v>
      </c>
    </row>
    <row r="34" spans="1:22" x14ac:dyDescent="0.35">
      <c r="A34" t="s">
        <v>45</v>
      </c>
    </row>
    <row r="35" spans="1:22" x14ac:dyDescent="0.35">
      <c r="V35">
        <f t="shared" ref="V35:V42" si="22">SUM(P25:X25)</f>
        <v>47.723247199894296</v>
      </c>
    </row>
    <row r="36" spans="1:22" x14ac:dyDescent="0.35">
      <c r="A36" t="s">
        <v>46</v>
      </c>
      <c r="B36" s="21" t="s">
        <v>47</v>
      </c>
      <c r="C36" s="21">
        <v>2020</v>
      </c>
      <c r="D36" s="21">
        <v>2030</v>
      </c>
      <c r="E36" s="21">
        <v>2040</v>
      </c>
      <c r="F36" s="21">
        <v>2050</v>
      </c>
      <c r="N36" t="s">
        <v>46</v>
      </c>
      <c r="O36" s="22" t="s">
        <v>47</v>
      </c>
      <c r="P36" s="22">
        <v>2020</v>
      </c>
      <c r="Q36" s="22">
        <v>2030</v>
      </c>
      <c r="R36" s="22">
        <v>2040</v>
      </c>
      <c r="S36" s="22">
        <v>2050</v>
      </c>
      <c r="V36">
        <f t="shared" si="22"/>
        <v>47.126011377689835</v>
      </c>
    </row>
    <row r="37" spans="1:22" x14ac:dyDescent="0.35">
      <c r="A37" s="23" t="s">
        <v>48</v>
      </c>
      <c r="B37" s="24">
        <v>0</v>
      </c>
      <c r="C37" s="25">
        <v>0</v>
      </c>
      <c r="D37" s="25">
        <v>0</v>
      </c>
      <c r="E37" s="25">
        <v>0</v>
      </c>
      <c r="F37" s="25">
        <v>0</v>
      </c>
      <c r="N37" s="26" t="s">
        <v>48</v>
      </c>
      <c r="O37" s="27">
        <v>0</v>
      </c>
      <c r="P37" s="28">
        <v>0</v>
      </c>
      <c r="Q37" s="28">
        <v>0</v>
      </c>
      <c r="R37" s="28">
        <v>0</v>
      </c>
      <c r="S37" s="28">
        <v>0</v>
      </c>
      <c r="V37">
        <f t="shared" si="22"/>
        <v>46.46718646793601</v>
      </c>
    </row>
    <row r="38" spans="1:22" x14ac:dyDescent="0.35">
      <c r="A38" s="23" t="s">
        <v>34</v>
      </c>
      <c r="B38" s="24">
        <v>0</v>
      </c>
      <c r="C38" s="25">
        <v>0</v>
      </c>
      <c r="D38" s="25">
        <v>0</v>
      </c>
      <c r="E38" s="25">
        <v>0</v>
      </c>
      <c r="F38" s="25">
        <v>0</v>
      </c>
      <c r="N38" s="26" t="s">
        <v>34</v>
      </c>
      <c r="O38" s="27">
        <v>0</v>
      </c>
      <c r="P38" s="28">
        <v>0</v>
      </c>
      <c r="Q38" s="28">
        <v>0</v>
      </c>
      <c r="R38" s="28">
        <v>0</v>
      </c>
      <c r="S38" s="28">
        <v>0</v>
      </c>
      <c r="V38">
        <f t="shared" si="22"/>
        <v>42.550473083197403</v>
      </c>
    </row>
    <row r="39" spans="1:22" x14ac:dyDescent="0.35">
      <c r="A39" s="23" t="s">
        <v>49</v>
      </c>
      <c r="B39" s="24">
        <v>0</v>
      </c>
      <c r="C39" s="25">
        <v>0</v>
      </c>
      <c r="D39" s="25">
        <v>0</v>
      </c>
      <c r="E39" s="25">
        <v>0</v>
      </c>
      <c r="F39" s="25">
        <v>0</v>
      </c>
      <c r="N39" s="26" t="s">
        <v>49</v>
      </c>
      <c r="O39" s="27">
        <v>0</v>
      </c>
      <c r="P39" s="28">
        <v>0</v>
      </c>
      <c r="Q39" s="28">
        <v>0</v>
      </c>
      <c r="R39" s="28">
        <v>0</v>
      </c>
      <c r="S39" s="28">
        <v>0</v>
      </c>
      <c r="V39">
        <f t="shared" si="22"/>
        <v>38.472417040988212</v>
      </c>
    </row>
    <row r="40" spans="1:22" x14ac:dyDescent="0.35">
      <c r="A40" s="23" t="s">
        <v>36</v>
      </c>
      <c r="B40" s="24">
        <v>39</v>
      </c>
      <c r="C40" s="25">
        <v>11.9055899968477</v>
      </c>
      <c r="D40" s="25">
        <v>14.2105857005433</v>
      </c>
      <c r="E40" s="25">
        <v>15.4014327520505</v>
      </c>
      <c r="F40" s="25">
        <v>16.129157138664301</v>
      </c>
      <c r="N40" s="26" t="s">
        <v>36</v>
      </c>
      <c r="O40" s="27">
        <v>39</v>
      </c>
      <c r="P40" s="28">
        <v>11.9055899968477</v>
      </c>
      <c r="Q40" s="28">
        <v>7.5012741162543897</v>
      </c>
      <c r="R40" s="28">
        <v>3.5176080279514301</v>
      </c>
      <c r="S40" s="28">
        <v>0</v>
      </c>
      <c r="V40">
        <f t="shared" si="22"/>
        <v>34.321246030917067</v>
      </c>
    </row>
    <row r="41" spans="1:22" x14ac:dyDescent="0.35">
      <c r="A41" s="23" t="s">
        <v>50</v>
      </c>
      <c r="B41" s="24">
        <v>35</v>
      </c>
      <c r="C41" s="25">
        <v>97.546726755218202</v>
      </c>
      <c r="D41" s="25">
        <v>59.879507196995398</v>
      </c>
      <c r="E41" s="25">
        <v>43.264939848570798</v>
      </c>
      <c r="F41" s="25">
        <v>22.654613523522599</v>
      </c>
      <c r="N41" s="26" t="s">
        <v>50</v>
      </c>
      <c r="O41" s="27">
        <v>35</v>
      </c>
      <c r="P41" s="28">
        <v>97.546726755218202</v>
      </c>
      <c r="Q41" s="28">
        <v>29.483936808883101</v>
      </c>
      <c r="R41" s="28">
        <v>0</v>
      </c>
      <c r="S41" s="28">
        <v>0</v>
      </c>
      <c r="V41">
        <f t="shared" si="22"/>
        <v>30.072739896890074</v>
      </c>
    </row>
    <row r="42" spans="1:22" x14ac:dyDescent="0.35">
      <c r="A42" s="23" t="s">
        <v>31</v>
      </c>
      <c r="B42" s="24">
        <v>801</v>
      </c>
      <c r="C42" s="25">
        <v>1330.0683361629899</v>
      </c>
      <c r="D42" s="25">
        <v>1578.99627362758</v>
      </c>
      <c r="E42" s="25">
        <v>1729.9174205890899</v>
      </c>
      <c r="F42" s="25">
        <v>1831.13695036473</v>
      </c>
      <c r="N42" s="26" t="s">
        <v>31</v>
      </c>
      <c r="O42" s="27">
        <v>801</v>
      </c>
      <c r="P42" s="28">
        <v>1330.0683361629899</v>
      </c>
      <c r="Q42" s="28">
        <v>1332.4717621340601</v>
      </c>
      <c r="R42" s="28">
        <v>1287.3535103611</v>
      </c>
      <c r="S42" s="28">
        <v>1199.1638518229099</v>
      </c>
      <c r="V42">
        <f t="shared" si="22"/>
        <v>0</v>
      </c>
    </row>
    <row r="43" spans="1:22" x14ac:dyDescent="0.35">
      <c r="A43" s="29" t="s">
        <v>51</v>
      </c>
      <c r="B43">
        <f>SUM(B37:B42)/1000</f>
        <v>0.875</v>
      </c>
      <c r="C43">
        <f>SUM(C37:C42)/1000</f>
        <v>1.4395206529150557</v>
      </c>
      <c r="D43">
        <f>SUM(D37:D42)/1000</f>
        <v>1.6530863665251185</v>
      </c>
      <c r="E43">
        <f>SUM(E37:E42)/1000</f>
        <v>1.7885837931897113</v>
      </c>
      <c r="F43">
        <f>SUM(F37:F42)/1000</f>
        <v>1.8699207210269169</v>
      </c>
      <c r="N43" s="29" t="s">
        <v>51</v>
      </c>
      <c r="O43">
        <f>SUM(O37:O42)/1000</f>
        <v>0.875</v>
      </c>
      <c r="P43">
        <f>SUM(P37:P42)/1000</f>
        <v>1.4395206529150557</v>
      </c>
      <c r="Q43">
        <f>SUM(Q37:Q42)/1000</f>
        <v>1.3694569730591974</v>
      </c>
      <c r="R43">
        <f>SUM(R37:R42)/1000</f>
        <v>1.2908711183890513</v>
      </c>
      <c r="S43">
        <f>SUM(S37:S42)/1000</f>
        <v>1.19916385182291</v>
      </c>
    </row>
    <row r="45" spans="1:22" x14ac:dyDescent="0.35">
      <c r="A45" t="s">
        <v>52</v>
      </c>
    </row>
  </sheetData>
  <mergeCells count="6">
    <mergeCell ref="B7:C7"/>
    <mergeCell ref="O7:P7"/>
    <mergeCell ref="A17:A23"/>
    <mergeCell ref="N17:N23"/>
    <mergeCell ref="A25:A31"/>
    <mergeCell ref="N25:N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2"/>
  <sheetViews>
    <sheetView zoomScale="70" zoomScaleNormal="70" workbookViewId="0">
      <selection activeCell="A17" sqref="A17:H24"/>
    </sheetView>
  </sheetViews>
  <sheetFormatPr baseColWidth="10" defaultColWidth="8.7265625" defaultRowHeight="14.5" x14ac:dyDescent="0.35"/>
  <cols>
    <col min="1" max="1" width="22.26953125" customWidth="1"/>
    <col min="2" max="13" width="10.453125" customWidth="1"/>
    <col min="14" max="14" width="17.7265625" customWidth="1"/>
    <col min="15" max="1025" width="10.453125" customWidth="1"/>
  </cols>
  <sheetData>
    <row r="1" spans="1:21" x14ac:dyDescent="0.35">
      <c r="A1" t="s">
        <v>17</v>
      </c>
      <c r="B1" t="s">
        <v>18</v>
      </c>
    </row>
    <row r="2" spans="1:21" x14ac:dyDescent="0.35">
      <c r="A2" t="s">
        <v>19</v>
      </c>
      <c r="B2" t="s">
        <v>20</v>
      </c>
    </row>
    <row r="3" spans="1:21" x14ac:dyDescent="0.35">
      <c r="A3" t="s">
        <v>21</v>
      </c>
      <c r="B3" t="s">
        <v>1</v>
      </c>
    </row>
    <row r="4" spans="1:21" x14ac:dyDescent="0.35">
      <c r="A4" t="s">
        <v>22</v>
      </c>
      <c r="B4" t="s">
        <v>23</v>
      </c>
    </row>
    <row r="5" spans="1:21" x14ac:dyDescent="0.35">
      <c r="A5" t="s">
        <v>24</v>
      </c>
      <c r="B5" t="s">
        <v>25</v>
      </c>
    </row>
    <row r="7" spans="1:21" ht="21" x14ac:dyDescent="0.5">
      <c r="B7" s="82" t="s">
        <v>26</v>
      </c>
      <c r="C7" s="82"/>
      <c r="O7" s="82" t="s">
        <v>6</v>
      </c>
      <c r="P7" s="82"/>
    </row>
    <row r="9" spans="1:21" x14ac:dyDescent="0.35">
      <c r="A9" t="s">
        <v>27</v>
      </c>
    </row>
    <row r="10" spans="1:21" x14ac:dyDescent="0.35">
      <c r="B10" s="11">
        <v>2020</v>
      </c>
      <c r="C10" s="11">
        <f t="shared" ref="C10:H10" si="0">B10+5</f>
        <v>2025</v>
      </c>
      <c r="D10" s="11">
        <f t="shared" si="0"/>
        <v>2030</v>
      </c>
      <c r="E10" s="11">
        <f t="shared" si="0"/>
        <v>2035</v>
      </c>
      <c r="F10" s="11">
        <f t="shared" si="0"/>
        <v>2040</v>
      </c>
      <c r="G10" s="11">
        <f t="shared" si="0"/>
        <v>2045</v>
      </c>
      <c r="H10" s="11">
        <f t="shared" si="0"/>
        <v>2050</v>
      </c>
      <c r="O10" s="11">
        <v>2020</v>
      </c>
      <c r="P10" s="11">
        <f t="shared" ref="P10:U10" si="1">O10+5</f>
        <v>2025</v>
      </c>
      <c r="Q10" s="11">
        <f t="shared" si="1"/>
        <v>2030</v>
      </c>
      <c r="R10" s="11">
        <f t="shared" si="1"/>
        <v>2035</v>
      </c>
      <c r="S10" s="11">
        <f t="shared" si="1"/>
        <v>2040</v>
      </c>
      <c r="T10" s="11">
        <f t="shared" si="1"/>
        <v>2045</v>
      </c>
      <c r="U10" s="11">
        <f t="shared" si="1"/>
        <v>2050</v>
      </c>
    </row>
    <row r="11" spans="1:21" x14ac:dyDescent="0.35">
      <c r="A11" s="11" t="s">
        <v>53</v>
      </c>
      <c r="B11" s="11">
        <v>357</v>
      </c>
      <c r="C11" s="12">
        <v>338.5</v>
      </c>
      <c r="D11" s="12">
        <v>320</v>
      </c>
      <c r="E11" s="12">
        <v>310</v>
      </c>
      <c r="F11" s="12">
        <v>300</v>
      </c>
      <c r="G11" s="12">
        <v>290</v>
      </c>
      <c r="H11" s="12">
        <v>280</v>
      </c>
      <c r="N11" s="11" t="s">
        <v>53</v>
      </c>
      <c r="O11" s="12">
        <v>357</v>
      </c>
      <c r="P11" s="12">
        <v>338.5</v>
      </c>
      <c r="Q11" s="12">
        <v>320</v>
      </c>
      <c r="R11" s="12">
        <v>302.47500000000002</v>
      </c>
      <c r="S11" s="12">
        <v>284.95</v>
      </c>
      <c r="T11" s="12">
        <v>267.42500000000001</v>
      </c>
      <c r="U11" s="12">
        <v>249.9</v>
      </c>
    </row>
    <row r="12" spans="1:21" x14ac:dyDescent="0.35">
      <c r="A12" s="13" t="s">
        <v>29</v>
      </c>
      <c r="B12" s="14">
        <v>65.150087834546284</v>
      </c>
      <c r="C12" s="14">
        <v>65.818451644818211</v>
      </c>
      <c r="D12" s="14">
        <v>66.381694954194302</v>
      </c>
      <c r="E12" s="14">
        <v>66.745840130505712</v>
      </c>
      <c r="F12" s="14">
        <v>66.908551375631674</v>
      </c>
      <c r="G12" s="14">
        <v>66.968284938374765</v>
      </c>
      <c r="H12" s="14">
        <v>66.828310881977941</v>
      </c>
      <c r="N12" s="13" t="s">
        <v>29</v>
      </c>
      <c r="O12" s="14">
        <v>65.150087834546284</v>
      </c>
      <c r="P12" s="14">
        <v>65.818451644818211</v>
      </c>
      <c r="Q12" s="14">
        <v>66.381694954194302</v>
      </c>
      <c r="R12" s="14">
        <v>66.745840130505712</v>
      </c>
      <c r="S12" s="14">
        <v>66.908551375631674</v>
      </c>
      <c r="T12" s="14">
        <v>66.968284938374765</v>
      </c>
      <c r="U12" s="14">
        <v>66.828310881977941</v>
      </c>
    </row>
    <row r="14" spans="1:21" x14ac:dyDescent="0.35">
      <c r="A14" s="15" t="s">
        <v>30</v>
      </c>
      <c r="B14" s="16">
        <f t="shared" ref="B14:H14" si="2">B12*B11/1000</f>
        <v>23.258581356933025</v>
      </c>
      <c r="C14" s="16">
        <f t="shared" si="2"/>
        <v>22.279545881770964</v>
      </c>
      <c r="D14" s="16">
        <f t="shared" si="2"/>
        <v>21.242142385342177</v>
      </c>
      <c r="E14" s="16">
        <f t="shared" si="2"/>
        <v>20.691210440456771</v>
      </c>
      <c r="F14" s="16">
        <f t="shared" si="2"/>
        <v>20.072565412689503</v>
      </c>
      <c r="G14" s="16">
        <f t="shared" si="2"/>
        <v>19.42080263212868</v>
      </c>
      <c r="H14" s="16">
        <f t="shared" si="2"/>
        <v>18.711927046953825</v>
      </c>
      <c r="N14" s="15" t="s">
        <v>30</v>
      </c>
      <c r="O14" s="16">
        <f t="shared" ref="O14:U14" si="3">O12*O11/1000</f>
        <v>23.258581356933025</v>
      </c>
      <c r="P14" s="16">
        <f t="shared" si="3"/>
        <v>22.279545881770964</v>
      </c>
      <c r="Q14" s="16">
        <f t="shared" si="3"/>
        <v>21.242142385342177</v>
      </c>
      <c r="R14" s="16">
        <f t="shared" si="3"/>
        <v>20.188947993474716</v>
      </c>
      <c r="S14" s="16">
        <f t="shared" si="3"/>
        <v>19.065591714486242</v>
      </c>
      <c r="T14" s="16">
        <f t="shared" si="3"/>
        <v>17.908993599644873</v>
      </c>
      <c r="U14" s="16">
        <f t="shared" si="3"/>
        <v>16.70039488940629</v>
      </c>
    </row>
    <row r="17" spans="1:25" x14ac:dyDescent="0.35">
      <c r="A17" s="11"/>
      <c r="B17" s="17" t="s">
        <v>26</v>
      </c>
      <c r="C17" s="11" t="s">
        <v>31</v>
      </c>
      <c r="D17" s="11" t="s">
        <v>32</v>
      </c>
      <c r="E17" s="11" t="s">
        <v>33</v>
      </c>
      <c r="F17" s="11" t="s">
        <v>34</v>
      </c>
      <c r="G17" s="11" t="s">
        <v>35</v>
      </c>
      <c r="H17" s="11" t="s">
        <v>54</v>
      </c>
      <c r="I17" s="11" t="s">
        <v>37</v>
      </c>
      <c r="J17" s="11" t="s">
        <v>38</v>
      </c>
      <c r="K17" s="11" t="s">
        <v>39</v>
      </c>
      <c r="L17" s="11" t="s">
        <v>40</v>
      </c>
      <c r="N17" s="11"/>
      <c r="O17" s="17" t="s">
        <v>6</v>
      </c>
      <c r="P17" s="11" t="s">
        <v>31</v>
      </c>
      <c r="Q17" s="11" t="s">
        <v>32</v>
      </c>
      <c r="R17" s="11" t="s">
        <v>33</v>
      </c>
      <c r="S17" s="11" t="s">
        <v>34</v>
      </c>
      <c r="T17" s="11" t="s">
        <v>35</v>
      </c>
      <c r="U17" s="11" t="s">
        <v>54</v>
      </c>
      <c r="V17" s="11" t="s">
        <v>37</v>
      </c>
      <c r="W17" s="11" t="s">
        <v>38</v>
      </c>
      <c r="X17" s="11" t="s">
        <v>39</v>
      </c>
      <c r="Y17" s="11" t="s">
        <v>40</v>
      </c>
    </row>
    <row r="18" spans="1:25" ht="14.5" customHeight="1" x14ac:dyDescent="0.35">
      <c r="A18" s="83" t="s">
        <v>55</v>
      </c>
      <c r="B18" s="1">
        <v>2020</v>
      </c>
      <c r="C18" s="18">
        <v>0.45519999999999999</v>
      </c>
      <c r="D18" s="18"/>
      <c r="E18" s="18"/>
      <c r="F18" s="18"/>
      <c r="G18" s="18">
        <v>0.18329999999999999</v>
      </c>
      <c r="H18" s="18">
        <v>0.36149999999999999</v>
      </c>
      <c r="I18" s="18"/>
      <c r="J18" s="18"/>
      <c r="K18" s="18"/>
      <c r="L18" s="18"/>
      <c r="N18" s="83" t="s">
        <v>55</v>
      </c>
      <c r="O18" s="1">
        <v>2020</v>
      </c>
      <c r="P18" s="30">
        <v>0.45519999999999999</v>
      </c>
      <c r="Q18" s="30"/>
      <c r="R18" s="30"/>
      <c r="S18" s="30"/>
      <c r="T18" s="30">
        <v>0.18329999999999999</v>
      </c>
      <c r="U18" s="30">
        <v>0.36149999999999999</v>
      </c>
    </row>
    <row r="19" spans="1:25" x14ac:dyDescent="0.35">
      <c r="A19" s="83"/>
      <c r="B19" s="11">
        <f t="shared" ref="B19:B24" si="4">B18+5</f>
        <v>2025</v>
      </c>
      <c r="C19" s="18">
        <v>0.50260000000000005</v>
      </c>
      <c r="D19" s="18"/>
      <c r="E19" s="18"/>
      <c r="F19" s="18"/>
      <c r="G19" s="18">
        <v>0.14165</v>
      </c>
      <c r="H19" s="18">
        <v>0.35575000000000001</v>
      </c>
      <c r="I19" s="18"/>
      <c r="J19" s="18"/>
      <c r="K19" s="18"/>
      <c r="L19" s="18"/>
      <c r="N19" s="83"/>
      <c r="O19" s="11">
        <f t="shared" ref="O19:O24" si="5">O18+5</f>
        <v>2025</v>
      </c>
      <c r="P19" s="30">
        <v>0.61009999999999998</v>
      </c>
      <c r="Q19" s="30"/>
      <c r="R19" s="30"/>
      <c r="S19" s="30"/>
      <c r="T19" s="30">
        <v>0.1091</v>
      </c>
      <c r="U19" s="30">
        <v>0.28075</v>
      </c>
    </row>
    <row r="20" spans="1:25" x14ac:dyDescent="0.35">
      <c r="A20" s="83"/>
      <c r="B20" s="11">
        <f t="shared" si="4"/>
        <v>2030</v>
      </c>
      <c r="C20" s="18">
        <v>0.55000000000000004</v>
      </c>
      <c r="D20" s="18"/>
      <c r="E20" s="18"/>
      <c r="F20" s="18"/>
      <c r="G20" s="18">
        <v>0.1</v>
      </c>
      <c r="H20" s="18">
        <v>0.35</v>
      </c>
      <c r="I20" s="18"/>
      <c r="J20" s="18"/>
      <c r="K20" s="18"/>
      <c r="L20" s="18"/>
      <c r="N20" s="83"/>
      <c r="O20" s="11">
        <f t="shared" si="5"/>
        <v>2030</v>
      </c>
      <c r="P20" s="30">
        <v>0.76500000000000001</v>
      </c>
      <c r="Q20" s="30"/>
      <c r="R20" s="30"/>
      <c r="S20" s="30"/>
      <c r="T20" s="30">
        <v>3.5000000000000003E-2</v>
      </c>
      <c r="U20" s="30">
        <v>0.2</v>
      </c>
    </row>
    <row r="21" spans="1:25" x14ac:dyDescent="0.35">
      <c r="A21" s="83"/>
      <c r="B21" s="11">
        <f t="shared" si="4"/>
        <v>2035</v>
      </c>
      <c r="C21" s="18">
        <v>0.57750000000000001</v>
      </c>
      <c r="D21" s="18"/>
      <c r="E21" s="18"/>
      <c r="F21" s="18"/>
      <c r="G21" s="18">
        <v>8.7499999999999994E-2</v>
      </c>
      <c r="H21" s="18">
        <v>0.33500000000000002</v>
      </c>
      <c r="I21" s="18"/>
      <c r="J21" s="18"/>
      <c r="K21" s="18"/>
      <c r="L21" s="18"/>
      <c r="N21" s="83"/>
      <c r="O21" s="11">
        <f t="shared" si="5"/>
        <v>2035</v>
      </c>
      <c r="P21" s="30">
        <v>0.79875000000000007</v>
      </c>
      <c r="Q21" s="30"/>
      <c r="R21" s="30"/>
      <c r="S21" s="30"/>
      <c r="T21" s="30">
        <v>3.1199999999999999E-2</v>
      </c>
      <c r="U21" s="30">
        <v>0.17</v>
      </c>
    </row>
    <row r="22" spans="1:25" x14ac:dyDescent="0.35">
      <c r="A22" s="83"/>
      <c r="B22" s="11">
        <f t="shared" si="4"/>
        <v>2040</v>
      </c>
      <c r="C22" s="18">
        <v>0.60499999999999998</v>
      </c>
      <c r="D22" s="18"/>
      <c r="E22" s="18"/>
      <c r="F22" s="18"/>
      <c r="G22" s="18">
        <v>7.4999999999999997E-2</v>
      </c>
      <c r="H22" s="18">
        <v>0.32</v>
      </c>
      <c r="I22" s="18"/>
      <c r="J22" s="18"/>
      <c r="K22" s="18"/>
      <c r="L22" s="18"/>
      <c r="N22" s="83"/>
      <c r="O22" s="11">
        <f t="shared" si="5"/>
        <v>2040</v>
      </c>
      <c r="P22" s="30">
        <v>0.83250000000000002</v>
      </c>
      <c r="Q22" s="30"/>
      <c r="R22" s="30"/>
      <c r="S22" s="30"/>
      <c r="T22" s="30">
        <v>2.75E-2</v>
      </c>
      <c r="U22" s="30">
        <v>0.14000000000000001</v>
      </c>
    </row>
    <row r="23" spans="1:25" x14ac:dyDescent="0.35">
      <c r="A23" s="83"/>
      <c r="B23" s="11">
        <f t="shared" si="4"/>
        <v>2045</v>
      </c>
      <c r="C23" s="18">
        <v>0.63249999999999995</v>
      </c>
      <c r="D23" s="18"/>
      <c r="E23" s="18"/>
      <c r="F23" s="18"/>
      <c r="G23" s="18">
        <v>6.25E-2</v>
      </c>
      <c r="H23" s="18">
        <v>0.30499999999999999</v>
      </c>
      <c r="I23" s="18"/>
      <c r="J23" s="18"/>
      <c r="K23" s="18"/>
      <c r="L23" s="18"/>
      <c r="N23" s="83"/>
      <c r="O23" s="11">
        <f t="shared" si="5"/>
        <v>2045</v>
      </c>
      <c r="P23" s="30">
        <v>0.86624999999999996</v>
      </c>
      <c r="Q23" s="30"/>
      <c r="R23" s="30"/>
      <c r="S23" s="30"/>
      <c r="T23" s="30">
        <v>2.3699999999999999E-2</v>
      </c>
      <c r="U23" s="30">
        <v>0.11000000000000001</v>
      </c>
    </row>
    <row r="24" spans="1:25" x14ac:dyDescent="0.35">
      <c r="A24" s="83"/>
      <c r="B24" s="11">
        <f t="shared" si="4"/>
        <v>2050</v>
      </c>
      <c r="C24" s="18">
        <v>0.66</v>
      </c>
      <c r="D24" s="18"/>
      <c r="E24" s="18"/>
      <c r="F24" s="18"/>
      <c r="G24" s="18">
        <v>0.05</v>
      </c>
      <c r="H24" s="18">
        <v>0.28999999999999998</v>
      </c>
      <c r="I24" s="18"/>
      <c r="J24" s="18"/>
      <c r="K24" s="18"/>
      <c r="L24" s="18"/>
      <c r="N24" s="83"/>
      <c r="O24" s="11">
        <f t="shared" si="5"/>
        <v>2050</v>
      </c>
      <c r="P24" s="30">
        <v>0.9</v>
      </c>
      <c r="Q24" s="30"/>
      <c r="R24" s="30"/>
      <c r="S24" s="30"/>
      <c r="T24" s="30">
        <v>0.02</v>
      </c>
      <c r="U24" s="30">
        <v>0.08</v>
      </c>
    </row>
    <row r="26" spans="1:25" ht="14.5" customHeight="1" x14ac:dyDescent="0.35">
      <c r="A26" s="83" t="s">
        <v>56</v>
      </c>
      <c r="B26" s="1">
        <v>2020</v>
      </c>
      <c r="C26" s="20">
        <f t="shared" ref="C26:H26" si="6">$B14*C18</f>
        <v>10.587306233675912</v>
      </c>
      <c r="D26" s="20">
        <f t="shared" si="6"/>
        <v>0</v>
      </c>
      <c r="E26" s="20">
        <f t="shared" si="6"/>
        <v>0</v>
      </c>
      <c r="F26" s="20">
        <f t="shared" si="6"/>
        <v>0</v>
      </c>
      <c r="G26" s="20">
        <f t="shared" si="6"/>
        <v>4.2632979627258232</v>
      </c>
      <c r="H26" s="20">
        <f t="shared" si="6"/>
        <v>8.4079771605312885</v>
      </c>
      <c r="N26" s="83" t="s">
        <v>56</v>
      </c>
      <c r="O26" s="1">
        <v>2020</v>
      </c>
      <c r="P26" s="20">
        <f>$O14*P18</f>
        <v>10.587306233675912</v>
      </c>
      <c r="Q26" s="20"/>
      <c r="R26" s="20"/>
      <c r="S26" s="20"/>
      <c r="T26" s="20">
        <f>$O14*T18</f>
        <v>4.2632979627258232</v>
      </c>
      <c r="U26" s="20">
        <f>$O14*U18</f>
        <v>8.4079771605312885</v>
      </c>
    </row>
    <row r="27" spans="1:25" x14ac:dyDescent="0.35">
      <c r="A27" s="83"/>
      <c r="B27" s="11">
        <f t="shared" ref="B27:B32" si="7">B26+5</f>
        <v>2025</v>
      </c>
      <c r="C27" s="20">
        <f t="shared" ref="C27:H27" si="8">$C14*C19</f>
        <v>11.197699760178088</v>
      </c>
      <c r="D27" s="20">
        <f t="shared" si="8"/>
        <v>0</v>
      </c>
      <c r="E27" s="20">
        <f t="shared" si="8"/>
        <v>0</v>
      </c>
      <c r="F27" s="20">
        <f t="shared" si="8"/>
        <v>0</v>
      </c>
      <c r="G27" s="20">
        <f t="shared" si="8"/>
        <v>3.155897674152857</v>
      </c>
      <c r="H27" s="20">
        <f t="shared" si="8"/>
        <v>7.925948447440021</v>
      </c>
      <c r="N27" s="83"/>
      <c r="O27" s="11">
        <f t="shared" ref="O27:O32" si="9">O26+5</f>
        <v>2025</v>
      </c>
      <c r="P27" s="20">
        <f>$P14*P19</f>
        <v>13.592750942468465</v>
      </c>
      <c r="Q27" s="20"/>
      <c r="R27" s="20"/>
      <c r="S27" s="20"/>
      <c r="T27" s="20">
        <f>$P14*T19</f>
        <v>2.4306984557012123</v>
      </c>
      <c r="U27" s="20">
        <f>$P14*U19</f>
        <v>6.254982506307198</v>
      </c>
    </row>
    <row r="28" spans="1:25" x14ac:dyDescent="0.35">
      <c r="A28" s="83"/>
      <c r="B28" s="11">
        <f t="shared" si="7"/>
        <v>2030</v>
      </c>
      <c r="C28" s="20">
        <f t="shared" ref="C28:H28" si="10">$D14*C20</f>
        <v>11.683178311938198</v>
      </c>
      <c r="D28" s="20">
        <f t="shared" si="10"/>
        <v>0</v>
      </c>
      <c r="E28" s="20">
        <f t="shared" si="10"/>
        <v>0</v>
      </c>
      <c r="F28" s="20">
        <f t="shared" si="10"/>
        <v>0</v>
      </c>
      <c r="G28" s="20">
        <f t="shared" si="10"/>
        <v>2.124214238534218</v>
      </c>
      <c r="H28" s="20">
        <f t="shared" si="10"/>
        <v>7.4347498348697618</v>
      </c>
      <c r="N28" s="83"/>
      <c r="O28" s="11">
        <f t="shared" si="9"/>
        <v>2030</v>
      </c>
      <c r="P28" s="20">
        <f>$Q14*P20</f>
        <v>16.250238924786764</v>
      </c>
      <c r="Q28" s="20"/>
      <c r="R28" s="20"/>
      <c r="S28" s="20"/>
      <c r="T28" s="20">
        <f>$Q14*T20</f>
        <v>0.74347498348697627</v>
      </c>
      <c r="U28" s="20">
        <f>$Q14*U20</f>
        <v>4.248428477068436</v>
      </c>
    </row>
    <row r="29" spans="1:25" x14ac:dyDescent="0.35">
      <c r="A29" s="83"/>
      <c r="B29" s="11">
        <f t="shared" si="7"/>
        <v>2035</v>
      </c>
      <c r="C29" s="20">
        <f t="shared" ref="C29:H29" si="11">$E14*C21</f>
        <v>11.949174029363785</v>
      </c>
      <c r="D29" s="20">
        <f t="shared" si="11"/>
        <v>0</v>
      </c>
      <c r="E29" s="20">
        <f t="shared" si="11"/>
        <v>0</v>
      </c>
      <c r="F29" s="20">
        <f t="shared" si="11"/>
        <v>0</v>
      </c>
      <c r="G29" s="20">
        <f t="shared" si="11"/>
        <v>1.8104809135399673</v>
      </c>
      <c r="H29" s="20">
        <f t="shared" si="11"/>
        <v>6.9315554975530187</v>
      </c>
      <c r="N29" s="83"/>
      <c r="O29" s="11">
        <f t="shared" si="9"/>
        <v>2035</v>
      </c>
      <c r="P29" s="20">
        <f>$R14*P21</f>
        <v>16.12592220978793</v>
      </c>
      <c r="Q29" s="20"/>
      <c r="R29" s="20"/>
      <c r="S29" s="20"/>
      <c r="T29" s="20">
        <f>$R14*T21</f>
        <v>0.6298951773964111</v>
      </c>
      <c r="U29" s="20">
        <f>$R14*U21</f>
        <v>3.4321211588907019</v>
      </c>
    </row>
    <row r="30" spans="1:25" x14ac:dyDescent="0.35">
      <c r="A30" s="83"/>
      <c r="B30" s="11">
        <f t="shared" si="7"/>
        <v>2040</v>
      </c>
      <c r="C30" s="20">
        <f t="shared" ref="C30:H30" si="12">$F14*C22</f>
        <v>12.143902074677149</v>
      </c>
      <c r="D30" s="20">
        <f t="shared" si="12"/>
        <v>0</v>
      </c>
      <c r="E30" s="20">
        <f t="shared" si="12"/>
        <v>0</v>
      </c>
      <c r="F30" s="20">
        <f t="shared" si="12"/>
        <v>0</v>
      </c>
      <c r="G30" s="20">
        <f t="shared" si="12"/>
        <v>1.5054424059517126</v>
      </c>
      <c r="H30" s="20">
        <f t="shared" si="12"/>
        <v>6.4232209320606408</v>
      </c>
      <c r="N30" s="83"/>
      <c r="O30" s="11">
        <f t="shared" si="9"/>
        <v>2040</v>
      </c>
      <c r="P30" s="20">
        <f>$S14*P22</f>
        <v>15.872105102309797</v>
      </c>
      <c r="Q30" s="20"/>
      <c r="R30" s="20"/>
      <c r="S30" s="20"/>
      <c r="T30" s="20">
        <f>$S14*T22</f>
        <v>0.52430377214837165</v>
      </c>
      <c r="U30" s="20">
        <f>$S14*U22</f>
        <v>2.6691828400280739</v>
      </c>
    </row>
    <row r="31" spans="1:25" x14ac:dyDescent="0.35">
      <c r="A31" s="83"/>
      <c r="B31" s="11">
        <f t="shared" si="7"/>
        <v>2045</v>
      </c>
      <c r="C31" s="20">
        <f t="shared" ref="C31:H31" si="13">$G14*C23</f>
        <v>12.283657664821389</v>
      </c>
      <c r="D31" s="20">
        <f t="shared" si="13"/>
        <v>0</v>
      </c>
      <c r="E31" s="20">
        <f t="shared" si="13"/>
        <v>0</v>
      </c>
      <c r="F31" s="20">
        <f t="shared" si="13"/>
        <v>0</v>
      </c>
      <c r="G31" s="20">
        <f t="shared" si="13"/>
        <v>1.2138001645080425</v>
      </c>
      <c r="H31" s="20">
        <f t="shared" si="13"/>
        <v>5.9233448027992477</v>
      </c>
      <c r="N31" s="83"/>
      <c r="O31" s="11">
        <f t="shared" si="9"/>
        <v>2045</v>
      </c>
      <c r="P31" s="20">
        <f>$T14*P23</f>
        <v>15.51366570569237</v>
      </c>
      <c r="Q31" s="20"/>
      <c r="R31" s="20"/>
      <c r="S31" s="20"/>
      <c r="T31" s="20">
        <f>$T14*T23</f>
        <v>0.42444314831158347</v>
      </c>
      <c r="U31" s="20">
        <f>$T14*U23</f>
        <v>1.9699892959609362</v>
      </c>
    </row>
    <row r="32" spans="1:25" x14ac:dyDescent="0.35">
      <c r="A32" s="83"/>
      <c r="B32" s="11">
        <f t="shared" si="7"/>
        <v>2050</v>
      </c>
      <c r="C32" s="20">
        <f t="shared" ref="C32:H32" si="14">$H14*C24</f>
        <v>12.349871850989524</v>
      </c>
      <c r="D32" s="20">
        <f t="shared" si="14"/>
        <v>0</v>
      </c>
      <c r="E32" s="20">
        <f t="shared" si="14"/>
        <v>0</v>
      </c>
      <c r="F32" s="20">
        <f t="shared" si="14"/>
        <v>0</v>
      </c>
      <c r="G32" s="20">
        <f t="shared" si="14"/>
        <v>0.93559635234769134</v>
      </c>
      <c r="H32" s="20">
        <f t="shared" si="14"/>
        <v>5.4264588436166088</v>
      </c>
      <c r="N32" s="83"/>
      <c r="O32" s="11">
        <f t="shared" si="9"/>
        <v>2050</v>
      </c>
      <c r="P32" s="20">
        <f>$U14*P24</f>
        <v>15.030355400465661</v>
      </c>
      <c r="Q32" s="20"/>
      <c r="R32" s="20"/>
      <c r="S32" s="20"/>
      <c r="T32" s="20">
        <f>$U14*T24</f>
        <v>0.33400789778812578</v>
      </c>
      <c r="U32" s="20">
        <f>$U14*U24</f>
        <v>1.3360315911525031</v>
      </c>
    </row>
    <row r="34" spans="1:19" x14ac:dyDescent="0.35">
      <c r="A34" t="s">
        <v>45</v>
      </c>
    </row>
    <row r="36" spans="1:19" x14ac:dyDescent="0.35">
      <c r="A36" t="s">
        <v>46</v>
      </c>
      <c r="B36" s="22" t="s">
        <v>47</v>
      </c>
      <c r="C36" s="22">
        <v>2020</v>
      </c>
      <c r="D36" s="22">
        <v>2030</v>
      </c>
      <c r="E36" s="22">
        <v>2040</v>
      </c>
      <c r="F36" s="22">
        <v>2050</v>
      </c>
      <c r="N36" t="s">
        <v>46</v>
      </c>
      <c r="O36" s="22" t="s">
        <v>47</v>
      </c>
      <c r="P36" s="22">
        <v>2020</v>
      </c>
      <c r="Q36" s="22">
        <v>2030</v>
      </c>
      <c r="R36" s="22">
        <v>2040</v>
      </c>
      <c r="S36" s="22">
        <v>2050</v>
      </c>
    </row>
    <row r="37" spans="1:19" x14ac:dyDescent="0.35">
      <c r="A37" s="31" t="s">
        <v>36</v>
      </c>
      <c r="B37" s="32">
        <v>179</v>
      </c>
      <c r="C37" s="33">
        <v>204.64994394618799</v>
      </c>
      <c r="D37" s="33">
        <v>218.82952730021199</v>
      </c>
      <c r="E37" s="33">
        <v>211.893433360431</v>
      </c>
      <c r="F37" s="33">
        <v>196.21036998546299</v>
      </c>
      <c r="N37" s="31" t="s">
        <v>36</v>
      </c>
      <c r="O37" s="32">
        <v>179</v>
      </c>
      <c r="P37" s="33">
        <v>204.64994394618799</v>
      </c>
      <c r="Q37" s="33">
        <v>133.82759749575499</v>
      </c>
      <c r="R37" s="33">
        <v>116.82427049169</v>
      </c>
      <c r="S37" s="33">
        <v>98.810464928154801</v>
      </c>
    </row>
    <row r="38" spans="1:19" x14ac:dyDescent="0.35">
      <c r="A38" s="31" t="s">
        <v>50</v>
      </c>
      <c r="B38" s="32">
        <v>286</v>
      </c>
      <c r="C38" s="33">
        <v>246.991311659193</v>
      </c>
      <c r="D38" s="33">
        <v>161.74356365667899</v>
      </c>
      <c r="E38" s="33">
        <v>90.811471440184704</v>
      </c>
      <c r="F38" s="33">
        <v>61.961169469093697</v>
      </c>
      <c r="N38" s="31" t="s">
        <v>50</v>
      </c>
      <c r="O38" s="32">
        <v>286</v>
      </c>
      <c r="P38" s="33">
        <v>246.991311659193</v>
      </c>
      <c r="Q38" s="33">
        <v>47.233269704384099</v>
      </c>
      <c r="R38" s="33">
        <v>21.9045507171918</v>
      </c>
      <c r="S38" s="33">
        <v>13.1747286570873</v>
      </c>
    </row>
    <row r="39" spans="1:19" x14ac:dyDescent="0.35">
      <c r="A39" s="31" t="s">
        <v>31</v>
      </c>
      <c r="B39" s="32">
        <v>371</v>
      </c>
      <c r="C39" s="33">
        <v>389.13733183856499</v>
      </c>
      <c r="D39" s="33">
        <v>570.85963643533705</v>
      </c>
      <c r="E39" s="33">
        <v>706.31144453476998</v>
      </c>
      <c r="F39" s="33">
        <v>774.51461836367105</v>
      </c>
      <c r="N39" s="31" t="s">
        <v>31</v>
      </c>
      <c r="O39" s="32">
        <v>371</v>
      </c>
      <c r="P39" s="33">
        <v>389.13733183856499</v>
      </c>
      <c r="Q39" s="33">
        <v>606.16029453959595</v>
      </c>
      <c r="R39" s="33">
        <v>591.42286936417895</v>
      </c>
      <c r="S39" s="33">
        <v>546.75123926912295</v>
      </c>
    </row>
    <row r="40" spans="1:19" x14ac:dyDescent="0.35">
      <c r="A40" s="34" t="s">
        <v>51</v>
      </c>
      <c r="B40">
        <f>SUM(B37:B39)/1000</f>
        <v>0.83599999999999997</v>
      </c>
      <c r="C40">
        <f>SUM(C37:C39)/1000</f>
        <v>0.84077858744394596</v>
      </c>
      <c r="D40">
        <f>SUM(D37:D39)/1000</f>
        <v>0.95143272739222795</v>
      </c>
      <c r="E40">
        <f>SUM(E37:E39)/1000</f>
        <v>1.0090163493353856</v>
      </c>
      <c r="F40">
        <f>SUM(F37:F39)/1000</f>
        <v>1.0326861578182276</v>
      </c>
      <c r="N40" s="34" t="s">
        <v>51</v>
      </c>
      <c r="O40">
        <f>SUM(O37:O39)/1000</f>
        <v>0.83599999999999997</v>
      </c>
      <c r="P40">
        <f>SUM(P37:P39)/1000</f>
        <v>0.84077858744394596</v>
      </c>
      <c r="Q40">
        <f>SUM(Q37:Q39)/1000</f>
        <v>0.78722116173973511</v>
      </c>
      <c r="R40">
        <f>SUM(R37:R39)/1000</f>
        <v>0.73015169057306073</v>
      </c>
      <c r="S40">
        <f>SUM(S37:S39)/1000</f>
        <v>0.65873643285436501</v>
      </c>
    </row>
    <row r="42" spans="1:19" x14ac:dyDescent="0.35">
      <c r="A42" t="s">
        <v>52</v>
      </c>
    </row>
  </sheetData>
  <mergeCells count="6">
    <mergeCell ref="B7:C7"/>
    <mergeCell ref="O7:P7"/>
    <mergeCell ref="A18:A24"/>
    <mergeCell ref="N18:N24"/>
    <mergeCell ref="A26:A32"/>
    <mergeCell ref="N26:N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3"/>
  <sheetViews>
    <sheetView zoomScale="70" zoomScaleNormal="70" workbookViewId="0">
      <selection activeCell="H15" sqref="A11:H15"/>
    </sheetView>
  </sheetViews>
  <sheetFormatPr baseColWidth="10" defaultColWidth="8.7265625" defaultRowHeight="14.5" x14ac:dyDescent="0.35"/>
  <cols>
    <col min="1" max="1" width="22.7265625" customWidth="1"/>
    <col min="2" max="1025" width="10.453125" customWidth="1"/>
  </cols>
  <sheetData>
    <row r="1" spans="1:21" x14ac:dyDescent="0.35">
      <c r="A1" t="s">
        <v>17</v>
      </c>
      <c r="B1" t="s">
        <v>18</v>
      </c>
    </row>
    <row r="2" spans="1:21" x14ac:dyDescent="0.35">
      <c r="A2" t="s">
        <v>19</v>
      </c>
      <c r="B2" t="s">
        <v>57</v>
      </c>
    </row>
    <row r="3" spans="1:21" x14ac:dyDescent="0.35">
      <c r="A3" t="s">
        <v>21</v>
      </c>
      <c r="B3" t="s">
        <v>1</v>
      </c>
    </row>
    <row r="4" spans="1:21" x14ac:dyDescent="0.35">
      <c r="A4" t="s">
        <v>22</v>
      </c>
      <c r="B4" t="s">
        <v>23</v>
      </c>
    </row>
    <row r="5" spans="1:21" x14ac:dyDescent="0.35">
      <c r="A5" t="s">
        <v>24</v>
      </c>
      <c r="B5" t="s">
        <v>25</v>
      </c>
    </row>
    <row r="7" spans="1:21" ht="21" x14ac:dyDescent="0.5">
      <c r="B7" s="82" t="s">
        <v>26</v>
      </c>
      <c r="C7" s="82"/>
      <c r="O7" s="82" t="s">
        <v>6</v>
      </c>
      <c r="P7" s="82"/>
    </row>
    <row r="11" spans="1:21" x14ac:dyDescent="0.35">
      <c r="B11" s="35">
        <v>2020</v>
      </c>
      <c r="C11" s="35">
        <f t="shared" ref="C11:H11" si="0">B11+5</f>
        <v>2025</v>
      </c>
      <c r="D11" s="35">
        <f t="shared" si="0"/>
        <v>2030</v>
      </c>
      <c r="E11" s="35">
        <f t="shared" si="0"/>
        <v>2035</v>
      </c>
      <c r="F11" s="35">
        <f t="shared" si="0"/>
        <v>2040</v>
      </c>
      <c r="G11" s="35">
        <f t="shared" si="0"/>
        <v>2045</v>
      </c>
      <c r="H11" s="35">
        <f t="shared" si="0"/>
        <v>2050</v>
      </c>
      <c r="O11" s="36">
        <v>2020</v>
      </c>
      <c r="P11" s="36">
        <f t="shared" ref="P11:U11" si="1">O11+5</f>
        <v>2025</v>
      </c>
      <c r="Q11" s="36">
        <f t="shared" si="1"/>
        <v>2030</v>
      </c>
      <c r="R11" s="36">
        <f t="shared" si="1"/>
        <v>2035</v>
      </c>
      <c r="S11" s="36">
        <f t="shared" si="1"/>
        <v>2040</v>
      </c>
      <c r="T11" s="36">
        <f t="shared" si="1"/>
        <v>2045</v>
      </c>
      <c r="U11" s="36">
        <f t="shared" si="1"/>
        <v>2050</v>
      </c>
    </row>
    <row r="12" spans="1:21" x14ac:dyDescent="0.35">
      <c r="A12" s="37" t="s">
        <v>58</v>
      </c>
      <c r="B12" s="35">
        <v>1090</v>
      </c>
      <c r="C12" s="38">
        <v>1095</v>
      </c>
      <c r="D12" s="38">
        <v>1100</v>
      </c>
      <c r="E12" s="38">
        <v>1112.5</v>
      </c>
      <c r="F12" s="38">
        <v>1125</v>
      </c>
      <c r="G12" s="38">
        <v>1137.5</v>
      </c>
      <c r="H12" s="38">
        <v>1150</v>
      </c>
      <c r="N12" s="35" t="s">
        <v>58</v>
      </c>
      <c r="O12" s="38">
        <v>1090</v>
      </c>
      <c r="P12" s="38">
        <v>1025</v>
      </c>
      <c r="Q12" s="38">
        <v>960</v>
      </c>
      <c r="R12" s="38">
        <v>883.5</v>
      </c>
      <c r="S12" s="38">
        <v>807</v>
      </c>
      <c r="T12" s="38">
        <v>730.5</v>
      </c>
      <c r="U12" s="38">
        <v>654</v>
      </c>
    </row>
    <row r="13" spans="1:21" x14ac:dyDescent="0.35">
      <c r="A13" s="13" t="s">
        <v>29</v>
      </c>
      <c r="B13" s="14">
        <v>65.150087834546284</v>
      </c>
      <c r="C13" s="14">
        <v>65.818451644818211</v>
      </c>
      <c r="D13" s="14">
        <v>66.381694954194302</v>
      </c>
      <c r="E13" s="14">
        <v>66.745840130505712</v>
      </c>
      <c r="F13" s="14">
        <v>66.908551375631674</v>
      </c>
      <c r="G13" s="14">
        <v>66.968284938374765</v>
      </c>
      <c r="H13" s="14">
        <v>66.828310881977941</v>
      </c>
      <c r="N13" s="35" t="s">
        <v>29</v>
      </c>
      <c r="O13" s="14">
        <v>65.150087834546284</v>
      </c>
      <c r="P13" s="14">
        <v>65.818451644818211</v>
      </c>
      <c r="Q13" s="14">
        <v>66.381694954194302</v>
      </c>
      <c r="R13" s="14">
        <v>66.745840130505712</v>
      </c>
      <c r="S13" s="14">
        <v>66.908551375631674</v>
      </c>
      <c r="T13" s="14">
        <v>66.968284938374765</v>
      </c>
      <c r="U13" s="14">
        <v>66.828310881977941</v>
      </c>
    </row>
    <row r="15" spans="1:21" x14ac:dyDescent="0.35">
      <c r="A15" s="15" t="s">
        <v>30</v>
      </c>
      <c r="B15" s="16">
        <f t="shared" ref="B15:H15" si="2">B13*B12/1000</f>
        <v>71.013595739655443</v>
      </c>
      <c r="C15" s="16">
        <f t="shared" si="2"/>
        <v>72.071204551075937</v>
      </c>
      <c r="D15" s="16">
        <f t="shared" si="2"/>
        <v>73.019864449613721</v>
      </c>
      <c r="E15" s="16">
        <f t="shared" si="2"/>
        <v>74.254747145187608</v>
      </c>
      <c r="F15" s="16">
        <f t="shared" si="2"/>
        <v>75.27212029758563</v>
      </c>
      <c r="G15" s="16">
        <f t="shared" si="2"/>
        <v>76.176424117401297</v>
      </c>
      <c r="H15" s="16">
        <f t="shared" si="2"/>
        <v>76.852557514274636</v>
      </c>
      <c r="N15" s="15" t="s">
        <v>30</v>
      </c>
      <c r="O15" s="16">
        <f t="shared" ref="O15:U15" si="3">O13*O12/1000</f>
        <v>71.013595739655443</v>
      </c>
      <c r="P15" s="16">
        <f t="shared" si="3"/>
        <v>67.463912935938666</v>
      </c>
      <c r="Q15" s="16">
        <f t="shared" si="3"/>
        <v>63.726427156026531</v>
      </c>
      <c r="R15" s="16">
        <f t="shared" si="3"/>
        <v>58.969949755301791</v>
      </c>
      <c r="S15" s="16">
        <f t="shared" si="3"/>
        <v>53.99520096013476</v>
      </c>
      <c r="T15" s="16">
        <f t="shared" si="3"/>
        <v>48.920332147482767</v>
      </c>
      <c r="U15" s="16">
        <f t="shared" si="3"/>
        <v>43.705715316813567</v>
      </c>
    </row>
    <row r="18" spans="1:19" x14ac:dyDescent="0.35">
      <c r="A18" t="s">
        <v>45</v>
      </c>
    </row>
    <row r="19" spans="1:19" x14ac:dyDescent="0.35">
      <c r="B19" s="22" t="s">
        <v>47</v>
      </c>
      <c r="C19" s="22">
        <v>2020</v>
      </c>
      <c r="D19" s="22">
        <v>2030</v>
      </c>
      <c r="E19" s="22">
        <v>2040</v>
      </c>
      <c r="F19" s="22">
        <v>2050</v>
      </c>
      <c r="O19" s="22" t="s">
        <v>47</v>
      </c>
      <c r="P19" s="22">
        <v>2020</v>
      </c>
      <c r="Q19" s="22">
        <v>2030</v>
      </c>
      <c r="R19" s="22">
        <v>2040</v>
      </c>
      <c r="S19" s="22">
        <v>2050</v>
      </c>
    </row>
    <row r="20" spans="1:19" x14ac:dyDescent="0.35">
      <c r="A20" s="39" t="s">
        <v>59</v>
      </c>
      <c r="B20" s="40">
        <v>2553</v>
      </c>
      <c r="C20" s="41">
        <v>2607.0184977578501</v>
      </c>
      <c r="D20" s="41">
        <v>3113.45471059584</v>
      </c>
      <c r="E20" s="41">
        <v>3488.8120292609301</v>
      </c>
      <c r="F20" s="41">
        <v>3777.7230678250698</v>
      </c>
      <c r="N20" s="39" t="s">
        <v>59</v>
      </c>
      <c r="O20" s="40">
        <v>2553</v>
      </c>
      <c r="P20" s="41">
        <v>2607.0184977578501</v>
      </c>
      <c r="Q20" s="41">
        <v>2308.54020869134</v>
      </c>
      <c r="R20" s="41">
        <v>1993.7051222176201</v>
      </c>
      <c r="S20" s="41">
        <v>1635.94514431589</v>
      </c>
    </row>
    <row r="21" spans="1:19" x14ac:dyDescent="0.35">
      <c r="A21" t="s">
        <v>51</v>
      </c>
      <c r="B21">
        <f>B20/1000</f>
        <v>2.5529999999999999</v>
      </c>
      <c r="C21">
        <f>C20/1000</f>
        <v>2.6070184977578501</v>
      </c>
      <c r="D21">
        <f>D20/1000</f>
        <v>3.1134547105958399</v>
      </c>
      <c r="E21">
        <f>E20/1000</f>
        <v>3.4888120292609299</v>
      </c>
      <c r="F21">
        <f>F20/1000</f>
        <v>3.7777230678250699</v>
      </c>
      <c r="N21" t="s">
        <v>51</v>
      </c>
      <c r="O21">
        <f>O20/1000</f>
        <v>2.5529999999999999</v>
      </c>
      <c r="P21">
        <f>P20/1000</f>
        <v>2.6070184977578501</v>
      </c>
      <c r="Q21">
        <f>Q20/1000</f>
        <v>2.30854020869134</v>
      </c>
      <c r="R21">
        <f>R20/1000</f>
        <v>1.9937051222176201</v>
      </c>
      <c r="S21">
        <f>S20/1000</f>
        <v>1.6359451443158901</v>
      </c>
    </row>
    <row r="23" spans="1:19" x14ac:dyDescent="0.35">
      <c r="A23" t="s">
        <v>52</v>
      </c>
    </row>
  </sheetData>
  <mergeCells count="2">
    <mergeCell ref="B7:C7"/>
    <mergeCell ref="O7:P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1"/>
  <sheetViews>
    <sheetView topLeftCell="A13" zoomScaleNormal="100" workbookViewId="0">
      <selection activeCell="K31" sqref="K31"/>
    </sheetView>
  </sheetViews>
  <sheetFormatPr baseColWidth="10" defaultColWidth="8.7265625" defaultRowHeight="14.5" x14ac:dyDescent="0.35"/>
  <cols>
    <col min="1" max="1" width="22.1796875" customWidth="1"/>
    <col min="2" max="15" width="8.7265625" customWidth="1"/>
    <col min="16" max="16" width="13" customWidth="1"/>
    <col min="17" max="1025" width="8.7265625" customWidth="1"/>
  </cols>
  <sheetData>
    <row r="1" spans="1:22" x14ac:dyDescent="0.35">
      <c r="A1" t="s">
        <v>17</v>
      </c>
      <c r="B1" t="s">
        <v>18</v>
      </c>
    </row>
    <row r="2" spans="1:22" x14ac:dyDescent="0.35">
      <c r="A2" t="s">
        <v>19</v>
      </c>
      <c r="B2" t="s">
        <v>20</v>
      </c>
    </row>
    <row r="3" spans="1:22" x14ac:dyDescent="0.35">
      <c r="A3" t="s">
        <v>21</v>
      </c>
      <c r="B3" t="s">
        <v>1</v>
      </c>
    </row>
    <row r="4" spans="1:22" x14ac:dyDescent="0.35">
      <c r="A4" t="s">
        <v>22</v>
      </c>
      <c r="B4" t="s">
        <v>23</v>
      </c>
    </row>
    <row r="5" spans="1:22" x14ac:dyDescent="0.35">
      <c r="A5" t="s">
        <v>24</v>
      </c>
      <c r="B5" t="s">
        <v>25</v>
      </c>
    </row>
    <row r="7" spans="1:22" ht="21" x14ac:dyDescent="0.5">
      <c r="B7" s="82" t="s">
        <v>26</v>
      </c>
      <c r="C7" s="82"/>
      <c r="O7" s="82" t="s">
        <v>6</v>
      </c>
      <c r="P7" s="82"/>
    </row>
    <row r="9" spans="1:22" x14ac:dyDescent="0.35">
      <c r="B9" t="s">
        <v>79</v>
      </c>
      <c r="O9" t="s">
        <v>78</v>
      </c>
    </row>
    <row r="10" spans="1:22" ht="15" thickBot="1" x14ac:dyDescent="0.4"/>
    <row r="11" spans="1:22" x14ac:dyDescent="0.35">
      <c r="B11" s="56" t="s">
        <v>60</v>
      </c>
      <c r="C11" s="57"/>
      <c r="D11" s="58">
        <v>2006</v>
      </c>
      <c r="E11" s="58">
        <v>2015</v>
      </c>
      <c r="F11" s="58">
        <v>2020</v>
      </c>
      <c r="G11" s="58">
        <v>2030</v>
      </c>
      <c r="H11" s="58">
        <v>2040</v>
      </c>
      <c r="I11" s="59">
        <v>2050</v>
      </c>
      <c r="O11" s="42" t="s">
        <v>60</v>
      </c>
      <c r="P11" s="43"/>
      <c r="Q11" s="44">
        <v>2006</v>
      </c>
      <c r="R11" s="44">
        <v>2015</v>
      </c>
      <c r="S11" s="44">
        <v>2020</v>
      </c>
      <c r="T11" s="44">
        <v>2030</v>
      </c>
      <c r="U11" s="44">
        <v>2040</v>
      </c>
      <c r="V11" s="45">
        <v>2050</v>
      </c>
    </row>
    <row r="12" spans="1:22" x14ac:dyDescent="0.35">
      <c r="B12" s="60" t="s">
        <v>61</v>
      </c>
      <c r="C12" s="61"/>
      <c r="D12" s="62">
        <f t="shared" ref="D12:E12" si="0">AJ2/1000</f>
        <v>0</v>
      </c>
      <c r="E12" s="62">
        <f t="shared" si="0"/>
        <v>0</v>
      </c>
      <c r="F12" s="62">
        <v>0.48294132952860341</v>
      </c>
      <c r="G12" s="62">
        <v>0.86142404343059853</v>
      </c>
      <c r="H12" s="62">
        <v>1.1306026738842874</v>
      </c>
      <c r="I12" s="63">
        <v>1.7629826812711777</v>
      </c>
      <c r="O12" s="46" t="s">
        <v>61</v>
      </c>
      <c r="P12" s="47"/>
      <c r="Q12" s="48"/>
      <c r="R12" s="48">
        <v>0</v>
      </c>
      <c r="S12" s="62">
        <v>0.48231052933304597</v>
      </c>
      <c r="T12" s="62">
        <v>0.3839740771140685</v>
      </c>
      <c r="U12" s="62">
        <v>0.42208012452529203</v>
      </c>
      <c r="V12" s="63">
        <v>0.73236273270232322</v>
      </c>
    </row>
    <row r="13" spans="1:22" x14ac:dyDescent="0.35">
      <c r="B13" s="64" t="s">
        <v>62</v>
      </c>
      <c r="C13" s="65"/>
      <c r="D13" s="66">
        <f t="shared" ref="D13:E13" si="1">AT2/1000</f>
        <v>0</v>
      </c>
      <c r="E13" s="66">
        <f t="shared" si="1"/>
        <v>0</v>
      </c>
      <c r="F13" s="66">
        <v>0.41085983798514447</v>
      </c>
      <c r="G13" s="66">
        <v>0.60337132938810989</v>
      </c>
      <c r="H13" s="66">
        <v>0.90819796236953709</v>
      </c>
      <c r="I13" s="67">
        <v>1.1749086513299098</v>
      </c>
      <c r="O13" s="49" t="s">
        <v>62</v>
      </c>
      <c r="P13" s="50"/>
      <c r="Q13" s="51"/>
      <c r="R13" s="51">
        <v>0</v>
      </c>
      <c r="S13" s="66">
        <v>0.41033336192901593</v>
      </c>
      <c r="T13" s="66">
        <v>0.28184074912673374</v>
      </c>
      <c r="U13" s="66">
        <v>0.38358086068452801</v>
      </c>
      <c r="V13" s="67">
        <v>0.50813005985129978</v>
      </c>
    </row>
    <row r="14" spans="1:22" x14ac:dyDescent="0.35">
      <c r="B14" s="60" t="s">
        <v>63</v>
      </c>
      <c r="C14" s="61"/>
      <c r="D14" s="62">
        <f t="shared" ref="D14:E14" si="2">BD2/1000</f>
        <v>0</v>
      </c>
      <c r="E14" s="62">
        <f t="shared" si="2"/>
        <v>0</v>
      </c>
      <c r="F14" s="62">
        <v>0.62073348829482833</v>
      </c>
      <c r="G14" s="62">
        <v>0.96122312657914799</v>
      </c>
      <c r="H14" s="62">
        <v>1.4094932202770933</v>
      </c>
      <c r="I14" s="63">
        <v>1.6692495087037205</v>
      </c>
      <c r="O14" s="46" t="s">
        <v>63</v>
      </c>
      <c r="P14" s="47"/>
      <c r="Q14" s="48"/>
      <c r="R14" s="48">
        <v>0</v>
      </c>
      <c r="S14" s="62">
        <v>0.61993077185529954</v>
      </c>
      <c r="T14" s="62">
        <v>0.44741090597922584</v>
      </c>
      <c r="U14" s="62">
        <v>0.60764586420058919</v>
      </c>
      <c r="V14" s="63">
        <v>0.72859434914848675</v>
      </c>
    </row>
    <row r="15" spans="1:22" x14ac:dyDescent="0.35">
      <c r="B15" s="64" t="s">
        <v>64</v>
      </c>
      <c r="C15" s="65"/>
      <c r="D15" s="66">
        <f t="shared" ref="D15:E15" si="3">BN2/1000</f>
        <v>0</v>
      </c>
      <c r="E15" s="66">
        <f t="shared" si="3"/>
        <v>0</v>
      </c>
      <c r="F15" s="66">
        <v>2.6990958155614007E-2</v>
      </c>
      <c r="G15" s="66">
        <v>6.7652313230296648E-2</v>
      </c>
      <c r="H15" s="66">
        <v>0.10735410295056716</v>
      </c>
      <c r="I15" s="67">
        <v>0.17028903504952544</v>
      </c>
      <c r="O15" s="49" t="s">
        <v>64</v>
      </c>
      <c r="P15" s="50"/>
      <c r="Q15" s="51"/>
      <c r="R15" s="51">
        <v>0</v>
      </c>
      <c r="S15" s="66">
        <v>2.6957332289064748E-2</v>
      </c>
      <c r="T15" s="66">
        <v>2.8900100304892543E-2</v>
      </c>
      <c r="U15" s="66">
        <v>4.1472730617792677E-2</v>
      </c>
      <c r="V15" s="67">
        <v>7.27342390531132E-2</v>
      </c>
    </row>
    <row r="16" spans="1:22" x14ac:dyDescent="0.35">
      <c r="B16" s="60" t="s">
        <v>65</v>
      </c>
      <c r="C16" s="61"/>
      <c r="D16" s="62">
        <f t="shared" ref="D16:E16" si="4">BX2/1000</f>
        <v>0</v>
      </c>
      <c r="E16" s="62">
        <f t="shared" si="4"/>
        <v>0</v>
      </c>
      <c r="F16" s="62">
        <v>0.37900844690878888</v>
      </c>
      <c r="G16" s="62">
        <v>0.59038645239515608</v>
      </c>
      <c r="H16" s="62">
        <v>0.90138331873719213</v>
      </c>
      <c r="I16" s="63">
        <v>1.2351724107612203</v>
      </c>
      <c r="O16" s="46" t="s">
        <v>65</v>
      </c>
      <c r="P16" s="47"/>
      <c r="Q16" s="48"/>
      <c r="R16" s="48">
        <v>0</v>
      </c>
      <c r="S16" s="62">
        <v>0.37894380736058547</v>
      </c>
      <c r="T16" s="62">
        <v>0.27434438555045465</v>
      </c>
      <c r="U16" s="62">
        <v>0.37688593807865034</v>
      </c>
      <c r="V16" s="63">
        <v>0.52483530154711056</v>
      </c>
    </row>
    <row r="17" spans="2:22" x14ac:dyDescent="0.35">
      <c r="B17" s="64" t="s">
        <v>66</v>
      </c>
      <c r="C17" s="65"/>
      <c r="D17" s="66">
        <f t="shared" ref="D17:E17" si="5">CH2/1000</f>
        <v>0</v>
      </c>
      <c r="E17" s="66">
        <f t="shared" si="5"/>
        <v>0</v>
      </c>
      <c r="F17" s="66">
        <v>0.70910880235408547</v>
      </c>
      <c r="G17" s="66">
        <v>1.0308207256207031</v>
      </c>
      <c r="H17" s="66">
        <v>1.524106895503758</v>
      </c>
      <c r="I17" s="67">
        <v>1.7487495718637089</v>
      </c>
      <c r="O17" s="49" t="s">
        <v>66</v>
      </c>
      <c r="P17" s="50"/>
      <c r="Q17" s="51"/>
      <c r="R17" s="51">
        <v>0</v>
      </c>
      <c r="S17" s="66">
        <v>0.70821282691205434</v>
      </c>
      <c r="T17" s="66">
        <v>0.48694236440617567</v>
      </c>
      <c r="U17" s="66">
        <v>0.6514638969423644</v>
      </c>
      <c r="V17" s="67">
        <v>0.73921857467797036</v>
      </c>
    </row>
    <row r="18" spans="2:22" x14ac:dyDescent="0.35">
      <c r="B18" s="60" t="s">
        <v>67</v>
      </c>
      <c r="C18" s="61"/>
      <c r="D18" s="62">
        <f t="shared" ref="D18:E18" si="6">CR2/1000</f>
        <v>0</v>
      </c>
      <c r="E18" s="62">
        <f t="shared" si="6"/>
        <v>0</v>
      </c>
      <c r="F18" s="62">
        <v>0.24091928421018174</v>
      </c>
      <c r="G18" s="62">
        <v>0.33999875838018534</v>
      </c>
      <c r="H18" s="62">
        <v>0.4773402269456678</v>
      </c>
      <c r="I18" s="63">
        <v>0.47140699109281414</v>
      </c>
      <c r="O18" s="46" t="s">
        <v>67</v>
      </c>
      <c r="P18" s="47"/>
      <c r="Q18" s="48"/>
      <c r="R18" s="48">
        <v>0</v>
      </c>
      <c r="S18" s="62">
        <v>0.2406153569489432</v>
      </c>
      <c r="T18" s="62">
        <v>0.16961002033376693</v>
      </c>
      <c r="U18" s="62">
        <v>0.21327545940223527</v>
      </c>
      <c r="V18" s="63">
        <v>0.2052836208709809</v>
      </c>
    </row>
    <row r="19" spans="2:22" x14ac:dyDescent="0.35">
      <c r="B19" s="64" t="s">
        <v>68</v>
      </c>
      <c r="C19" s="65"/>
      <c r="D19" s="66">
        <f t="shared" ref="D19:E19" si="7">DB2/1000</f>
        <v>0</v>
      </c>
      <c r="E19" s="66">
        <f t="shared" si="7"/>
        <v>0</v>
      </c>
      <c r="F19" s="66">
        <v>1.8226486349903843</v>
      </c>
      <c r="G19" s="66">
        <v>2.4384213412490805</v>
      </c>
      <c r="H19" s="66">
        <v>3.1258517634758762</v>
      </c>
      <c r="I19" s="67">
        <v>3.0597026168072725</v>
      </c>
      <c r="O19" s="49" t="s">
        <v>68</v>
      </c>
      <c r="P19" s="50"/>
      <c r="Q19" s="51"/>
      <c r="R19" s="51">
        <v>0</v>
      </c>
      <c r="S19" s="66">
        <v>1.8202389773861221</v>
      </c>
      <c r="T19" s="66">
        <v>1.1631605083226162</v>
      </c>
      <c r="U19" s="66">
        <v>1.3278693656506411</v>
      </c>
      <c r="V19" s="67">
        <v>1.1638490316180643</v>
      </c>
    </row>
    <row r="20" spans="2:22" x14ac:dyDescent="0.35">
      <c r="B20" s="60" t="s">
        <v>69</v>
      </c>
      <c r="C20" s="61"/>
      <c r="D20" s="62">
        <f t="shared" ref="D20:E20" si="8">DL2/1000</f>
        <v>0</v>
      </c>
      <c r="E20" s="62">
        <f t="shared" si="8"/>
        <v>0</v>
      </c>
      <c r="F20" s="62">
        <v>6.6187722980568867E-2</v>
      </c>
      <c r="G20" s="62">
        <v>0.10811883270593377</v>
      </c>
      <c r="H20" s="62">
        <v>0.16558731860257597</v>
      </c>
      <c r="I20" s="63">
        <v>0.22360582853402944</v>
      </c>
      <c r="O20" s="46" t="s">
        <v>69</v>
      </c>
      <c r="P20" s="47"/>
      <c r="Q20" s="48"/>
      <c r="R20" s="48">
        <v>0</v>
      </c>
      <c r="S20" s="62">
        <v>6.6103749862101296E-2</v>
      </c>
      <c r="T20" s="62">
        <v>4.7351746709653079E-2</v>
      </c>
      <c r="U20" s="62">
        <v>6.5597912946715534E-2</v>
      </c>
      <c r="V20" s="63">
        <v>8.8547776128722777E-2</v>
      </c>
    </row>
    <row r="21" spans="2:22" x14ac:dyDescent="0.35">
      <c r="B21" s="64" t="s">
        <v>70</v>
      </c>
      <c r="C21" s="65"/>
      <c r="D21" s="66">
        <f t="shared" ref="D21:E21" si="9">DV2/1000</f>
        <v>0</v>
      </c>
      <c r="E21" s="66">
        <f t="shared" si="9"/>
        <v>0</v>
      </c>
      <c r="F21" s="66">
        <v>0.13475879994419768</v>
      </c>
      <c r="G21" s="66">
        <v>0.16834006325926898</v>
      </c>
      <c r="H21" s="66">
        <v>0.21791997270406008</v>
      </c>
      <c r="I21" s="67">
        <v>0.23925073820026763</v>
      </c>
      <c r="O21" s="49" t="s">
        <v>70</v>
      </c>
      <c r="P21" s="50"/>
      <c r="Q21" s="51"/>
      <c r="R21" s="51">
        <v>0</v>
      </c>
      <c r="S21" s="66">
        <v>0.13557600476494749</v>
      </c>
      <c r="T21" s="66">
        <v>7.85322936358996E-2</v>
      </c>
      <c r="U21" s="66">
        <v>9.2008085622488009E-2</v>
      </c>
      <c r="V21" s="67">
        <v>9.9149536140294592E-2</v>
      </c>
    </row>
    <row r="22" spans="2:22" x14ac:dyDescent="0.35">
      <c r="B22" s="60" t="s">
        <v>71</v>
      </c>
      <c r="C22" s="61"/>
      <c r="D22" s="62">
        <f t="shared" ref="D22:E22" si="10">EF2/1000</f>
        <v>0</v>
      </c>
      <c r="E22" s="62">
        <f t="shared" si="10"/>
        <v>0</v>
      </c>
      <c r="F22" s="62">
        <v>5.5814016771382001E-2</v>
      </c>
      <c r="G22" s="62">
        <v>7.2932680939338551E-2</v>
      </c>
      <c r="H22" s="62">
        <v>0.10061683029111484</v>
      </c>
      <c r="I22" s="63">
        <v>0.11240335429667787</v>
      </c>
      <c r="O22" s="46" t="s">
        <v>71</v>
      </c>
      <c r="P22" s="47"/>
      <c r="Q22" s="48"/>
      <c r="R22" s="48">
        <v>0</v>
      </c>
      <c r="S22" s="62">
        <v>5.598029728170123E-2</v>
      </c>
      <c r="T22" s="62">
        <v>3.3583237528887054E-2</v>
      </c>
      <c r="U22" s="62">
        <v>4.1481934585585703E-2</v>
      </c>
      <c r="V22" s="63">
        <v>4.4730348657216916E-2</v>
      </c>
    </row>
    <row r="23" spans="2:22" x14ac:dyDescent="0.35">
      <c r="B23" s="64" t="s">
        <v>72</v>
      </c>
      <c r="C23" s="65"/>
      <c r="D23" s="66">
        <f t="shared" ref="D23:E23" si="11">EP2/1000</f>
        <v>0</v>
      </c>
      <c r="E23" s="66">
        <f t="shared" si="11"/>
        <v>0</v>
      </c>
      <c r="F23" s="66">
        <v>2.0197877207033782E-2</v>
      </c>
      <c r="G23" s="66">
        <v>4.0357834925045945E-2</v>
      </c>
      <c r="H23" s="66">
        <v>6.2645969583618302E-2</v>
      </c>
      <c r="I23" s="67">
        <v>9.1996316351300664E-2</v>
      </c>
      <c r="O23" s="49" t="s">
        <v>72</v>
      </c>
      <c r="P23" s="50"/>
      <c r="Q23" s="51"/>
      <c r="R23" s="51">
        <v>0</v>
      </c>
      <c r="S23" s="66">
        <v>2.0252140576184598E-2</v>
      </c>
      <c r="T23" s="66">
        <v>1.7997565099292897E-2</v>
      </c>
      <c r="U23" s="66">
        <v>2.4840286438425181E-2</v>
      </c>
      <c r="V23" s="67">
        <v>3.7329214222305125E-2</v>
      </c>
    </row>
    <row r="24" spans="2:22" ht="15" thickBot="1" x14ac:dyDescent="0.4">
      <c r="B24" s="68" t="s">
        <v>73</v>
      </c>
      <c r="C24" s="69"/>
      <c r="D24" s="70">
        <f t="shared" ref="D24:E24" si="12">EZ2/1000</f>
        <v>0</v>
      </c>
      <c r="E24" s="70">
        <f t="shared" si="12"/>
        <v>0</v>
      </c>
      <c r="F24" s="70">
        <v>0.12600810937470047</v>
      </c>
      <c r="G24" s="70">
        <v>0.20265253196436089</v>
      </c>
      <c r="H24" s="70">
        <v>0.33001861509516528</v>
      </c>
      <c r="I24" s="71">
        <v>0.51102743391337213</v>
      </c>
      <c r="O24" s="52" t="s">
        <v>73</v>
      </c>
      <c r="P24" s="53"/>
      <c r="Q24" s="54"/>
      <c r="R24" s="54">
        <v>0</v>
      </c>
      <c r="S24" s="70">
        <v>0.12584906707223073</v>
      </c>
      <c r="T24" s="70">
        <v>8.9360323135089723E-2</v>
      </c>
      <c r="U24" s="70">
        <v>0.13062888340174467</v>
      </c>
      <c r="V24" s="71">
        <v>0.20856094566643785</v>
      </c>
    </row>
    <row r="25" spans="2:22" ht="15" thickBot="1" x14ac:dyDescent="0.4">
      <c r="B25" s="91" t="s">
        <v>74</v>
      </c>
      <c r="C25" s="92"/>
      <c r="D25" s="72"/>
      <c r="E25" s="72"/>
      <c r="F25" s="73">
        <f>SUM(F12:F24)</f>
        <v>5.0961773087055136</v>
      </c>
      <c r="G25" s="73">
        <f>SUM(G12:G24)</f>
        <v>7.4857000340672259</v>
      </c>
      <c r="H25" s="73">
        <f>SUM(H12:H24)</f>
        <v>10.461118870420512</v>
      </c>
      <c r="I25" s="73">
        <f>SUM(I12:I24)</f>
        <v>12.470745138174996</v>
      </c>
      <c r="O25" s="86" t="s">
        <v>74</v>
      </c>
      <c r="P25" s="86"/>
      <c r="Q25" s="55"/>
      <c r="R25" s="55"/>
      <c r="S25" s="73">
        <f>SUM(S12:S24)</f>
        <v>5.0913042235712975</v>
      </c>
      <c r="T25" s="73">
        <f>SUM(T12:T24)</f>
        <v>3.5030082772467566</v>
      </c>
      <c r="U25" s="73">
        <f>SUM(U12:U24)</f>
        <v>4.378831343097052</v>
      </c>
      <c r="V25" s="74">
        <f>SUM(V12:V24)</f>
        <v>5.1533257302843278</v>
      </c>
    </row>
    <row r="28" spans="2:22" ht="15" thickBot="1" x14ac:dyDescent="0.4"/>
    <row r="29" spans="2:22" ht="15" thickBot="1" x14ac:dyDescent="0.4">
      <c r="B29" s="86" t="s">
        <v>74</v>
      </c>
      <c r="C29" s="86"/>
      <c r="F29" s="44">
        <v>2020</v>
      </c>
      <c r="G29" s="44">
        <v>2030</v>
      </c>
      <c r="H29" s="44">
        <v>2040</v>
      </c>
      <c r="I29" s="45">
        <v>2050</v>
      </c>
      <c r="O29" s="86" t="s">
        <v>80</v>
      </c>
      <c r="P29" s="86"/>
      <c r="S29" s="44">
        <v>2020</v>
      </c>
      <c r="T29" s="44">
        <v>2030</v>
      </c>
      <c r="U29" s="44">
        <v>2040</v>
      </c>
      <c r="V29" s="45">
        <v>2050</v>
      </c>
    </row>
    <row r="30" spans="2:22" x14ac:dyDescent="0.35">
      <c r="B30" s="87" t="s">
        <v>75</v>
      </c>
      <c r="C30" s="88"/>
      <c r="D30" s="88"/>
      <c r="E30" s="88"/>
      <c r="F30" s="78">
        <f>SUM(F12:F19)</f>
        <v>4.6932107824276308</v>
      </c>
      <c r="G30" s="78">
        <f>SUM(G12:G19)</f>
        <v>6.8932980902732783</v>
      </c>
      <c r="H30" s="78">
        <f>SUM(H12:H19)</f>
        <v>9.584330164143978</v>
      </c>
      <c r="I30" s="78">
        <f>SUM(I12:I19)</f>
        <v>11.292461466879349</v>
      </c>
      <c r="O30" s="87" t="s">
        <v>75</v>
      </c>
      <c r="P30" s="88"/>
      <c r="Q30" s="88"/>
      <c r="R30" s="88"/>
      <c r="S30" s="78">
        <f>SUM(S12:S19)</f>
        <v>4.6875429640141313</v>
      </c>
      <c r="T30" s="78">
        <f>SUM(T12:T19)</f>
        <v>3.236183111137934</v>
      </c>
      <c r="U30" s="78">
        <f>SUM(U12:U19)</f>
        <v>4.024274240102093</v>
      </c>
      <c r="V30" s="78">
        <f>SUM(V12:V19)</f>
        <v>4.6750079094693495</v>
      </c>
    </row>
    <row r="31" spans="2:22" x14ac:dyDescent="0.35">
      <c r="B31" s="87" t="s">
        <v>76</v>
      </c>
      <c r="C31" s="88"/>
      <c r="D31" s="88"/>
      <c r="E31" s="88"/>
      <c r="F31" s="78">
        <f>SUM(F20:F24)</f>
        <v>0.40296652627788282</v>
      </c>
      <c r="G31" s="78">
        <f>SUM(G20:G24)</f>
        <v>0.59240194379394806</v>
      </c>
      <c r="H31" s="78">
        <f>SUM(H20:H24)</f>
        <v>0.87678870627653449</v>
      </c>
      <c r="I31" s="78">
        <f>SUM(I20:I24)</f>
        <v>1.1782836712956479</v>
      </c>
      <c r="O31" s="87" t="s">
        <v>76</v>
      </c>
      <c r="P31" s="88"/>
      <c r="Q31" s="88"/>
      <c r="R31" s="88"/>
      <c r="S31" s="78">
        <f>SUM(S20:S24)</f>
        <v>0.40376125955716535</v>
      </c>
      <c r="T31" s="78">
        <f>SUM(T20:T24)</f>
        <v>0.26682516610882234</v>
      </c>
      <c r="U31" s="78">
        <f>SUM(U20:U24)</f>
        <v>0.35455710299495907</v>
      </c>
      <c r="V31" s="78">
        <f>SUM(V20:V24)</f>
        <v>0.47831782081497726</v>
      </c>
    </row>
    <row r="34" spans="15:22" x14ac:dyDescent="0.35">
      <c r="O34" s="89" t="s">
        <v>82</v>
      </c>
      <c r="P34" s="90"/>
      <c r="Q34" s="90"/>
      <c r="R34" s="90"/>
      <c r="S34" s="90"/>
      <c r="T34" s="90"/>
    </row>
    <row r="35" spans="15:22" x14ac:dyDescent="0.35">
      <c r="S35" s="35">
        <v>2020</v>
      </c>
      <c r="T35" s="35">
        <v>2030</v>
      </c>
      <c r="U35" s="35">
        <v>2040</v>
      </c>
      <c r="V35" s="35">
        <v>2050</v>
      </c>
    </row>
    <row r="36" spans="15:22" x14ac:dyDescent="0.35">
      <c r="O36" s="84" t="s">
        <v>77</v>
      </c>
      <c r="P36" s="85"/>
      <c r="S36" s="79">
        <v>1</v>
      </c>
      <c r="T36" s="79">
        <v>1.2280787406162423</v>
      </c>
      <c r="U36" s="79">
        <v>1.3029785219756893</v>
      </c>
      <c r="V36" s="79">
        <v>1.3042349157377622</v>
      </c>
    </row>
    <row r="38" spans="15:22" ht="15" thickBot="1" x14ac:dyDescent="0.4"/>
    <row r="39" spans="15:22" ht="15" thickBot="1" x14ac:dyDescent="0.4">
      <c r="O39" s="86" t="s">
        <v>81</v>
      </c>
      <c r="P39" s="86"/>
      <c r="S39" s="44">
        <v>2020</v>
      </c>
      <c r="T39" s="44">
        <v>2030</v>
      </c>
      <c r="U39" s="44">
        <v>2040</v>
      </c>
      <c r="V39" s="45">
        <v>2050</v>
      </c>
    </row>
    <row r="40" spans="15:22" x14ac:dyDescent="0.35">
      <c r="O40" s="87" t="s">
        <v>75</v>
      </c>
      <c r="P40" s="88"/>
      <c r="Q40" s="88"/>
      <c r="R40" s="88"/>
      <c r="S40" s="80">
        <f>S30*S36</f>
        <v>4.6875429640141313</v>
      </c>
      <c r="T40" s="80">
        <f>T30*T36</f>
        <v>3.974287679529827</v>
      </c>
      <c r="U40" s="80">
        <f>U30*U36</f>
        <v>5.2435429013930657</v>
      </c>
      <c r="V40" s="80">
        <f>V30*V36</f>
        <v>6.0973085468801287</v>
      </c>
    </row>
    <row r="41" spans="15:22" x14ac:dyDescent="0.35">
      <c r="O41" s="87" t="s">
        <v>76</v>
      </c>
      <c r="P41" s="88"/>
      <c r="Q41" s="88"/>
      <c r="R41" s="88"/>
      <c r="S41" s="80">
        <f>S31*S36</f>
        <v>0.40376125955716535</v>
      </c>
      <c r="T41" s="80">
        <f>T31*T36</f>
        <v>0.3276823139596422</v>
      </c>
      <c r="U41" s="80">
        <f>U31*U36</f>
        <v>0.46198029001635399</v>
      </c>
      <c r="V41" s="80">
        <f>V31*V36</f>
        <v>0.62383880272649184</v>
      </c>
    </row>
  </sheetData>
  <mergeCells count="15">
    <mergeCell ref="B30:E30"/>
    <mergeCell ref="B31:E31"/>
    <mergeCell ref="O30:R30"/>
    <mergeCell ref="O31:R31"/>
    <mergeCell ref="B7:C7"/>
    <mergeCell ref="O7:P7"/>
    <mergeCell ref="B25:C25"/>
    <mergeCell ref="O25:P25"/>
    <mergeCell ref="O29:P29"/>
    <mergeCell ref="B29:C29"/>
    <mergeCell ref="O36:P36"/>
    <mergeCell ref="O39:P39"/>
    <mergeCell ref="O40:R40"/>
    <mergeCell ref="O41:R41"/>
    <mergeCell ref="O34:T3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Totaux</vt:lpstr>
      <vt:lpstr>R_ECS</vt:lpstr>
      <vt:lpstr>R_cuisson</vt:lpstr>
      <vt:lpstr>R_Elec spé</vt:lpstr>
      <vt:lpstr>R_climatisation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TIRANA Florian</cp:lastModifiedBy>
  <cp:revision>1</cp:revision>
  <dcterms:created xsi:type="dcterms:W3CDTF">2022-06-17T19:06:42Z</dcterms:created>
  <dcterms:modified xsi:type="dcterms:W3CDTF">2023-08-02T08:43:20Z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