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5-Agriculture\43_Hypothèses AMS run2\"/>
    </mc:Choice>
  </mc:AlternateContent>
  <bookViews>
    <workbookView xWindow="0" yWindow="0" windowWidth="28800" windowHeight="12300" tabRatio="500"/>
  </bookViews>
  <sheets>
    <sheet name="Feuille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33" i="1" l="1"/>
  <c r="S32" i="1"/>
  <c r="S31" i="1"/>
  <c r="J27" i="1"/>
  <c r="D30" i="1" s="1"/>
  <c r="J26" i="1"/>
  <c r="J25" i="1"/>
  <c r="AA17" i="1"/>
  <c r="X17" i="1"/>
  <c r="W17" i="1"/>
  <c r="N12" i="1"/>
  <c r="N11" i="1"/>
  <c r="N10" i="1"/>
  <c r="F30" i="1" l="1"/>
  <c r="J32" i="1"/>
  <c r="G30" i="1"/>
  <c r="J31" i="1"/>
  <c r="P30" i="1"/>
  <c r="J28" i="1"/>
  <c r="O30" i="1"/>
  <c r="Q30" i="1"/>
  <c r="J29" i="1"/>
  <c r="J33" i="1"/>
  <c r="S30" i="1" l="1"/>
  <c r="D28" i="1"/>
  <c r="F28" i="1"/>
  <c r="G28" i="1"/>
  <c r="F31" i="1"/>
  <c r="D31" i="1"/>
  <c r="I31" i="1"/>
  <c r="G31" i="1"/>
  <c r="I33" i="1"/>
  <c r="D33" i="1"/>
  <c r="G33" i="1"/>
  <c r="F33" i="1"/>
  <c r="I32" i="1"/>
  <c r="G32" i="1"/>
  <c r="F32" i="1"/>
  <c r="D32" i="1"/>
  <c r="G29" i="1"/>
  <c r="F29" i="1"/>
  <c r="D29" i="1"/>
</calcChain>
</file>

<file path=xl/sharedStrings.xml><?xml version="1.0" encoding="utf-8"?>
<sst xmlns="http://schemas.openxmlformats.org/spreadsheetml/2006/main" count="54" uniqueCount="45">
  <si>
    <t xml:space="preserve">Périmètre géographique : </t>
  </si>
  <si>
    <t>Métropole</t>
  </si>
  <si>
    <t xml:space="preserve">Périmètre sectoriel : </t>
  </si>
  <si>
    <t>Agriculture, pêche et sylviculture</t>
  </si>
  <si>
    <t xml:space="preserve">Unité : </t>
  </si>
  <si>
    <t>Mtep</t>
  </si>
  <si>
    <t xml:space="preserve">Gaz : </t>
  </si>
  <si>
    <t>PCS</t>
  </si>
  <si>
    <t xml:space="preserve">Données historiques : </t>
  </si>
  <si>
    <t>SDES</t>
  </si>
  <si>
    <t>Agriculture</t>
  </si>
  <si>
    <t>inclut la sylviculture</t>
  </si>
  <si>
    <t>charbon</t>
  </si>
  <si>
    <t>PPR</t>
  </si>
  <si>
    <t>Gaz</t>
  </si>
  <si>
    <t>biocarburants</t>
  </si>
  <si>
    <t>Géothermie</t>
  </si>
  <si>
    <t>élec</t>
  </si>
  <si>
    <t>biomasse solide</t>
  </si>
  <si>
    <t>biogaz</t>
  </si>
  <si>
    <t>solaire thermique</t>
  </si>
  <si>
    <t>chaleur vendue</t>
  </si>
  <si>
    <t>H2</t>
  </si>
  <si>
    <t>total</t>
  </si>
  <si>
    <t>Observé (SDES)</t>
  </si>
  <si>
    <t>AME23 – à calculer à partir des données Mosut</t>
  </si>
  <si>
    <t>AMS23 – à calculer à partir des données Mosut</t>
  </si>
  <si>
    <t xml:space="preserve">Solagro </t>
  </si>
  <si>
    <t>2015-2019</t>
  </si>
  <si>
    <t>Pêche</t>
  </si>
  <si>
    <t>A intégrer avec l’agriculture dans les bilans de l’énergie, mais dans les transports dans le bilan GES format SECTEN</t>
  </si>
  <si>
    <t>chaleur v</t>
  </si>
  <si>
    <t xml:space="preserve">Codes bilan SDES : </t>
  </si>
  <si>
    <t>PE121MMR, GA029MMR, EN126MMR, EN096MMR, EL046MMR</t>
  </si>
  <si>
    <t>AME</t>
  </si>
  <si>
    <t>prolongation tendance 2010-2020, mix inchangé</t>
  </si>
  <si>
    <t>hyp activité</t>
  </si>
  <si>
    <t>hyp EE</t>
  </si>
  <si>
    <t>Index 2020</t>
  </si>
  <si>
    <t>part PPR</t>
  </si>
  <si>
    <t>Part EnRt</t>
  </si>
  <si>
    <t>Part élec</t>
  </si>
  <si>
    <t>Part H2</t>
  </si>
  <si>
    <t>AMS</t>
  </si>
  <si>
    <t>Biocarburants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</si>
</sst>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0.00\ %"/>
  </numFmts>
  <fonts count="8" x14ac:knownFonts="1">
    <font>
      <sz val="10"/>
      <name val="Arial"/>
      <family val="2"/>
      <charset val="1"/>
    </font>
    <font>
      <sz val="11"/>
      <color rgb="FF262626"/>
      <name val="Calibri"/>
      <family val="2"/>
      <charset val="1"/>
    </font>
    <font>
      <sz val="16"/>
      <color rgb="FFF2F2F2"/>
      <name val="Calibri Light"/>
      <family val="1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0"/>
      <color rgb="FFCE181E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8DEF3"/>
        <bgColor rgb="FFC0C0C0"/>
      </patternFill>
    </fill>
    <fill>
      <patternFill patternType="solid">
        <fgColor rgb="FF60497A"/>
        <bgColor rgb="FF333399"/>
      </patternFill>
    </fill>
    <fill>
      <patternFill patternType="solid">
        <fgColor rgb="FFDDD9C4"/>
        <bgColor rgb="FFEBF1DE"/>
      </patternFill>
    </fill>
    <fill>
      <patternFill patternType="solid">
        <fgColor rgb="FFEBF1DE"/>
        <bgColor rgb="FFF2F2F2"/>
      </patternFill>
    </fill>
    <fill>
      <patternFill patternType="solid">
        <fgColor rgb="FFED7D31"/>
        <bgColor rgb="FFFF8080"/>
      </patternFill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3" fontId="1" fillId="2" borderId="0">
      <alignment horizontal="center" vertical="center"/>
      <protection locked="0"/>
    </xf>
    <xf numFmtId="3" fontId="2" fillId="3" borderId="0">
      <alignment vertical="center"/>
    </xf>
    <xf numFmtId="3" fontId="1" fillId="4" borderId="0">
      <alignment horizontal="left" vertical="center"/>
      <protection locked="0"/>
    </xf>
    <xf numFmtId="3" fontId="1" fillId="5" borderId="0">
      <alignment horizontal="left" vertical="center"/>
      <protection locked="0"/>
    </xf>
  </cellStyleXfs>
  <cellXfs count="13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7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0" fontId="7" fillId="0" borderId="0" xfId="0" applyFont="1"/>
  </cellXfs>
  <cellStyles count="5">
    <cellStyle name="ImportNbCtr" xfId="1"/>
    <cellStyle name="LigneTitre" xfId="2"/>
    <cellStyle name="ListeH" xfId="3"/>
    <cellStyle name="ListeV" xf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DD9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EF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0497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zoomScale="91" zoomScaleNormal="91" workbookViewId="0">
      <selection activeCell="I16" sqref="I16"/>
    </sheetView>
  </sheetViews>
  <sheetFormatPr baseColWidth="10" defaultColWidth="9.140625" defaultRowHeight="12.75" x14ac:dyDescent="0.2"/>
  <cols>
    <col min="1" max="1025" width="11.5703125"/>
  </cols>
  <sheetData>
    <row r="1" spans="1:33" s="7" customFormat="1" x14ac:dyDescent="0.2">
      <c r="A1" s="7" t="s">
        <v>0</v>
      </c>
      <c r="C1" s="7" t="s">
        <v>1</v>
      </c>
    </row>
    <row r="2" spans="1:33" s="7" customFormat="1" x14ac:dyDescent="0.2">
      <c r="A2" s="7" t="s">
        <v>2</v>
      </c>
      <c r="C2" s="7" t="s">
        <v>3</v>
      </c>
    </row>
    <row r="3" spans="1:33" s="7" customFormat="1" x14ac:dyDescent="0.2">
      <c r="A3" s="7" t="s">
        <v>4</v>
      </c>
      <c r="C3" s="7" t="s">
        <v>5</v>
      </c>
    </row>
    <row r="4" spans="1:33" s="7" customFormat="1" x14ac:dyDescent="0.2">
      <c r="A4" s="7" t="s">
        <v>6</v>
      </c>
      <c r="C4" s="7" t="s">
        <v>7</v>
      </c>
    </row>
    <row r="5" spans="1:33" s="7" customFormat="1" x14ac:dyDescent="0.2">
      <c r="A5" s="7" t="s">
        <v>8</v>
      </c>
      <c r="C5" s="7" t="s">
        <v>9</v>
      </c>
    </row>
    <row r="6" spans="1:33" s="7" customFormat="1" x14ac:dyDescent="0.2"/>
    <row r="7" spans="1:33" s="7" customFormat="1" x14ac:dyDescent="0.2">
      <c r="B7" s="6" t="s">
        <v>10</v>
      </c>
      <c r="C7" s="6"/>
      <c r="E7" s="7" t="s">
        <v>11</v>
      </c>
    </row>
    <row r="8" spans="1:33" s="7" customFormat="1" x14ac:dyDescent="0.2"/>
    <row r="9" spans="1:33" s="7" customFormat="1" x14ac:dyDescent="0.2">
      <c r="B9" s="7" t="s">
        <v>5</v>
      </c>
      <c r="C9" s="7" t="s">
        <v>12</v>
      </c>
      <c r="D9" s="7" t="s">
        <v>13</v>
      </c>
      <c r="E9" s="7" t="s">
        <v>14</v>
      </c>
      <c r="F9" s="7" t="s">
        <v>15</v>
      </c>
      <c r="G9" s="7" t="s">
        <v>16</v>
      </c>
      <c r="H9" s="7" t="s">
        <v>17</v>
      </c>
      <c r="I9" s="7" t="s">
        <v>18</v>
      </c>
      <c r="J9" s="7" t="s">
        <v>19</v>
      </c>
      <c r="K9" s="7" t="s">
        <v>20</v>
      </c>
      <c r="L9" s="7" t="s">
        <v>21</v>
      </c>
      <c r="M9" s="7" t="s">
        <v>22</v>
      </c>
      <c r="N9" s="7" t="s">
        <v>23</v>
      </c>
      <c r="W9" s="8"/>
      <c r="X9" s="8"/>
      <c r="Y9" s="8"/>
      <c r="Z9" s="8"/>
      <c r="AA9" s="8"/>
    </row>
    <row r="10" spans="1:33" s="7" customFormat="1" ht="12.75" customHeight="1" x14ac:dyDescent="0.2">
      <c r="A10" s="5" t="s">
        <v>24</v>
      </c>
      <c r="B10" s="7">
        <v>2015</v>
      </c>
      <c r="C10" s="9">
        <v>2.153E-3</v>
      </c>
      <c r="D10" s="9">
        <v>3.0890206965</v>
      </c>
      <c r="E10" s="9">
        <v>0.157477235597592</v>
      </c>
      <c r="F10" s="9">
        <v>5.0304726660494804E-6</v>
      </c>
      <c r="G10" s="9">
        <v>1.51678370115601E-2</v>
      </c>
      <c r="H10" s="9">
        <v>0.74504320440393701</v>
      </c>
      <c r="I10" s="9">
        <v>0.13718954810356401</v>
      </c>
      <c r="J10" s="9">
        <v>1.7489371357600099E-2</v>
      </c>
      <c r="K10" s="9">
        <v>1.62083213910385E-3</v>
      </c>
      <c r="L10" s="9">
        <v>6.5540985955861303E-3</v>
      </c>
      <c r="M10" s="9"/>
      <c r="N10" s="9">
        <f>SUM(C10:L10)</f>
        <v>4.1717208541816095</v>
      </c>
    </row>
    <row r="11" spans="1:33" s="7" customFormat="1" x14ac:dyDescent="0.2">
      <c r="A11" s="5"/>
      <c r="B11" s="7">
        <v>2019</v>
      </c>
      <c r="C11" s="9">
        <v>1.439217E-3</v>
      </c>
      <c r="D11" s="9">
        <v>2.71615006707734</v>
      </c>
      <c r="E11" s="9">
        <v>0.18882661220980199</v>
      </c>
      <c r="F11" s="9">
        <v>0.16067980817406199</v>
      </c>
      <c r="G11" s="9">
        <v>1.51678370115601E-2</v>
      </c>
      <c r="H11" s="9">
        <v>0.70777246919719194</v>
      </c>
      <c r="I11" s="9">
        <v>0.14587219356071501</v>
      </c>
      <c r="J11" s="9">
        <v>3.4914540938186703E-2</v>
      </c>
      <c r="K11" s="9">
        <v>1.6928202923473801E-3</v>
      </c>
      <c r="L11" s="9">
        <v>1.8622623483328601E-2</v>
      </c>
      <c r="M11" s="9"/>
      <c r="N11" s="9">
        <f>SUM(C11:L11)</f>
        <v>3.9911381889445336</v>
      </c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s="7" customFormat="1" x14ac:dyDescent="0.2">
      <c r="A12" s="5"/>
      <c r="B12" s="7">
        <v>2020</v>
      </c>
      <c r="C12" s="9">
        <v>1.318708E-3</v>
      </c>
      <c r="D12" s="9">
        <v>2.7228384589000001</v>
      </c>
      <c r="E12" s="9">
        <v>0.179284556915633</v>
      </c>
      <c r="F12" s="9">
        <v>0.156113529482789</v>
      </c>
      <c r="G12" s="9">
        <v>1.51678370115601E-2</v>
      </c>
      <c r="H12" s="9">
        <v>0.70777246919719194</v>
      </c>
      <c r="I12" s="9">
        <v>0.150394645074998</v>
      </c>
      <c r="J12" s="9">
        <v>3.7573230151906001E-2</v>
      </c>
      <c r="K12" s="9">
        <v>1.7394191267794E-3</v>
      </c>
      <c r="L12" s="9">
        <v>1.8622620805720299E-2</v>
      </c>
      <c r="M12" s="9"/>
      <c r="N12" s="9">
        <f>SUM(C12:L12)</f>
        <v>3.9908254746665777</v>
      </c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3" ht="12.75" customHeight="1" x14ac:dyDescent="0.2">
      <c r="A13" s="4" t="s">
        <v>25</v>
      </c>
      <c r="B13">
        <v>2020</v>
      </c>
    </row>
    <row r="14" spans="1:33" x14ac:dyDescent="0.2">
      <c r="A14" s="4"/>
      <c r="B14">
        <v>2030</v>
      </c>
      <c r="V14" s="7"/>
      <c r="W14" s="7"/>
      <c r="X14" s="7"/>
      <c r="Z14" s="7"/>
      <c r="AA14" s="7"/>
      <c r="AF14" s="7"/>
      <c r="AG14" s="7"/>
    </row>
    <row r="15" spans="1:33" x14ac:dyDescent="0.2">
      <c r="A15" s="4"/>
      <c r="B15">
        <v>2040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x14ac:dyDescent="0.2">
      <c r="A16" s="4"/>
      <c r="B16">
        <v>2050</v>
      </c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27" ht="12.75" customHeight="1" x14ac:dyDescent="0.2">
      <c r="A17" s="4" t="s">
        <v>26</v>
      </c>
      <c r="B17">
        <v>2020</v>
      </c>
      <c r="T17" t="s">
        <v>27</v>
      </c>
      <c r="U17" s="7" t="s">
        <v>28</v>
      </c>
      <c r="W17">
        <f>31/11.628</f>
        <v>2.6659786721706227</v>
      </c>
      <c r="X17">
        <f>13/11.628</f>
        <v>1.1179910560715514</v>
      </c>
      <c r="AA17">
        <f>11/11.628</f>
        <v>0.94599243206054351</v>
      </c>
    </row>
    <row r="18" spans="1:27" x14ac:dyDescent="0.2">
      <c r="A18" s="4"/>
      <c r="B18">
        <v>2030</v>
      </c>
    </row>
    <row r="19" spans="1:27" x14ac:dyDescent="0.2">
      <c r="A19" s="4"/>
      <c r="B19">
        <v>2040</v>
      </c>
    </row>
    <row r="20" spans="1:27" x14ac:dyDescent="0.2">
      <c r="A20" s="4"/>
      <c r="B20">
        <v>2050</v>
      </c>
    </row>
    <row r="22" spans="1:27" x14ac:dyDescent="0.2">
      <c r="B22" s="6" t="s">
        <v>29</v>
      </c>
      <c r="C22" s="6"/>
      <c r="E22" s="3" t="s">
        <v>30</v>
      </c>
      <c r="F22" s="3"/>
      <c r="G22" s="3"/>
      <c r="H22" s="3"/>
      <c r="I22" s="3"/>
      <c r="J22" s="3"/>
      <c r="K22" s="3"/>
      <c r="L22" s="3"/>
      <c r="M22" s="3"/>
    </row>
    <row r="24" spans="1:27" x14ac:dyDescent="0.2">
      <c r="B24" t="s">
        <v>5</v>
      </c>
      <c r="C24" s="7" t="s">
        <v>12</v>
      </c>
      <c r="D24" s="7" t="s">
        <v>13</v>
      </c>
      <c r="E24" s="7" t="s">
        <v>14</v>
      </c>
      <c r="F24" s="12" t="s">
        <v>44</v>
      </c>
      <c r="G24" s="7" t="s">
        <v>17</v>
      </c>
      <c r="H24" s="7" t="s">
        <v>31</v>
      </c>
      <c r="I24" s="7" t="s">
        <v>22</v>
      </c>
      <c r="J24" s="7" t="s">
        <v>23</v>
      </c>
    </row>
    <row r="25" spans="1:27" x14ac:dyDescent="0.2">
      <c r="A25" s="2" t="s">
        <v>24</v>
      </c>
      <c r="B25">
        <v>2015</v>
      </c>
      <c r="C25">
        <v>0</v>
      </c>
      <c r="D25" s="9">
        <v>0.26862000000000003</v>
      </c>
      <c r="E25" s="9">
        <v>0</v>
      </c>
      <c r="F25" s="9">
        <v>8.2663848285086505E-3</v>
      </c>
      <c r="G25" s="9">
        <v>1.7523473774720601E-2</v>
      </c>
      <c r="H25" s="9">
        <v>0</v>
      </c>
      <c r="I25" s="9">
        <v>0</v>
      </c>
      <c r="J25" s="9">
        <f>SUM(C25:I25)</f>
        <v>0.29440985860322927</v>
      </c>
      <c r="K25" t="s">
        <v>32</v>
      </c>
    </row>
    <row r="26" spans="1:27" ht="15" x14ac:dyDescent="0.25">
      <c r="A26" s="2"/>
      <c r="B26">
        <v>2019</v>
      </c>
      <c r="D26" s="9">
        <v>0.291321958743117</v>
      </c>
      <c r="E26" s="9"/>
      <c r="F26" s="9">
        <v>8.2663848285086505E-3</v>
      </c>
      <c r="G26" s="9">
        <v>1.81191745485813E-2</v>
      </c>
      <c r="H26" s="9"/>
      <c r="I26" s="9"/>
      <c r="J26" s="9">
        <f>SUM(C26:I26)</f>
        <v>0.31770751812020698</v>
      </c>
      <c r="K26" s="11" t="s">
        <v>33</v>
      </c>
    </row>
    <row r="27" spans="1:27" x14ac:dyDescent="0.2">
      <c r="A27" s="2"/>
      <c r="B27">
        <v>2020</v>
      </c>
      <c r="D27" s="9">
        <v>0.29132246000000001</v>
      </c>
      <c r="E27" s="9"/>
      <c r="F27" s="9">
        <v>8.2663848285086505E-3</v>
      </c>
      <c r="G27" s="9">
        <v>1.81191745485813E-2</v>
      </c>
      <c r="H27" s="9"/>
      <c r="I27" s="9"/>
      <c r="J27" s="9">
        <f>SUM(C27:I27)</f>
        <v>0.31770801937708998</v>
      </c>
    </row>
    <row r="28" spans="1:27" x14ac:dyDescent="0.2">
      <c r="A28" s="1" t="s">
        <v>34</v>
      </c>
      <c r="B28">
        <v>2030</v>
      </c>
      <c r="D28" s="9">
        <f>$J28*D$27/$J$27</f>
        <v>0.25534499256108795</v>
      </c>
      <c r="E28" s="9"/>
      <c r="F28" s="9">
        <f t="shared" ref="F28:G30" si="0">$J28*F$27/$J$27</f>
        <v>7.2455106020408843E-3</v>
      </c>
      <c r="G28" s="9">
        <f t="shared" si="0"/>
        <v>1.5881509754931172E-2</v>
      </c>
      <c r="J28" s="9">
        <f>J27+($J30-$J27)/3</f>
        <v>0.27847201291806001</v>
      </c>
      <c r="K28" t="s">
        <v>35</v>
      </c>
    </row>
    <row r="29" spans="1:27" x14ac:dyDescent="0.2">
      <c r="A29" s="1"/>
      <c r="B29">
        <v>2040</v>
      </c>
      <c r="D29" s="9">
        <f>J29*D$27/J$27</f>
        <v>0.21936752512217578</v>
      </c>
      <c r="E29" s="9"/>
      <c r="F29" s="9">
        <f t="shared" si="0"/>
        <v>6.2246363755731173E-3</v>
      </c>
      <c r="G29" s="9">
        <f t="shared" si="0"/>
        <v>1.3643844961281038E-2</v>
      </c>
      <c r="J29" s="9">
        <f>J27+($J30-$J27)*2/3</f>
        <v>0.23923600645902998</v>
      </c>
      <c r="L29" t="s">
        <v>36</v>
      </c>
      <c r="M29" t="s">
        <v>37</v>
      </c>
      <c r="N29" t="s">
        <v>38</v>
      </c>
      <c r="O29" t="s">
        <v>39</v>
      </c>
      <c r="P29" t="s">
        <v>40</v>
      </c>
      <c r="Q29" t="s">
        <v>41</v>
      </c>
      <c r="R29" t="s">
        <v>42</v>
      </c>
    </row>
    <row r="30" spans="1:27" x14ac:dyDescent="0.2">
      <c r="A30" s="1"/>
      <c r="B30">
        <v>2050</v>
      </c>
      <c r="D30" s="9">
        <f>J30*D$27/J$27</f>
        <v>0.18339005768326372</v>
      </c>
      <c r="E30" s="9"/>
      <c r="F30" s="9">
        <f t="shared" si="0"/>
        <v>5.2037621491053503E-3</v>
      </c>
      <c r="G30" s="9">
        <f t="shared" si="0"/>
        <v>1.1406180167630908E-2</v>
      </c>
      <c r="J30" s="9">
        <v>0.2</v>
      </c>
      <c r="L30">
        <v>1</v>
      </c>
      <c r="M30">
        <v>1</v>
      </c>
      <c r="O30" s="8">
        <f>D27/J27</f>
        <v>0.91695028841631865</v>
      </c>
      <c r="P30" s="8">
        <f>F27/J27</f>
        <v>2.6018810745526751E-2</v>
      </c>
      <c r="Q30" s="8">
        <f>G27/J27</f>
        <v>5.7030900838154541E-2</v>
      </c>
      <c r="R30" s="8">
        <v>0</v>
      </c>
      <c r="S30" s="8">
        <f>SUM(O30:R30)</f>
        <v>0.99999999999999989</v>
      </c>
    </row>
    <row r="31" spans="1:27" x14ac:dyDescent="0.2">
      <c r="A31" s="1" t="s">
        <v>43</v>
      </c>
      <c r="B31">
        <v>2030</v>
      </c>
      <c r="D31" s="9">
        <f>J31*O31</f>
        <v>0.20905187675012518</v>
      </c>
      <c r="E31" s="9"/>
      <c r="F31" s="9">
        <f>P31*J31</f>
        <v>5.375619687860362E-2</v>
      </c>
      <c r="G31" s="9">
        <f>J31*Q31</f>
        <v>2.090518767501252E-2</v>
      </c>
      <c r="H31" s="9"/>
      <c r="I31" s="9">
        <f>J31*R31</f>
        <v>1.4932276910723227E-2</v>
      </c>
      <c r="J31" s="9">
        <f>J$27*L31*M31</f>
        <v>0.29864553821446455</v>
      </c>
      <c r="L31">
        <v>1</v>
      </c>
      <c r="M31">
        <v>0.94</v>
      </c>
      <c r="O31" s="10">
        <v>0.7</v>
      </c>
      <c r="P31" s="10">
        <v>0.18</v>
      </c>
      <c r="Q31" s="10">
        <v>7.0000000000000007E-2</v>
      </c>
      <c r="R31" s="8">
        <v>0.05</v>
      </c>
      <c r="S31" s="8">
        <f>SUM(O31:R31)</f>
        <v>1</v>
      </c>
    </row>
    <row r="32" spans="1:27" x14ac:dyDescent="0.2">
      <c r="A32" s="1"/>
      <c r="B32">
        <v>2040</v>
      </c>
      <c r="D32" s="9">
        <f>J32*O32</f>
        <v>0.11462905339125405</v>
      </c>
      <c r="E32" s="9"/>
      <c r="F32" s="9">
        <f>P32*J32</f>
        <v>0.11183322282073567</v>
      </c>
      <c r="G32" s="9">
        <f>J32*Q32</f>
        <v>2.5162475134665525E-2</v>
      </c>
      <c r="H32" s="9"/>
      <c r="I32" s="9">
        <f>J32*R32</f>
        <v>2.7958305705183917E-2</v>
      </c>
      <c r="J32" s="9">
        <f>J$27*L32*M32</f>
        <v>0.27958305705183917</v>
      </c>
      <c r="L32">
        <v>1</v>
      </c>
      <c r="M32">
        <v>0.88</v>
      </c>
      <c r="O32" s="10">
        <v>0.41</v>
      </c>
      <c r="P32" s="10">
        <v>0.4</v>
      </c>
      <c r="Q32" s="10">
        <v>0.09</v>
      </c>
      <c r="R32" s="8">
        <v>0.1</v>
      </c>
      <c r="S32" s="8">
        <f>SUM(O32:R32)</f>
        <v>1</v>
      </c>
    </row>
    <row r="33" spans="1:19" x14ac:dyDescent="0.2">
      <c r="A33" s="1"/>
      <c r="B33">
        <v>2050</v>
      </c>
      <c r="D33" s="9">
        <f>J33*O33</f>
        <v>0</v>
      </c>
      <c r="E33" s="9"/>
      <c r="F33" s="9">
        <f>P33*J33</f>
        <v>0.18808314747123728</v>
      </c>
      <c r="G33" s="9">
        <f>J33*Q33</f>
        <v>2.7958305705183921E-2</v>
      </c>
      <c r="H33" s="9"/>
      <c r="I33" s="9">
        <f>J33*R33</f>
        <v>3.8124962325250804E-2</v>
      </c>
      <c r="J33" s="9">
        <f>J$27*L33*M33</f>
        <v>0.25416641550167202</v>
      </c>
      <c r="L33">
        <v>1</v>
      </c>
      <c r="M33">
        <v>0.8</v>
      </c>
      <c r="O33" s="10">
        <v>0</v>
      </c>
      <c r="P33" s="10">
        <v>0.74</v>
      </c>
      <c r="Q33" s="10">
        <v>0.11</v>
      </c>
      <c r="R33" s="8">
        <v>0.15</v>
      </c>
      <c r="S33" s="8">
        <f>SUM(O33:R33)</f>
        <v>1</v>
      </c>
    </row>
  </sheetData>
  <mergeCells count="9">
    <mergeCell ref="E22:M22"/>
    <mergeCell ref="A25:A27"/>
    <mergeCell ref="A28:A30"/>
    <mergeCell ref="A31:A33"/>
    <mergeCell ref="B7:C7"/>
    <mergeCell ref="A10:A12"/>
    <mergeCell ref="A13:A16"/>
    <mergeCell ref="A17:A20"/>
    <mergeCell ref="B22:C2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CABANNE Isabelle</cp:lastModifiedBy>
  <cp:revision>1</cp:revision>
  <dcterms:created xsi:type="dcterms:W3CDTF">2022-12-14T14:20:15Z</dcterms:created>
  <dcterms:modified xsi:type="dcterms:W3CDTF">2023-09-01T15:20:02Z</dcterms:modified>
  <dc:language>fr-FR</dc:language>
</cp:coreProperties>
</file>