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L:\4_Inventaires d'émissions, prospective et évaluation\42_Prospective\421_Scénarios prospectifs DGEC\4215_Scénarios 2023\16-LULUCF\43_Hypothèses AMS run2\"/>
    </mc:Choice>
  </mc:AlternateContent>
  <bookViews>
    <workbookView xWindow="-120" yWindow="-120" windowWidth="29040" windowHeight="15840" activeTab="2"/>
  </bookViews>
  <sheets>
    <sheet name="Résultats généraux" sheetId="9" r:id="rId1"/>
    <sheet name="Hypothèses_et_résultats" sheetId="1" r:id="rId2"/>
    <sheet name="Calcul_Puits" sheetId="2" r:id="rId3"/>
    <sheet name="Module_Extension_Forêt" sheetId="3" r:id="rId4"/>
    <sheet name="Module_Extension_Forêt (2)" sheetId="8" r:id="rId5"/>
  </sheets>
  <definedNames>
    <definedName name="_xlnm.Print_Area" localSheetId="2">Calcul_Puits!$B$1:$BS$70</definedName>
    <definedName name="_xlnm.Print_Area" localSheetId="1">Hypothèses_et_résultats!$B$1:$V$80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9" i="2" l="1"/>
  <c r="U9" i="2" l="1"/>
  <c r="U4" i="2"/>
  <c r="P4" i="2"/>
  <c r="L4" i="2"/>
  <c r="F23" i="1" l="1"/>
  <c r="AO4" i="2" l="1"/>
  <c r="V4" i="2" s="1"/>
  <c r="W4" i="2" s="1"/>
  <c r="X4" i="2" s="1"/>
  <c r="Y4" i="2" s="1"/>
  <c r="Z4" i="2" s="1"/>
  <c r="AA4" i="2" s="1"/>
  <c r="AB4" i="2" s="1"/>
  <c r="AC4" i="2" s="1"/>
  <c r="AD4" i="2" s="1"/>
  <c r="AE4" i="2" s="1"/>
  <c r="AF4" i="2" s="1"/>
  <c r="AG4" i="2" s="1"/>
  <c r="AH4" i="2" s="1"/>
  <c r="AI4" i="2" s="1"/>
  <c r="AJ4" i="2" s="1"/>
  <c r="AK4" i="2" s="1"/>
  <c r="AL4" i="2" s="1"/>
  <c r="AM4" i="2" s="1"/>
  <c r="AN4" i="2" s="1"/>
  <c r="AO3" i="2"/>
  <c r="Q4" i="2"/>
  <c r="R4" i="2" s="1"/>
  <c r="S4" i="2" s="1"/>
  <c r="T4" i="2" s="1"/>
  <c r="AL53" i="8" l="1"/>
  <c r="AJ13" i="8"/>
  <c r="AK13" i="8"/>
  <c r="AL13" i="8"/>
  <c r="AM13" i="8"/>
  <c r="AN13" i="8"/>
  <c r="AO13" i="8"/>
  <c r="AP13" i="8"/>
  <c r="AQ13" i="8"/>
  <c r="AR13" i="8"/>
  <c r="AS13" i="8"/>
  <c r="AT13" i="8"/>
  <c r="AU13" i="8"/>
  <c r="AV13" i="8"/>
  <c r="AW13" i="8"/>
  <c r="AX13" i="8"/>
  <c r="AY13" i="8"/>
  <c r="AZ13" i="8"/>
  <c r="BA13" i="8"/>
  <c r="BB13" i="8"/>
  <c r="BC13" i="8"/>
  <c r="BD13" i="8"/>
  <c r="BE13" i="8"/>
  <c r="BF13" i="8"/>
  <c r="BG13" i="8"/>
  <c r="BH13" i="8"/>
  <c r="BI13" i="8"/>
  <c r="BJ13" i="8"/>
  <c r="BK13" i="8"/>
  <c r="BL13" i="8"/>
  <c r="BM13" i="8"/>
  <c r="BN13" i="8"/>
  <c r="BO13" i="8"/>
  <c r="AE13" i="8"/>
  <c r="AF13" i="8"/>
  <c r="AG13" i="8"/>
  <c r="AH13" i="8"/>
  <c r="AI13" i="8"/>
  <c r="AD13" i="8"/>
  <c r="AC13" i="8"/>
  <c r="I12" i="8"/>
  <c r="I17" i="8" s="1"/>
  <c r="H7" i="8"/>
  <c r="G17" i="8"/>
  <c r="B17" i="8"/>
  <c r="B16" i="8"/>
  <c r="D21" i="8"/>
  <c r="H33" i="8"/>
  <c r="W33" i="8"/>
  <c r="V33" i="8"/>
  <c r="U33" i="8"/>
  <c r="T33" i="8"/>
  <c r="S33" i="8"/>
  <c r="R33" i="8"/>
  <c r="Q33" i="8"/>
  <c r="P33" i="8"/>
  <c r="O33" i="8"/>
  <c r="N33" i="8"/>
  <c r="M33" i="8"/>
  <c r="L33" i="8"/>
  <c r="K33" i="8"/>
  <c r="J33" i="8"/>
  <c r="I33" i="8"/>
  <c r="G33" i="8"/>
  <c r="F33" i="8"/>
  <c r="G32" i="8"/>
  <c r="BO21" i="8"/>
  <c r="BN21" i="8"/>
  <c r="BM21" i="8"/>
  <c r="BL21" i="8"/>
  <c r="BK21" i="8"/>
  <c r="BJ21" i="8"/>
  <c r="BI21" i="8"/>
  <c r="BH21" i="8"/>
  <c r="BG21" i="8"/>
  <c r="BF21" i="8"/>
  <c r="BE21" i="8"/>
  <c r="BD21" i="8"/>
  <c r="BC21" i="8"/>
  <c r="BB21" i="8"/>
  <c r="BA21" i="8"/>
  <c r="AZ21" i="8"/>
  <c r="AY21" i="8"/>
  <c r="AX21" i="8"/>
  <c r="AW21" i="8"/>
  <c r="AV21" i="8"/>
  <c r="AU21" i="8"/>
  <c r="AT21" i="8"/>
  <c r="AS21" i="8"/>
  <c r="AR21" i="8"/>
  <c r="AQ21" i="8"/>
  <c r="AP21" i="8"/>
  <c r="AO21" i="8"/>
  <c r="AN21" i="8"/>
  <c r="AM21" i="8"/>
  <c r="AL21" i="8"/>
  <c r="AK21" i="8"/>
  <c r="AJ21" i="8"/>
  <c r="AI21" i="8"/>
  <c r="AH21" i="8"/>
  <c r="AG21" i="8"/>
  <c r="AF21" i="8"/>
  <c r="AE21" i="8"/>
  <c r="AD21" i="8"/>
  <c r="AC21" i="8"/>
  <c r="AB21" i="8"/>
  <c r="AA21" i="8"/>
  <c r="Z21" i="8"/>
  <c r="Y21" i="8"/>
  <c r="X21" i="8"/>
  <c r="W21" i="8"/>
  <c r="V21" i="8"/>
  <c r="U21" i="8"/>
  <c r="T21" i="8"/>
  <c r="S21" i="8"/>
  <c r="R21" i="8"/>
  <c r="Q21" i="8"/>
  <c r="P21" i="8"/>
  <c r="O21" i="8"/>
  <c r="N21" i="8"/>
  <c r="M21" i="8"/>
  <c r="L21" i="8"/>
  <c r="K21" i="8"/>
  <c r="J21" i="8"/>
  <c r="I21" i="8"/>
  <c r="H21" i="8"/>
  <c r="G21" i="8"/>
  <c r="F21" i="8"/>
  <c r="E21" i="8"/>
  <c r="C21" i="8"/>
  <c r="B21" i="8"/>
  <c r="B22" i="8" s="1"/>
  <c r="G16" i="8"/>
  <c r="G15" i="8"/>
  <c r="G52" i="8" s="1"/>
  <c r="G53" i="8" s="1"/>
  <c r="F15" i="8"/>
  <c r="E15" i="8"/>
  <c r="D15" i="8"/>
  <c r="C15" i="8"/>
  <c r="B15" i="8"/>
  <c r="Z10" i="8"/>
  <c r="Z33" i="8" s="1"/>
  <c r="Y10" i="8"/>
  <c r="Y33" i="8" s="1"/>
  <c r="X10" i="8"/>
  <c r="X33" i="8" s="1"/>
  <c r="E9" i="8"/>
  <c r="E16" i="8" s="1"/>
  <c r="D9" i="8"/>
  <c r="D16" i="8" s="1"/>
  <c r="C9" i="8"/>
  <c r="C16" i="8" s="1"/>
  <c r="BO8" i="8"/>
  <c r="AK8" i="8"/>
  <c r="AK31" i="8" s="1"/>
  <c r="Q8" i="8"/>
  <c r="L8" i="8"/>
  <c r="L31" i="8" s="1"/>
  <c r="H8" i="8"/>
  <c r="F8" i="8"/>
  <c r="BO7" i="8"/>
  <c r="AK7" i="8"/>
  <c r="Q7" i="8"/>
  <c r="R7" i="8" s="1"/>
  <c r="S7" i="8" s="1"/>
  <c r="T7" i="8" s="1"/>
  <c r="U7" i="8" s="1"/>
  <c r="V7" i="8" s="1"/>
  <c r="W7" i="8" s="1"/>
  <c r="X7" i="8" s="1"/>
  <c r="Y7" i="8" s="1"/>
  <c r="Z7" i="8" s="1"/>
  <c r="AA7" i="8" s="1"/>
  <c r="AB7" i="8" s="1"/>
  <c r="AC7" i="8" s="1"/>
  <c r="AD7" i="8" s="1"/>
  <c r="AE7" i="8" s="1"/>
  <c r="AF7" i="8" s="1"/>
  <c r="AG7" i="8" s="1"/>
  <c r="AH7" i="8" s="1"/>
  <c r="AI7" i="8" s="1"/>
  <c r="AJ7" i="8" s="1"/>
  <c r="L7" i="8"/>
  <c r="F7" i="8"/>
  <c r="H4" i="8"/>
  <c r="H15" i="8" s="1"/>
  <c r="BO3" i="8"/>
  <c r="AK3" i="8"/>
  <c r="Q3" i="8"/>
  <c r="L3" i="8"/>
  <c r="M3" i="8" s="1"/>
  <c r="H3" i="8"/>
  <c r="F3" i="8"/>
  <c r="B3" i="8"/>
  <c r="H31" i="8" l="1"/>
  <c r="M7" i="8"/>
  <c r="N7" i="8" s="1"/>
  <c r="O7" i="8" s="1"/>
  <c r="P7" i="8" s="1"/>
  <c r="G8" i="8"/>
  <c r="G31" i="8" s="1"/>
  <c r="J12" i="8"/>
  <c r="E17" i="8"/>
  <c r="G34" i="8"/>
  <c r="D17" i="8"/>
  <c r="C17" i="8"/>
  <c r="G7" i="8"/>
  <c r="C22" i="8"/>
  <c r="D22" i="8" s="1"/>
  <c r="E22" i="8" s="1"/>
  <c r="F22" i="8" s="1"/>
  <c r="G22" i="8" s="1"/>
  <c r="H22" i="8" s="1"/>
  <c r="I22" i="8" s="1"/>
  <c r="J22" i="8" s="1"/>
  <c r="K22" i="8" s="1"/>
  <c r="L22" i="8" s="1"/>
  <c r="M22" i="8" s="1"/>
  <c r="N22" i="8" s="1"/>
  <c r="O22" i="8" s="1"/>
  <c r="P22" i="8" s="1"/>
  <c r="Q22" i="8" s="1"/>
  <c r="R22" i="8" s="1"/>
  <c r="S22" i="8" s="1"/>
  <c r="T22" i="8" s="1"/>
  <c r="U22" i="8" s="1"/>
  <c r="U23" i="8" s="1"/>
  <c r="AL3" i="8"/>
  <c r="AM3" i="8" s="1"/>
  <c r="AN3" i="8" s="1"/>
  <c r="AO3" i="8" s="1"/>
  <c r="AP3" i="8" s="1"/>
  <c r="AQ3" i="8" s="1"/>
  <c r="AR3" i="8" s="1"/>
  <c r="AS3" i="8" s="1"/>
  <c r="AT3" i="8" s="1"/>
  <c r="AU3" i="8" s="1"/>
  <c r="AV3" i="8" s="1"/>
  <c r="AW3" i="8" s="1"/>
  <c r="AX3" i="8" s="1"/>
  <c r="AY3" i="8" s="1"/>
  <c r="AZ3" i="8" s="1"/>
  <c r="BA3" i="8" s="1"/>
  <c r="BB3" i="8" s="1"/>
  <c r="BC3" i="8" s="1"/>
  <c r="BD3" i="8" s="1"/>
  <c r="BE3" i="8" s="1"/>
  <c r="BF3" i="8" s="1"/>
  <c r="BG3" i="8" s="1"/>
  <c r="BH3" i="8" s="1"/>
  <c r="BI3" i="8" s="1"/>
  <c r="BJ3" i="8" s="1"/>
  <c r="BK3" i="8" s="1"/>
  <c r="BL3" i="8" s="1"/>
  <c r="BM3" i="8" s="1"/>
  <c r="BN3" i="8" s="1"/>
  <c r="R8" i="8"/>
  <c r="S8" i="8" s="1"/>
  <c r="AB10" i="8"/>
  <c r="AB33" i="8" s="1"/>
  <c r="AA10" i="8"/>
  <c r="AA33" i="8" s="1"/>
  <c r="I7" i="8"/>
  <c r="J7" i="8" s="1"/>
  <c r="K7" i="8" s="1"/>
  <c r="F9" i="8"/>
  <c r="F31" i="8"/>
  <c r="N3" i="8"/>
  <c r="AL8" i="8"/>
  <c r="BO31" i="8"/>
  <c r="M8" i="8"/>
  <c r="Q31" i="8"/>
  <c r="H9" i="8"/>
  <c r="I8" i="8"/>
  <c r="AC10" i="8" s="1"/>
  <c r="AL7" i="8"/>
  <c r="AM7" i="8" s="1"/>
  <c r="AN7" i="8" s="1"/>
  <c r="AO7" i="8" s="1"/>
  <c r="AP7" i="8" s="1"/>
  <c r="AQ7" i="8" s="1"/>
  <c r="AR7" i="8" s="1"/>
  <c r="AS7" i="8" s="1"/>
  <c r="AT7" i="8" s="1"/>
  <c r="AU7" i="8" s="1"/>
  <c r="AV7" i="8" s="1"/>
  <c r="AW7" i="8" s="1"/>
  <c r="AX7" i="8" s="1"/>
  <c r="AY7" i="8" s="1"/>
  <c r="AZ7" i="8" s="1"/>
  <c r="BA7" i="8" s="1"/>
  <c r="BB7" i="8" s="1"/>
  <c r="BC7" i="8" s="1"/>
  <c r="BD7" i="8" s="1"/>
  <c r="BE7" i="8" s="1"/>
  <c r="BF7" i="8" s="1"/>
  <c r="BG7" i="8" s="1"/>
  <c r="BH7" i="8" s="1"/>
  <c r="BI7" i="8" s="1"/>
  <c r="BJ7" i="8" s="1"/>
  <c r="BK7" i="8" s="1"/>
  <c r="BL7" i="8" s="1"/>
  <c r="BM7" i="8" s="1"/>
  <c r="BN7" i="8" s="1"/>
  <c r="R3" i="8"/>
  <c r="AB5" i="8"/>
  <c r="I3" i="8"/>
  <c r="AC5" i="8" s="1"/>
  <c r="I4" i="8"/>
  <c r="I15" i="8" s="1"/>
  <c r="I52" i="8" s="1"/>
  <c r="I53" i="8" s="1"/>
  <c r="I34" i="1"/>
  <c r="H34" i="1"/>
  <c r="G34" i="1"/>
  <c r="F34" i="1"/>
  <c r="I28" i="1"/>
  <c r="I27" i="1" s="1"/>
  <c r="H28" i="1"/>
  <c r="H27" i="1" s="1"/>
  <c r="G28" i="1"/>
  <c r="G27" i="1" s="1"/>
  <c r="F28" i="1"/>
  <c r="F27" i="1" s="1"/>
  <c r="K12" i="8" l="1"/>
  <c r="J17" i="8"/>
  <c r="H17" i="8"/>
  <c r="H52" i="8" s="1"/>
  <c r="H53" i="8" s="1"/>
  <c r="I9" i="8"/>
  <c r="F32" i="8"/>
  <c r="F34" i="8" s="1"/>
  <c r="G35" i="8" s="1"/>
  <c r="F17" i="8"/>
  <c r="R31" i="8"/>
  <c r="F16" i="8"/>
  <c r="J4" i="8"/>
  <c r="J15" i="8" s="1"/>
  <c r="J52" i="8" s="1"/>
  <c r="J53" i="8" s="1"/>
  <c r="J3" i="8"/>
  <c r="H32" i="8"/>
  <c r="H34" i="8" s="1"/>
  <c r="H35" i="8" s="1"/>
  <c r="H16" i="8"/>
  <c r="AL31" i="8"/>
  <c r="AM8" i="8"/>
  <c r="AB25" i="8"/>
  <c r="AM25" i="8"/>
  <c r="AA25" i="8"/>
  <c r="AK25" i="8"/>
  <c r="AC25" i="8"/>
  <c r="Z25" i="8"/>
  <c r="AL25" i="8"/>
  <c r="AG25" i="8"/>
  <c r="AF25" i="8"/>
  <c r="V22" i="8"/>
  <c r="W22" i="8" s="1"/>
  <c r="X22" i="8" s="1"/>
  <c r="Y22" i="8" s="1"/>
  <c r="Z22" i="8" s="1"/>
  <c r="AA22" i="8" s="1"/>
  <c r="AB22" i="8" s="1"/>
  <c r="AC22" i="8" s="1"/>
  <c r="AD22" i="8" s="1"/>
  <c r="AE22" i="8" s="1"/>
  <c r="AF22" i="8" s="1"/>
  <c r="AG22" i="8" s="1"/>
  <c r="AH22" i="8" s="1"/>
  <c r="AI22" i="8" s="1"/>
  <c r="AJ22" i="8" s="1"/>
  <c r="AK22" i="8" s="1"/>
  <c r="AL22" i="8" s="1"/>
  <c r="AM22" i="8" s="1"/>
  <c r="AN22" i="8" s="1"/>
  <c r="AO22" i="8" s="1"/>
  <c r="S3" i="8"/>
  <c r="O3" i="8"/>
  <c r="M31" i="8"/>
  <c r="N8" i="8"/>
  <c r="AH25" i="8" s="1"/>
  <c r="T8" i="8"/>
  <c r="S31" i="8"/>
  <c r="J8" i="8"/>
  <c r="AD10" i="8" s="1"/>
  <c r="I31" i="8"/>
  <c r="AC33" i="8"/>
  <c r="J9" i="8" l="1"/>
  <c r="L12" i="8"/>
  <c r="K17" i="8"/>
  <c r="AM31" i="8"/>
  <c r="AN8" i="8"/>
  <c r="K4" i="8"/>
  <c r="K15" i="8" s="1"/>
  <c r="K3" i="8"/>
  <c r="AF5" i="8" s="1"/>
  <c r="AH5" i="8"/>
  <c r="AD5" i="8"/>
  <c r="AO23" i="8"/>
  <c r="AP22" i="8" s="1"/>
  <c r="AQ22" i="8" s="1"/>
  <c r="AR22" i="8" s="1"/>
  <c r="AS22" i="8" s="1"/>
  <c r="AT22" i="8" s="1"/>
  <c r="AU22" i="8" s="1"/>
  <c r="AV22" i="8" s="1"/>
  <c r="AW22" i="8" s="1"/>
  <c r="AX22" i="8" s="1"/>
  <c r="AY22" i="8" s="1"/>
  <c r="AZ22" i="8" s="1"/>
  <c r="BA22" i="8" s="1"/>
  <c r="BB22" i="8" s="1"/>
  <c r="BC22" i="8" s="1"/>
  <c r="BD22" i="8" s="1"/>
  <c r="BE22" i="8" s="1"/>
  <c r="BF22" i="8" s="1"/>
  <c r="BG22" i="8" s="1"/>
  <c r="BH22" i="8" s="1"/>
  <c r="BI22" i="8" s="1"/>
  <c r="U8" i="8"/>
  <c r="T31" i="8"/>
  <c r="I32" i="8"/>
  <c r="I34" i="8" s="1"/>
  <c r="I35" i="8" s="1"/>
  <c r="I16" i="8"/>
  <c r="N31" i="8"/>
  <c r="O8" i="8"/>
  <c r="P3" i="8"/>
  <c r="AD25" i="8"/>
  <c r="AE5" i="8"/>
  <c r="AN25" i="8"/>
  <c r="AD33" i="8"/>
  <c r="J31" i="8"/>
  <c r="K8" i="8"/>
  <c r="AG10" i="8" s="1"/>
  <c r="AG33" i="8" s="1"/>
  <c r="AF10" i="8"/>
  <c r="AF33" i="8" s="1"/>
  <c r="T3" i="8"/>
  <c r="G12" i="3"/>
  <c r="K52" i="8" l="1"/>
  <c r="K53" i="8" s="1"/>
  <c r="M12" i="8"/>
  <c r="L17" i="8"/>
  <c r="K31" i="8"/>
  <c r="AE10" i="8"/>
  <c r="AE33" i="8" s="1"/>
  <c r="AE25" i="8"/>
  <c r="AN5" i="8"/>
  <c r="L4" i="8"/>
  <c r="AK5" i="8"/>
  <c r="AL5" i="8"/>
  <c r="AJ5" i="8"/>
  <c r="O31" i="8"/>
  <c r="P8" i="8"/>
  <c r="AN10" i="8" s="1"/>
  <c r="AN33" i="8" s="1"/>
  <c r="AI25" i="8"/>
  <c r="AH10" i="8"/>
  <c r="AH33" i="8" s="1"/>
  <c r="AI5" i="8"/>
  <c r="J16" i="8"/>
  <c r="J32" i="8"/>
  <c r="J34" i="8" s="1"/>
  <c r="J35" i="8" s="1"/>
  <c r="K9" i="8"/>
  <c r="AG5" i="8"/>
  <c r="BI23" i="8"/>
  <c r="BJ22" i="8" s="1"/>
  <c r="BK22" i="8" s="1"/>
  <c r="BL22" i="8" s="1"/>
  <c r="BM22" i="8" s="1"/>
  <c r="BN22" i="8" s="1"/>
  <c r="BO22" i="8" s="1"/>
  <c r="AN31" i="8"/>
  <c r="AO8" i="8"/>
  <c r="BH25" i="8"/>
  <c r="BF25" i="8"/>
  <c r="BE25" i="8"/>
  <c r="BG25" i="8"/>
  <c r="V8" i="8"/>
  <c r="U31" i="8"/>
  <c r="AO25" i="8"/>
  <c r="AI10" i="8"/>
  <c r="AI33" i="8" s="1"/>
  <c r="U3" i="8"/>
  <c r="AO5" i="8" s="1"/>
  <c r="AM5" i="8"/>
  <c r="I5" i="2"/>
  <c r="F8" i="3"/>
  <c r="H8" i="3"/>
  <c r="L8" i="3"/>
  <c r="M8" i="3" s="1"/>
  <c r="N8" i="3" s="1"/>
  <c r="O8" i="3" s="1"/>
  <c r="P8" i="3" s="1"/>
  <c r="Q8" i="3"/>
  <c r="AK8" i="3"/>
  <c r="BO8" i="3"/>
  <c r="F7" i="3"/>
  <c r="H7" i="3"/>
  <c r="L7" i="3"/>
  <c r="Q7" i="3"/>
  <c r="AK7" i="3"/>
  <c r="BO7" i="3"/>
  <c r="C69" i="1"/>
  <c r="C70" i="1" s="1"/>
  <c r="N12" i="8" l="1"/>
  <c r="M17" i="8"/>
  <c r="AJ10" i="8"/>
  <c r="AJ33" i="8" s="1"/>
  <c r="AM10" i="8"/>
  <c r="AM33" i="8" s="1"/>
  <c r="AK10" i="8"/>
  <c r="AK33" i="8" s="1"/>
  <c r="AP10" i="8"/>
  <c r="AP33" i="8" s="1"/>
  <c r="K32" i="8"/>
  <c r="K34" i="8" s="1"/>
  <c r="K35" i="8" s="1"/>
  <c r="L9" i="8"/>
  <c r="K16" i="8"/>
  <c r="AP8" i="8"/>
  <c r="AO31" i="8"/>
  <c r="BI25" i="8"/>
  <c r="P31" i="8"/>
  <c r="AJ25" i="8"/>
  <c r="AL10" i="8"/>
  <c r="AL33" i="8" s="1"/>
  <c r="L15" i="8"/>
  <c r="L52" i="8" s="1"/>
  <c r="L53" i="8" s="1"/>
  <c r="M4" i="8"/>
  <c r="V3" i="8"/>
  <c r="V31" i="8"/>
  <c r="W8" i="8"/>
  <c r="AP25" i="8"/>
  <c r="AO10" i="8"/>
  <c r="AO33" i="8" s="1"/>
  <c r="R8" i="3"/>
  <c r="S8" i="3" s="1"/>
  <c r="T8" i="3" s="1"/>
  <c r="U8" i="3" s="1"/>
  <c r="V8" i="3" s="1"/>
  <c r="W8" i="3" s="1"/>
  <c r="X8" i="3" s="1"/>
  <c r="Y8" i="3" s="1"/>
  <c r="Z8" i="3" s="1"/>
  <c r="AA8" i="3" s="1"/>
  <c r="AB8" i="3" s="1"/>
  <c r="AC8" i="3" s="1"/>
  <c r="AD8" i="3" s="1"/>
  <c r="AE8" i="3" s="1"/>
  <c r="AF8" i="3" s="1"/>
  <c r="AG8" i="3" s="1"/>
  <c r="AH8" i="3" s="1"/>
  <c r="AI8" i="3" s="1"/>
  <c r="AJ8" i="3" s="1"/>
  <c r="G8" i="3"/>
  <c r="I8" i="3"/>
  <c r="J8" i="3" s="1"/>
  <c r="K8" i="3" s="1"/>
  <c r="AL8" i="3"/>
  <c r="AM8" i="3" s="1"/>
  <c r="AN8" i="3" s="1"/>
  <c r="AO8" i="3" s="1"/>
  <c r="AP8" i="3" s="1"/>
  <c r="AQ8" i="3" s="1"/>
  <c r="AR8" i="3" s="1"/>
  <c r="AS8" i="3" s="1"/>
  <c r="AT8" i="3" s="1"/>
  <c r="AU8" i="3" s="1"/>
  <c r="AV8" i="3" s="1"/>
  <c r="AW8" i="3" s="1"/>
  <c r="AX8" i="3" s="1"/>
  <c r="AY8" i="3" s="1"/>
  <c r="AZ8" i="3" s="1"/>
  <c r="BA8" i="3" s="1"/>
  <c r="BB8" i="3" s="1"/>
  <c r="BC8" i="3" s="1"/>
  <c r="BD8" i="3" s="1"/>
  <c r="BE8" i="3" s="1"/>
  <c r="BF8" i="3" s="1"/>
  <c r="BG8" i="3" s="1"/>
  <c r="BH8" i="3" s="1"/>
  <c r="BI8" i="3" s="1"/>
  <c r="BJ8" i="3" s="1"/>
  <c r="BK8" i="3" s="1"/>
  <c r="BL8" i="3" s="1"/>
  <c r="BM8" i="3" s="1"/>
  <c r="BN8" i="3" s="1"/>
  <c r="G7" i="3"/>
  <c r="AL7" i="3"/>
  <c r="AM7" i="3" s="1"/>
  <c r="AN7" i="3" s="1"/>
  <c r="AO7" i="3" s="1"/>
  <c r="AP7" i="3" s="1"/>
  <c r="AQ7" i="3" s="1"/>
  <c r="AR7" i="3" s="1"/>
  <c r="AS7" i="3" s="1"/>
  <c r="AT7" i="3" s="1"/>
  <c r="AU7" i="3" s="1"/>
  <c r="AV7" i="3" s="1"/>
  <c r="AW7" i="3" s="1"/>
  <c r="AX7" i="3" s="1"/>
  <c r="AY7" i="3" s="1"/>
  <c r="AZ7" i="3" s="1"/>
  <c r="BA7" i="3" s="1"/>
  <c r="BB7" i="3" s="1"/>
  <c r="BC7" i="3" s="1"/>
  <c r="BD7" i="3" s="1"/>
  <c r="BE7" i="3" s="1"/>
  <c r="BF7" i="3" s="1"/>
  <c r="BG7" i="3" s="1"/>
  <c r="BH7" i="3" s="1"/>
  <c r="BI7" i="3" s="1"/>
  <c r="BJ7" i="3" s="1"/>
  <c r="BK7" i="3" s="1"/>
  <c r="BL7" i="3" s="1"/>
  <c r="BM7" i="3" s="1"/>
  <c r="BN7" i="3" s="1"/>
  <c r="R7" i="3"/>
  <c r="S7" i="3" s="1"/>
  <c r="T7" i="3" s="1"/>
  <c r="U7" i="3" s="1"/>
  <c r="V7" i="3" s="1"/>
  <c r="W7" i="3" s="1"/>
  <c r="X7" i="3" s="1"/>
  <c r="Y7" i="3" s="1"/>
  <c r="Z7" i="3" s="1"/>
  <c r="AA7" i="3" s="1"/>
  <c r="AB7" i="3" s="1"/>
  <c r="AC7" i="3" s="1"/>
  <c r="AD7" i="3" s="1"/>
  <c r="AE7" i="3" s="1"/>
  <c r="AF7" i="3" s="1"/>
  <c r="AG7" i="3" s="1"/>
  <c r="AH7" i="3" s="1"/>
  <c r="AI7" i="3" s="1"/>
  <c r="AJ7" i="3" s="1"/>
  <c r="M7" i="3"/>
  <c r="N7" i="3" s="1"/>
  <c r="O7" i="3" s="1"/>
  <c r="P7" i="3" s="1"/>
  <c r="I7" i="3"/>
  <c r="J7" i="3" s="1"/>
  <c r="K7" i="3" s="1"/>
  <c r="O12" i="8" l="1"/>
  <c r="N17" i="8"/>
  <c r="X8" i="8"/>
  <c r="W31" i="8"/>
  <c r="AQ25" i="8"/>
  <c r="AQ10" i="8"/>
  <c r="AQ33" i="8" s="1"/>
  <c r="AR10" i="8"/>
  <c r="AR33" i="8" s="1"/>
  <c r="M15" i="8"/>
  <c r="M52" i="8" s="1"/>
  <c r="M53" i="8" s="1"/>
  <c r="N4" i="8"/>
  <c r="L32" i="8"/>
  <c r="L34" i="8" s="1"/>
  <c r="L35" i="8" s="1"/>
  <c r="L16" i="8"/>
  <c r="M9" i="8"/>
  <c r="W3" i="8"/>
  <c r="AQ5" i="8" s="1"/>
  <c r="AP5" i="8"/>
  <c r="AQ8" i="8"/>
  <c r="AP31" i="8"/>
  <c r="BJ25" i="8"/>
  <c r="L83" i="1"/>
  <c r="M83" i="1"/>
  <c r="N83" i="1"/>
  <c r="O83" i="1"/>
  <c r="L78" i="1"/>
  <c r="M78" i="1"/>
  <c r="N78" i="1"/>
  <c r="O78" i="1"/>
  <c r="BO18" i="3"/>
  <c r="BN18" i="3"/>
  <c r="BM18" i="3"/>
  <c r="BL18" i="3"/>
  <c r="BK18" i="3"/>
  <c r="BJ18" i="3"/>
  <c r="BI18" i="3"/>
  <c r="BH18" i="3"/>
  <c r="BG18" i="3"/>
  <c r="BF18" i="3"/>
  <c r="BE18" i="3"/>
  <c r="BD18" i="3"/>
  <c r="BC18" i="3"/>
  <c r="BB18" i="3"/>
  <c r="BA18" i="3"/>
  <c r="AZ18" i="3"/>
  <c r="AY18" i="3"/>
  <c r="AX18" i="3"/>
  <c r="AW18" i="3"/>
  <c r="AV18" i="3"/>
  <c r="AU18" i="3"/>
  <c r="AT18" i="3"/>
  <c r="AS18" i="3"/>
  <c r="AR18" i="3"/>
  <c r="AQ18" i="3"/>
  <c r="AP18" i="3"/>
  <c r="AO18" i="3"/>
  <c r="AN18" i="3"/>
  <c r="AM18" i="3"/>
  <c r="AL18" i="3"/>
  <c r="AK18" i="3"/>
  <c r="AJ18" i="3"/>
  <c r="AI18" i="3"/>
  <c r="AH18" i="3"/>
  <c r="AG18" i="3"/>
  <c r="AF18" i="3"/>
  <c r="AE18" i="3"/>
  <c r="AD18" i="3"/>
  <c r="AC18" i="3"/>
  <c r="AB18" i="3"/>
  <c r="AA18" i="3"/>
  <c r="Z18" i="3"/>
  <c r="Y18" i="3"/>
  <c r="X18" i="3"/>
  <c r="W18" i="3"/>
  <c r="V18" i="3"/>
  <c r="U18" i="3"/>
  <c r="T18" i="3"/>
  <c r="S18" i="3"/>
  <c r="R18" i="3"/>
  <c r="Q18" i="3"/>
  <c r="P18" i="3"/>
  <c r="O18" i="3"/>
  <c r="N18" i="3"/>
  <c r="M18" i="3"/>
  <c r="L18" i="3"/>
  <c r="K18" i="3"/>
  <c r="J18" i="3"/>
  <c r="I18" i="3"/>
  <c r="H18" i="3"/>
  <c r="G18" i="3"/>
  <c r="F18" i="3"/>
  <c r="E18" i="3"/>
  <c r="D18" i="3"/>
  <c r="C18" i="3"/>
  <c r="B18" i="3"/>
  <c r="B19" i="3" s="1"/>
  <c r="G13" i="3"/>
  <c r="B13" i="3"/>
  <c r="F12" i="3"/>
  <c r="E12" i="3"/>
  <c r="D12" i="3"/>
  <c r="C12" i="3"/>
  <c r="B12" i="3"/>
  <c r="Q28" i="3"/>
  <c r="L28" i="3"/>
  <c r="BO3" i="3"/>
  <c r="AK3" i="3"/>
  <c r="Q3" i="3"/>
  <c r="L3" i="3"/>
  <c r="H3" i="3"/>
  <c r="F3" i="3"/>
  <c r="B3" i="3"/>
  <c r="BS37" i="2"/>
  <c r="AO37" i="2"/>
  <c r="U37" i="2"/>
  <c r="P37" i="2"/>
  <c r="G80" i="1" s="1"/>
  <c r="L37" i="2"/>
  <c r="J37" i="2"/>
  <c r="F37" i="2"/>
  <c r="BS36" i="2"/>
  <c r="AO36" i="2"/>
  <c r="U36" i="2"/>
  <c r="H80" i="1" s="1"/>
  <c r="P36" i="2"/>
  <c r="L36" i="2"/>
  <c r="J36" i="2"/>
  <c r="F36" i="2"/>
  <c r="BS31" i="2"/>
  <c r="AO31" i="2"/>
  <c r="U31" i="2"/>
  <c r="P31" i="2"/>
  <c r="J31" i="2"/>
  <c r="F31" i="2"/>
  <c r="BS30" i="2"/>
  <c r="AO30" i="2"/>
  <c r="U30" i="2"/>
  <c r="P30" i="2"/>
  <c r="J30" i="2"/>
  <c r="G30" i="2" s="1"/>
  <c r="H30" i="2" s="1"/>
  <c r="I30" i="2" s="1"/>
  <c r="BS27" i="2"/>
  <c r="AO27" i="2"/>
  <c r="U27" i="2"/>
  <c r="P27" i="2"/>
  <c r="J27" i="2"/>
  <c r="G27" i="2" s="1"/>
  <c r="H27" i="2" s="1"/>
  <c r="I27" i="2" s="1"/>
  <c r="BS26" i="2"/>
  <c r="AO26" i="2"/>
  <c r="U26" i="2"/>
  <c r="P26" i="2"/>
  <c r="J26" i="2"/>
  <c r="F26" i="2"/>
  <c r="BS25" i="2"/>
  <c r="AO25" i="2"/>
  <c r="U25" i="2"/>
  <c r="P25" i="2"/>
  <c r="J25" i="2"/>
  <c r="F25" i="2"/>
  <c r="BS24" i="2"/>
  <c r="AO24" i="2"/>
  <c r="U24" i="2"/>
  <c r="P24" i="2"/>
  <c r="J24" i="2"/>
  <c r="F24" i="2"/>
  <c r="BS23" i="2"/>
  <c r="AO23" i="2"/>
  <c r="U23" i="2"/>
  <c r="P23" i="2"/>
  <c r="J23" i="2"/>
  <c r="F23" i="2"/>
  <c r="BS22" i="2"/>
  <c r="AO22" i="2"/>
  <c r="U22" i="2"/>
  <c r="P22" i="2"/>
  <c r="J22" i="2"/>
  <c r="F22" i="2"/>
  <c r="BS21" i="2"/>
  <c r="AO21" i="2"/>
  <c r="U21" i="2"/>
  <c r="P21" i="2"/>
  <c r="J21" i="2"/>
  <c r="F21" i="2"/>
  <c r="BS20" i="2"/>
  <c r="AO20" i="2"/>
  <c r="U20" i="2"/>
  <c r="P20" i="2"/>
  <c r="L20" i="2"/>
  <c r="J20" i="2"/>
  <c r="F20" i="2"/>
  <c r="BS19" i="2"/>
  <c r="AO19" i="2"/>
  <c r="U19" i="2"/>
  <c r="P19" i="2"/>
  <c r="L19" i="2"/>
  <c r="J19" i="2"/>
  <c r="F19" i="2"/>
  <c r="BS18" i="2"/>
  <c r="AO18" i="2"/>
  <c r="U18" i="2"/>
  <c r="P18" i="2"/>
  <c r="L18" i="2"/>
  <c r="J18" i="2"/>
  <c r="F18" i="2"/>
  <c r="BS17" i="2"/>
  <c r="AO17" i="2"/>
  <c r="U17" i="2"/>
  <c r="P17" i="2"/>
  <c r="L17" i="2"/>
  <c r="J17" i="2"/>
  <c r="F17" i="2"/>
  <c r="BS16" i="2"/>
  <c r="AO16" i="2"/>
  <c r="U16" i="2"/>
  <c r="P16" i="2"/>
  <c r="L16" i="2"/>
  <c r="J16" i="2"/>
  <c r="F16" i="2"/>
  <c r="BS15" i="2"/>
  <c r="AO15" i="2"/>
  <c r="U15" i="2"/>
  <c r="P15" i="2"/>
  <c r="L15" i="2"/>
  <c r="J15" i="2"/>
  <c r="F15" i="2"/>
  <c r="BS14" i="2"/>
  <c r="AO14" i="2"/>
  <c r="U14" i="2"/>
  <c r="P14" i="2"/>
  <c r="L14" i="2"/>
  <c r="J14" i="2"/>
  <c r="F14" i="2"/>
  <c r="BS13" i="2"/>
  <c r="AO13" i="2"/>
  <c r="U13" i="2"/>
  <c r="P13" i="2"/>
  <c r="L13" i="2"/>
  <c r="J13" i="2"/>
  <c r="F13" i="2"/>
  <c r="BS12" i="2"/>
  <c r="AO12" i="2"/>
  <c r="U12" i="2"/>
  <c r="P12" i="2"/>
  <c r="L12" i="2"/>
  <c r="J12" i="2"/>
  <c r="F12" i="2"/>
  <c r="BS11" i="2"/>
  <c r="AO11" i="2"/>
  <c r="U11" i="2"/>
  <c r="P11" i="2"/>
  <c r="L11" i="2"/>
  <c r="J11" i="2"/>
  <c r="F11" i="2"/>
  <c r="P10" i="2"/>
  <c r="K9" i="2"/>
  <c r="BS7" i="2"/>
  <c r="AO7" i="2"/>
  <c r="U7" i="2"/>
  <c r="P7" i="2"/>
  <c r="M7" i="2" s="1"/>
  <c r="N7" i="2" s="1"/>
  <c r="O7" i="2" s="1"/>
  <c r="J7" i="2"/>
  <c r="F7" i="2"/>
  <c r="BS6" i="2"/>
  <c r="AO6" i="2"/>
  <c r="U6" i="2"/>
  <c r="P6" i="2"/>
  <c r="L6" i="2"/>
  <c r="F82" i="1" s="1"/>
  <c r="J6" i="2"/>
  <c r="F6" i="2"/>
  <c r="BS4" i="2"/>
  <c r="M4" i="2"/>
  <c r="N4" i="2" s="1"/>
  <c r="O4" i="2" s="1"/>
  <c r="J4" i="2"/>
  <c r="F4" i="2"/>
  <c r="F5" i="2" s="1"/>
  <c r="BS3" i="2"/>
  <c r="U3" i="2"/>
  <c r="V3" i="2" s="1"/>
  <c r="P3" i="2"/>
  <c r="L3" i="2"/>
  <c r="M3" i="2" s="1"/>
  <c r="J3" i="2"/>
  <c r="F3" i="2"/>
  <c r="W30" i="3"/>
  <c r="V30" i="3"/>
  <c r="U30" i="3"/>
  <c r="T30" i="3"/>
  <c r="S30" i="3"/>
  <c r="R30" i="3"/>
  <c r="Q30" i="3"/>
  <c r="P30" i="3"/>
  <c r="O30" i="3"/>
  <c r="N30" i="3"/>
  <c r="M30" i="3"/>
  <c r="L30" i="3"/>
  <c r="K30" i="3"/>
  <c r="J30" i="3"/>
  <c r="I30" i="3"/>
  <c r="H30" i="3"/>
  <c r="G30" i="3"/>
  <c r="F30" i="3"/>
  <c r="G29" i="3"/>
  <c r="H28" i="3"/>
  <c r="AB10" i="3"/>
  <c r="AB30" i="3" s="1"/>
  <c r="Z10" i="3"/>
  <c r="Z30" i="3" s="1"/>
  <c r="Y10" i="3"/>
  <c r="Y30" i="3" s="1"/>
  <c r="X10" i="3"/>
  <c r="X30" i="3" s="1"/>
  <c r="H9" i="3"/>
  <c r="H13" i="3" s="1"/>
  <c r="F9" i="3"/>
  <c r="E9" i="3"/>
  <c r="E13" i="3" s="1"/>
  <c r="D9" i="3"/>
  <c r="D13" i="3" s="1"/>
  <c r="C9" i="3"/>
  <c r="C13" i="3" s="1"/>
  <c r="H4" i="3"/>
  <c r="H12" i="3" s="1"/>
  <c r="K68" i="2"/>
  <c r="L65" i="2"/>
  <c r="K65" i="2"/>
  <c r="J65" i="2"/>
  <c r="I65" i="2"/>
  <c r="H65" i="2"/>
  <c r="G65" i="2"/>
  <c r="L59" i="2"/>
  <c r="K59" i="2"/>
  <c r="J59" i="2"/>
  <c r="I59" i="2"/>
  <c r="H59" i="2"/>
  <c r="G59" i="2"/>
  <c r="F59" i="2"/>
  <c r="G64" i="2" s="1"/>
  <c r="L53" i="2"/>
  <c r="K53" i="2"/>
  <c r="J53" i="2"/>
  <c r="I53" i="2"/>
  <c r="H53" i="2"/>
  <c r="G53" i="2"/>
  <c r="K51" i="2"/>
  <c r="I51" i="2"/>
  <c r="H51" i="2"/>
  <c r="G51" i="2"/>
  <c r="K50" i="2"/>
  <c r="I50" i="2"/>
  <c r="H50" i="2"/>
  <c r="G50" i="2"/>
  <c r="K49" i="2"/>
  <c r="I49" i="2"/>
  <c r="H49" i="2"/>
  <c r="G49" i="2"/>
  <c r="K48" i="2"/>
  <c r="I48" i="2"/>
  <c r="H48" i="2"/>
  <c r="G48" i="2"/>
  <c r="K47" i="2"/>
  <c r="I47" i="2"/>
  <c r="H47" i="2"/>
  <c r="G47" i="2"/>
  <c r="K46" i="2"/>
  <c r="I46" i="2"/>
  <c r="H46" i="2"/>
  <c r="G46" i="2"/>
  <c r="K45" i="2"/>
  <c r="I45" i="2"/>
  <c r="H45" i="2"/>
  <c r="G45" i="2"/>
  <c r="K44" i="2"/>
  <c r="I44" i="2"/>
  <c r="H44" i="2"/>
  <c r="G44" i="2"/>
  <c r="K43" i="2"/>
  <c r="I43" i="2"/>
  <c r="H43" i="2"/>
  <c r="G43" i="2"/>
  <c r="K42" i="2"/>
  <c r="I42" i="2"/>
  <c r="H42" i="2"/>
  <c r="G42" i="2"/>
  <c r="I41" i="2"/>
  <c r="H41" i="2"/>
  <c r="G41" i="2"/>
  <c r="Q30" i="2"/>
  <c r="R30" i="2" s="1"/>
  <c r="S30" i="2" s="1"/>
  <c r="T30" i="2" s="1"/>
  <c r="G26" i="2"/>
  <c r="H26" i="2" s="1"/>
  <c r="I26" i="2" s="1"/>
  <c r="G24" i="2"/>
  <c r="H24" i="2" s="1"/>
  <c r="I24" i="2" s="1"/>
  <c r="Q18" i="2"/>
  <c r="R18" i="2" s="1"/>
  <c r="S18" i="2" s="1"/>
  <c r="T18" i="2" s="1"/>
  <c r="H5" i="2"/>
  <c r="G5" i="2"/>
  <c r="E28" i="1"/>
  <c r="E39" i="1" s="1"/>
  <c r="D28" i="1"/>
  <c r="C28" i="1"/>
  <c r="I23" i="1"/>
  <c r="BS8" i="2" s="1"/>
  <c r="H23" i="1"/>
  <c r="AO8" i="2" s="1"/>
  <c r="AO9" i="2" s="1"/>
  <c r="G23" i="1"/>
  <c r="U8" i="2" s="1"/>
  <c r="U48" i="2" s="1"/>
  <c r="P8" i="2"/>
  <c r="E23" i="1"/>
  <c r="L8" i="2" s="1"/>
  <c r="D23" i="1"/>
  <c r="J8" i="2" s="1"/>
  <c r="C23" i="1"/>
  <c r="F8" i="2" s="1"/>
  <c r="F10" i="2" l="1"/>
  <c r="C27" i="1"/>
  <c r="F51" i="2"/>
  <c r="D88" i="1" s="1"/>
  <c r="F41" i="2"/>
  <c r="D87" i="1" s="1"/>
  <c r="Q3" i="2"/>
  <c r="P12" i="8"/>
  <c r="O17" i="8"/>
  <c r="N9" i="8"/>
  <c r="N15" i="8"/>
  <c r="N52" i="8" s="1"/>
  <c r="N53" i="8" s="1"/>
  <c r="O4" i="8"/>
  <c r="X3" i="8"/>
  <c r="AR5" i="8"/>
  <c r="AQ31" i="8"/>
  <c r="AR8" i="8"/>
  <c r="BK25" i="8"/>
  <c r="M16" i="8"/>
  <c r="M32" i="8"/>
  <c r="M34" i="8" s="1"/>
  <c r="M35" i="8" s="1"/>
  <c r="Y8" i="8"/>
  <c r="X31" i="8"/>
  <c r="AR25" i="8"/>
  <c r="M36" i="2"/>
  <c r="AP11" i="2"/>
  <c r="AQ11" i="2" s="1"/>
  <c r="AR11" i="2" s="1"/>
  <c r="AS11" i="2" s="1"/>
  <c r="AT11" i="2" s="1"/>
  <c r="AU11" i="2" s="1"/>
  <c r="AV11" i="2" s="1"/>
  <c r="AW11" i="2" s="1"/>
  <c r="AX11" i="2" s="1"/>
  <c r="AY11" i="2" s="1"/>
  <c r="AZ11" i="2" s="1"/>
  <c r="BA11" i="2" s="1"/>
  <c r="BB11" i="2" s="1"/>
  <c r="BC11" i="2" s="1"/>
  <c r="BD11" i="2" s="1"/>
  <c r="BE11" i="2" s="1"/>
  <c r="BF11" i="2" s="1"/>
  <c r="BG11" i="2" s="1"/>
  <c r="BH11" i="2" s="1"/>
  <c r="BI11" i="2" s="1"/>
  <c r="BJ11" i="2" s="1"/>
  <c r="BK11" i="2" s="1"/>
  <c r="BL11" i="2" s="1"/>
  <c r="BM11" i="2" s="1"/>
  <c r="BN11" i="2" s="1"/>
  <c r="BO11" i="2" s="1"/>
  <c r="BP11" i="2" s="1"/>
  <c r="BQ11" i="2" s="1"/>
  <c r="BR11" i="2" s="1"/>
  <c r="V18" i="2"/>
  <c r="W18" i="2" s="1"/>
  <c r="X18" i="2" s="1"/>
  <c r="Y18" i="2" s="1"/>
  <c r="Z18" i="2" s="1"/>
  <c r="AA18" i="2" s="1"/>
  <c r="AB18" i="2" s="1"/>
  <c r="AC18" i="2" s="1"/>
  <c r="AD18" i="2" s="1"/>
  <c r="AE18" i="2" s="1"/>
  <c r="AF18" i="2" s="1"/>
  <c r="AG18" i="2" s="1"/>
  <c r="AH18" i="2" s="1"/>
  <c r="AI18" i="2" s="1"/>
  <c r="AJ18" i="2" s="1"/>
  <c r="AK18" i="2" s="1"/>
  <c r="AL18" i="2" s="1"/>
  <c r="AM18" i="2" s="1"/>
  <c r="AN18" i="2" s="1"/>
  <c r="K22" i="2"/>
  <c r="L22" i="2" s="1"/>
  <c r="M22" i="2" s="1"/>
  <c r="K26" i="2"/>
  <c r="L26" i="2" s="1"/>
  <c r="M26" i="2" s="1"/>
  <c r="N26" i="2" s="1"/>
  <c r="O26" i="2" s="1"/>
  <c r="L85" i="1"/>
  <c r="I4" i="3"/>
  <c r="I12" i="3" s="1"/>
  <c r="AB5" i="3"/>
  <c r="F28" i="3"/>
  <c r="O85" i="1"/>
  <c r="M85" i="1"/>
  <c r="J49" i="2"/>
  <c r="AP27" i="2"/>
  <c r="AQ27" i="2" s="1"/>
  <c r="AR27" i="2" s="1"/>
  <c r="AS27" i="2" s="1"/>
  <c r="AT27" i="2" s="1"/>
  <c r="AU27" i="2" s="1"/>
  <c r="AV27" i="2" s="1"/>
  <c r="AW27" i="2" s="1"/>
  <c r="AX27" i="2" s="1"/>
  <c r="AY27" i="2" s="1"/>
  <c r="AZ27" i="2" s="1"/>
  <c r="BA27" i="2" s="1"/>
  <c r="BB27" i="2" s="1"/>
  <c r="BC27" i="2" s="1"/>
  <c r="BD27" i="2" s="1"/>
  <c r="BE27" i="2" s="1"/>
  <c r="BF27" i="2" s="1"/>
  <c r="BG27" i="2" s="1"/>
  <c r="BH27" i="2" s="1"/>
  <c r="BI27" i="2" s="1"/>
  <c r="BJ27" i="2" s="1"/>
  <c r="BK27" i="2" s="1"/>
  <c r="BL27" i="2" s="1"/>
  <c r="BM27" i="2" s="1"/>
  <c r="BN27" i="2" s="1"/>
  <c r="BO27" i="2" s="1"/>
  <c r="BP27" i="2" s="1"/>
  <c r="BQ27" i="2" s="1"/>
  <c r="BR27" i="2" s="1"/>
  <c r="J80" i="1"/>
  <c r="V14" i="2"/>
  <c r="W14" i="2" s="1"/>
  <c r="X14" i="2" s="1"/>
  <c r="Y14" i="2" s="1"/>
  <c r="Z14" i="2" s="1"/>
  <c r="AA14" i="2" s="1"/>
  <c r="AB14" i="2" s="1"/>
  <c r="AC14" i="2" s="1"/>
  <c r="AD14" i="2" s="1"/>
  <c r="AE14" i="2" s="1"/>
  <c r="AF14" i="2" s="1"/>
  <c r="AG14" i="2" s="1"/>
  <c r="AH14" i="2" s="1"/>
  <c r="AI14" i="2" s="1"/>
  <c r="AJ14" i="2" s="1"/>
  <c r="AK14" i="2" s="1"/>
  <c r="AL14" i="2" s="1"/>
  <c r="AM14" i="2" s="1"/>
  <c r="AN14" i="2" s="1"/>
  <c r="M16" i="2"/>
  <c r="N16" i="2" s="1"/>
  <c r="O16" i="2" s="1"/>
  <c r="AP19" i="2"/>
  <c r="AQ19" i="2" s="1"/>
  <c r="AR19" i="2" s="1"/>
  <c r="AS19" i="2" s="1"/>
  <c r="AT19" i="2" s="1"/>
  <c r="AU19" i="2" s="1"/>
  <c r="AV19" i="2" s="1"/>
  <c r="AW19" i="2" s="1"/>
  <c r="AX19" i="2" s="1"/>
  <c r="AY19" i="2" s="1"/>
  <c r="AZ19" i="2" s="1"/>
  <c r="BA19" i="2" s="1"/>
  <c r="BB19" i="2" s="1"/>
  <c r="BC19" i="2" s="1"/>
  <c r="BD19" i="2" s="1"/>
  <c r="BE19" i="2" s="1"/>
  <c r="BF19" i="2" s="1"/>
  <c r="BG19" i="2" s="1"/>
  <c r="BH19" i="2" s="1"/>
  <c r="BI19" i="2" s="1"/>
  <c r="BJ19" i="2" s="1"/>
  <c r="BK19" i="2" s="1"/>
  <c r="BL19" i="2" s="1"/>
  <c r="BM19" i="2" s="1"/>
  <c r="BN19" i="2" s="1"/>
  <c r="BO19" i="2" s="1"/>
  <c r="BP19" i="2" s="1"/>
  <c r="BQ19" i="2" s="1"/>
  <c r="BR19" i="2" s="1"/>
  <c r="V21" i="2"/>
  <c r="W21" i="2" s="1"/>
  <c r="X21" i="2" s="1"/>
  <c r="Y21" i="2" s="1"/>
  <c r="Z21" i="2" s="1"/>
  <c r="AA21" i="2" s="1"/>
  <c r="AB21" i="2" s="1"/>
  <c r="AC21" i="2" s="1"/>
  <c r="AD21" i="2" s="1"/>
  <c r="AE21" i="2" s="1"/>
  <c r="AF21" i="2" s="1"/>
  <c r="AG21" i="2" s="1"/>
  <c r="AH21" i="2" s="1"/>
  <c r="AI21" i="2" s="1"/>
  <c r="AJ21" i="2" s="1"/>
  <c r="AK21" i="2" s="1"/>
  <c r="AL21" i="2" s="1"/>
  <c r="AM21" i="2" s="1"/>
  <c r="AN21" i="2" s="1"/>
  <c r="V23" i="2"/>
  <c r="W23" i="2" s="1"/>
  <c r="X23" i="2" s="1"/>
  <c r="Y23" i="2" s="1"/>
  <c r="Z23" i="2" s="1"/>
  <c r="AA23" i="2" s="1"/>
  <c r="AB23" i="2" s="1"/>
  <c r="AC23" i="2" s="1"/>
  <c r="AD23" i="2" s="1"/>
  <c r="AE23" i="2" s="1"/>
  <c r="AF23" i="2" s="1"/>
  <c r="AG23" i="2" s="1"/>
  <c r="AH23" i="2" s="1"/>
  <c r="AI23" i="2" s="1"/>
  <c r="AJ23" i="2" s="1"/>
  <c r="AK23" i="2" s="1"/>
  <c r="AL23" i="2" s="1"/>
  <c r="AM23" i="2" s="1"/>
  <c r="AN23" i="2" s="1"/>
  <c r="V25" i="2"/>
  <c r="W25" i="2" s="1"/>
  <c r="X25" i="2" s="1"/>
  <c r="Y25" i="2" s="1"/>
  <c r="Z25" i="2" s="1"/>
  <c r="AA25" i="2" s="1"/>
  <c r="AB25" i="2" s="1"/>
  <c r="AC25" i="2" s="1"/>
  <c r="AD25" i="2" s="1"/>
  <c r="AE25" i="2" s="1"/>
  <c r="AF25" i="2" s="1"/>
  <c r="AG25" i="2" s="1"/>
  <c r="AH25" i="2" s="1"/>
  <c r="AI25" i="2" s="1"/>
  <c r="AJ25" i="2" s="1"/>
  <c r="AK25" i="2" s="1"/>
  <c r="AL25" i="2" s="1"/>
  <c r="AM25" i="2" s="1"/>
  <c r="AN25" i="2" s="1"/>
  <c r="V37" i="2"/>
  <c r="W37" i="2" s="1"/>
  <c r="X37" i="2" s="1"/>
  <c r="Y37" i="2" s="1"/>
  <c r="Z37" i="2" s="1"/>
  <c r="AA37" i="2" s="1"/>
  <c r="AB37" i="2" s="1"/>
  <c r="AC37" i="2" s="1"/>
  <c r="AD37" i="2" s="1"/>
  <c r="AE37" i="2" s="1"/>
  <c r="AF37" i="2" s="1"/>
  <c r="AG37" i="2" s="1"/>
  <c r="AH37" i="2" s="1"/>
  <c r="AI37" i="2" s="1"/>
  <c r="AJ37" i="2" s="1"/>
  <c r="AK37" i="2" s="1"/>
  <c r="AL37" i="2" s="1"/>
  <c r="AM37" i="2" s="1"/>
  <c r="AN37" i="2" s="1"/>
  <c r="J64" i="2"/>
  <c r="I80" i="1"/>
  <c r="G82" i="1"/>
  <c r="H82" i="1"/>
  <c r="I82" i="1"/>
  <c r="J82" i="1"/>
  <c r="L68" i="2"/>
  <c r="V6" i="2"/>
  <c r="W6" i="2" s="1"/>
  <c r="X6" i="2" s="1"/>
  <c r="Y6" i="2" s="1"/>
  <c r="Z6" i="2" s="1"/>
  <c r="AA6" i="2" s="1"/>
  <c r="AB6" i="2" s="1"/>
  <c r="AC6" i="2" s="1"/>
  <c r="AD6" i="2" s="1"/>
  <c r="AE6" i="2" s="1"/>
  <c r="AF6" i="2" s="1"/>
  <c r="AG6" i="2" s="1"/>
  <c r="AH6" i="2" s="1"/>
  <c r="AI6" i="2" s="1"/>
  <c r="AJ6" i="2" s="1"/>
  <c r="AK6" i="2" s="1"/>
  <c r="AL6" i="2" s="1"/>
  <c r="AM6" i="2" s="1"/>
  <c r="AN6" i="2" s="1"/>
  <c r="H64" i="2"/>
  <c r="D81" i="1"/>
  <c r="E81" i="1"/>
  <c r="F81" i="1"/>
  <c r="AP12" i="2"/>
  <c r="AQ12" i="2" s="1"/>
  <c r="AR12" i="2" s="1"/>
  <c r="AS12" i="2" s="1"/>
  <c r="AT12" i="2" s="1"/>
  <c r="AU12" i="2" s="1"/>
  <c r="AV12" i="2" s="1"/>
  <c r="AW12" i="2" s="1"/>
  <c r="AX12" i="2" s="1"/>
  <c r="AY12" i="2" s="1"/>
  <c r="AZ12" i="2" s="1"/>
  <c r="BA12" i="2" s="1"/>
  <c r="BB12" i="2" s="1"/>
  <c r="BC12" i="2" s="1"/>
  <c r="BD12" i="2" s="1"/>
  <c r="BE12" i="2" s="1"/>
  <c r="BF12" i="2" s="1"/>
  <c r="BG12" i="2" s="1"/>
  <c r="BH12" i="2" s="1"/>
  <c r="BI12" i="2" s="1"/>
  <c r="BJ12" i="2" s="1"/>
  <c r="BK12" i="2" s="1"/>
  <c r="BL12" i="2" s="1"/>
  <c r="BM12" i="2" s="1"/>
  <c r="BN12" i="2" s="1"/>
  <c r="BO12" i="2" s="1"/>
  <c r="BP12" i="2" s="1"/>
  <c r="BQ12" i="2" s="1"/>
  <c r="BR12" i="2" s="1"/>
  <c r="Q14" i="2"/>
  <c r="R14" i="2" s="1"/>
  <c r="S14" i="2" s="1"/>
  <c r="T14" i="2" s="1"/>
  <c r="V19" i="2"/>
  <c r="W19" i="2" s="1"/>
  <c r="X19" i="2" s="1"/>
  <c r="Y19" i="2" s="1"/>
  <c r="Z19" i="2" s="1"/>
  <c r="AA19" i="2" s="1"/>
  <c r="AB19" i="2" s="1"/>
  <c r="AC19" i="2" s="1"/>
  <c r="AD19" i="2" s="1"/>
  <c r="AE19" i="2" s="1"/>
  <c r="AF19" i="2" s="1"/>
  <c r="AG19" i="2" s="1"/>
  <c r="AH19" i="2" s="1"/>
  <c r="AI19" i="2" s="1"/>
  <c r="AJ19" i="2" s="1"/>
  <c r="AK19" i="2" s="1"/>
  <c r="AL19" i="2" s="1"/>
  <c r="AM19" i="2" s="1"/>
  <c r="AN19" i="2" s="1"/>
  <c r="Q21" i="2"/>
  <c r="R21" i="2" s="1"/>
  <c r="S21" i="2" s="1"/>
  <c r="T21" i="2" s="1"/>
  <c r="Q23" i="2"/>
  <c r="R23" i="2" s="1"/>
  <c r="S23" i="2" s="1"/>
  <c r="T23" i="2" s="1"/>
  <c r="Q25" i="2"/>
  <c r="R25" i="2" s="1"/>
  <c r="S25" i="2" s="1"/>
  <c r="T25" i="2" s="1"/>
  <c r="V27" i="2"/>
  <c r="W27" i="2" s="1"/>
  <c r="X27" i="2" s="1"/>
  <c r="Y27" i="2" s="1"/>
  <c r="Z27" i="2" s="1"/>
  <c r="AA27" i="2" s="1"/>
  <c r="AB27" i="2" s="1"/>
  <c r="AC27" i="2" s="1"/>
  <c r="AD27" i="2" s="1"/>
  <c r="AE27" i="2" s="1"/>
  <c r="AF27" i="2" s="1"/>
  <c r="AG27" i="2" s="1"/>
  <c r="AH27" i="2" s="1"/>
  <c r="AI27" i="2" s="1"/>
  <c r="AJ27" i="2" s="1"/>
  <c r="AK27" i="2" s="1"/>
  <c r="AL27" i="2" s="1"/>
  <c r="AM27" i="2" s="1"/>
  <c r="AN27" i="2" s="1"/>
  <c r="AP31" i="2"/>
  <c r="AQ31" i="2" s="1"/>
  <c r="Q37" i="2"/>
  <c r="R37" i="2" s="1"/>
  <c r="S37" i="2" s="1"/>
  <c r="T37" i="2" s="1"/>
  <c r="I38" i="2"/>
  <c r="N85" i="1"/>
  <c r="F83" i="1"/>
  <c r="C39" i="1"/>
  <c r="D80" i="1"/>
  <c r="AP4" i="2"/>
  <c r="AQ4" i="2" s="1"/>
  <c r="AR4" i="2" s="1"/>
  <c r="AS4" i="2" s="1"/>
  <c r="AT4" i="2" s="1"/>
  <c r="AU4" i="2" s="1"/>
  <c r="AV4" i="2" s="1"/>
  <c r="AW4" i="2" s="1"/>
  <c r="AX4" i="2" s="1"/>
  <c r="AY4" i="2" s="1"/>
  <c r="AZ4" i="2" s="1"/>
  <c r="BA4" i="2" s="1"/>
  <c r="BB4" i="2" s="1"/>
  <c r="BC4" i="2" s="1"/>
  <c r="BD4" i="2" s="1"/>
  <c r="BE4" i="2" s="1"/>
  <c r="BF4" i="2" s="1"/>
  <c r="BG4" i="2" s="1"/>
  <c r="BH4" i="2" s="1"/>
  <c r="BI4" i="2" s="1"/>
  <c r="BJ4" i="2" s="1"/>
  <c r="BK4" i="2" s="1"/>
  <c r="BL4" i="2" s="1"/>
  <c r="BM4" i="2" s="1"/>
  <c r="BN4" i="2" s="1"/>
  <c r="BO4" i="2" s="1"/>
  <c r="BP4" i="2" s="1"/>
  <c r="BQ4" i="2" s="1"/>
  <c r="BR4" i="2" s="1"/>
  <c r="M18" i="2"/>
  <c r="N18" i="2" s="1"/>
  <c r="O18" i="2" s="1"/>
  <c r="G7" i="2"/>
  <c r="G9" i="2" s="1"/>
  <c r="M13" i="2"/>
  <c r="N13" i="2" s="1"/>
  <c r="O13" i="2" s="1"/>
  <c r="F80" i="1"/>
  <c r="M11" i="2"/>
  <c r="N11" i="2" s="1"/>
  <c r="O11" i="2" s="1"/>
  <c r="AP14" i="2"/>
  <c r="AQ14" i="2" s="1"/>
  <c r="AR14" i="2" s="1"/>
  <c r="AS14" i="2" s="1"/>
  <c r="AT14" i="2" s="1"/>
  <c r="AU14" i="2" s="1"/>
  <c r="AV14" i="2" s="1"/>
  <c r="AW14" i="2" s="1"/>
  <c r="AX14" i="2" s="1"/>
  <c r="AY14" i="2" s="1"/>
  <c r="AZ14" i="2" s="1"/>
  <c r="BA14" i="2" s="1"/>
  <c r="BB14" i="2" s="1"/>
  <c r="BC14" i="2" s="1"/>
  <c r="BD14" i="2" s="1"/>
  <c r="BE14" i="2" s="1"/>
  <c r="BF14" i="2" s="1"/>
  <c r="BG14" i="2" s="1"/>
  <c r="BH14" i="2" s="1"/>
  <c r="BI14" i="2" s="1"/>
  <c r="BJ14" i="2" s="1"/>
  <c r="BK14" i="2" s="1"/>
  <c r="BL14" i="2" s="1"/>
  <c r="BM14" i="2" s="1"/>
  <c r="BN14" i="2" s="1"/>
  <c r="BO14" i="2" s="1"/>
  <c r="BP14" i="2" s="1"/>
  <c r="BQ14" i="2" s="1"/>
  <c r="BR14" i="2" s="1"/>
  <c r="Q16" i="2"/>
  <c r="R16" i="2" s="1"/>
  <c r="S16" i="2" s="1"/>
  <c r="T16" i="2" s="1"/>
  <c r="AP21" i="2"/>
  <c r="AQ21" i="2" s="1"/>
  <c r="AR21" i="2" s="1"/>
  <c r="AS21" i="2" s="1"/>
  <c r="AT21" i="2" s="1"/>
  <c r="AU21" i="2" s="1"/>
  <c r="AV21" i="2" s="1"/>
  <c r="AW21" i="2" s="1"/>
  <c r="AX21" i="2" s="1"/>
  <c r="AY21" i="2" s="1"/>
  <c r="AZ21" i="2" s="1"/>
  <c r="BA21" i="2" s="1"/>
  <c r="BB21" i="2" s="1"/>
  <c r="BC21" i="2" s="1"/>
  <c r="BD21" i="2" s="1"/>
  <c r="BE21" i="2" s="1"/>
  <c r="BF21" i="2" s="1"/>
  <c r="BG21" i="2" s="1"/>
  <c r="BH21" i="2" s="1"/>
  <c r="BI21" i="2" s="1"/>
  <c r="BJ21" i="2" s="1"/>
  <c r="BK21" i="2" s="1"/>
  <c r="BL21" i="2" s="1"/>
  <c r="BM21" i="2" s="1"/>
  <c r="BN21" i="2" s="1"/>
  <c r="BO21" i="2" s="1"/>
  <c r="BP21" i="2" s="1"/>
  <c r="BQ21" i="2" s="1"/>
  <c r="BR21" i="2" s="1"/>
  <c r="AP23" i="2"/>
  <c r="AQ23" i="2" s="1"/>
  <c r="AR23" i="2" s="1"/>
  <c r="AS23" i="2" s="1"/>
  <c r="AT23" i="2" s="1"/>
  <c r="AU23" i="2" s="1"/>
  <c r="AV23" i="2" s="1"/>
  <c r="AW23" i="2" s="1"/>
  <c r="AX23" i="2" s="1"/>
  <c r="AY23" i="2" s="1"/>
  <c r="AZ23" i="2" s="1"/>
  <c r="BA23" i="2" s="1"/>
  <c r="BB23" i="2" s="1"/>
  <c r="BC23" i="2" s="1"/>
  <c r="BD23" i="2" s="1"/>
  <c r="BE23" i="2" s="1"/>
  <c r="BF23" i="2" s="1"/>
  <c r="BG23" i="2" s="1"/>
  <c r="BH23" i="2" s="1"/>
  <c r="BI23" i="2" s="1"/>
  <c r="BJ23" i="2" s="1"/>
  <c r="BK23" i="2" s="1"/>
  <c r="BL23" i="2" s="1"/>
  <c r="BM23" i="2" s="1"/>
  <c r="BN23" i="2" s="1"/>
  <c r="BO23" i="2" s="1"/>
  <c r="BP23" i="2" s="1"/>
  <c r="BQ23" i="2" s="1"/>
  <c r="BR23" i="2" s="1"/>
  <c r="AP25" i="2"/>
  <c r="AQ25" i="2" s="1"/>
  <c r="AR25" i="2" s="1"/>
  <c r="AS25" i="2" s="1"/>
  <c r="AT25" i="2" s="1"/>
  <c r="AU25" i="2" s="1"/>
  <c r="AV25" i="2" s="1"/>
  <c r="AW25" i="2" s="1"/>
  <c r="AX25" i="2" s="1"/>
  <c r="AY25" i="2" s="1"/>
  <c r="AZ25" i="2" s="1"/>
  <c r="BA25" i="2" s="1"/>
  <c r="BB25" i="2" s="1"/>
  <c r="BC25" i="2" s="1"/>
  <c r="BD25" i="2" s="1"/>
  <c r="BE25" i="2" s="1"/>
  <c r="BF25" i="2" s="1"/>
  <c r="BG25" i="2" s="1"/>
  <c r="BH25" i="2" s="1"/>
  <c r="BI25" i="2" s="1"/>
  <c r="BJ25" i="2" s="1"/>
  <c r="BK25" i="2" s="1"/>
  <c r="BL25" i="2" s="1"/>
  <c r="BM25" i="2" s="1"/>
  <c r="BN25" i="2" s="1"/>
  <c r="BO25" i="2" s="1"/>
  <c r="BP25" i="2" s="1"/>
  <c r="BQ25" i="2" s="1"/>
  <c r="BR25" i="2" s="1"/>
  <c r="E80" i="1"/>
  <c r="AP37" i="2"/>
  <c r="AQ37" i="2" s="1"/>
  <c r="AR37" i="2" s="1"/>
  <c r="AS37" i="2" s="1"/>
  <c r="AT37" i="2" s="1"/>
  <c r="AU37" i="2" s="1"/>
  <c r="AV37" i="2" s="1"/>
  <c r="AW37" i="2" s="1"/>
  <c r="AX37" i="2" s="1"/>
  <c r="AY37" i="2" s="1"/>
  <c r="AZ37" i="2" s="1"/>
  <c r="BA37" i="2" s="1"/>
  <c r="BB37" i="2" s="1"/>
  <c r="BC37" i="2" s="1"/>
  <c r="BD37" i="2" s="1"/>
  <c r="BE37" i="2" s="1"/>
  <c r="BF37" i="2" s="1"/>
  <c r="BG37" i="2" s="1"/>
  <c r="BH37" i="2" s="1"/>
  <c r="BI37" i="2" s="1"/>
  <c r="BJ37" i="2" s="1"/>
  <c r="BK37" i="2" s="1"/>
  <c r="BL37" i="2" s="1"/>
  <c r="BM37" i="2" s="1"/>
  <c r="BN37" i="2" s="1"/>
  <c r="BO37" i="2" s="1"/>
  <c r="BP37" i="2" s="1"/>
  <c r="BQ37" i="2" s="1"/>
  <c r="BR37" i="2" s="1"/>
  <c r="D82" i="1"/>
  <c r="E82" i="1"/>
  <c r="Q6" i="2"/>
  <c r="R6" i="2" s="1"/>
  <c r="S6" i="2" s="1"/>
  <c r="T6" i="2" s="1"/>
  <c r="AP6" i="2"/>
  <c r="AQ6" i="2" s="1"/>
  <c r="AR6" i="2" s="1"/>
  <c r="AS6" i="2" s="1"/>
  <c r="AT6" i="2" s="1"/>
  <c r="AU6" i="2" s="1"/>
  <c r="AV6" i="2" s="1"/>
  <c r="AW6" i="2" s="1"/>
  <c r="AX6" i="2" s="1"/>
  <c r="AY6" i="2" s="1"/>
  <c r="AZ6" i="2" s="1"/>
  <c r="BA6" i="2" s="1"/>
  <c r="BB6" i="2" s="1"/>
  <c r="BC6" i="2" s="1"/>
  <c r="BD6" i="2" s="1"/>
  <c r="BE6" i="2" s="1"/>
  <c r="BF6" i="2" s="1"/>
  <c r="BG6" i="2" s="1"/>
  <c r="BH6" i="2" s="1"/>
  <c r="BI6" i="2" s="1"/>
  <c r="BJ6" i="2" s="1"/>
  <c r="BK6" i="2" s="1"/>
  <c r="BL6" i="2" s="1"/>
  <c r="BM6" i="2" s="1"/>
  <c r="BN6" i="2" s="1"/>
  <c r="BO6" i="2" s="1"/>
  <c r="BP6" i="2" s="1"/>
  <c r="BQ6" i="2" s="1"/>
  <c r="BR6" i="2" s="1"/>
  <c r="Q22" i="2"/>
  <c r="R22" i="2" s="1"/>
  <c r="S22" i="2" s="1"/>
  <c r="T22" i="2" s="1"/>
  <c r="C19" i="3"/>
  <c r="D19" i="3" s="1"/>
  <c r="E19" i="3" s="1"/>
  <c r="F19" i="3" s="1"/>
  <c r="G19" i="3" s="1"/>
  <c r="H19" i="3" s="1"/>
  <c r="I19" i="3" s="1"/>
  <c r="J19" i="3" s="1"/>
  <c r="K19" i="3" s="1"/>
  <c r="L19" i="3" s="1"/>
  <c r="M19" i="3" s="1"/>
  <c r="N19" i="3" s="1"/>
  <c r="O19" i="3" s="1"/>
  <c r="P19" i="3" s="1"/>
  <c r="Q19" i="3" s="1"/>
  <c r="R19" i="3" s="1"/>
  <c r="S19" i="3" s="1"/>
  <c r="T19" i="3" s="1"/>
  <c r="U19" i="3" s="1"/>
  <c r="K30" i="2"/>
  <c r="L30" i="2" s="1"/>
  <c r="M30" i="2" s="1"/>
  <c r="N30" i="2" s="1"/>
  <c r="O30" i="2" s="1"/>
  <c r="K38" i="2"/>
  <c r="R3" i="2"/>
  <c r="Q7" i="2"/>
  <c r="R7" i="2" s="1"/>
  <c r="S7" i="2" s="1"/>
  <c r="T7" i="2" s="1"/>
  <c r="V13" i="2"/>
  <c r="W13" i="2" s="1"/>
  <c r="X13" i="2" s="1"/>
  <c r="Y13" i="2" s="1"/>
  <c r="Z13" i="2" s="1"/>
  <c r="AA13" i="2" s="1"/>
  <c r="AB13" i="2" s="1"/>
  <c r="AC13" i="2" s="1"/>
  <c r="AD13" i="2" s="1"/>
  <c r="AE13" i="2" s="1"/>
  <c r="AF13" i="2" s="1"/>
  <c r="AG13" i="2" s="1"/>
  <c r="AH13" i="2" s="1"/>
  <c r="AI13" i="2" s="1"/>
  <c r="AJ13" i="2" s="1"/>
  <c r="AK13" i="2" s="1"/>
  <c r="AL13" i="2" s="1"/>
  <c r="AM13" i="2" s="1"/>
  <c r="AN13" i="2" s="1"/>
  <c r="M15" i="2"/>
  <c r="N15" i="2" s="1"/>
  <c r="O15" i="2" s="1"/>
  <c r="Q20" i="2"/>
  <c r="R20" i="2" s="1"/>
  <c r="S20" i="2" s="1"/>
  <c r="T20" i="2" s="1"/>
  <c r="Q24" i="2"/>
  <c r="R24" i="2" s="1"/>
  <c r="S24" i="2" s="1"/>
  <c r="T24" i="2" s="1"/>
  <c r="AP30" i="2"/>
  <c r="AQ30" i="2" s="1"/>
  <c r="AR30" i="2" s="1"/>
  <c r="AS30" i="2" s="1"/>
  <c r="AT30" i="2" s="1"/>
  <c r="AU30" i="2" s="1"/>
  <c r="AV30" i="2" s="1"/>
  <c r="AW30" i="2" s="1"/>
  <c r="AX30" i="2" s="1"/>
  <c r="AY30" i="2" s="1"/>
  <c r="AZ30" i="2" s="1"/>
  <c r="BA30" i="2" s="1"/>
  <c r="BB30" i="2" s="1"/>
  <c r="BC30" i="2" s="1"/>
  <c r="BD30" i="2" s="1"/>
  <c r="BE30" i="2" s="1"/>
  <c r="BF30" i="2" s="1"/>
  <c r="BG30" i="2" s="1"/>
  <c r="BH30" i="2" s="1"/>
  <c r="BI30" i="2" s="1"/>
  <c r="BJ30" i="2" s="1"/>
  <c r="BK30" i="2" s="1"/>
  <c r="BL30" i="2" s="1"/>
  <c r="BM30" i="2" s="1"/>
  <c r="BN30" i="2" s="1"/>
  <c r="BO30" i="2" s="1"/>
  <c r="BP30" i="2" s="1"/>
  <c r="BQ30" i="2" s="1"/>
  <c r="BR30" i="2" s="1"/>
  <c r="V36" i="2"/>
  <c r="W36" i="2" s="1"/>
  <c r="M3" i="3"/>
  <c r="N3" i="3" s="1"/>
  <c r="Q26" i="2"/>
  <c r="R26" i="2" s="1"/>
  <c r="S26" i="2" s="1"/>
  <c r="T26" i="2" s="1"/>
  <c r="M28" i="3"/>
  <c r="W3" i="2"/>
  <c r="X3" i="2" s="1"/>
  <c r="V7" i="2"/>
  <c r="W7" i="2" s="1"/>
  <c r="X7" i="2" s="1"/>
  <c r="Y7" i="2" s="1"/>
  <c r="Z7" i="2" s="1"/>
  <c r="AA7" i="2" s="1"/>
  <c r="AB7" i="2" s="1"/>
  <c r="AC7" i="2" s="1"/>
  <c r="AD7" i="2" s="1"/>
  <c r="AE7" i="2" s="1"/>
  <c r="AF7" i="2" s="1"/>
  <c r="AG7" i="2" s="1"/>
  <c r="AH7" i="2" s="1"/>
  <c r="AI7" i="2" s="1"/>
  <c r="AJ7" i="2" s="1"/>
  <c r="AK7" i="2" s="1"/>
  <c r="AL7" i="2" s="1"/>
  <c r="AM7" i="2" s="1"/>
  <c r="AN7" i="2" s="1"/>
  <c r="AP13" i="2"/>
  <c r="AQ13" i="2" s="1"/>
  <c r="AR13" i="2" s="1"/>
  <c r="AS13" i="2" s="1"/>
  <c r="AT13" i="2" s="1"/>
  <c r="AU13" i="2" s="1"/>
  <c r="AV13" i="2" s="1"/>
  <c r="AW13" i="2" s="1"/>
  <c r="AX13" i="2" s="1"/>
  <c r="AY13" i="2" s="1"/>
  <c r="AZ13" i="2" s="1"/>
  <c r="BA13" i="2" s="1"/>
  <c r="BB13" i="2" s="1"/>
  <c r="BC13" i="2" s="1"/>
  <c r="BD13" i="2" s="1"/>
  <c r="BE13" i="2" s="1"/>
  <c r="BF13" i="2" s="1"/>
  <c r="BG13" i="2" s="1"/>
  <c r="BH13" i="2" s="1"/>
  <c r="BI13" i="2" s="1"/>
  <c r="BJ13" i="2" s="1"/>
  <c r="BK13" i="2" s="1"/>
  <c r="BL13" i="2" s="1"/>
  <c r="BM13" i="2" s="1"/>
  <c r="BN13" i="2" s="1"/>
  <c r="BO13" i="2" s="1"/>
  <c r="BP13" i="2" s="1"/>
  <c r="BQ13" i="2" s="1"/>
  <c r="BR13" i="2" s="1"/>
  <c r="Q15" i="2"/>
  <c r="R15" i="2" s="1"/>
  <c r="S15" i="2" s="1"/>
  <c r="T15" i="2" s="1"/>
  <c r="V20" i="2"/>
  <c r="W20" i="2" s="1"/>
  <c r="X20" i="2" s="1"/>
  <c r="Y20" i="2" s="1"/>
  <c r="Z20" i="2" s="1"/>
  <c r="AA20" i="2" s="1"/>
  <c r="AB20" i="2" s="1"/>
  <c r="AC20" i="2" s="1"/>
  <c r="AD20" i="2" s="1"/>
  <c r="AE20" i="2" s="1"/>
  <c r="AF20" i="2" s="1"/>
  <c r="AG20" i="2" s="1"/>
  <c r="AH20" i="2" s="1"/>
  <c r="AI20" i="2" s="1"/>
  <c r="AJ20" i="2" s="1"/>
  <c r="AK20" i="2" s="1"/>
  <c r="AL20" i="2" s="1"/>
  <c r="AM20" i="2" s="1"/>
  <c r="AN20" i="2" s="1"/>
  <c r="V22" i="2"/>
  <c r="W22" i="2" s="1"/>
  <c r="X22" i="2" s="1"/>
  <c r="Y22" i="2" s="1"/>
  <c r="Z22" i="2" s="1"/>
  <c r="AA22" i="2" s="1"/>
  <c r="AB22" i="2" s="1"/>
  <c r="AC22" i="2" s="1"/>
  <c r="AD22" i="2" s="1"/>
  <c r="AE22" i="2" s="1"/>
  <c r="AF22" i="2" s="1"/>
  <c r="AG22" i="2" s="1"/>
  <c r="AH22" i="2" s="1"/>
  <c r="AI22" i="2" s="1"/>
  <c r="AJ22" i="2" s="1"/>
  <c r="AK22" i="2" s="1"/>
  <c r="AL22" i="2" s="1"/>
  <c r="AM22" i="2" s="1"/>
  <c r="AN22" i="2" s="1"/>
  <c r="V24" i="2"/>
  <c r="W24" i="2" s="1"/>
  <c r="X24" i="2" s="1"/>
  <c r="Y24" i="2" s="1"/>
  <c r="Z24" i="2" s="1"/>
  <c r="AA24" i="2" s="1"/>
  <c r="AB24" i="2" s="1"/>
  <c r="AC24" i="2" s="1"/>
  <c r="AD24" i="2" s="1"/>
  <c r="AE24" i="2" s="1"/>
  <c r="AF24" i="2" s="1"/>
  <c r="AG24" i="2" s="1"/>
  <c r="AH24" i="2" s="1"/>
  <c r="AI24" i="2" s="1"/>
  <c r="AJ24" i="2" s="1"/>
  <c r="AK24" i="2" s="1"/>
  <c r="AL24" i="2" s="1"/>
  <c r="AM24" i="2" s="1"/>
  <c r="AN24" i="2" s="1"/>
  <c r="V26" i="2"/>
  <c r="W26" i="2" s="1"/>
  <c r="X26" i="2" s="1"/>
  <c r="Y26" i="2" s="1"/>
  <c r="Z26" i="2" s="1"/>
  <c r="AA26" i="2" s="1"/>
  <c r="AB26" i="2" s="1"/>
  <c r="AC26" i="2" s="1"/>
  <c r="AD26" i="2" s="1"/>
  <c r="AE26" i="2" s="1"/>
  <c r="AF26" i="2" s="1"/>
  <c r="AG26" i="2" s="1"/>
  <c r="AH26" i="2" s="1"/>
  <c r="AI26" i="2" s="1"/>
  <c r="AJ26" i="2" s="1"/>
  <c r="AK26" i="2" s="1"/>
  <c r="AL26" i="2" s="1"/>
  <c r="AM26" i="2" s="1"/>
  <c r="AN26" i="2" s="1"/>
  <c r="R3" i="3"/>
  <c r="S3" i="3" s="1"/>
  <c r="T3" i="3" s="1"/>
  <c r="U3" i="3" s="1"/>
  <c r="R28" i="3"/>
  <c r="AP18" i="2"/>
  <c r="AQ18" i="2" s="1"/>
  <c r="AR18" i="2" s="1"/>
  <c r="AS18" i="2" s="1"/>
  <c r="AT18" i="2" s="1"/>
  <c r="AU18" i="2" s="1"/>
  <c r="AV18" i="2" s="1"/>
  <c r="AW18" i="2" s="1"/>
  <c r="AX18" i="2" s="1"/>
  <c r="AY18" i="2" s="1"/>
  <c r="AZ18" i="2" s="1"/>
  <c r="BA18" i="2" s="1"/>
  <c r="BB18" i="2" s="1"/>
  <c r="BC18" i="2" s="1"/>
  <c r="BD18" i="2" s="1"/>
  <c r="BE18" i="2" s="1"/>
  <c r="BF18" i="2" s="1"/>
  <c r="BG18" i="2" s="1"/>
  <c r="BH18" i="2" s="1"/>
  <c r="BI18" i="2" s="1"/>
  <c r="BJ18" i="2" s="1"/>
  <c r="BK18" i="2" s="1"/>
  <c r="BL18" i="2" s="1"/>
  <c r="BM18" i="2" s="1"/>
  <c r="BN18" i="2" s="1"/>
  <c r="BO18" i="2" s="1"/>
  <c r="BP18" i="2" s="1"/>
  <c r="BQ18" i="2" s="1"/>
  <c r="BR18" i="2" s="1"/>
  <c r="V30" i="2"/>
  <c r="W30" i="2" s="1"/>
  <c r="X30" i="2" s="1"/>
  <c r="Y30" i="2" s="1"/>
  <c r="Z30" i="2" s="1"/>
  <c r="AA30" i="2" s="1"/>
  <c r="AB30" i="2" s="1"/>
  <c r="AC30" i="2" s="1"/>
  <c r="AD30" i="2" s="1"/>
  <c r="AE30" i="2" s="1"/>
  <c r="AF30" i="2" s="1"/>
  <c r="AG30" i="2" s="1"/>
  <c r="AH30" i="2" s="1"/>
  <c r="AI30" i="2" s="1"/>
  <c r="AJ30" i="2" s="1"/>
  <c r="AK30" i="2" s="1"/>
  <c r="AL30" i="2" s="1"/>
  <c r="AM30" i="2" s="1"/>
  <c r="AN30" i="2" s="1"/>
  <c r="G25" i="2"/>
  <c r="H25" i="2" s="1"/>
  <c r="I25" i="2" s="1"/>
  <c r="K24" i="2"/>
  <c r="L24" i="2" s="1"/>
  <c r="M24" i="2" s="1"/>
  <c r="N24" i="2" s="1"/>
  <c r="O24" i="2" s="1"/>
  <c r="Q13" i="2"/>
  <c r="R13" i="2" s="1"/>
  <c r="S13" i="2" s="1"/>
  <c r="T13" i="2" s="1"/>
  <c r="M20" i="2"/>
  <c r="N20" i="2" s="1"/>
  <c r="O20" i="2" s="1"/>
  <c r="I3" i="3"/>
  <c r="J4" i="3" s="1"/>
  <c r="J12" i="3" s="1"/>
  <c r="Q36" i="2"/>
  <c r="D77" i="1"/>
  <c r="B10" i="9" s="1"/>
  <c r="N3" i="2"/>
  <c r="V11" i="2"/>
  <c r="W11" i="2" s="1"/>
  <c r="X11" i="2" s="1"/>
  <c r="Y11" i="2" s="1"/>
  <c r="Z11" i="2" s="1"/>
  <c r="AA11" i="2" s="1"/>
  <c r="AB11" i="2" s="1"/>
  <c r="AC11" i="2" s="1"/>
  <c r="AD11" i="2" s="1"/>
  <c r="AE11" i="2" s="1"/>
  <c r="AF11" i="2" s="1"/>
  <c r="AG11" i="2" s="1"/>
  <c r="AH11" i="2" s="1"/>
  <c r="AI11" i="2" s="1"/>
  <c r="AJ11" i="2" s="1"/>
  <c r="AK11" i="2" s="1"/>
  <c r="AL11" i="2" s="1"/>
  <c r="AM11" i="2" s="1"/>
  <c r="AN11" i="2" s="1"/>
  <c r="AP16" i="2"/>
  <c r="AQ16" i="2" s="1"/>
  <c r="AR16" i="2" s="1"/>
  <c r="AS16" i="2" s="1"/>
  <c r="AT16" i="2" s="1"/>
  <c r="AU16" i="2" s="1"/>
  <c r="AV16" i="2" s="1"/>
  <c r="AW16" i="2" s="1"/>
  <c r="AX16" i="2" s="1"/>
  <c r="AY16" i="2" s="1"/>
  <c r="AZ16" i="2" s="1"/>
  <c r="BA16" i="2" s="1"/>
  <c r="BB16" i="2" s="1"/>
  <c r="BC16" i="2" s="1"/>
  <c r="BD16" i="2" s="1"/>
  <c r="BE16" i="2" s="1"/>
  <c r="BF16" i="2" s="1"/>
  <c r="BG16" i="2" s="1"/>
  <c r="BH16" i="2" s="1"/>
  <c r="BI16" i="2" s="1"/>
  <c r="BJ16" i="2" s="1"/>
  <c r="BK16" i="2" s="1"/>
  <c r="BL16" i="2" s="1"/>
  <c r="BM16" i="2" s="1"/>
  <c r="BN16" i="2" s="1"/>
  <c r="BO16" i="2" s="1"/>
  <c r="BP16" i="2" s="1"/>
  <c r="BQ16" i="2" s="1"/>
  <c r="BR16" i="2" s="1"/>
  <c r="G22" i="2"/>
  <c r="H22" i="2" s="1"/>
  <c r="I22" i="2" s="1"/>
  <c r="F38" i="2"/>
  <c r="Q11" i="2"/>
  <c r="R11" i="2" s="1"/>
  <c r="S11" i="2" s="1"/>
  <c r="T11" i="2" s="1"/>
  <c r="V16" i="2"/>
  <c r="W16" i="2" s="1"/>
  <c r="X16" i="2" s="1"/>
  <c r="Y16" i="2" s="1"/>
  <c r="Z16" i="2" s="1"/>
  <c r="AA16" i="2" s="1"/>
  <c r="AB16" i="2" s="1"/>
  <c r="AC16" i="2" s="1"/>
  <c r="AD16" i="2" s="1"/>
  <c r="AE16" i="2" s="1"/>
  <c r="AF16" i="2" s="1"/>
  <c r="AG16" i="2" s="1"/>
  <c r="AH16" i="2" s="1"/>
  <c r="AI16" i="2" s="1"/>
  <c r="AJ16" i="2" s="1"/>
  <c r="AK16" i="2" s="1"/>
  <c r="AL16" i="2" s="1"/>
  <c r="AM16" i="2" s="1"/>
  <c r="AN16" i="2" s="1"/>
  <c r="AA10" i="3"/>
  <c r="AA30" i="3" s="1"/>
  <c r="G28" i="3"/>
  <c r="J28" i="3"/>
  <c r="AP36" i="2"/>
  <c r="AQ36" i="2" s="1"/>
  <c r="M17" i="2"/>
  <c r="N17" i="2" s="1"/>
  <c r="O17" i="2" s="1"/>
  <c r="AP3" i="2"/>
  <c r="AQ3" i="2" s="1"/>
  <c r="AR3" i="2" s="1"/>
  <c r="BS68" i="2"/>
  <c r="V15" i="2"/>
  <c r="W15" i="2" s="1"/>
  <c r="X15" i="2" s="1"/>
  <c r="Y15" i="2" s="1"/>
  <c r="Z15" i="2" s="1"/>
  <c r="AA15" i="2" s="1"/>
  <c r="AB15" i="2" s="1"/>
  <c r="AC15" i="2" s="1"/>
  <c r="AD15" i="2" s="1"/>
  <c r="AE15" i="2" s="1"/>
  <c r="AF15" i="2" s="1"/>
  <c r="AG15" i="2" s="1"/>
  <c r="AH15" i="2" s="1"/>
  <c r="AI15" i="2" s="1"/>
  <c r="AJ15" i="2" s="1"/>
  <c r="AK15" i="2" s="1"/>
  <c r="AL15" i="2" s="1"/>
  <c r="AM15" i="2" s="1"/>
  <c r="AN15" i="2" s="1"/>
  <c r="Q17" i="2"/>
  <c r="R17" i="2" s="1"/>
  <c r="S17" i="2" s="1"/>
  <c r="T17" i="2" s="1"/>
  <c r="AP20" i="2"/>
  <c r="AQ20" i="2" s="1"/>
  <c r="AR20" i="2" s="1"/>
  <c r="AS20" i="2" s="1"/>
  <c r="AT20" i="2" s="1"/>
  <c r="AU20" i="2" s="1"/>
  <c r="AV20" i="2" s="1"/>
  <c r="AW20" i="2" s="1"/>
  <c r="AX20" i="2" s="1"/>
  <c r="AY20" i="2" s="1"/>
  <c r="AZ20" i="2" s="1"/>
  <c r="BA20" i="2" s="1"/>
  <c r="BB20" i="2" s="1"/>
  <c r="BC20" i="2" s="1"/>
  <c r="BD20" i="2" s="1"/>
  <c r="BE20" i="2" s="1"/>
  <c r="BF20" i="2" s="1"/>
  <c r="BG20" i="2" s="1"/>
  <c r="BH20" i="2" s="1"/>
  <c r="BI20" i="2" s="1"/>
  <c r="BJ20" i="2" s="1"/>
  <c r="BK20" i="2" s="1"/>
  <c r="BL20" i="2" s="1"/>
  <c r="BM20" i="2" s="1"/>
  <c r="BN20" i="2" s="1"/>
  <c r="BO20" i="2" s="1"/>
  <c r="BP20" i="2" s="1"/>
  <c r="BQ20" i="2" s="1"/>
  <c r="BR20" i="2" s="1"/>
  <c r="AP22" i="2"/>
  <c r="AQ22" i="2" s="1"/>
  <c r="AR22" i="2" s="1"/>
  <c r="AS22" i="2" s="1"/>
  <c r="AT22" i="2" s="1"/>
  <c r="AU22" i="2" s="1"/>
  <c r="AV22" i="2" s="1"/>
  <c r="AW22" i="2" s="1"/>
  <c r="AX22" i="2" s="1"/>
  <c r="AY22" i="2" s="1"/>
  <c r="AZ22" i="2" s="1"/>
  <c r="BA22" i="2" s="1"/>
  <c r="BB22" i="2" s="1"/>
  <c r="BC22" i="2" s="1"/>
  <c r="BD22" i="2" s="1"/>
  <c r="BE22" i="2" s="1"/>
  <c r="BF22" i="2" s="1"/>
  <c r="BG22" i="2" s="1"/>
  <c r="BH22" i="2" s="1"/>
  <c r="BI22" i="2" s="1"/>
  <c r="BJ22" i="2" s="1"/>
  <c r="BK22" i="2" s="1"/>
  <c r="BL22" i="2" s="1"/>
  <c r="BM22" i="2" s="1"/>
  <c r="BN22" i="2" s="1"/>
  <c r="BO22" i="2" s="1"/>
  <c r="BP22" i="2" s="1"/>
  <c r="BQ22" i="2" s="1"/>
  <c r="BR22" i="2" s="1"/>
  <c r="AP24" i="2"/>
  <c r="AQ24" i="2" s="1"/>
  <c r="AR24" i="2" s="1"/>
  <c r="AS24" i="2" s="1"/>
  <c r="AT24" i="2" s="1"/>
  <c r="AU24" i="2" s="1"/>
  <c r="AV24" i="2" s="1"/>
  <c r="AW24" i="2" s="1"/>
  <c r="AX24" i="2" s="1"/>
  <c r="AY24" i="2" s="1"/>
  <c r="AZ24" i="2" s="1"/>
  <c r="BA24" i="2" s="1"/>
  <c r="BB24" i="2" s="1"/>
  <c r="BC24" i="2" s="1"/>
  <c r="BD24" i="2" s="1"/>
  <c r="BE24" i="2" s="1"/>
  <c r="BF24" i="2" s="1"/>
  <c r="BG24" i="2" s="1"/>
  <c r="BH24" i="2" s="1"/>
  <c r="BI24" i="2" s="1"/>
  <c r="BJ24" i="2" s="1"/>
  <c r="BK24" i="2" s="1"/>
  <c r="BL24" i="2" s="1"/>
  <c r="BM24" i="2" s="1"/>
  <c r="BN24" i="2" s="1"/>
  <c r="BO24" i="2" s="1"/>
  <c r="BP24" i="2" s="1"/>
  <c r="BQ24" i="2" s="1"/>
  <c r="BR24" i="2" s="1"/>
  <c r="AP26" i="2"/>
  <c r="AQ26" i="2" s="1"/>
  <c r="AR26" i="2" s="1"/>
  <c r="AS26" i="2" s="1"/>
  <c r="AT26" i="2" s="1"/>
  <c r="AU26" i="2" s="1"/>
  <c r="AV26" i="2" s="1"/>
  <c r="AW26" i="2" s="1"/>
  <c r="AX26" i="2" s="1"/>
  <c r="AY26" i="2" s="1"/>
  <c r="AZ26" i="2" s="1"/>
  <c r="BA26" i="2" s="1"/>
  <c r="BB26" i="2" s="1"/>
  <c r="BC26" i="2" s="1"/>
  <c r="BD26" i="2" s="1"/>
  <c r="BE26" i="2" s="1"/>
  <c r="BF26" i="2" s="1"/>
  <c r="BG26" i="2" s="1"/>
  <c r="BH26" i="2" s="1"/>
  <c r="BI26" i="2" s="1"/>
  <c r="BJ26" i="2" s="1"/>
  <c r="BK26" i="2" s="1"/>
  <c r="BL26" i="2" s="1"/>
  <c r="BM26" i="2" s="1"/>
  <c r="BN26" i="2" s="1"/>
  <c r="BO26" i="2" s="1"/>
  <c r="BP26" i="2" s="1"/>
  <c r="BQ26" i="2" s="1"/>
  <c r="BR26" i="2" s="1"/>
  <c r="G31" i="2"/>
  <c r="AL28" i="3"/>
  <c r="AO68" i="2"/>
  <c r="F68" i="2"/>
  <c r="K64" i="2"/>
  <c r="M12" i="2"/>
  <c r="N12" i="2" s="1"/>
  <c r="O12" i="2" s="1"/>
  <c r="AP15" i="2"/>
  <c r="AQ15" i="2" s="1"/>
  <c r="AR15" i="2" s="1"/>
  <c r="AS15" i="2" s="1"/>
  <c r="AT15" i="2" s="1"/>
  <c r="AU15" i="2" s="1"/>
  <c r="AV15" i="2" s="1"/>
  <c r="AW15" i="2" s="1"/>
  <c r="AX15" i="2" s="1"/>
  <c r="AY15" i="2" s="1"/>
  <c r="AZ15" i="2" s="1"/>
  <c r="BA15" i="2" s="1"/>
  <c r="BB15" i="2" s="1"/>
  <c r="BC15" i="2" s="1"/>
  <c r="BD15" i="2" s="1"/>
  <c r="BE15" i="2" s="1"/>
  <c r="BF15" i="2" s="1"/>
  <c r="BG15" i="2" s="1"/>
  <c r="BH15" i="2" s="1"/>
  <c r="BI15" i="2" s="1"/>
  <c r="BJ15" i="2" s="1"/>
  <c r="BK15" i="2" s="1"/>
  <c r="BL15" i="2" s="1"/>
  <c r="BM15" i="2" s="1"/>
  <c r="BN15" i="2" s="1"/>
  <c r="BO15" i="2" s="1"/>
  <c r="BP15" i="2" s="1"/>
  <c r="BQ15" i="2" s="1"/>
  <c r="BR15" i="2" s="1"/>
  <c r="K31" i="2"/>
  <c r="K52" i="2" s="1"/>
  <c r="M6" i="2"/>
  <c r="N6" i="2" s="1"/>
  <c r="O6" i="2" s="1"/>
  <c r="AP7" i="2"/>
  <c r="AQ7" i="2" s="1"/>
  <c r="AR7" i="2" s="1"/>
  <c r="AS7" i="2" s="1"/>
  <c r="AT7" i="2" s="1"/>
  <c r="AU7" i="2" s="1"/>
  <c r="AV7" i="2" s="1"/>
  <c r="AW7" i="2" s="1"/>
  <c r="AX7" i="2" s="1"/>
  <c r="AY7" i="2" s="1"/>
  <c r="AZ7" i="2" s="1"/>
  <c r="BA7" i="2" s="1"/>
  <c r="BB7" i="2" s="1"/>
  <c r="BC7" i="2" s="1"/>
  <c r="BD7" i="2" s="1"/>
  <c r="BE7" i="2" s="1"/>
  <c r="BF7" i="2" s="1"/>
  <c r="BG7" i="2" s="1"/>
  <c r="BH7" i="2" s="1"/>
  <c r="BI7" i="2" s="1"/>
  <c r="BJ7" i="2" s="1"/>
  <c r="BK7" i="2" s="1"/>
  <c r="BL7" i="2" s="1"/>
  <c r="BM7" i="2" s="1"/>
  <c r="BN7" i="2" s="1"/>
  <c r="BO7" i="2" s="1"/>
  <c r="BP7" i="2" s="1"/>
  <c r="BQ7" i="2" s="1"/>
  <c r="BR7" i="2" s="1"/>
  <c r="U68" i="2"/>
  <c r="Q31" i="2"/>
  <c r="R31" i="2" s="1"/>
  <c r="S31" i="2" s="1"/>
  <c r="T31" i="2" s="1"/>
  <c r="Q12" i="2"/>
  <c r="R12" i="2" s="1"/>
  <c r="S12" i="2" s="1"/>
  <c r="T12" i="2" s="1"/>
  <c r="M14" i="2"/>
  <c r="N14" i="2" s="1"/>
  <c r="O14" i="2" s="1"/>
  <c r="AP17" i="2"/>
  <c r="AQ17" i="2" s="1"/>
  <c r="AR17" i="2" s="1"/>
  <c r="AS17" i="2" s="1"/>
  <c r="AT17" i="2" s="1"/>
  <c r="AU17" i="2" s="1"/>
  <c r="AV17" i="2" s="1"/>
  <c r="AW17" i="2" s="1"/>
  <c r="AX17" i="2" s="1"/>
  <c r="AY17" i="2" s="1"/>
  <c r="AZ17" i="2" s="1"/>
  <c r="BA17" i="2" s="1"/>
  <c r="BB17" i="2" s="1"/>
  <c r="BC17" i="2" s="1"/>
  <c r="BD17" i="2" s="1"/>
  <c r="BE17" i="2" s="1"/>
  <c r="BF17" i="2" s="1"/>
  <c r="BG17" i="2" s="1"/>
  <c r="BH17" i="2" s="1"/>
  <c r="BI17" i="2" s="1"/>
  <c r="BJ17" i="2" s="1"/>
  <c r="BK17" i="2" s="1"/>
  <c r="BL17" i="2" s="1"/>
  <c r="BM17" i="2" s="1"/>
  <c r="BN17" i="2" s="1"/>
  <c r="BO17" i="2" s="1"/>
  <c r="BP17" i="2" s="1"/>
  <c r="BQ17" i="2" s="1"/>
  <c r="BR17" i="2" s="1"/>
  <c r="Q19" i="2"/>
  <c r="R19" i="2" s="1"/>
  <c r="S19" i="2" s="1"/>
  <c r="T19" i="2" s="1"/>
  <c r="K21" i="2"/>
  <c r="L21" i="2" s="1"/>
  <c r="M21" i="2" s="1"/>
  <c r="N21" i="2" s="1"/>
  <c r="O21" i="2" s="1"/>
  <c r="K23" i="2"/>
  <c r="L23" i="2" s="1"/>
  <c r="M23" i="2" s="1"/>
  <c r="N23" i="2" s="1"/>
  <c r="O23" i="2" s="1"/>
  <c r="K25" i="2"/>
  <c r="L25" i="2" s="1"/>
  <c r="M25" i="2" s="1"/>
  <c r="N25" i="2" s="1"/>
  <c r="O25" i="2" s="1"/>
  <c r="Q27" i="2"/>
  <c r="R27" i="2" s="1"/>
  <c r="S27" i="2" s="1"/>
  <c r="T27" i="2" s="1"/>
  <c r="V31" i="2"/>
  <c r="W31" i="2" s="1"/>
  <c r="X31" i="2" s="1"/>
  <c r="Y31" i="2" s="1"/>
  <c r="BO28" i="3"/>
  <c r="H29" i="3"/>
  <c r="H31" i="3" s="1"/>
  <c r="M37" i="2"/>
  <c r="N37" i="2" s="1"/>
  <c r="O37" i="2" s="1"/>
  <c r="G6" i="2"/>
  <c r="H6" i="2" s="1"/>
  <c r="I6" i="2" s="1"/>
  <c r="F32" i="2"/>
  <c r="F33" i="2" s="1"/>
  <c r="L38" i="2"/>
  <c r="G38" i="2"/>
  <c r="K27" i="2"/>
  <c r="L27" i="2" s="1"/>
  <c r="M27" i="2" s="1"/>
  <c r="N27" i="2" s="1"/>
  <c r="O27" i="2" s="1"/>
  <c r="P68" i="2"/>
  <c r="G23" i="2"/>
  <c r="H23" i="2" s="1"/>
  <c r="I23" i="2" s="1"/>
  <c r="V12" i="2"/>
  <c r="W12" i="2" s="1"/>
  <c r="X12" i="2" s="1"/>
  <c r="Y12" i="2" s="1"/>
  <c r="Z12" i="2" s="1"/>
  <c r="AA12" i="2" s="1"/>
  <c r="AB12" i="2" s="1"/>
  <c r="AC12" i="2" s="1"/>
  <c r="AD12" i="2" s="1"/>
  <c r="AE12" i="2" s="1"/>
  <c r="AF12" i="2" s="1"/>
  <c r="AG12" i="2" s="1"/>
  <c r="AH12" i="2" s="1"/>
  <c r="AI12" i="2" s="1"/>
  <c r="AJ12" i="2" s="1"/>
  <c r="AK12" i="2" s="1"/>
  <c r="AL12" i="2" s="1"/>
  <c r="AM12" i="2" s="1"/>
  <c r="AN12" i="2" s="1"/>
  <c r="AK28" i="3"/>
  <c r="M19" i="2"/>
  <c r="N19" i="2" s="1"/>
  <c r="O19" i="2" s="1"/>
  <c r="G21" i="2"/>
  <c r="H21" i="2" s="1"/>
  <c r="I21" i="2" s="1"/>
  <c r="AL3" i="3"/>
  <c r="AM3" i="3" s="1"/>
  <c r="AN3" i="3" s="1"/>
  <c r="AO3" i="3" s="1"/>
  <c r="AP3" i="3" s="1"/>
  <c r="AQ3" i="3" s="1"/>
  <c r="AR3" i="3" s="1"/>
  <c r="AS3" i="3" s="1"/>
  <c r="AT3" i="3" s="1"/>
  <c r="AU3" i="3" s="1"/>
  <c r="AV3" i="3" s="1"/>
  <c r="AW3" i="3" s="1"/>
  <c r="AX3" i="3" s="1"/>
  <c r="AY3" i="3" s="1"/>
  <c r="AZ3" i="3" s="1"/>
  <c r="BA3" i="3" s="1"/>
  <c r="BB3" i="3" s="1"/>
  <c r="BC3" i="3" s="1"/>
  <c r="BD3" i="3" s="1"/>
  <c r="BE3" i="3" s="1"/>
  <c r="BF3" i="3" s="1"/>
  <c r="BG3" i="3" s="1"/>
  <c r="BH3" i="3" s="1"/>
  <c r="BI3" i="3" s="1"/>
  <c r="BJ3" i="3" s="1"/>
  <c r="BK3" i="3" s="1"/>
  <c r="BL3" i="3" s="1"/>
  <c r="BM3" i="3" s="1"/>
  <c r="BN3" i="3" s="1"/>
  <c r="V17" i="2"/>
  <c r="W17" i="2" s="1"/>
  <c r="X17" i="2" s="1"/>
  <c r="Y17" i="2" s="1"/>
  <c r="Z17" i="2" s="1"/>
  <c r="AA17" i="2" s="1"/>
  <c r="AB17" i="2" s="1"/>
  <c r="AC17" i="2" s="1"/>
  <c r="AD17" i="2" s="1"/>
  <c r="AE17" i="2" s="1"/>
  <c r="AF17" i="2" s="1"/>
  <c r="AG17" i="2" s="1"/>
  <c r="AH17" i="2" s="1"/>
  <c r="AI17" i="2" s="1"/>
  <c r="AJ17" i="2" s="1"/>
  <c r="AK17" i="2" s="1"/>
  <c r="AL17" i="2" s="1"/>
  <c r="AM17" i="2" s="1"/>
  <c r="AN17" i="2" s="1"/>
  <c r="J68" i="2"/>
  <c r="AO10" i="2"/>
  <c r="AO41" i="2" s="1"/>
  <c r="BS10" i="2"/>
  <c r="BS41" i="2" s="1"/>
  <c r="U70" i="2"/>
  <c r="U71" i="2" s="1"/>
  <c r="U51" i="2"/>
  <c r="H88" i="1" s="1"/>
  <c r="U50" i="2"/>
  <c r="U46" i="2"/>
  <c r="V8" i="2"/>
  <c r="U49" i="2"/>
  <c r="U44" i="2"/>
  <c r="U47" i="2"/>
  <c r="U42" i="2"/>
  <c r="U43" i="2"/>
  <c r="U45" i="2"/>
  <c r="F67" i="2"/>
  <c r="G67" i="2"/>
  <c r="N22" i="2"/>
  <c r="O22" i="2" s="1"/>
  <c r="AO70" i="2"/>
  <c r="AO71" i="2" s="1"/>
  <c r="AO49" i="2"/>
  <c r="AO47" i="2"/>
  <c r="AO45" i="2"/>
  <c r="AO43" i="2"/>
  <c r="AO48" i="2"/>
  <c r="AO46" i="2"/>
  <c r="AO51" i="2"/>
  <c r="I88" i="1" s="1"/>
  <c r="AO44" i="2"/>
  <c r="AO42" i="2"/>
  <c r="AO50" i="2"/>
  <c r="AP8" i="2"/>
  <c r="BS9" i="2"/>
  <c r="BS48" i="2"/>
  <c r="BS46" i="2"/>
  <c r="BS44" i="2"/>
  <c r="BS42" i="2"/>
  <c r="BS70" i="2"/>
  <c r="BS71" i="2" s="1"/>
  <c r="BS50" i="2"/>
  <c r="BS51" i="2"/>
  <c r="J88" i="1" s="1"/>
  <c r="BS49" i="2"/>
  <c r="BS47" i="2"/>
  <c r="BS45" i="2"/>
  <c r="BS43" i="2"/>
  <c r="H67" i="2"/>
  <c r="J10" i="2"/>
  <c r="K10" i="2" s="1"/>
  <c r="K41" i="2" s="1"/>
  <c r="D39" i="1"/>
  <c r="D27" i="1"/>
  <c r="L10" i="2"/>
  <c r="M10" i="2" s="1"/>
  <c r="N10" i="2" s="1"/>
  <c r="O10" i="2" s="1"/>
  <c r="E27" i="1"/>
  <c r="P9" i="2"/>
  <c r="P70" i="2"/>
  <c r="P71" i="2" s="1"/>
  <c r="P49" i="2"/>
  <c r="P47" i="2"/>
  <c r="P45" i="2"/>
  <c r="P43" i="2"/>
  <c r="P41" i="2"/>
  <c r="P50" i="2"/>
  <c r="Q8" i="2"/>
  <c r="S22" i="1" s="1"/>
  <c r="P44" i="2"/>
  <c r="P51" i="2"/>
  <c r="G88" i="1" s="1"/>
  <c r="P42" i="2"/>
  <c r="M8" i="2"/>
  <c r="P48" i="2"/>
  <c r="P46" i="2"/>
  <c r="U10" i="2"/>
  <c r="U41" i="2" s="1"/>
  <c r="I67" i="2"/>
  <c r="F35" i="2"/>
  <c r="F9" i="2"/>
  <c r="F70" i="2"/>
  <c r="F71" i="2" s="1"/>
  <c r="K70" i="2"/>
  <c r="K71" i="2" s="1"/>
  <c r="F49" i="2"/>
  <c r="F47" i="2"/>
  <c r="F45" i="2"/>
  <c r="I70" i="2"/>
  <c r="I71" i="2" s="1"/>
  <c r="H70" i="2"/>
  <c r="H71" i="2" s="1"/>
  <c r="G70" i="2"/>
  <c r="G71" i="2" s="1"/>
  <c r="F50" i="2"/>
  <c r="F48" i="2"/>
  <c r="F46" i="2"/>
  <c r="F44" i="2"/>
  <c r="F42" i="2"/>
  <c r="F43" i="2"/>
  <c r="J9" i="2"/>
  <c r="J51" i="2"/>
  <c r="E88" i="1" s="1"/>
  <c r="J50" i="2"/>
  <c r="J48" i="2"/>
  <c r="J46" i="2"/>
  <c r="J44" i="2"/>
  <c r="J42" i="2"/>
  <c r="J70" i="2"/>
  <c r="J71" i="2" s="1"/>
  <c r="J43" i="2"/>
  <c r="J47" i="2"/>
  <c r="L9" i="2"/>
  <c r="L50" i="2"/>
  <c r="L51" i="2"/>
  <c r="F88" i="1" s="1"/>
  <c r="L48" i="2"/>
  <c r="L46" i="2"/>
  <c r="L44" i="2"/>
  <c r="L70" i="2"/>
  <c r="L71" i="2" s="1"/>
  <c r="L49" i="2"/>
  <c r="L47" i="2"/>
  <c r="L45" i="2"/>
  <c r="L43" i="2"/>
  <c r="L42" i="2"/>
  <c r="J45" i="2"/>
  <c r="L64" i="2"/>
  <c r="N36" i="2"/>
  <c r="I64" i="2"/>
  <c r="F13" i="3"/>
  <c r="J38" i="2" s="1"/>
  <c r="F29" i="3"/>
  <c r="F31" i="3" s="1"/>
  <c r="G31" i="3"/>
  <c r="H38" i="2"/>
  <c r="Q12" i="8" l="1"/>
  <c r="P17" i="8"/>
  <c r="G34" i="2"/>
  <c r="Y31" i="8"/>
  <c r="Z8" i="8"/>
  <c r="AS25" i="8"/>
  <c r="AT10" i="8"/>
  <c r="AT33" i="8" s="1"/>
  <c r="AS10" i="8"/>
  <c r="AS33" i="8" s="1"/>
  <c r="AS8" i="8"/>
  <c r="AR31" i="8"/>
  <c r="BL25" i="8"/>
  <c r="N32" i="8"/>
  <c r="N34" i="8" s="1"/>
  <c r="N35" i="8" s="1"/>
  <c r="O9" i="8"/>
  <c r="N16" i="8"/>
  <c r="Y3" i="8"/>
  <c r="AS5" i="8" s="1"/>
  <c r="O15" i="8"/>
  <c r="O52" i="8" s="1"/>
  <c r="O53" i="8" s="1"/>
  <c r="P4" i="8"/>
  <c r="H31" i="2"/>
  <c r="I31" i="2" s="1"/>
  <c r="I52" i="2" s="1"/>
  <c r="G52" i="2"/>
  <c r="H32" i="3"/>
  <c r="D83" i="1"/>
  <c r="E83" i="1"/>
  <c r="E77" i="1"/>
  <c r="C10" i="9" s="1"/>
  <c r="V68" i="2"/>
  <c r="S28" i="3"/>
  <c r="I9" i="3"/>
  <c r="I13" i="3" s="1"/>
  <c r="M38" i="2" s="1"/>
  <c r="AD10" i="3"/>
  <c r="AD30" i="3" s="1"/>
  <c r="AC10" i="3"/>
  <c r="AC30" i="3" s="1"/>
  <c r="H7" i="2"/>
  <c r="H9" i="2" s="1"/>
  <c r="I28" i="3"/>
  <c r="G68" i="2"/>
  <c r="K28" i="3"/>
  <c r="M68" i="2"/>
  <c r="Q68" i="2"/>
  <c r="J3" i="3"/>
  <c r="AD5" i="3" s="1"/>
  <c r="AC5" i="3"/>
  <c r="AP68" i="2"/>
  <c r="L31" i="2"/>
  <c r="M31" i="2" s="1"/>
  <c r="F77" i="1"/>
  <c r="D10" i="9" s="1"/>
  <c r="R36" i="2"/>
  <c r="R68" i="2" s="1"/>
  <c r="F76" i="1"/>
  <c r="E76" i="1"/>
  <c r="D76" i="1"/>
  <c r="AM28" i="3"/>
  <c r="J72" i="2"/>
  <c r="J41" i="2"/>
  <c r="E87" i="1" s="1"/>
  <c r="L41" i="2"/>
  <c r="F87" i="1" s="1"/>
  <c r="G32" i="2"/>
  <c r="G33" i="2" s="1"/>
  <c r="O28" i="3"/>
  <c r="N28" i="3"/>
  <c r="H87" i="1"/>
  <c r="G87" i="1"/>
  <c r="D89" i="1"/>
  <c r="D92" i="1" s="1"/>
  <c r="B12" i="9" s="1"/>
  <c r="G72" i="2"/>
  <c r="L72" i="2"/>
  <c r="I72" i="2"/>
  <c r="O3" i="3"/>
  <c r="J2" i="2"/>
  <c r="J69" i="2" s="1"/>
  <c r="AQ68" i="2"/>
  <c r="AR36" i="2"/>
  <c r="J87" i="1"/>
  <c r="AP9" i="2"/>
  <c r="AP70" i="2"/>
  <c r="AP71" i="2" s="1"/>
  <c r="AP72" i="2" s="1"/>
  <c r="AP51" i="2"/>
  <c r="AP49" i="2"/>
  <c r="AP47" i="2"/>
  <c r="AP45" i="2"/>
  <c r="AP48" i="2"/>
  <c r="AP46" i="2"/>
  <c r="AP44" i="2"/>
  <c r="AP42" i="2"/>
  <c r="AP43" i="2"/>
  <c r="AP50" i="2"/>
  <c r="AQ8" i="2"/>
  <c r="U20" i="3"/>
  <c r="V19" i="3" s="1"/>
  <c r="W19" i="3" s="1"/>
  <c r="X19" i="3" s="1"/>
  <c r="Y19" i="3" s="1"/>
  <c r="Z19" i="3" s="1"/>
  <c r="AA19" i="3" s="1"/>
  <c r="AB19" i="3" s="1"/>
  <c r="AC19" i="3" s="1"/>
  <c r="AD19" i="3" s="1"/>
  <c r="AE19" i="3" s="1"/>
  <c r="AF19" i="3" s="1"/>
  <c r="AG19" i="3" s="1"/>
  <c r="AH19" i="3" s="1"/>
  <c r="AI19" i="3" s="1"/>
  <c r="AJ19" i="3" s="1"/>
  <c r="AK19" i="3" s="1"/>
  <c r="AL19" i="3" s="1"/>
  <c r="AM19" i="3" s="1"/>
  <c r="AN19" i="3" s="1"/>
  <c r="AO19" i="3" s="1"/>
  <c r="G32" i="3"/>
  <c r="V3" i="3"/>
  <c r="W3" i="3" s="1"/>
  <c r="X3" i="3" s="1"/>
  <c r="Y3" i="3" s="1"/>
  <c r="Z3" i="3" s="1"/>
  <c r="AA3" i="3" s="1"/>
  <c r="AB3" i="3" s="1"/>
  <c r="AC3" i="3" s="1"/>
  <c r="AD3" i="3" s="1"/>
  <c r="AE3" i="3" s="1"/>
  <c r="AF3" i="3" s="1"/>
  <c r="AG3" i="3" s="1"/>
  <c r="AH3" i="3" s="1"/>
  <c r="AI3" i="3" s="1"/>
  <c r="AJ3" i="3" s="1"/>
  <c r="AR31" i="2"/>
  <c r="U35" i="1"/>
  <c r="G35" i="2"/>
  <c r="G69" i="2"/>
  <c r="Z31" i="2"/>
  <c r="K72" i="2"/>
  <c r="M9" i="2"/>
  <c r="M70" i="2"/>
  <c r="M71" i="2" s="1"/>
  <c r="M72" i="2" s="1"/>
  <c r="M50" i="2"/>
  <c r="M62" i="2" s="1"/>
  <c r="M42" i="2"/>
  <c r="M54" i="2" s="1"/>
  <c r="M48" i="2"/>
  <c r="M60" i="2" s="1"/>
  <c r="M45" i="2"/>
  <c r="M57" i="2" s="1"/>
  <c r="M41" i="2"/>
  <c r="M47" i="2"/>
  <c r="M51" i="2"/>
  <c r="M43" i="2"/>
  <c r="M55" i="2" s="1"/>
  <c r="N8" i="2"/>
  <c r="M44" i="2"/>
  <c r="M56" i="2" s="1"/>
  <c r="M49" i="2"/>
  <c r="M61" i="2" s="1"/>
  <c r="M46" i="2"/>
  <c r="M58" i="2" s="1"/>
  <c r="N68" i="2"/>
  <c r="O36" i="2"/>
  <c r="O68" i="2" s="1"/>
  <c r="AS3" i="2"/>
  <c r="S3" i="2"/>
  <c r="V9" i="2"/>
  <c r="V48" i="2"/>
  <c r="V46" i="2"/>
  <c r="V44" i="2"/>
  <c r="V42" i="2"/>
  <c r="V51" i="2"/>
  <c r="V50" i="2"/>
  <c r="V70" i="2"/>
  <c r="V71" i="2" s="1"/>
  <c r="V72" i="2" s="1"/>
  <c r="W8" i="2"/>
  <c r="V45" i="2"/>
  <c r="V47" i="2"/>
  <c r="V49" i="2"/>
  <c r="V43" i="2"/>
  <c r="Q9" i="2"/>
  <c r="Q70" i="2"/>
  <c r="Q71" i="2" s="1"/>
  <c r="Q72" i="2" s="1"/>
  <c r="Q49" i="2"/>
  <c r="Q47" i="2"/>
  <c r="Q45" i="2"/>
  <c r="Q43" i="2"/>
  <c r="Q51" i="2"/>
  <c r="Q48" i="2"/>
  <c r="Q46" i="2"/>
  <c r="Q44" i="2"/>
  <c r="R8" i="2"/>
  <c r="Q42" i="2"/>
  <c r="Q50" i="2"/>
  <c r="S35" i="1"/>
  <c r="I87" i="1"/>
  <c r="F34" i="2"/>
  <c r="T35" i="1"/>
  <c r="AP10" i="2"/>
  <c r="AQ10" i="2" s="1"/>
  <c r="AR10" i="2" s="1"/>
  <c r="AS10" i="2" s="1"/>
  <c r="AT10" i="2" s="1"/>
  <c r="AU10" i="2" s="1"/>
  <c r="AV10" i="2" s="1"/>
  <c r="AW10" i="2" s="1"/>
  <c r="AX10" i="2" s="1"/>
  <c r="AY10" i="2" s="1"/>
  <c r="AZ10" i="2" s="1"/>
  <c r="BA10" i="2" s="1"/>
  <c r="BB10" i="2" s="1"/>
  <c r="BC10" i="2" s="1"/>
  <c r="BD10" i="2" s="1"/>
  <c r="BE10" i="2" s="1"/>
  <c r="BF10" i="2" s="1"/>
  <c r="BG10" i="2" s="1"/>
  <c r="BH10" i="2" s="1"/>
  <c r="BI10" i="2" s="1"/>
  <c r="BJ10" i="2" s="1"/>
  <c r="BK10" i="2" s="1"/>
  <c r="BL10" i="2" s="1"/>
  <c r="BM10" i="2" s="1"/>
  <c r="BN10" i="2" s="1"/>
  <c r="BO10" i="2" s="1"/>
  <c r="BP10" i="2" s="1"/>
  <c r="BQ10" i="2" s="1"/>
  <c r="BR10" i="2" s="1"/>
  <c r="W68" i="2"/>
  <c r="X36" i="2"/>
  <c r="H72" i="2"/>
  <c r="J52" i="2"/>
  <c r="E89" i="1" s="1"/>
  <c r="E90" i="1" s="1"/>
  <c r="Y3" i="2"/>
  <c r="V10" i="2"/>
  <c r="W10" i="2" s="1"/>
  <c r="X10" i="2" s="1"/>
  <c r="Y10" i="2" s="1"/>
  <c r="Z10" i="2" s="1"/>
  <c r="AA10" i="2" s="1"/>
  <c r="AB10" i="2" s="1"/>
  <c r="AC10" i="2" s="1"/>
  <c r="AD10" i="2" s="1"/>
  <c r="AE10" i="2" s="1"/>
  <c r="AF10" i="2" s="1"/>
  <c r="AG10" i="2" s="1"/>
  <c r="AH10" i="2" s="1"/>
  <c r="AI10" i="2" s="1"/>
  <c r="AJ10" i="2" s="1"/>
  <c r="AK10" i="2" s="1"/>
  <c r="AL10" i="2" s="1"/>
  <c r="AM10" i="2" s="1"/>
  <c r="AN10" i="2" s="1"/>
  <c r="Q10" i="2"/>
  <c r="R10" i="2" s="1"/>
  <c r="S10" i="2" s="1"/>
  <c r="T10" i="2" s="1"/>
  <c r="O3" i="2"/>
  <c r="R12" i="8" l="1"/>
  <c r="Q17" i="8"/>
  <c r="H52" i="2"/>
  <c r="E92" i="1"/>
  <c r="C12" i="9" s="1"/>
  <c r="D90" i="1"/>
  <c r="P15" i="8"/>
  <c r="P52" i="8" s="1"/>
  <c r="P53" i="8" s="1"/>
  <c r="Q4" i="8"/>
  <c r="AT8" i="8"/>
  <c r="AS31" i="8"/>
  <c r="BM25" i="8"/>
  <c r="Z31" i="8"/>
  <c r="AA8" i="8"/>
  <c r="AT25" i="8"/>
  <c r="P9" i="8"/>
  <c r="O32" i="8"/>
  <c r="O34" i="8" s="1"/>
  <c r="O35" i="8" s="1"/>
  <c r="O16" i="8"/>
  <c r="Z3" i="8"/>
  <c r="L52" i="2"/>
  <c r="F89" i="1" s="1"/>
  <c r="H68" i="2"/>
  <c r="I7" i="2"/>
  <c r="I9" i="2" s="1"/>
  <c r="S36" i="2"/>
  <c r="S68" i="2" s="1"/>
  <c r="I29" i="3"/>
  <c r="I31" i="3" s="1"/>
  <c r="I32" i="3" s="1"/>
  <c r="K4" i="3"/>
  <c r="K12" i="3" s="1"/>
  <c r="AN22" i="3"/>
  <c r="AE10" i="3"/>
  <c r="AE30" i="3" s="1"/>
  <c r="J9" i="3"/>
  <c r="K9" i="3" s="1"/>
  <c r="AG10" i="3"/>
  <c r="AG30" i="3" s="1"/>
  <c r="AH10" i="3"/>
  <c r="AH30" i="3" s="1"/>
  <c r="AF10" i="3"/>
  <c r="AF30" i="3" s="1"/>
  <c r="K3" i="3"/>
  <c r="AF5" i="3" s="1"/>
  <c r="AI10" i="3"/>
  <c r="AI30" i="3" s="1"/>
  <c r="AK10" i="3"/>
  <c r="AK30" i="3" s="1"/>
  <c r="H32" i="2"/>
  <c r="H33" i="2" s="1"/>
  <c r="D75" i="1"/>
  <c r="B8" i="9" s="1"/>
  <c r="B9" i="9" s="1"/>
  <c r="AS31" i="2"/>
  <c r="K2" i="2"/>
  <c r="L2" i="2" s="1"/>
  <c r="M2" i="2" s="1"/>
  <c r="J5" i="2"/>
  <c r="P3" i="3"/>
  <c r="N9" i="2"/>
  <c r="N70" i="2"/>
  <c r="N71" i="2" s="1"/>
  <c r="N72" i="2" s="1"/>
  <c r="N48" i="2"/>
  <c r="N60" i="2" s="1"/>
  <c r="N45" i="2"/>
  <c r="N57" i="2" s="1"/>
  <c r="N41" i="2"/>
  <c r="N50" i="2"/>
  <c r="N62" i="2" s="1"/>
  <c r="N46" i="2"/>
  <c r="N58" i="2" s="1"/>
  <c r="N51" i="2"/>
  <c r="N47" i="2"/>
  <c r="O8" i="2"/>
  <c r="N44" i="2"/>
  <c r="N56" i="2" s="1"/>
  <c r="N49" i="2"/>
  <c r="N61" i="2" s="1"/>
  <c r="N42" i="2"/>
  <c r="N54" i="2" s="1"/>
  <c r="N43" i="2"/>
  <c r="N55" i="2" s="1"/>
  <c r="AA31" i="2"/>
  <c r="H35" i="2"/>
  <c r="H69" i="2"/>
  <c r="H34" i="2"/>
  <c r="AO20" i="3"/>
  <c r="AP19" i="3" s="1"/>
  <c r="AQ19" i="3" s="1"/>
  <c r="AR19" i="3" s="1"/>
  <c r="AS19" i="3" s="1"/>
  <c r="AT19" i="3" s="1"/>
  <c r="AU19" i="3" s="1"/>
  <c r="AV19" i="3" s="1"/>
  <c r="AW19" i="3" s="1"/>
  <c r="AX19" i="3" s="1"/>
  <c r="AY19" i="3" s="1"/>
  <c r="AZ19" i="3" s="1"/>
  <c r="BA19" i="3" s="1"/>
  <c r="BB19" i="3" s="1"/>
  <c r="BC19" i="3" s="1"/>
  <c r="BD19" i="3" s="1"/>
  <c r="BE19" i="3" s="1"/>
  <c r="BF19" i="3" s="1"/>
  <c r="BG19" i="3" s="1"/>
  <c r="BH19" i="3" s="1"/>
  <c r="BI19" i="3" s="1"/>
  <c r="AH22" i="3"/>
  <c r="AB22" i="3"/>
  <c r="AK22" i="3"/>
  <c r="AG22" i="3"/>
  <c r="AF22" i="3"/>
  <c r="AD22" i="3"/>
  <c r="AA22" i="3"/>
  <c r="AM22" i="3"/>
  <c r="AE22" i="3"/>
  <c r="AL22" i="3"/>
  <c r="AC22" i="3"/>
  <c r="Z22" i="3"/>
  <c r="AI22" i="3"/>
  <c r="T36" i="2"/>
  <c r="T68" i="2" s="1"/>
  <c r="T28" i="3"/>
  <c r="V41" i="2"/>
  <c r="T3" i="2"/>
  <c r="N31" i="2"/>
  <c r="X68" i="2"/>
  <c r="Y36" i="2"/>
  <c r="Q41" i="2"/>
  <c r="Z3" i="2"/>
  <c r="AP41" i="2"/>
  <c r="W9" i="2"/>
  <c r="W48" i="2"/>
  <c r="W46" i="2"/>
  <c r="W44" i="2"/>
  <c r="W42" i="2"/>
  <c r="W51" i="2"/>
  <c r="W50" i="2"/>
  <c r="W49" i="2"/>
  <c r="W47" i="2"/>
  <c r="W70" i="2"/>
  <c r="W71" i="2" s="1"/>
  <c r="W72" i="2" s="1"/>
  <c r="W43" i="2"/>
  <c r="W45" i="2"/>
  <c r="W41" i="2"/>
  <c r="X8" i="2"/>
  <c r="AQ9" i="2"/>
  <c r="AQ70" i="2"/>
  <c r="AQ71" i="2" s="1"/>
  <c r="AQ72" i="2" s="1"/>
  <c r="AQ43" i="2"/>
  <c r="AQ51" i="2"/>
  <c r="AQ50" i="2"/>
  <c r="AQ44" i="2"/>
  <c r="AQ42" i="2"/>
  <c r="AQ46" i="2"/>
  <c r="AQ49" i="2"/>
  <c r="AQ45" i="2"/>
  <c r="AQ48" i="2"/>
  <c r="AQ41" i="2"/>
  <c r="AQ47" i="2"/>
  <c r="AR8" i="2"/>
  <c r="R9" i="2"/>
  <c r="R70" i="2"/>
  <c r="R71" i="2" s="1"/>
  <c r="R72" i="2" s="1"/>
  <c r="R51" i="2"/>
  <c r="R49" i="2"/>
  <c r="R47" i="2"/>
  <c r="R45" i="2"/>
  <c r="R48" i="2"/>
  <c r="R46" i="2"/>
  <c r="R44" i="2"/>
  <c r="R42" i="2"/>
  <c r="R50" i="2"/>
  <c r="R43" i="2"/>
  <c r="R41" i="2"/>
  <c r="S8" i="2"/>
  <c r="AT3" i="2"/>
  <c r="M59" i="2"/>
  <c r="M52" i="2" s="1"/>
  <c r="M53" i="2"/>
  <c r="AR68" i="2"/>
  <c r="AS36" i="2"/>
  <c r="I68" i="2" l="1"/>
  <c r="F90" i="1"/>
  <c r="F92" i="1"/>
  <c r="D12" i="9" s="1"/>
  <c r="S12" i="8"/>
  <c r="R17" i="8"/>
  <c r="D78" i="1"/>
  <c r="D85" i="1" s="1"/>
  <c r="AB8" i="8"/>
  <c r="AA31" i="8"/>
  <c r="AU25" i="8"/>
  <c r="AU10" i="8"/>
  <c r="AU33" i="8" s="1"/>
  <c r="AA3" i="8"/>
  <c r="AT5" i="8"/>
  <c r="Q15" i="8"/>
  <c r="Q52" i="8" s="1"/>
  <c r="Q53" i="8" s="1"/>
  <c r="R4" i="8"/>
  <c r="AT31" i="8"/>
  <c r="AU8" i="8"/>
  <c r="BN25" i="8"/>
  <c r="Q9" i="8"/>
  <c r="P32" i="8"/>
  <c r="P34" i="8" s="1"/>
  <c r="P35" i="8" s="1"/>
  <c r="P16" i="8"/>
  <c r="N2" i="2"/>
  <c r="AO22" i="3"/>
  <c r="AR5" i="3"/>
  <c r="AE5" i="3"/>
  <c r="AH5" i="3"/>
  <c r="L4" i="3"/>
  <c r="J29" i="3"/>
  <c r="J31" i="3" s="1"/>
  <c r="J32" i="3" s="1"/>
  <c r="AI5" i="3"/>
  <c r="J13" i="3"/>
  <c r="N38" i="2" s="1"/>
  <c r="AG5" i="3"/>
  <c r="K13" i="3"/>
  <c r="O38" i="2" s="1"/>
  <c r="L9" i="3"/>
  <c r="L13" i="3" s="1"/>
  <c r="K29" i="3"/>
  <c r="K31" i="3" s="1"/>
  <c r="I32" i="2"/>
  <c r="J32" i="2" s="1"/>
  <c r="AJ22" i="3"/>
  <c r="AM10" i="3"/>
  <c r="AM30" i="3" s="1"/>
  <c r="BA5" i="3"/>
  <c r="AN10" i="3"/>
  <c r="AN30" i="3" s="1"/>
  <c r="AL10" i="3"/>
  <c r="AL30" i="3" s="1"/>
  <c r="P28" i="3"/>
  <c r="AJ10" i="3"/>
  <c r="AJ30" i="3" s="1"/>
  <c r="AN28" i="3"/>
  <c r="BF22" i="3"/>
  <c r="BH22" i="3"/>
  <c r="BG22" i="3"/>
  <c r="AP5" i="3"/>
  <c r="AT5" i="3"/>
  <c r="BC5" i="3"/>
  <c r="BL5" i="3"/>
  <c r="AS5" i="3"/>
  <c r="AK5" i="3"/>
  <c r="AM5" i="3"/>
  <c r="BI5" i="3"/>
  <c r="BE22" i="3"/>
  <c r="Y68" i="2"/>
  <c r="Z36" i="2"/>
  <c r="N53" i="2"/>
  <c r="AR9" i="2"/>
  <c r="AR70" i="2"/>
  <c r="AR71" i="2" s="1"/>
  <c r="AR72" i="2" s="1"/>
  <c r="AR51" i="2"/>
  <c r="AR50" i="2"/>
  <c r="AR44" i="2"/>
  <c r="AR42" i="2"/>
  <c r="AR46" i="2"/>
  <c r="AR48" i="2"/>
  <c r="AR45" i="2"/>
  <c r="AR47" i="2"/>
  <c r="AR49" i="2"/>
  <c r="AR43" i="2"/>
  <c r="AR41" i="2"/>
  <c r="AS8" i="2"/>
  <c r="AB31" i="2"/>
  <c r="AO28" i="3"/>
  <c r="BI20" i="3"/>
  <c r="BJ19" i="3" s="1"/>
  <c r="BK19" i="3" s="1"/>
  <c r="BL19" i="3" s="1"/>
  <c r="BM19" i="3" s="1"/>
  <c r="BN19" i="3" s="1"/>
  <c r="BO19" i="3" s="1"/>
  <c r="U28" i="3"/>
  <c r="AO10" i="3"/>
  <c r="AO30" i="3" s="1"/>
  <c r="M64" i="2"/>
  <c r="N59" i="2"/>
  <c r="N64" i="2" s="1"/>
  <c r="AA3" i="2"/>
  <c r="O31" i="2"/>
  <c r="AX5" i="3"/>
  <c r="BD5" i="3"/>
  <c r="BB5" i="3"/>
  <c r="AV5" i="3"/>
  <c r="AL5" i="3"/>
  <c r="AY5" i="3"/>
  <c r="BG5" i="3"/>
  <c r="BJ5" i="3"/>
  <c r="AJ5" i="3"/>
  <c r="BK5" i="3"/>
  <c r="BM5" i="3"/>
  <c r="AW5" i="3"/>
  <c r="AU5" i="3"/>
  <c r="BN5" i="3"/>
  <c r="AN5" i="3"/>
  <c r="BF5" i="3"/>
  <c r="BO5" i="3"/>
  <c r="BE5" i="3"/>
  <c r="O9" i="2"/>
  <c r="O70" i="2"/>
  <c r="O71" i="2" s="1"/>
  <c r="O41" i="2"/>
  <c r="O47" i="2"/>
  <c r="O51" i="2"/>
  <c r="O46" i="2"/>
  <c r="O58" i="2" s="1"/>
  <c r="P58" i="2" s="1"/>
  <c r="Q58" i="2" s="1"/>
  <c r="R58" i="2" s="1"/>
  <c r="O49" i="2"/>
  <c r="O61" i="2" s="1"/>
  <c r="P61" i="2" s="1"/>
  <c r="Q61" i="2" s="1"/>
  <c r="R61" i="2" s="1"/>
  <c r="O45" i="2"/>
  <c r="O57" i="2" s="1"/>
  <c r="P57" i="2" s="1"/>
  <c r="Q57" i="2" s="1"/>
  <c r="R57" i="2" s="1"/>
  <c r="O44" i="2"/>
  <c r="O56" i="2" s="1"/>
  <c r="P56" i="2" s="1"/>
  <c r="Q56" i="2" s="1"/>
  <c r="R56" i="2" s="1"/>
  <c r="O48" i="2"/>
  <c r="O60" i="2" s="1"/>
  <c r="O42" i="2"/>
  <c r="O54" i="2" s="1"/>
  <c r="O50" i="2"/>
  <c r="O62" i="2" s="1"/>
  <c r="O43" i="2"/>
  <c r="O55" i="2" s="1"/>
  <c r="P55" i="2" s="1"/>
  <c r="Q55" i="2" s="1"/>
  <c r="R55" i="2" s="1"/>
  <c r="L12" i="3"/>
  <c r="M4" i="3"/>
  <c r="AU3" i="2"/>
  <c r="BI22" i="3"/>
  <c r="J34" i="2"/>
  <c r="J67" i="2"/>
  <c r="J35" i="2"/>
  <c r="AZ5" i="3"/>
  <c r="S9" i="2"/>
  <c r="S70" i="2"/>
  <c r="S71" i="2" s="1"/>
  <c r="S72" i="2" s="1"/>
  <c r="S51" i="2"/>
  <c r="S50" i="2"/>
  <c r="S47" i="2"/>
  <c r="S46" i="2"/>
  <c r="S49" i="2"/>
  <c r="S43" i="2"/>
  <c r="S42" i="2"/>
  <c r="S44" i="2"/>
  <c r="S48" i="2"/>
  <c r="T8" i="2"/>
  <c r="S45" i="2"/>
  <c r="S41" i="2"/>
  <c r="BH5" i="3"/>
  <c r="AQ5" i="3"/>
  <c r="AT31" i="2"/>
  <c r="AS68" i="2"/>
  <c r="AT36" i="2"/>
  <c r="X9" i="2"/>
  <c r="X50" i="2"/>
  <c r="X48" i="2"/>
  <c r="X46" i="2"/>
  <c r="X44" i="2"/>
  <c r="X51" i="2"/>
  <c r="X49" i="2"/>
  <c r="X47" i="2"/>
  <c r="X45" i="2"/>
  <c r="X43" i="2"/>
  <c r="X41" i="2"/>
  <c r="X70" i="2"/>
  <c r="X71" i="2" s="1"/>
  <c r="X72" i="2" s="1"/>
  <c r="X42" i="2"/>
  <c r="Y8" i="2"/>
  <c r="K69" i="2"/>
  <c r="K5" i="2"/>
  <c r="I35" i="2"/>
  <c r="I69" i="2"/>
  <c r="I34" i="2"/>
  <c r="AO5" i="3"/>
  <c r="T12" i="8" l="1"/>
  <c r="S17" i="8"/>
  <c r="AB3" i="8"/>
  <c r="AU5" i="8"/>
  <c r="AV8" i="8"/>
  <c r="AU31" i="8"/>
  <c r="BO25" i="8"/>
  <c r="R15" i="8"/>
  <c r="R52" i="8" s="1"/>
  <c r="R53" i="8" s="1"/>
  <c r="S4" i="8"/>
  <c r="R9" i="8"/>
  <c r="Q16" i="8"/>
  <c r="Q32" i="8"/>
  <c r="Q34" i="8" s="1"/>
  <c r="Q35" i="8" s="1"/>
  <c r="AB31" i="8"/>
  <c r="AC8" i="8"/>
  <c r="AV25" i="8"/>
  <c r="AV10" i="8"/>
  <c r="AV33" i="8" s="1"/>
  <c r="K32" i="3"/>
  <c r="O2" i="2"/>
  <c r="P2" i="2" s="1"/>
  <c r="L29" i="3"/>
  <c r="L31" i="3" s="1"/>
  <c r="L32" i="3" s="1"/>
  <c r="M9" i="3"/>
  <c r="M13" i="3" s="1"/>
  <c r="I33" i="2"/>
  <c r="S61" i="2"/>
  <c r="S58" i="2"/>
  <c r="E75" i="1"/>
  <c r="C8" i="9" s="1"/>
  <c r="C9" i="9" s="1"/>
  <c r="S57" i="2"/>
  <c r="N52" i="2"/>
  <c r="S55" i="2"/>
  <c r="S56" i="2"/>
  <c r="P54" i="2"/>
  <c r="O53" i="2"/>
  <c r="P60" i="2"/>
  <c r="O59" i="2"/>
  <c r="O52" i="2" s="1"/>
  <c r="AS9" i="2"/>
  <c r="AS51" i="2"/>
  <c r="AS50" i="2"/>
  <c r="AS70" i="2"/>
  <c r="AS71" i="2" s="1"/>
  <c r="AS72" i="2" s="1"/>
  <c r="AS46" i="2"/>
  <c r="AS49" i="2"/>
  <c r="AS41" i="2"/>
  <c r="AS45" i="2"/>
  <c r="AS42" i="2"/>
  <c r="AS44" i="2"/>
  <c r="AS47" i="2"/>
  <c r="AS48" i="2"/>
  <c r="AS43" i="2"/>
  <c r="AT8" i="2"/>
  <c r="AU31" i="2"/>
  <c r="AB3" i="2"/>
  <c r="T9" i="2"/>
  <c r="T70" i="2"/>
  <c r="T71" i="2" s="1"/>
  <c r="T47" i="2"/>
  <c r="T51" i="2"/>
  <c r="T50" i="2"/>
  <c r="T42" i="2"/>
  <c r="T44" i="2"/>
  <c r="T48" i="2"/>
  <c r="T49" i="2"/>
  <c r="T46" i="2"/>
  <c r="T43" i="2"/>
  <c r="T45" i="2"/>
  <c r="T41" i="2"/>
  <c r="V28" i="3"/>
  <c r="AQ10" i="3"/>
  <c r="AQ30" i="3" s="1"/>
  <c r="AP22" i="3"/>
  <c r="Z68" i="2"/>
  <c r="AA36" i="2"/>
  <c r="AV3" i="2"/>
  <c r="P62" i="2"/>
  <c r="M12" i="3"/>
  <c r="N4" i="3"/>
  <c r="K67" i="2"/>
  <c r="K34" i="2"/>
  <c r="K35" i="2"/>
  <c r="O72" i="2"/>
  <c r="P72" i="2"/>
  <c r="AC31" i="2"/>
  <c r="K32" i="2"/>
  <c r="J33" i="2"/>
  <c r="AT68" i="2"/>
  <c r="AU36" i="2"/>
  <c r="AP10" i="3"/>
  <c r="AP30" i="3" s="1"/>
  <c r="Y9" i="2"/>
  <c r="Y70" i="2"/>
  <c r="Y71" i="2" s="1"/>
  <c r="Y72" i="2" s="1"/>
  <c r="Y51" i="2"/>
  <c r="Y50" i="2"/>
  <c r="Y46" i="2"/>
  <c r="Y43" i="2"/>
  <c r="Y49" i="2"/>
  <c r="Y44" i="2"/>
  <c r="Y48" i="2"/>
  <c r="Y42" i="2"/>
  <c r="Y45" i="2"/>
  <c r="Y41" i="2"/>
  <c r="Z8" i="2"/>
  <c r="Y47" i="2"/>
  <c r="P38" i="2"/>
  <c r="AP28" i="3"/>
  <c r="BJ22" i="3"/>
  <c r="U12" i="8" l="1"/>
  <c r="T17" i="8"/>
  <c r="E78" i="1"/>
  <c r="E85" i="1" s="1"/>
  <c r="R16" i="8"/>
  <c r="R32" i="8"/>
  <c r="R34" i="8" s="1"/>
  <c r="R35" i="8" s="1"/>
  <c r="S9" i="8"/>
  <c r="AW8" i="8"/>
  <c r="AV31" i="8"/>
  <c r="S15" i="8"/>
  <c r="S52" i="8" s="1"/>
  <c r="S53" i="8" s="1"/>
  <c r="T4" i="8"/>
  <c r="AC31" i="8"/>
  <c r="AD8" i="8"/>
  <c r="AW25" i="8"/>
  <c r="AW10" i="8"/>
  <c r="AW33" i="8" s="1"/>
  <c r="AC3" i="8"/>
  <c r="AV5" i="8"/>
  <c r="Q2" i="2"/>
  <c r="R2" i="2" s="1"/>
  <c r="S2" i="2" s="1"/>
  <c r="T2" i="2" s="1"/>
  <c r="U2" i="2" s="1"/>
  <c r="F16" i="1"/>
  <c r="P5" i="2" s="1"/>
  <c r="P34" i="2" s="1"/>
  <c r="N9" i="3"/>
  <c r="N29" i="3" s="1"/>
  <c r="N31" i="3" s="1"/>
  <c r="M29" i="3"/>
  <c r="M31" i="3" s="1"/>
  <c r="M32" i="3" s="1"/>
  <c r="T61" i="2"/>
  <c r="U61" i="2" s="1"/>
  <c r="V61" i="2" s="1"/>
  <c r="W61" i="2" s="1"/>
  <c r="X61" i="2" s="1"/>
  <c r="Y61" i="2" s="1"/>
  <c r="G76" i="1"/>
  <c r="T58" i="2"/>
  <c r="O64" i="2"/>
  <c r="T57" i="2"/>
  <c r="U57" i="2" s="1"/>
  <c r="V57" i="2" s="1"/>
  <c r="W57" i="2" s="1"/>
  <c r="X57" i="2" s="1"/>
  <c r="Y57" i="2" s="1"/>
  <c r="T56" i="2"/>
  <c r="U56" i="2" s="1"/>
  <c r="V56" i="2" s="1"/>
  <c r="W56" i="2" s="1"/>
  <c r="X56" i="2" s="1"/>
  <c r="Y56" i="2" s="1"/>
  <c r="T55" i="2"/>
  <c r="U55" i="2" s="1"/>
  <c r="V55" i="2" s="1"/>
  <c r="W55" i="2" s="1"/>
  <c r="X55" i="2" s="1"/>
  <c r="Y55" i="2" s="1"/>
  <c r="Q62" i="2"/>
  <c r="AW3" i="2"/>
  <c r="T72" i="2"/>
  <c r="U72" i="2"/>
  <c r="AD31" i="2"/>
  <c r="AC3" i="2"/>
  <c r="Z9" i="2"/>
  <c r="Z50" i="2"/>
  <c r="Z70" i="2"/>
  <c r="Z71" i="2" s="1"/>
  <c r="Z72" i="2" s="1"/>
  <c r="Z46" i="2"/>
  <c r="Z43" i="2"/>
  <c r="Z49" i="2"/>
  <c r="Z44" i="2"/>
  <c r="Z42" i="2"/>
  <c r="Z51" i="2"/>
  <c r="Z48" i="2"/>
  <c r="Z45" i="2"/>
  <c r="Z41" i="2"/>
  <c r="AA8" i="2"/>
  <c r="Z47" i="2"/>
  <c r="N12" i="3"/>
  <c r="O4" i="3"/>
  <c r="O9" i="3"/>
  <c r="Q38" i="2"/>
  <c r="AA68" i="2"/>
  <c r="AB36" i="2"/>
  <c r="AQ28" i="3"/>
  <c r="BK22" i="3"/>
  <c r="Q60" i="2"/>
  <c r="P59" i="2"/>
  <c r="P52" i="2" s="1"/>
  <c r="G89" i="1" s="1"/>
  <c r="AV31" i="2"/>
  <c r="Q54" i="2"/>
  <c r="P53" i="2"/>
  <c r="AU68" i="2"/>
  <c r="AV36" i="2"/>
  <c r="AT9" i="2"/>
  <c r="AT48" i="2"/>
  <c r="AT46" i="2"/>
  <c r="AT44" i="2"/>
  <c r="AT42" i="2"/>
  <c r="AT70" i="2"/>
  <c r="AT71" i="2" s="1"/>
  <c r="AT72" i="2" s="1"/>
  <c r="AT51" i="2"/>
  <c r="AT50" i="2"/>
  <c r="AT49" i="2"/>
  <c r="AT41" i="2"/>
  <c r="AU8" i="2"/>
  <c r="AT47" i="2"/>
  <c r="AT43" i="2"/>
  <c r="AT45" i="2"/>
  <c r="K33" i="2"/>
  <c r="W28" i="3"/>
  <c r="AQ22" i="3"/>
  <c r="N32" i="3" l="1"/>
  <c r="N13" i="3"/>
  <c r="V12" i="8"/>
  <c r="U17" i="8"/>
  <c r="G90" i="1"/>
  <c r="G92" i="1"/>
  <c r="E12" i="9" s="1"/>
  <c r="U58" i="2"/>
  <c r="V58" i="2" s="1"/>
  <c r="W58" i="2" s="1"/>
  <c r="X58" i="2" s="1"/>
  <c r="Y58" i="2" s="1"/>
  <c r="Z58" i="2" s="1"/>
  <c r="AD31" i="8"/>
  <c r="AE8" i="8"/>
  <c r="AX25" i="8"/>
  <c r="AX10" i="8"/>
  <c r="AX33" i="8" s="1"/>
  <c r="T15" i="8"/>
  <c r="T52" i="8" s="1"/>
  <c r="T53" i="8" s="1"/>
  <c r="U4" i="8"/>
  <c r="AW31" i="8"/>
  <c r="AX8" i="8"/>
  <c r="T9" i="8"/>
  <c r="S32" i="8"/>
  <c r="S34" i="8" s="1"/>
  <c r="S35" i="8" s="1"/>
  <c r="S16" i="8"/>
  <c r="AD3" i="8"/>
  <c r="AW5" i="8"/>
  <c r="V2" i="2"/>
  <c r="W2" i="2" s="1"/>
  <c r="X2" i="2" s="1"/>
  <c r="Y2" i="2" s="1"/>
  <c r="Z2" i="2" s="1"/>
  <c r="G16" i="1"/>
  <c r="Z57" i="2"/>
  <c r="Z61" i="2"/>
  <c r="Z56" i="2"/>
  <c r="Z55" i="2"/>
  <c r="R38" i="2"/>
  <c r="P64" i="2"/>
  <c r="AV68" i="2"/>
  <c r="AW36" i="2"/>
  <c r="AE31" i="2"/>
  <c r="X28" i="3"/>
  <c r="AR22" i="3"/>
  <c r="AR10" i="3"/>
  <c r="AR30" i="3" s="1"/>
  <c r="O12" i="3"/>
  <c r="P4" i="3"/>
  <c r="R62" i="2"/>
  <c r="R60" i="2"/>
  <c r="Q59" i="2"/>
  <c r="Q52" i="2" s="1"/>
  <c r="R54" i="2"/>
  <c r="Q53" i="2"/>
  <c r="AA9" i="2"/>
  <c r="AA70" i="2"/>
  <c r="AA71" i="2" s="1"/>
  <c r="AA72" i="2" s="1"/>
  <c r="AA51" i="2"/>
  <c r="AA49" i="2"/>
  <c r="AA44" i="2"/>
  <c r="AA42" i="2"/>
  <c r="AA48" i="2"/>
  <c r="AA47" i="2"/>
  <c r="AA45" i="2"/>
  <c r="AA43" i="2"/>
  <c r="AA41" i="2"/>
  <c r="AA50" i="2"/>
  <c r="AA46" i="2"/>
  <c r="AB8" i="2"/>
  <c r="AW31" i="2"/>
  <c r="AB68" i="2"/>
  <c r="AC36" i="2"/>
  <c r="AD3" i="2"/>
  <c r="AU9" i="2"/>
  <c r="AU48" i="2"/>
  <c r="AU46" i="2"/>
  <c r="AU44" i="2"/>
  <c r="AU42" i="2"/>
  <c r="AU70" i="2"/>
  <c r="AU71" i="2" s="1"/>
  <c r="AU72" i="2" s="1"/>
  <c r="AU49" i="2"/>
  <c r="AU47" i="2"/>
  <c r="AU45" i="2"/>
  <c r="AU41" i="2"/>
  <c r="AV8" i="2"/>
  <c r="AU50" i="2"/>
  <c r="AU51" i="2"/>
  <c r="AU43" i="2"/>
  <c r="AR28" i="3"/>
  <c r="BL22" i="3"/>
  <c r="AX3" i="2"/>
  <c r="O13" i="3"/>
  <c r="P9" i="3"/>
  <c r="O29" i="3"/>
  <c r="O31" i="3" s="1"/>
  <c r="O32" i="3" s="1"/>
  <c r="W12" i="8" l="1"/>
  <c r="V17" i="8"/>
  <c r="U5" i="2"/>
  <c r="Q5" i="2" s="1"/>
  <c r="R5" i="2" s="1"/>
  <c r="S5" i="2" s="1"/>
  <c r="T5" i="2" s="1"/>
  <c r="U9" i="8"/>
  <c r="AX31" i="8"/>
  <c r="AY8" i="8"/>
  <c r="T32" i="8"/>
  <c r="T34" i="8" s="1"/>
  <c r="T35" i="8" s="1"/>
  <c r="T16" i="8"/>
  <c r="U15" i="8"/>
  <c r="U52" i="8" s="1"/>
  <c r="U53" i="8" s="1"/>
  <c r="V4" i="8"/>
  <c r="AE31" i="8"/>
  <c r="AF8" i="8"/>
  <c r="AY25" i="8"/>
  <c r="AY10" i="8"/>
  <c r="AY33" i="8" s="1"/>
  <c r="AE3" i="8"/>
  <c r="AX5" i="8"/>
  <c r="AA2" i="2"/>
  <c r="AA57" i="2"/>
  <c r="AA56" i="2"/>
  <c r="G77" i="1"/>
  <c r="E10" i="9" s="1"/>
  <c r="AA55" i="2"/>
  <c r="AA58" i="2"/>
  <c r="AA61" i="2"/>
  <c r="Y28" i="3"/>
  <c r="AS22" i="3"/>
  <c r="AS10" i="3"/>
  <c r="AS30" i="3" s="1"/>
  <c r="AX31" i="2"/>
  <c r="S54" i="2"/>
  <c r="R53" i="2"/>
  <c r="AC68" i="2"/>
  <c r="AD36" i="2"/>
  <c r="S60" i="2"/>
  <c r="R59" i="2"/>
  <c r="R52" i="2" s="1"/>
  <c r="AF31" i="2"/>
  <c r="AW68" i="2"/>
  <c r="AX36" i="2"/>
  <c r="AY3" i="2"/>
  <c r="Q64" i="2"/>
  <c r="AB9" i="2"/>
  <c r="AB49" i="2"/>
  <c r="AB47" i="2"/>
  <c r="AB45" i="2"/>
  <c r="AB43" i="2"/>
  <c r="AB41" i="2"/>
  <c r="AB70" i="2"/>
  <c r="AB71" i="2" s="1"/>
  <c r="AB72" i="2" s="1"/>
  <c r="AB42" i="2"/>
  <c r="AB51" i="2"/>
  <c r="AB48" i="2"/>
  <c r="AB50" i="2"/>
  <c r="AB46" i="2"/>
  <c r="AB44" i="2"/>
  <c r="AC8" i="2"/>
  <c r="S62" i="2"/>
  <c r="AS28" i="3"/>
  <c r="BM22" i="3"/>
  <c r="P13" i="3"/>
  <c r="Q9" i="3"/>
  <c r="P29" i="3"/>
  <c r="P31" i="3" s="1"/>
  <c r="P32" i="3" s="1"/>
  <c r="AE3" i="2"/>
  <c r="P12" i="3"/>
  <c r="Q4" i="3"/>
  <c r="AV9" i="2"/>
  <c r="AV70" i="2"/>
  <c r="AV71" i="2" s="1"/>
  <c r="AV72" i="2" s="1"/>
  <c r="AV50" i="2"/>
  <c r="AV48" i="2"/>
  <c r="AV46" i="2"/>
  <c r="AV44" i="2"/>
  <c r="AV49" i="2"/>
  <c r="AV47" i="2"/>
  <c r="AV45" i="2"/>
  <c r="AV43" i="2"/>
  <c r="AV41" i="2"/>
  <c r="AV51" i="2"/>
  <c r="AW8" i="2"/>
  <c r="AV42" i="2"/>
  <c r="S38" i="2"/>
  <c r="W17" i="8" l="1"/>
  <c r="X12" i="8"/>
  <c r="W4" i="8"/>
  <c r="V15" i="8"/>
  <c r="V52" i="8" s="1"/>
  <c r="V53" i="8" s="1"/>
  <c r="U32" i="8"/>
  <c r="U34" i="8" s="1"/>
  <c r="U35" i="8" s="1"/>
  <c r="U16" i="8"/>
  <c r="V9" i="8"/>
  <c r="AG8" i="8"/>
  <c r="AF31" i="8"/>
  <c r="AZ25" i="8"/>
  <c r="AZ10" i="8"/>
  <c r="AZ33" i="8" s="1"/>
  <c r="AY31" i="8"/>
  <c r="AZ8" i="8"/>
  <c r="AF3" i="8"/>
  <c r="AY5" i="8"/>
  <c r="AB56" i="2"/>
  <c r="AB2" i="2"/>
  <c r="AB57" i="2"/>
  <c r="AB58" i="2"/>
  <c r="AB61" i="2"/>
  <c r="AB55" i="2"/>
  <c r="R64" i="2"/>
  <c r="T62" i="2"/>
  <c r="AX68" i="2"/>
  <c r="AY36" i="2"/>
  <c r="AY31" i="2"/>
  <c r="AC9" i="2"/>
  <c r="AC70" i="2"/>
  <c r="AC71" i="2" s="1"/>
  <c r="AC72" i="2" s="1"/>
  <c r="AC49" i="2"/>
  <c r="AC47" i="2"/>
  <c r="AC45" i="2"/>
  <c r="AC43" i="2"/>
  <c r="AC41" i="2"/>
  <c r="AC48" i="2"/>
  <c r="AC46" i="2"/>
  <c r="AD8" i="2"/>
  <c r="AC42" i="2"/>
  <c r="AC50" i="2"/>
  <c r="AC51" i="2"/>
  <c r="AC44" i="2"/>
  <c r="AG31" i="2"/>
  <c r="T54" i="2"/>
  <c r="S53" i="2"/>
  <c r="Z28" i="3"/>
  <c r="AT22" i="3"/>
  <c r="AT10" i="3"/>
  <c r="AT30" i="3" s="1"/>
  <c r="T60" i="2"/>
  <c r="U60" i="2" s="1"/>
  <c r="S59" i="2"/>
  <c r="S64" i="2" s="1"/>
  <c r="Q12" i="3"/>
  <c r="R4" i="3"/>
  <c r="AD68" i="2"/>
  <c r="AE36" i="2"/>
  <c r="AW9" i="2"/>
  <c r="AW70" i="2"/>
  <c r="AW71" i="2" s="1"/>
  <c r="AW72" i="2" s="1"/>
  <c r="AW51" i="2"/>
  <c r="AW49" i="2"/>
  <c r="AW45" i="2"/>
  <c r="AW48" i="2"/>
  <c r="AW47" i="2"/>
  <c r="AW43" i="2"/>
  <c r="AW50" i="2"/>
  <c r="AW46" i="2"/>
  <c r="AW44" i="2"/>
  <c r="AW42" i="2"/>
  <c r="AX8" i="2"/>
  <c r="AW41" i="2"/>
  <c r="Q13" i="3"/>
  <c r="Q29" i="3"/>
  <c r="Q31" i="3" s="1"/>
  <c r="Q32" i="3" s="1"/>
  <c r="R9" i="3"/>
  <c r="T38" i="2"/>
  <c r="AF3" i="2"/>
  <c r="AT28" i="3"/>
  <c r="BN22" i="3"/>
  <c r="AZ3" i="2"/>
  <c r="Y12" i="8" l="1"/>
  <c r="X17" i="8"/>
  <c r="W9" i="8"/>
  <c r="W16" i="8" s="1"/>
  <c r="AZ31" i="8"/>
  <c r="BA8" i="8"/>
  <c r="AH8" i="8"/>
  <c r="AG31" i="8"/>
  <c r="BA25" i="8"/>
  <c r="BA10" i="8"/>
  <c r="BA33" i="8" s="1"/>
  <c r="V16" i="8"/>
  <c r="V32" i="8"/>
  <c r="V34" i="8" s="1"/>
  <c r="V35" i="8" s="1"/>
  <c r="AG3" i="8"/>
  <c r="AZ5" i="8"/>
  <c r="X4" i="8"/>
  <c r="W15" i="8"/>
  <c r="W52" i="8" s="1"/>
  <c r="W53" i="8" s="1"/>
  <c r="AC56" i="2"/>
  <c r="AC2" i="2"/>
  <c r="AC57" i="2"/>
  <c r="AC61" i="2"/>
  <c r="AC58" i="2"/>
  <c r="S52" i="2"/>
  <c r="AC55" i="2"/>
  <c r="U38" i="2"/>
  <c r="AH31" i="2"/>
  <c r="AD9" i="2"/>
  <c r="AD70" i="2"/>
  <c r="AD71" i="2" s="1"/>
  <c r="AD72" i="2" s="1"/>
  <c r="AD51" i="2"/>
  <c r="AD49" i="2"/>
  <c r="AD47" i="2"/>
  <c r="AD45" i="2"/>
  <c r="AD48" i="2"/>
  <c r="AD46" i="2"/>
  <c r="AD44" i="2"/>
  <c r="AD42" i="2"/>
  <c r="AD41" i="2"/>
  <c r="AD43" i="2"/>
  <c r="AD50" i="2"/>
  <c r="AE8" i="2"/>
  <c r="AZ31" i="2"/>
  <c r="AG3" i="2"/>
  <c r="R12" i="3"/>
  <c r="S4" i="3"/>
  <c r="AA28" i="3"/>
  <c r="AU22" i="3"/>
  <c r="AU10" i="3"/>
  <c r="AU30" i="3" s="1"/>
  <c r="AY68" i="2"/>
  <c r="AZ36" i="2"/>
  <c r="U62" i="2"/>
  <c r="R13" i="3"/>
  <c r="R29" i="3"/>
  <c r="R31" i="3" s="1"/>
  <c r="R32" i="3" s="1"/>
  <c r="S9" i="3"/>
  <c r="BA3" i="2"/>
  <c r="AE68" i="2"/>
  <c r="AF36" i="2"/>
  <c r="T59" i="2"/>
  <c r="T52" i="2" s="1"/>
  <c r="AU28" i="3"/>
  <c r="BO22" i="3"/>
  <c r="U54" i="2"/>
  <c r="T53" i="2"/>
  <c r="AX9" i="2"/>
  <c r="AX70" i="2"/>
  <c r="AX71" i="2" s="1"/>
  <c r="AX72" i="2" s="1"/>
  <c r="AX51" i="2"/>
  <c r="AX50" i="2"/>
  <c r="AX45" i="2"/>
  <c r="AX47" i="2"/>
  <c r="AX43" i="2"/>
  <c r="AX46" i="2"/>
  <c r="AX44" i="2"/>
  <c r="AX42" i="2"/>
  <c r="AY8" i="2"/>
  <c r="AX48" i="2"/>
  <c r="AX49" i="2"/>
  <c r="AX41" i="2"/>
  <c r="Z12" i="8" l="1"/>
  <c r="Y17" i="8"/>
  <c r="Y4" i="8"/>
  <c r="X15" i="8"/>
  <c r="X52" i="8" s="1"/>
  <c r="X53" i="8" s="1"/>
  <c r="AH31" i="8"/>
  <c r="AI8" i="8"/>
  <c r="BB25" i="8"/>
  <c r="BB10" i="8"/>
  <c r="BB33" i="8" s="1"/>
  <c r="AH3" i="8"/>
  <c r="BA5" i="8"/>
  <c r="BA31" i="8"/>
  <c r="BB8" i="8"/>
  <c r="W32" i="8"/>
  <c r="W34" i="8" s="1"/>
  <c r="W35" i="8" s="1"/>
  <c r="X9" i="8"/>
  <c r="AD56" i="2"/>
  <c r="AD61" i="2"/>
  <c r="AD57" i="2"/>
  <c r="AD2" i="2"/>
  <c r="AD58" i="2"/>
  <c r="H76" i="1"/>
  <c r="AD55" i="2"/>
  <c r="T64" i="2"/>
  <c r="AF68" i="2"/>
  <c r="AG36" i="2"/>
  <c r="V54" i="2"/>
  <c r="U53" i="2"/>
  <c r="AE9" i="2"/>
  <c r="AE70" i="2"/>
  <c r="AE71" i="2" s="1"/>
  <c r="AE72" i="2" s="1"/>
  <c r="AE51" i="2"/>
  <c r="AE50" i="2"/>
  <c r="AE41" i="2"/>
  <c r="AE48" i="2"/>
  <c r="AE45" i="2"/>
  <c r="AE47" i="2"/>
  <c r="AE49" i="2"/>
  <c r="AE43" i="2"/>
  <c r="AF8" i="2"/>
  <c r="AE46" i="2"/>
  <c r="AE44" i="2"/>
  <c r="AE42" i="2"/>
  <c r="AB28" i="3"/>
  <c r="AV22" i="3"/>
  <c r="AV10" i="3"/>
  <c r="AV30" i="3" s="1"/>
  <c r="BA31" i="2"/>
  <c r="AI31" i="2"/>
  <c r="S12" i="3"/>
  <c r="T4" i="3"/>
  <c r="BB3" i="2"/>
  <c r="AV28" i="3"/>
  <c r="V38" i="2"/>
  <c r="V62" i="2"/>
  <c r="S13" i="3"/>
  <c r="T9" i="3"/>
  <c r="S29" i="3"/>
  <c r="S31" i="3" s="1"/>
  <c r="S32" i="3" s="1"/>
  <c r="AY9" i="2"/>
  <c r="AY51" i="2"/>
  <c r="AY50" i="2"/>
  <c r="AY70" i="2"/>
  <c r="AY71" i="2" s="1"/>
  <c r="AY72" i="2" s="1"/>
  <c r="AY45" i="2"/>
  <c r="AY48" i="2"/>
  <c r="AY42" i="2"/>
  <c r="AY46" i="2"/>
  <c r="AY44" i="2"/>
  <c r="AZ8" i="2"/>
  <c r="AY47" i="2"/>
  <c r="AY49" i="2"/>
  <c r="AY43" i="2"/>
  <c r="AY41" i="2"/>
  <c r="V60" i="2"/>
  <c r="U59" i="2"/>
  <c r="U64" i="2" s="1"/>
  <c r="BA36" i="2"/>
  <c r="AZ68" i="2"/>
  <c r="AH3" i="2"/>
  <c r="AE56" i="2" l="1"/>
  <c r="AA12" i="8"/>
  <c r="Z17" i="8"/>
  <c r="BB31" i="8"/>
  <c r="BC8" i="8"/>
  <c r="AI3" i="8"/>
  <c r="BB5" i="8"/>
  <c r="X32" i="8"/>
  <c r="X34" i="8" s="1"/>
  <c r="X35" i="8" s="1"/>
  <c r="X16" i="8"/>
  <c r="Y9" i="8"/>
  <c r="AJ8" i="8"/>
  <c r="AI31" i="8"/>
  <c r="BC25" i="8"/>
  <c r="BC10" i="8"/>
  <c r="BC33" i="8" s="1"/>
  <c r="Z4" i="8"/>
  <c r="Y15" i="8"/>
  <c r="Y52" i="8" s="1"/>
  <c r="Y53" i="8" s="1"/>
  <c r="AE61" i="2"/>
  <c r="AE57" i="2"/>
  <c r="AE58" i="2"/>
  <c r="AE2" i="2"/>
  <c r="W38" i="2"/>
  <c r="H77" i="1"/>
  <c r="F10" i="9" s="1"/>
  <c r="U52" i="2"/>
  <c r="H89" i="1" s="1"/>
  <c r="AE55" i="2"/>
  <c r="BC3" i="2"/>
  <c r="AF9" i="2"/>
  <c r="AF70" i="2"/>
  <c r="AF71" i="2" s="1"/>
  <c r="AF72" i="2" s="1"/>
  <c r="AF51" i="2"/>
  <c r="AF50" i="2"/>
  <c r="AF41" i="2"/>
  <c r="AF48" i="2"/>
  <c r="AF45" i="2"/>
  <c r="AF49" i="2"/>
  <c r="AF43" i="2"/>
  <c r="AG8" i="2"/>
  <c r="AF46" i="2"/>
  <c r="AF44" i="2"/>
  <c r="AF56" i="2" s="1"/>
  <c r="AF47" i="2"/>
  <c r="AF42" i="2"/>
  <c r="AC28" i="3"/>
  <c r="AW22" i="3"/>
  <c r="AW10" i="3"/>
  <c r="AW30" i="3" s="1"/>
  <c r="AZ9" i="2"/>
  <c r="AZ50" i="2"/>
  <c r="AZ49" i="2"/>
  <c r="AZ47" i="2"/>
  <c r="AZ45" i="2"/>
  <c r="AZ43" i="2"/>
  <c r="AZ41" i="2"/>
  <c r="AZ70" i="2"/>
  <c r="AZ71" i="2" s="1"/>
  <c r="AZ72" i="2" s="1"/>
  <c r="AZ48" i="2"/>
  <c r="AZ42" i="2"/>
  <c r="AZ44" i="2"/>
  <c r="AZ51" i="2"/>
  <c r="BA8" i="2"/>
  <c r="AZ46" i="2"/>
  <c r="W54" i="2"/>
  <c r="V53" i="2"/>
  <c r="T13" i="3"/>
  <c r="T29" i="3"/>
  <c r="T31" i="3" s="1"/>
  <c r="T32" i="3" s="1"/>
  <c r="U9" i="3"/>
  <c r="AG68" i="2"/>
  <c r="AH36" i="2"/>
  <c r="AI3" i="2"/>
  <c r="AJ31" i="2"/>
  <c r="W60" i="2"/>
  <c r="V59" i="2"/>
  <c r="V64" i="2" s="1"/>
  <c r="T12" i="3"/>
  <c r="U4" i="3"/>
  <c r="BB31" i="2"/>
  <c r="W62" i="2"/>
  <c r="BA68" i="2"/>
  <c r="BB36" i="2"/>
  <c r="AW28" i="3"/>
  <c r="AA17" i="8" l="1"/>
  <c r="AB12" i="8"/>
  <c r="H90" i="1"/>
  <c r="H92" i="1"/>
  <c r="F12" i="9" s="1"/>
  <c r="AF61" i="2"/>
  <c r="AA4" i="8"/>
  <c r="Z15" i="8"/>
  <c r="Z52" i="8" s="1"/>
  <c r="Z53" i="8" s="1"/>
  <c r="Y16" i="8"/>
  <c r="Y32" i="8"/>
  <c r="Y34" i="8" s="1"/>
  <c r="Y35" i="8" s="1"/>
  <c r="Z9" i="8"/>
  <c r="AJ3" i="8"/>
  <c r="BC5" i="8"/>
  <c r="AJ31" i="8"/>
  <c r="BD25" i="8"/>
  <c r="BE10" i="8"/>
  <c r="BE33" i="8" s="1"/>
  <c r="BF10" i="8"/>
  <c r="BF33" i="8" s="1"/>
  <c r="BL10" i="8"/>
  <c r="BL33" i="8" s="1"/>
  <c r="BI10" i="8"/>
  <c r="BI33" i="8" s="1"/>
  <c r="BK10" i="8"/>
  <c r="BK33" i="8" s="1"/>
  <c r="BD10" i="8"/>
  <c r="BD33" i="8" s="1"/>
  <c r="BH10" i="8"/>
  <c r="BH33" i="8" s="1"/>
  <c r="BN10" i="8"/>
  <c r="BN33" i="8" s="1"/>
  <c r="BJ10" i="8"/>
  <c r="BJ33" i="8" s="1"/>
  <c r="BG10" i="8"/>
  <c r="BG33" i="8" s="1"/>
  <c r="BM10" i="8"/>
  <c r="BM33" i="8" s="1"/>
  <c r="BO10" i="8"/>
  <c r="BO33" i="8" s="1"/>
  <c r="BC31" i="8"/>
  <c r="BD8" i="8"/>
  <c r="AF57" i="2"/>
  <c r="AF58" i="2"/>
  <c r="AF2" i="2"/>
  <c r="AF55" i="2"/>
  <c r="AG9" i="2"/>
  <c r="AG70" i="2"/>
  <c r="AG71" i="2" s="1"/>
  <c r="AG72" i="2" s="1"/>
  <c r="AG48" i="2"/>
  <c r="AG45" i="2"/>
  <c r="AH8" i="2"/>
  <c r="AG47" i="2"/>
  <c r="AG51" i="2"/>
  <c r="AG50" i="2"/>
  <c r="AG46" i="2"/>
  <c r="AG44" i="2"/>
  <c r="AG56" i="2" s="1"/>
  <c r="AG43" i="2"/>
  <c r="AG49" i="2"/>
  <c r="AG41" i="2"/>
  <c r="AG42" i="2"/>
  <c r="BA9" i="2"/>
  <c r="BA70" i="2"/>
  <c r="BA71" i="2" s="1"/>
  <c r="BA72" i="2" s="1"/>
  <c r="BA49" i="2"/>
  <c r="BA47" i="2"/>
  <c r="BA45" i="2"/>
  <c r="BA43" i="2"/>
  <c r="BA41" i="2"/>
  <c r="BA48" i="2"/>
  <c r="BA46" i="2"/>
  <c r="BA44" i="2"/>
  <c r="BA50" i="2"/>
  <c r="BA42" i="2"/>
  <c r="BA51" i="2"/>
  <c r="BB8" i="2"/>
  <c r="X60" i="2"/>
  <c r="W59" i="2"/>
  <c r="W52" i="2" s="1"/>
  <c r="U13" i="3"/>
  <c r="U29" i="3"/>
  <c r="U31" i="3" s="1"/>
  <c r="U32" i="3" s="1"/>
  <c r="V9" i="3"/>
  <c r="BC31" i="2"/>
  <c r="AD28" i="3"/>
  <c r="AX22" i="3"/>
  <c r="AX10" i="3"/>
  <c r="AX30" i="3" s="1"/>
  <c r="BD3" i="2"/>
  <c r="V52" i="2"/>
  <c r="U12" i="3"/>
  <c r="V4" i="3"/>
  <c r="X62" i="2"/>
  <c r="AX28" i="3"/>
  <c r="BB68" i="2"/>
  <c r="BC36" i="2"/>
  <c r="X38" i="2"/>
  <c r="AI36" i="2"/>
  <c r="AH68" i="2"/>
  <c r="AK31" i="2"/>
  <c r="AJ3" i="2"/>
  <c r="X54" i="2"/>
  <c r="W53" i="2"/>
  <c r="AB17" i="8" l="1"/>
  <c r="AC12" i="8"/>
  <c r="AG61" i="2"/>
  <c r="AG57" i="2"/>
  <c r="BE8" i="8"/>
  <c r="BD31" i="8"/>
  <c r="BL5" i="8"/>
  <c r="BI5" i="8"/>
  <c r="BM5" i="8"/>
  <c r="BN5" i="8"/>
  <c r="BJ5" i="8"/>
  <c r="BO5" i="8"/>
  <c r="BG5" i="8"/>
  <c r="BH5" i="8"/>
  <c r="BE5" i="8"/>
  <c r="BD5" i="8"/>
  <c r="BK5" i="8"/>
  <c r="BF5" i="8"/>
  <c r="Z32" i="8"/>
  <c r="Z34" i="8" s="1"/>
  <c r="Z35" i="8" s="1"/>
  <c r="Z16" i="8"/>
  <c r="AA9" i="8"/>
  <c r="AA15" i="8"/>
  <c r="AA52" i="8" s="1"/>
  <c r="AA53" i="8" s="1"/>
  <c r="AB4" i="8"/>
  <c r="AG58" i="2"/>
  <c r="AG2" i="2"/>
  <c r="AG55" i="2"/>
  <c r="Y38" i="2"/>
  <c r="W64" i="2"/>
  <c r="BE3" i="2"/>
  <c r="Y60" i="2"/>
  <c r="X59" i="2"/>
  <c r="X52" i="2" s="1"/>
  <c r="AH9" i="2"/>
  <c r="AH70" i="2"/>
  <c r="AH71" i="2" s="1"/>
  <c r="AH72" i="2" s="1"/>
  <c r="AH48" i="2"/>
  <c r="AH46" i="2"/>
  <c r="AH44" i="2"/>
  <c r="AH56" i="2" s="1"/>
  <c r="AH42" i="2"/>
  <c r="AI8" i="2"/>
  <c r="AH51" i="2"/>
  <c r="AH50" i="2"/>
  <c r="AH43" i="2"/>
  <c r="AH49" i="2"/>
  <c r="AH41" i="2"/>
  <c r="AH45" i="2"/>
  <c r="AH47" i="2"/>
  <c r="AL31" i="2"/>
  <c r="V12" i="3"/>
  <c r="W4" i="3"/>
  <c r="AI68" i="2"/>
  <c r="AJ36" i="2"/>
  <c r="BC68" i="2"/>
  <c r="BD36" i="2"/>
  <c r="AE28" i="3"/>
  <c r="AY22" i="3"/>
  <c r="AY10" i="3"/>
  <c r="AY30" i="3" s="1"/>
  <c r="V13" i="3"/>
  <c r="V29" i="3"/>
  <c r="V31" i="3" s="1"/>
  <c r="V32" i="3" s="1"/>
  <c r="W9" i="3"/>
  <c r="AY28" i="3"/>
  <c r="Y62" i="2"/>
  <c r="BB9" i="2"/>
  <c r="BB70" i="2"/>
  <c r="BB71" i="2" s="1"/>
  <c r="BB72" i="2" s="1"/>
  <c r="BB51" i="2"/>
  <c r="BB49" i="2"/>
  <c r="BB47" i="2"/>
  <c r="BB45" i="2"/>
  <c r="BB48" i="2"/>
  <c r="BB46" i="2"/>
  <c r="BB44" i="2"/>
  <c r="BB42" i="2"/>
  <c r="BC8" i="2"/>
  <c r="BB43" i="2"/>
  <c r="BB41" i="2"/>
  <c r="BB50" i="2"/>
  <c r="BD31" i="2"/>
  <c r="AK3" i="2"/>
  <c r="Y54" i="2"/>
  <c r="X53" i="2"/>
  <c r="AD12" i="8" l="1"/>
  <c r="AC17" i="8"/>
  <c r="AH61" i="2"/>
  <c r="AH57" i="2"/>
  <c r="AH58" i="2"/>
  <c r="AB15" i="8"/>
  <c r="AB52" i="8" s="1"/>
  <c r="AB53" i="8" s="1"/>
  <c r="AC4" i="8"/>
  <c r="AA16" i="8"/>
  <c r="AB9" i="8"/>
  <c r="AC9" i="8" s="1"/>
  <c r="AA32" i="8"/>
  <c r="AA34" i="8" s="1"/>
  <c r="AA35" i="8" s="1"/>
  <c r="BF8" i="8"/>
  <c r="BE31" i="8"/>
  <c r="AH55" i="2"/>
  <c r="X64" i="2"/>
  <c r="AH2" i="2"/>
  <c r="Z38" i="2"/>
  <c r="BC9" i="2"/>
  <c r="BC70" i="2"/>
  <c r="BC71" i="2" s="1"/>
  <c r="BC72" i="2" s="1"/>
  <c r="BC48" i="2"/>
  <c r="BC47" i="2"/>
  <c r="BC51" i="2"/>
  <c r="BC50" i="2"/>
  <c r="BC46" i="2"/>
  <c r="BC41" i="2"/>
  <c r="BC44" i="2"/>
  <c r="BC42" i="2"/>
  <c r="BC43" i="2"/>
  <c r="BC49" i="2"/>
  <c r="BC45" i="2"/>
  <c r="BD8" i="2"/>
  <c r="W12" i="3"/>
  <c r="X4" i="3"/>
  <c r="Z60" i="2"/>
  <c r="Y59" i="2"/>
  <c r="Y52" i="2" s="1"/>
  <c r="BF3" i="2"/>
  <c r="Z54" i="2"/>
  <c r="Y53" i="2"/>
  <c r="BD68" i="2"/>
  <c r="BE36" i="2"/>
  <c r="AJ68" i="2"/>
  <c r="AK36" i="2"/>
  <c r="AI9" i="2"/>
  <c r="AI48" i="2"/>
  <c r="AI46" i="2"/>
  <c r="AI44" i="2"/>
  <c r="AI56" i="2" s="1"/>
  <c r="AI42" i="2"/>
  <c r="AI70" i="2"/>
  <c r="AI71" i="2" s="1"/>
  <c r="AI72" i="2" s="1"/>
  <c r="AI49" i="2"/>
  <c r="AI61" i="2" s="1"/>
  <c r="AI47" i="2"/>
  <c r="AI43" i="2"/>
  <c r="AJ8" i="2"/>
  <c r="AI50" i="2"/>
  <c r="AI41" i="2"/>
  <c r="AI45" i="2"/>
  <c r="AI51" i="2"/>
  <c r="Z62" i="2"/>
  <c r="AF28" i="3"/>
  <c r="AZ22" i="3"/>
  <c r="AZ10" i="3"/>
  <c r="AZ30" i="3" s="1"/>
  <c r="BE31" i="2"/>
  <c r="AL3" i="2"/>
  <c r="AM31" i="2"/>
  <c r="AZ28" i="3"/>
  <c r="W13" i="3"/>
  <c r="W29" i="3"/>
  <c r="W31" i="3" s="1"/>
  <c r="W32" i="3" s="1"/>
  <c r="X9" i="3"/>
  <c r="AI57" i="2" l="1"/>
  <c r="AE12" i="8"/>
  <c r="AD17" i="8"/>
  <c r="AI58" i="2"/>
  <c r="AD4" i="8"/>
  <c r="AC15" i="8"/>
  <c r="AC52" i="8" s="1"/>
  <c r="AC53" i="8" s="1"/>
  <c r="BF31" i="8"/>
  <c r="BG8" i="8"/>
  <c r="AB32" i="8"/>
  <c r="AB34" i="8" s="1"/>
  <c r="AB35" i="8" s="1"/>
  <c r="AB16" i="8"/>
  <c r="AI55" i="2"/>
  <c r="AI2" i="2"/>
  <c r="AA60" i="2"/>
  <c r="Z59" i="2"/>
  <c r="Z52" i="2" s="1"/>
  <c r="X13" i="3"/>
  <c r="X29" i="3"/>
  <c r="X31" i="3" s="1"/>
  <c r="X32" i="3" s="1"/>
  <c r="Y9" i="3"/>
  <c r="BE68" i="2"/>
  <c r="BF36" i="2"/>
  <c r="X12" i="3"/>
  <c r="Y4" i="3"/>
  <c r="Y64" i="2"/>
  <c r="AA38" i="2"/>
  <c r="BD9" i="2"/>
  <c r="BD70" i="2"/>
  <c r="BD71" i="2" s="1"/>
  <c r="BD72" i="2" s="1"/>
  <c r="BD43" i="2"/>
  <c r="BD51" i="2"/>
  <c r="BD50" i="2"/>
  <c r="BD46" i="2"/>
  <c r="BD41" i="2"/>
  <c r="BD47" i="2"/>
  <c r="BD49" i="2"/>
  <c r="BD48" i="2"/>
  <c r="BD45" i="2"/>
  <c r="BD42" i="2"/>
  <c r="BE8" i="2"/>
  <c r="BD44" i="2"/>
  <c r="AA54" i="2"/>
  <c r="Z53" i="2"/>
  <c r="AM3" i="2"/>
  <c r="BG3" i="2"/>
  <c r="AA62" i="2"/>
  <c r="AJ9" i="2"/>
  <c r="AJ50" i="2"/>
  <c r="AJ48" i="2"/>
  <c r="AJ46" i="2"/>
  <c r="AJ44" i="2"/>
  <c r="AJ56" i="2" s="1"/>
  <c r="AJ70" i="2"/>
  <c r="AJ71" i="2" s="1"/>
  <c r="AJ72" i="2" s="1"/>
  <c r="AJ51" i="2"/>
  <c r="AJ49" i="2"/>
  <c r="AJ61" i="2" s="1"/>
  <c r="AJ47" i="2"/>
  <c r="AJ45" i="2"/>
  <c r="AJ57" i="2" s="1"/>
  <c r="AJ43" i="2"/>
  <c r="AJ41" i="2"/>
  <c r="AJ42" i="2"/>
  <c r="AK8" i="2"/>
  <c r="AN31" i="2"/>
  <c r="AG28" i="3"/>
  <c r="BA22" i="3"/>
  <c r="BA10" i="3"/>
  <c r="BA30" i="3" s="1"/>
  <c r="AK68" i="2"/>
  <c r="AL36" i="2"/>
  <c r="BF31" i="2"/>
  <c r="BA28" i="3"/>
  <c r="AF12" i="8" l="1"/>
  <c r="AE17" i="8"/>
  <c r="AJ58" i="2"/>
  <c r="Z64" i="2"/>
  <c r="AD9" i="8"/>
  <c r="AC32" i="8"/>
  <c r="AC34" i="8" s="1"/>
  <c r="AC35" i="8" s="1"/>
  <c r="AC16" i="8"/>
  <c r="BH8" i="8"/>
  <c r="BG31" i="8"/>
  <c r="AD15" i="8"/>
  <c r="AD52" i="8" s="1"/>
  <c r="AD53" i="8" s="1"/>
  <c r="AE4" i="8"/>
  <c r="AJ55" i="2"/>
  <c r="AJ2" i="2"/>
  <c r="AB62" i="2"/>
  <c r="Y13" i="3"/>
  <c r="Z9" i="3"/>
  <c r="Y29" i="3"/>
  <c r="Y31" i="3" s="1"/>
  <c r="Y32" i="3" s="1"/>
  <c r="AB54" i="2"/>
  <c r="AA53" i="2"/>
  <c r="AM36" i="2"/>
  <c r="AL68" i="2"/>
  <c r="AB60" i="2"/>
  <c r="AA59" i="2"/>
  <c r="AA52" i="2" s="1"/>
  <c r="BB28" i="3"/>
  <c r="AN3" i="2"/>
  <c r="Y12" i="3"/>
  <c r="Z4" i="3"/>
  <c r="AB38" i="2"/>
  <c r="BH3" i="2"/>
  <c r="BF68" i="2"/>
  <c r="BG36" i="2"/>
  <c r="AH28" i="3"/>
  <c r="BB22" i="3"/>
  <c r="BB10" i="3"/>
  <c r="BB30" i="3" s="1"/>
  <c r="BE9" i="2"/>
  <c r="BE70" i="2"/>
  <c r="BE71" i="2" s="1"/>
  <c r="BE72" i="2" s="1"/>
  <c r="BE51" i="2"/>
  <c r="BE50" i="2"/>
  <c r="BE43" i="2"/>
  <c r="BE47" i="2"/>
  <c r="BE42" i="2"/>
  <c r="BE49" i="2"/>
  <c r="BE48" i="2"/>
  <c r="BE41" i="2"/>
  <c r="BE45" i="2"/>
  <c r="BF8" i="2"/>
  <c r="BE46" i="2"/>
  <c r="BE44" i="2"/>
  <c r="BG31" i="2"/>
  <c r="AK9" i="2"/>
  <c r="AK70" i="2"/>
  <c r="AK71" i="2" s="1"/>
  <c r="AK72" i="2" s="1"/>
  <c r="AK51" i="2"/>
  <c r="AK50" i="2"/>
  <c r="AK47" i="2"/>
  <c r="AK46" i="2"/>
  <c r="AK44" i="2"/>
  <c r="AK56" i="2" s="1"/>
  <c r="AK42" i="2"/>
  <c r="AK49" i="2"/>
  <c r="AK61" i="2" s="1"/>
  <c r="AK43" i="2"/>
  <c r="AK41" i="2"/>
  <c r="AK45" i="2"/>
  <c r="AK57" i="2" s="1"/>
  <c r="AK48" i="2"/>
  <c r="AL8" i="2"/>
  <c r="AG12" i="8" l="1"/>
  <c r="AF17" i="8"/>
  <c r="AK58" i="2"/>
  <c r="AK55" i="2"/>
  <c r="AE15" i="8"/>
  <c r="AE52" i="8" s="1"/>
  <c r="AE53" i="8" s="1"/>
  <c r="AF4" i="8"/>
  <c r="BI8" i="8"/>
  <c r="BH31" i="8"/>
  <c r="AE9" i="8"/>
  <c r="AD32" i="8"/>
  <c r="AD34" i="8" s="1"/>
  <c r="AD35" i="8" s="1"/>
  <c r="AD16" i="8"/>
  <c r="AK2" i="2"/>
  <c r="Z13" i="3"/>
  <c r="AA9" i="3"/>
  <c r="Z29" i="3"/>
  <c r="Z31" i="3" s="1"/>
  <c r="Z32" i="3" s="1"/>
  <c r="BF9" i="2"/>
  <c r="BF70" i="2"/>
  <c r="BF71" i="2" s="1"/>
  <c r="BF72" i="2" s="1"/>
  <c r="BF48" i="2"/>
  <c r="BF46" i="2"/>
  <c r="BF44" i="2"/>
  <c r="BF42" i="2"/>
  <c r="BF51" i="2"/>
  <c r="BF50" i="2"/>
  <c r="BF43" i="2"/>
  <c r="BF47" i="2"/>
  <c r="BG8" i="2"/>
  <c r="BF49" i="2"/>
  <c r="BF41" i="2"/>
  <c r="BF45" i="2"/>
  <c r="AN36" i="2"/>
  <c r="AN68" i="2" s="1"/>
  <c r="AM68" i="2"/>
  <c r="AA64" i="2"/>
  <c r="BH31" i="2"/>
  <c r="Z12" i="3"/>
  <c r="AA4" i="3"/>
  <c r="AC62" i="2"/>
  <c r="AC38" i="2"/>
  <c r="AC54" i="2"/>
  <c r="AB53" i="2"/>
  <c r="AI28" i="3"/>
  <c r="BO10" i="3"/>
  <c r="BO30" i="3" s="1"/>
  <c r="BC22" i="3"/>
  <c r="BC10" i="3"/>
  <c r="BC30" i="3" s="1"/>
  <c r="BI3" i="2"/>
  <c r="AC60" i="2"/>
  <c r="AB59" i="2"/>
  <c r="AB52" i="2" s="1"/>
  <c r="BC28" i="3"/>
  <c r="AL9" i="2"/>
  <c r="AL70" i="2"/>
  <c r="AL71" i="2" s="1"/>
  <c r="AL72" i="2" s="1"/>
  <c r="AL51" i="2"/>
  <c r="AL50" i="2"/>
  <c r="AL47" i="2"/>
  <c r="AL49" i="2"/>
  <c r="AL61" i="2" s="1"/>
  <c r="AL41" i="2"/>
  <c r="AL43" i="2"/>
  <c r="AL45" i="2"/>
  <c r="AL57" i="2" s="1"/>
  <c r="AL46" i="2"/>
  <c r="AL44" i="2"/>
  <c r="AL56" i="2" s="1"/>
  <c r="AL42" i="2"/>
  <c r="AL48" i="2"/>
  <c r="AM8" i="2"/>
  <c r="BG68" i="2"/>
  <c r="BH36" i="2"/>
  <c r="AH12" i="8" l="1"/>
  <c r="AG17" i="8"/>
  <c r="AL55" i="2"/>
  <c r="AL58" i="2"/>
  <c r="BI31" i="8"/>
  <c r="BJ8" i="8"/>
  <c r="AF9" i="8"/>
  <c r="AE32" i="8"/>
  <c r="AE34" i="8" s="1"/>
  <c r="AE35" i="8" s="1"/>
  <c r="AE16" i="8"/>
  <c r="AG4" i="8"/>
  <c r="AF15" i="8"/>
  <c r="AF52" i="8" s="1"/>
  <c r="AF53" i="8" s="1"/>
  <c r="AL2" i="2"/>
  <c r="BI31" i="2"/>
  <c r="BG9" i="2"/>
  <c r="BG70" i="2"/>
  <c r="BG71" i="2" s="1"/>
  <c r="BG72" i="2" s="1"/>
  <c r="BG48" i="2"/>
  <c r="BG46" i="2"/>
  <c r="BG44" i="2"/>
  <c r="BG42" i="2"/>
  <c r="BG49" i="2"/>
  <c r="BG47" i="2"/>
  <c r="BG45" i="2"/>
  <c r="BH8" i="2"/>
  <c r="BG51" i="2"/>
  <c r="BG43" i="2"/>
  <c r="BG41" i="2"/>
  <c r="BG50" i="2"/>
  <c r="AA13" i="3"/>
  <c r="AA29" i="3"/>
  <c r="AA31" i="3" s="1"/>
  <c r="AA32" i="3" s="1"/>
  <c r="AB9" i="3"/>
  <c r="AM9" i="2"/>
  <c r="AM70" i="2"/>
  <c r="AM71" i="2" s="1"/>
  <c r="AM72" i="2" s="1"/>
  <c r="AM50" i="2"/>
  <c r="AM47" i="2"/>
  <c r="AM43" i="2"/>
  <c r="AM55" i="2" s="1"/>
  <c r="AM51" i="2"/>
  <c r="AM46" i="2"/>
  <c r="AM41" i="2"/>
  <c r="AM45" i="2"/>
  <c r="AM57" i="2" s="1"/>
  <c r="AM44" i="2"/>
  <c r="AM56" i="2" s="1"/>
  <c r="AM42" i="2"/>
  <c r="AM48" i="2"/>
  <c r="AM49" i="2"/>
  <c r="AM61" i="2" s="1"/>
  <c r="AN8" i="2"/>
  <c r="AD54" i="2"/>
  <c r="AC53" i="2"/>
  <c r="BJ3" i="2"/>
  <c r="AB64" i="2"/>
  <c r="AD62" i="2"/>
  <c r="BD28" i="3"/>
  <c r="BH68" i="2"/>
  <c r="BI36" i="2"/>
  <c r="AA12" i="3"/>
  <c r="AB4" i="3"/>
  <c r="AJ28" i="3"/>
  <c r="BD22" i="3"/>
  <c r="BI10" i="3"/>
  <c r="BI30" i="3" s="1"/>
  <c r="BD10" i="3"/>
  <c r="BD30" i="3" s="1"/>
  <c r="BF10" i="3"/>
  <c r="BF30" i="3" s="1"/>
  <c r="BJ10" i="3"/>
  <c r="BJ30" i="3" s="1"/>
  <c r="BL10" i="3"/>
  <c r="BL30" i="3" s="1"/>
  <c r="BG10" i="3"/>
  <c r="BG30" i="3" s="1"/>
  <c r="BE10" i="3"/>
  <c r="BE30" i="3" s="1"/>
  <c r="BH10" i="3"/>
  <c r="BH30" i="3" s="1"/>
  <c r="BK10" i="3"/>
  <c r="BK30" i="3" s="1"/>
  <c r="BM10" i="3"/>
  <c r="BM30" i="3" s="1"/>
  <c r="BN10" i="3"/>
  <c r="BN30" i="3" s="1"/>
  <c r="AD60" i="2"/>
  <c r="AC59" i="2"/>
  <c r="AC52" i="2" s="1"/>
  <c r="AD38" i="2"/>
  <c r="AI12" i="8" l="1"/>
  <c r="AH17" i="8"/>
  <c r="AM58" i="2"/>
  <c r="AH4" i="8"/>
  <c r="AG15" i="8"/>
  <c r="AG52" i="8" s="1"/>
  <c r="AG53" i="8" s="1"/>
  <c r="BJ31" i="8"/>
  <c r="BK8" i="8"/>
  <c r="AG9" i="8"/>
  <c r="AF32" i="8"/>
  <c r="AF34" i="8" s="1"/>
  <c r="AF35" i="8" s="1"/>
  <c r="AF16" i="8"/>
  <c r="AM2" i="2"/>
  <c r="AC64" i="2"/>
  <c r="AE38" i="2"/>
  <c r="AE54" i="2"/>
  <c r="AD53" i="2"/>
  <c r="BJ31" i="2"/>
  <c r="BE28" i="3"/>
  <c r="BH9" i="2"/>
  <c r="BH50" i="2"/>
  <c r="BH70" i="2"/>
  <c r="BH71" i="2" s="1"/>
  <c r="BH72" i="2" s="1"/>
  <c r="BH48" i="2"/>
  <c r="BH46" i="2"/>
  <c r="BH44" i="2"/>
  <c r="BH49" i="2"/>
  <c r="BH47" i="2"/>
  <c r="BH45" i="2"/>
  <c r="BH43" i="2"/>
  <c r="BH41" i="2"/>
  <c r="BH42" i="2"/>
  <c r="BH51" i="2"/>
  <c r="BI8" i="2"/>
  <c r="AB13" i="3"/>
  <c r="AC9" i="3"/>
  <c r="AB29" i="3"/>
  <c r="AB31" i="3" s="1"/>
  <c r="AB32" i="3" s="1"/>
  <c r="AE62" i="2"/>
  <c r="AN9" i="2"/>
  <c r="AN70" i="2"/>
  <c r="AN71" i="2" s="1"/>
  <c r="AN49" i="2"/>
  <c r="AN61" i="2" s="1"/>
  <c r="AO61" i="2" s="1"/>
  <c r="AP61" i="2" s="1"/>
  <c r="AQ61" i="2" s="1"/>
  <c r="AR61" i="2" s="1"/>
  <c r="AS61" i="2" s="1"/>
  <c r="AT61" i="2" s="1"/>
  <c r="AU61" i="2" s="1"/>
  <c r="AV61" i="2" s="1"/>
  <c r="AW61" i="2" s="1"/>
  <c r="AX61" i="2" s="1"/>
  <c r="AY61" i="2" s="1"/>
  <c r="AZ61" i="2" s="1"/>
  <c r="BA61" i="2" s="1"/>
  <c r="BB61" i="2" s="1"/>
  <c r="BC61" i="2" s="1"/>
  <c r="BD61" i="2" s="1"/>
  <c r="BE61" i="2" s="1"/>
  <c r="BF61" i="2" s="1"/>
  <c r="BG61" i="2" s="1"/>
  <c r="AN47" i="2"/>
  <c r="AN45" i="2"/>
  <c r="AN57" i="2" s="1"/>
  <c r="AO57" i="2" s="1"/>
  <c r="AP57" i="2" s="1"/>
  <c r="AQ57" i="2" s="1"/>
  <c r="AR57" i="2" s="1"/>
  <c r="AS57" i="2" s="1"/>
  <c r="AT57" i="2" s="1"/>
  <c r="AU57" i="2" s="1"/>
  <c r="AV57" i="2" s="1"/>
  <c r="AW57" i="2" s="1"/>
  <c r="AX57" i="2" s="1"/>
  <c r="AY57" i="2" s="1"/>
  <c r="AZ57" i="2" s="1"/>
  <c r="BA57" i="2" s="1"/>
  <c r="BB57" i="2" s="1"/>
  <c r="BC57" i="2" s="1"/>
  <c r="BD57" i="2" s="1"/>
  <c r="BE57" i="2" s="1"/>
  <c r="BF57" i="2" s="1"/>
  <c r="BG57" i="2" s="1"/>
  <c r="AN43" i="2"/>
  <c r="AN55" i="2" s="1"/>
  <c r="AO55" i="2" s="1"/>
  <c r="AP55" i="2" s="1"/>
  <c r="AQ55" i="2" s="1"/>
  <c r="AR55" i="2" s="1"/>
  <c r="AS55" i="2" s="1"/>
  <c r="AT55" i="2" s="1"/>
  <c r="AU55" i="2" s="1"/>
  <c r="AV55" i="2" s="1"/>
  <c r="AW55" i="2" s="1"/>
  <c r="AX55" i="2" s="1"/>
  <c r="AY55" i="2" s="1"/>
  <c r="AZ55" i="2" s="1"/>
  <c r="BA55" i="2" s="1"/>
  <c r="BB55" i="2" s="1"/>
  <c r="BC55" i="2" s="1"/>
  <c r="BD55" i="2" s="1"/>
  <c r="BE55" i="2" s="1"/>
  <c r="BF55" i="2" s="1"/>
  <c r="BG55" i="2" s="1"/>
  <c r="AN41" i="2"/>
  <c r="AN50" i="2"/>
  <c r="AN46" i="2"/>
  <c r="AN58" i="2" s="1"/>
  <c r="AO58" i="2" s="1"/>
  <c r="AP58" i="2" s="1"/>
  <c r="AQ58" i="2" s="1"/>
  <c r="AR58" i="2" s="1"/>
  <c r="AS58" i="2" s="1"/>
  <c r="AT58" i="2" s="1"/>
  <c r="AU58" i="2" s="1"/>
  <c r="AV58" i="2" s="1"/>
  <c r="AW58" i="2" s="1"/>
  <c r="AX58" i="2" s="1"/>
  <c r="AY58" i="2" s="1"/>
  <c r="AZ58" i="2" s="1"/>
  <c r="BA58" i="2" s="1"/>
  <c r="BB58" i="2" s="1"/>
  <c r="BC58" i="2" s="1"/>
  <c r="BD58" i="2" s="1"/>
  <c r="BE58" i="2" s="1"/>
  <c r="BF58" i="2" s="1"/>
  <c r="BG58" i="2" s="1"/>
  <c r="AN44" i="2"/>
  <c r="AN56" i="2" s="1"/>
  <c r="AO56" i="2" s="1"/>
  <c r="AP56" i="2" s="1"/>
  <c r="AQ56" i="2" s="1"/>
  <c r="AR56" i="2" s="1"/>
  <c r="AS56" i="2" s="1"/>
  <c r="AT56" i="2" s="1"/>
  <c r="AU56" i="2" s="1"/>
  <c r="AV56" i="2" s="1"/>
  <c r="AW56" i="2" s="1"/>
  <c r="AX56" i="2" s="1"/>
  <c r="AY56" i="2" s="1"/>
  <c r="AZ56" i="2" s="1"/>
  <c r="BA56" i="2" s="1"/>
  <c r="BB56" i="2" s="1"/>
  <c r="BC56" i="2" s="1"/>
  <c r="BD56" i="2" s="1"/>
  <c r="BE56" i="2" s="1"/>
  <c r="BF56" i="2" s="1"/>
  <c r="BG56" i="2" s="1"/>
  <c r="AN42" i="2"/>
  <c r="AN51" i="2"/>
  <c r="AN48" i="2"/>
  <c r="BI68" i="2"/>
  <c r="BJ36" i="2"/>
  <c r="BK3" i="2"/>
  <c r="AE60" i="2"/>
  <c r="AD59" i="2"/>
  <c r="AD64" i="2" s="1"/>
  <c r="AB12" i="3"/>
  <c r="AC4" i="3"/>
  <c r="AJ12" i="8" l="1"/>
  <c r="AI17" i="8"/>
  <c r="BH61" i="2"/>
  <c r="BH55" i="2"/>
  <c r="BH57" i="2"/>
  <c r="AG32" i="8"/>
  <c r="AG34" i="8" s="1"/>
  <c r="AG35" i="8" s="1"/>
  <c r="AG16" i="8"/>
  <c r="AH9" i="8"/>
  <c r="BK31" i="8"/>
  <c r="BL8" i="8"/>
  <c r="AH15" i="8"/>
  <c r="AH52" i="8" s="1"/>
  <c r="AH53" i="8" s="1"/>
  <c r="AI4" i="8"/>
  <c r="BH58" i="2"/>
  <c r="BH56" i="2"/>
  <c r="AN2" i="2"/>
  <c r="AO2" i="2" s="1"/>
  <c r="H16" i="1" s="1"/>
  <c r="AD52" i="2"/>
  <c r="BF28" i="3"/>
  <c r="AC13" i="3"/>
  <c r="AC29" i="3"/>
  <c r="AC31" i="3" s="1"/>
  <c r="AC32" i="3" s="1"/>
  <c r="AD9" i="3"/>
  <c r="BL3" i="2"/>
  <c r="AF60" i="2"/>
  <c r="AE59" i="2"/>
  <c r="AE64" i="2" s="1"/>
  <c r="AF62" i="2"/>
  <c r="BJ68" i="2"/>
  <c r="BK36" i="2"/>
  <c r="BK31" i="2"/>
  <c r="AN72" i="2"/>
  <c r="AO72" i="2"/>
  <c r="AF54" i="2"/>
  <c r="AE53" i="2"/>
  <c r="AF38" i="2"/>
  <c r="AC12" i="3"/>
  <c r="AD4" i="3"/>
  <c r="BI9" i="2"/>
  <c r="BI70" i="2"/>
  <c r="BI71" i="2" s="1"/>
  <c r="BI72" i="2" s="1"/>
  <c r="BI47" i="2"/>
  <c r="BI42" i="2"/>
  <c r="BI44" i="2"/>
  <c r="BI41" i="2"/>
  <c r="BI50" i="2"/>
  <c r="BI46" i="2"/>
  <c r="BI45" i="2"/>
  <c r="BI51" i="2"/>
  <c r="BI48" i="2"/>
  <c r="BI43" i="2"/>
  <c r="BI49" i="2"/>
  <c r="BJ8" i="2"/>
  <c r="BI57" i="2" l="1"/>
  <c r="BI55" i="2"/>
  <c r="AK12" i="8"/>
  <c r="AJ17" i="8"/>
  <c r="BI61" i="2"/>
  <c r="AI15" i="8"/>
  <c r="AI52" i="8" s="1"/>
  <c r="AI53" i="8" s="1"/>
  <c r="AJ4" i="8"/>
  <c r="BL31" i="8"/>
  <c r="BM8" i="8"/>
  <c r="AH16" i="8"/>
  <c r="AH32" i="8"/>
  <c r="AH34" i="8" s="1"/>
  <c r="AH35" i="8" s="1"/>
  <c r="AI9" i="8"/>
  <c r="BI58" i="2"/>
  <c r="BI56" i="2"/>
  <c r="AP2" i="2"/>
  <c r="AQ2" i="2" s="1"/>
  <c r="AR2" i="2" s="1"/>
  <c r="AS2" i="2" s="1"/>
  <c r="AT2" i="2" s="1"/>
  <c r="AU2" i="2" s="1"/>
  <c r="AV2" i="2" s="1"/>
  <c r="AW2" i="2" s="1"/>
  <c r="AX2" i="2" s="1"/>
  <c r="AY2" i="2" s="1"/>
  <c r="AZ2" i="2" s="1"/>
  <c r="BA2" i="2" s="1"/>
  <c r="BB2" i="2" s="1"/>
  <c r="BC2" i="2" s="1"/>
  <c r="BD2" i="2" s="1"/>
  <c r="BE2" i="2" s="1"/>
  <c r="BF2" i="2" s="1"/>
  <c r="BG2" i="2" s="1"/>
  <c r="BH2" i="2" s="1"/>
  <c r="BI2" i="2" s="1"/>
  <c r="AO5" i="2"/>
  <c r="AG38" i="2"/>
  <c r="AE52" i="2"/>
  <c r="BM3" i="2"/>
  <c r="BL31" i="2"/>
  <c r="AD13" i="3"/>
  <c r="AD29" i="3"/>
  <c r="AD31" i="3" s="1"/>
  <c r="AD32" i="3" s="1"/>
  <c r="AE9" i="3"/>
  <c r="BK68" i="2"/>
  <c r="BL36" i="2"/>
  <c r="AD12" i="3"/>
  <c r="AE4" i="3"/>
  <c r="BG28" i="3"/>
  <c r="AG62" i="2"/>
  <c r="AG54" i="2"/>
  <c r="AF53" i="2"/>
  <c r="BJ9" i="2"/>
  <c r="BJ51" i="2"/>
  <c r="BJ70" i="2"/>
  <c r="BJ71" i="2" s="1"/>
  <c r="BJ72" i="2" s="1"/>
  <c r="BJ44" i="2"/>
  <c r="BJ41" i="2"/>
  <c r="BJ49" i="2"/>
  <c r="BJ45" i="2"/>
  <c r="BJ57" i="2" s="1"/>
  <c r="BJ47" i="2"/>
  <c r="BJ48" i="2"/>
  <c r="BJ43" i="2"/>
  <c r="BJ55" i="2" s="1"/>
  <c r="BJ50" i="2"/>
  <c r="BJ46" i="2"/>
  <c r="BJ42" i="2"/>
  <c r="BK8" i="2"/>
  <c r="AG60" i="2"/>
  <c r="AF59" i="2"/>
  <c r="AF64" i="2" s="1"/>
  <c r="BJ61" i="2" l="1"/>
  <c r="AL12" i="8"/>
  <c r="AK17" i="8"/>
  <c r="AI32" i="8"/>
  <c r="AI34" i="8" s="1"/>
  <c r="AI35" i="8" s="1"/>
  <c r="AI16" i="8"/>
  <c r="AJ9" i="8"/>
  <c r="BM31" i="8"/>
  <c r="BN8" i="8"/>
  <c r="BN31" i="8" s="1"/>
  <c r="AJ15" i="8"/>
  <c r="AJ52" i="8" s="1"/>
  <c r="AJ53" i="8" s="1"/>
  <c r="AK4" i="8"/>
  <c r="BJ56" i="2"/>
  <c r="BJ58" i="2"/>
  <c r="BJ2" i="2"/>
  <c r="V5" i="2"/>
  <c r="W5" i="2" s="1"/>
  <c r="X5" i="2" s="1"/>
  <c r="Y5" i="2" s="1"/>
  <c r="Z5" i="2" s="1"/>
  <c r="AA5" i="2" s="1"/>
  <c r="AB5" i="2" s="1"/>
  <c r="AC5" i="2" s="1"/>
  <c r="AD5" i="2" s="1"/>
  <c r="AE5" i="2" s="1"/>
  <c r="AF5" i="2" s="1"/>
  <c r="AG5" i="2" s="1"/>
  <c r="AH5" i="2" s="1"/>
  <c r="AI5" i="2" s="1"/>
  <c r="AJ5" i="2" s="1"/>
  <c r="AK5" i="2" s="1"/>
  <c r="AL5" i="2" s="1"/>
  <c r="AM5" i="2" s="1"/>
  <c r="AN5" i="2" s="1"/>
  <c r="BH28" i="3"/>
  <c r="BM31" i="2"/>
  <c r="AE12" i="3"/>
  <c r="AF4" i="3"/>
  <c r="BN3" i="2"/>
  <c r="AH38" i="2"/>
  <c r="BL68" i="2"/>
  <c r="BM36" i="2"/>
  <c r="AE13" i="3"/>
  <c r="AF9" i="3"/>
  <c r="AE29" i="3"/>
  <c r="AE31" i="3" s="1"/>
  <c r="AE32" i="3" s="1"/>
  <c r="AH54" i="2"/>
  <c r="AG53" i="2"/>
  <c r="BK9" i="2"/>
  <c r="BK51" i="2"/>
  <c r="BK50" i="2"/>
  <c r="BK44" i="2"/>
  <c r="BK41" i="2"/>
  <c r="BK46" i="2"/>
  <c r="BK48" i="2"/>
  <c r="BK47" i="2"/>
  <c r="BK43" i="2"/>
  <c r="BK55" i="2" s="1"/>
  <c r="BK49" i="2"/>
  <c r="BK61" i="2" s="1"/>
  <c r="BL8" i="2"/>
  <c r="BK45" i="2"/>
  <c r="BK57" i="2" s="1"/>
  <c r="BK70" i="2"/>
  <c r="BK71" i="2" s="1"/>
  <c r="BK72" i="2" s="1"/>
  <c r="BK42" i="2"/>
  <c r="AH62" i="2"/>
  <c r="AF52" i="2"/>
  <c r="AH60" i="2"/>
  <c r="AG59" i="2"/>
  <c r="AM12" i="8" l="1"/>
  <c r="AL17" i="8"/>
  <c r="AK15" i="8"/>
  <c r="AK52" i="8" s="1"/>
  <c r="AK53" i="8" s="1"/>
  <c r="AL4" i="8"/>
  <c r="AJ32" i="8"/>
  <c r="AJ34" i="8" s="1"/>
  <c r="AJ35" i="8" s="1"/>
  <c r="AJ16" i="8"/>
  <c r="AK9" i="8"/>
  <c r="AK16" i="8" s="1"/>
  <c r="BK2" i="2"/>
  <c r="BK58" i="2"/>
  <c r="BK56" i="2"/>
  <c r="BL9" i="2"/>
  <c r="BL70" i="2"/>
  <c r="BL71" i="2" s="1"/>
  <c r="BL72" i="2" s="1"/>
  <c r="BL51" i="2"/>
  <c r="BL50" i="2"/>
  <c r="BL49" i="2"/>
  <c r="BL61" i="2" s="1"/>
  <c r="BL47" i="2"/>
  <c r="BL45" i="2"/>
  <c r="BL57" i="2" s="1"/>
  <c r="BL43" i="2"/>
  <c r="BL55" i="2" s="1"/>
  <c r="BL41" i="2"/>
  <c r="BL46" i="2"/>
  <c r="BL48" i="2"/>
  <c r="BM8" i="2"/>
  <c r="BL42" i="2"/>
  <c r="BL44" i="2"/>
  <c r="BI28" i="3"/>
  <c r="AI54" i="2"/>
  <c r="AH53" i="2"/>
  <c r="AF13" i="3"/>
  <c r="AF29" i="3"/>
  <c r="AF31" i="3" s="1"/>
  <c r="AF32" i="3" s="1"/>
  <c r="AG9" i="3"/>
  <c r="BO3" i="2"/>
  <c r="AI60" i="2"/>
  <c r="AH59" i="2"/>
  <c r="AH52" i="2" s="1"/>
  <c r="BN31" i="2"/>
  <c r="AG64" i="2"/>
  <c r="AG52" i="2"/>
  <c r="BM68" i="2"/>
  <c r="BN36" i="2"/>
  <c r="AF12" i="3"/>
  <c r="AG4" i="3"/>
  <c r="AI62" i="2"/>
  <c r="AI38" i="2"/>
  <c r="AN12" i="8" l="1"/>
  <c r="AM17" i="8"/>
  <c r="AL15" i="8"/>
  <c r="AM4" i="8"/>
  <c r="AK32" i="8"/>
  <c r="AK34" i="8" s="1"/>
  <c r="AK35" i="8" s="1"/>
  <c r="AL9" i="8"/>
  <c r="BL58" i="2"/>
  <c r="BL2" i="2"/>
  <c r="BL56" i="2"/>
  <c r="AH64" i="2"/>
  <c r="BM9" i="2"/>
  <c r="BM70" i="2"/>
  <c r="BM71" i="2" s="1"/>
  <c r="BM72" i="2" s="1"/>
  <c r="BM51" i="2"/>
  <c r="BM50" i="2"/>
  <c r="BM49" i="2"/>
  <c r="BM61" i="2" s="1"/>
  <c r="BM47" i="2"/>
  <c r="BM45" i="2"/>
  <c r="BM57" i="2" s="1"/>
  <c r="BM43" i="2"/>
  <c r="BM55" i="2" s="1"/>
  <c r="BM41" i="2"/>
  <c r="BM48" i="2"/>
  <c r="BM46" i="2"/>
  <c r="BN8" i="2"/>
  <c r="BM42" i="2"/>
  <c r="BM44" i="2"/>
  <c r="AJ38" i="2"/>
  <c r="AJ62" i="2"/>
  <c r="AJ54" i="2"/>
  <c r="AI53" i="2"/>
  <c r="AG12" i="3"/>
  <c r="AH4" i="3"/>
  <c r="BJ28" i="3"/>
  <c r="BP3" i="2"/>
  <c r="AG13" i="3"/>
  <c r="AG29" i="3"/>
  <c r="AG31" i="3" s="1"/>
  <c r="AG32" i="3" s="1"/>
  <c r="AH9" i="3"/>
  <c r="AJ60" i="2"/>
  <c r="AI59" i="2"/>
  <c r="BN68" i="2"/>
  <c r="BO36" i="2"/>
  <c r="BO31" i="2"/>
  <c r="AO12" i="8" l="1"/>
  <c r="AN17" i="8"/>
  <c r="AM15" i="8"/>
  <c r="AM52" i="8" s="1"/>
  <c r="AM53" i="8" s="1"/>
  <c r="AN4" i="8"/>
  <c r="AL16" i="8"/>
  <c r="AL32" i="8"/>
  <c r="AL34" i="8" s="1"/>
  <c r="AL35" i="8" s="1"/>
  <c r="AM9" i="8"/>
  <c r="BM2" i="2"/>
  <c r="BM58" i="2"/>
  <c r="BM56" i="2"/>
  <c r="BN9" i="2"/>
  <c r="BN70" i="2"/>
  <c r="BN71" i="2" s="1"/>
  <c r="BN72" i="2" s="1"/>
  <c r="BN51" i="2"/>
  <c r="BN49" i="2"/>
  <c r="BN61" i="2" s="1"/>
  <c r="BN47" i="2"/>
  <c r="BN45" i="2"/>
  <c r="BN57" i="2" s="1"/>
  <c r="BN43" i="2"/>
  <c r="BN55" i="2" s="1"/>
  <c r="BN48" i="2"/>
  <c r="BN46" i="2"/>
  <c r="BN44" i="2"/>
  <c r="BN42" i="2"/>
  <c r="BN50" i="2"/>
  <c r="BO8" i="2"/>
  <c r="BN41" i="2"/>
  <c r="BQ3" i="2"/>
  <c r="AK54" i="2"/>
  <c r="AJ53" i="2"/>
  <c r="BO68" i="2"/>
  <c r="BP36" i="2"/>
  <c r="AK60" i="2"/>
  <c r="AJ59" i="2"/>
  <c r="AJ52" i="2" s="1"/>
  <c r="AI64" i="2"/>
  <c r="AK62" i="2"/>
  <c r="AI52" i="2"/>
  <c r="BP31" i="2"/>
  <c r="AH12" i="3"/>
  <c r="AI4" i="3"/>
  <c r="BK28" i="3"/>
  <c r="AH13" i="3"/>
  <c r="AH29" i="3"/>
  <c r="AH31" i="3" s="1"/>
  <c r="AH32" i="3" s="1"/>
  <c r="AI9" i="3"/>
  <c r="AK38" i="2"/>
  <c r="AP12" i="8" l="1"/>
  <c r="AO17" i="8"/>
  <c r="BN2" i="2"/>
  <c r="BN58" i="2"/>
  <c r="AN15" i="8"/>
  <c r="AN52" i="8" s="1"/>
  <c r="AN53" i="8" s="1"/>
  <c r="AO4" i="8"/>
  <c r="AN9" i="8"/>
  <c r="AM16" i="8"/>
  <c r="AM32" i="8"/>
  <c r="AM34" i="8" s="1"/>
  <c r="AM35" i="8" s="1"/>
  <c r="BN56" i="2"/>
  <c r="BO9" i="2"/>
  <c r="BO70" i="2"/>
  <c r="BO71" i="2" s="1"/>
  <c r="BO72" i="2" s="1"/>
  <c r="BO46" i="2"/>
  <c r="BO50" i="2"/>
  <c r="BO51" i="2"/>
  <c r="BO49" i="2"/>
  <c r="BO61" i="2" s="1"/>
  <c r="BO43" i="2"/>
  <c r="BO55" i="2" s="1"/>
  <c r="BO42" i="2"/>
  <c r="BO48" i="2"/>
  <c r="BO41" i="2"/>
  <c r="BP8" i="2"/>
  <c r="BO45" i="2"/>
  <c r="BO57" i="2" s="1"/>
  <c r="BO44" i="2"/>
  <c r="BO47" i="2"/>
  <c r="AI13" i="3"/>
  <c r="AJ9" i="3"/>
  <c r="AI29" i="3"/>
  <c r="AI31" i="3" s="1"/>
  <c r="AI32" i="3" s="1"/>
  <c r="AJ64" i="2"/>
  <c r="AL60" i="2"/>
  <c r="AK59" i="2"/>
  <c r="AK52" i="2" s="1"/>
  <c r="AL62" i="2"/>
  <c r="BP68" i="2"/>
  <c r="BQ36" i="2"/>
  <c r="AI12" i="3"/>
  <c r="AJ4" i="3"/>
  <c r="AL38" i="2"/>
  <c r="BR3" i="2"/>
  <c r="BL28" i="3"/>
  <c r="BQ31" i="2"/>
  <c r="AL54" i="2"/>
  <c r="AK53" i="2"/>
  <c r="AQ12" i="8" l="1"/>
  <c r="AP17" i="8"/>
  <c r="BO2" i="2"/>
  <c r="BO58" i="2"/>
  <c r="AP4" i="8"/>
  <c r="AO15" i="8"/>
  <c r="AO52" i="8" s="1"/>
  <c r="AO53" i="8" s="1"/>
  <c r="AO9" i="8"/>
  <c r="AN16" i="8"/>
  <c r="AN32" i="8"/>
  <c r="AN34" i="8" s="1"/>
  <c r="AN35" i="8" s="1"/>
  <c r="BO56" i="2"/>
  <c r="AM38" i="2"/>
  <c r="AK64" i="2"/>
  <c r="AM62" i="2"/>
  <c r="AM60" i="2"/>
  <c r="AL59" i="2"/>
  <c r="AL64" i="2" s="1"/>
  <c r="AJ12" i="3"/>
  <c r="AK4" i="3"/>
  <c r="BP9" i="2"/>
  <c r="BP50" i="2"/>
  <c r="BP51" i="2"/>
  <c r="BP49" i="2"/>
  <c r="BP61" i="2" s="1"/>
  <c r="BP48" i="2"/>
  <c r="BP43" i="2"/>
  <c r="BP55" i="2" s="1"/>
  <c r="BP42" i="2"/>
  <c r="BP41" i="2"/>
  <c r="BP45" i="2"/>
  <c r="BP57" i="2" s="1"/>
  <c r="BP44" i="2"/>
  <c r="BP70" i="2"/>
  <c r="BP71" i="2" s="1"/>
  <c r="BP72" i="2" s="1"/>
  <c r="BP46" i="2"/>
  <c r="BP47" i="2"/>
  <c r="BQ8" i="2"/>
  <c r="AM54" i="2"/>
  <c r="AL53" i="2"/>
  <c r="BR31" i="2"/>
  <c r="BQ68" i="2"/>
  <c r="BR36" i="2"/>
  <c r="BR68" i="2" s="1"/>
  <c r="BM28" i="3"/>
  <c r="BN28" i="3"/>
  <c r="AJ13" i="3"/>
  <c r="AJ29" i="3"/>
  <c r="AJ31" i="3" s="1"/>
  <c r="AJ32" i="3" s="1"/>
  <c r="AK9" i="3"/>
  <c r="AR12" i="8" l="1"/>
  <c r="AQ17" i="8"/>
  <c r="BP56" i="2"/>
  <c r="BP2" i="2"/>
  <c r="BP58" i="2"/>
  <c r="AL52" i="2"/>
  <c r="AP9" i="8"/>
  <c r="AO16" i="8"/>
  <c r="AO32" i="8"/>
  <c r="AO34" i="8" s="1"/>
  <c r="AO35" i="8" s="1"/>
  <c r="AP15" i="8"/>
  <c r="AP52" i="8" s="1"/>
  <c r="AP53" i="8" s="1"/>
  <c r="AQ4" i="8"/>
  <c r="BQ9" i="2"/>
  <c r="BQ70" i="2"/>
  <c r="BQ71" i="2" s="1"/>
  <c r="BQ72" i="2" s="1"/>
  <c r="BQ51" i="2"/>
  <c r="BQ49" i="2"/>
  <c r="BQ61" i="2" s="1"/>
  <c r="BQ45" i="2"/>
  <c r="BQ57" i="2" s="1"/>
  <c r="BQ47" i="2"/>
  <c r="BQ44" i="2"/>
  <c r="BQ48" i="2"/>
  <c r="BQ43" i="2"/>
  <c r="BQ55" i="2" s="1"/>
  <c r="BQ41" i="2"/>
  <c r="BQ42" i="2"/>
  <c r="BQ50" i="2"/>
  <c r="BQ46" i="2"/>
  <c r="BR8" i="2"/>
  <c r="AN62" i="2"/>
  <c r="AN54" i="2"/>
  <c r="AM53" i="2"/>
  <c r="AN38" i="2"/>
  <c r="AN60" i="2"/>
  <c r="AM59" i="2"/>
  <c r="AM52" i="2" s="1"/>
  <c r="AK13" i="3"/>
  <c r="AK29" i="3"/>
  <c r="AK31" i="3" s="1"/>
  <c r="AK32" i="3" s="1"/>
  <c r="AL9" i="3"/>
  <c r="AK12" i="3"/>
  <c r="AL4" i="3"/>
  <c r="AS12" i="8" l="1"/>
  <c r="AR17" i="8"/>
  <c r="BQ2" i="2"/>
  <c r="BQ56" i="2"/>
  <c r="BQ58" i="2"/>
  <c r="AQ15" i="8"/>
  <c r="AQ52" i="8" s="1"/>
  <c r="AQ53" i="8" s="1"/>
  <c r="AR4" i="8"/>
  <c r="AP16" i="8"/>
  <c r="AQ9" i="8"/>
  <c r="AP32" i="8"/>
  <c r="AP34" i="8" s="1"/>
  <c r="AP35" i="8" s="1"/>
  <c r="AM64" i="2"/>
  <c r="BR9" i="2"/>
  <c r="BR48" i="2"/>
  <c r="BR46" i="2"/>
  <c r="BR44" i="2"/>
  <c r="BR42" i="2"/>
  <c r="BR70" i="2"/>
  <c r="BR71" i="2" s="1"/>
  <c r="BR50" i="2"/>
  <c r="BR45" i="2"/>
  <c r="BR57" i="2" s="1"/>
  <c r="BS57" i="2" s="1"/>
  <c r="BR47" i="2"/>
  <c r="BR41" i="2"/>
  <c r="BR51" i="2"/>
  <c r="BR49" i="2"/>
  <c r="BR61" i="2" s="1"/>
  <c r="BS61" i="2" s="1"/>
  <c r="BR43" i="2"/>
  <c r="BR55" i="2" s="1"/>
  <c r="BS55" i="2" s="1"/>
  <c r="AO38" i="2"/>
  <c r="AO62" i="2"/>
  <c r="AO60" i="2"/>
  <c r="AN59" i="2"/>
  <c r="AN64" i="2" s="1"/>
  <c r="AL13" i="3"/>
  <c r="AL29" i="3"/>
  <c r="AL31" i="3" s="1"/>
  <c r="AL32" i="3" s="1"/>
  <c r="AM9" i="3"/>
  <c r="AL12" i="3"/>
  <c r="AM4" i="3"/>
  <c r="AO54" i="2"/>
  <c r="AN53" i="2"/>
  <c r="AT12" i="8" l="1"/>
  <c r="AS17" i="8"/>
  <c r="BR2" i="2"/>
  <c r="BS2" i="2" s="1"/>
  <c r="BR56" i="2"/>
  <c r="BS56" i="2" s="1"/>
  <c r="BR58" i="2"/>
  <c r="BS58" i="2" s="1"/>
  <c r="AS4" i="8"/>
  <c r="AR15" i="8"/>
  <c r="AR52" i="8" s="1"/>
  <c r="AR53" i="8" s="1"/>
  <c r="AR9" i="8"/>
  <c r="AQ32" i="8"/>
  <c r="AQ34" i="8" s="1"/>
  <c r="AQ35" i="8" s="1"/>
  <c r="AQ16" i="8"/>
  <c r="I76" i="1"/>
  <c r="AP38" i="2"/>
  <c r="AN52" i="2"/>
  <c r="BR72" i="2"/>
  <c r="BS72" i="2"/>
  <c r="AP54" i="2"/>
  <c r="AO53" i="2"/>
  <c r="AP60" i="2"/>
  <c r="AO59" i="2"/>
  <c r="AO64" i="2" s="1"/>
  <c r="AM12" i="3"/>
  <c r="AN4" i="3"/>
  <c r="AP62" i="2"/>
  <c r="AM13" i="3"/>
  <c r="AM29" i="3"/>
  <c r="AM31" i="3" s="1"/>
  <c r="AM32" i="3" s="1"/>
  <c r="AN9" i="3"/>
  <c r="AU12" i="8" l="1"/>
  <c r="AT17" i="8"/>
  <c r="I16" i="1"/>
  <c r="BS5" i="2" s="1"/>
  <c r="AP5" i="2" s="1"/>
  <c r="AQ5" i="2" s="1"/>
  <c r="AR5" i="2" s="1"/>
  <c r="AS5" i="2" s="1"/>
  <c r="AT5" i="2" s="1"/>
  <c r="AU5" i="2" s="1"/>
  <c r="AV5" i="2" s="1"/>
  <c r="AW5" i="2" s="1"/>
  <c r="AX5" i="2" s="1"/>
  <c r="AY5" i="2" s="1"/>
  <c r="AZ5" i="2" s="1"/>
  <c r="BA5" i="2" s="1"/>
  <c r="BB5" i="2" s="1"/>
  <c r="BC5" i="2" s="1"/>
  <c r="BD5" i="2" s="1"/>
  <c r="BE5" i="2" s="1"/>
  <c r="BF5" i="2" s="1"/>
  <c r="BG5" i="2" s="1"/>
  <c r="BH5" i="2" s="1"/>
  <c r="BI5" i="2" s="1"/>
  <c r="BJ5" i="2" s="1"/>
  <c r="BK5" i="2" s="1"/>
  <c r="BL5" i="2" s="1"/>
  <c r="BM5" i="2" s="1"/>
  <c r="BN5" i="2" s="1"/>
  <c r="BO5" i="2" s="1"/>
  <c r="BP5" i="2" s="1"/>
  <c r="BQ5" i="2" s="1"/>
  <c r="BR5" i="2" s="1"/>
  <c r="AS9" i="8"/>
  <c r="AR32" i="8"/>
  <c r="AR34" i="8" s="1"/>
  <c r="AR35" i="8" s="1"/>
  <c r="AR16" i="8"/>
  <c r="AT4" i="8"/>
  <c r="AS15" i="8"/>
  <c r="AS52" i="8" s="1"/>
  <c r="AS53" i="8" s="1"/>
  <c r="I77" i="1"/>
  <c r="G10" i="9" s="1"/>
  <c r="AQ38" i="2"/>
  <c r="AO52" i="2"/>
  <c r="I89" i="1" s="1"/>
  <c r="AQ54" i="2"/>
  <c r="AP53" i="2"/>
  <c r="AQ60" i="2"/>
  <c r="AP59" i="2"/>
  <c r="AP64" i="2" s="1"/>
  <c r="AN12" i="3"/>
  <c r="AO4" i="3"/>
  <c r="AN13" i="3"/>
  <c r="AO9" i="3"/>
  <c r="AN29" i="3"/>
  <c r="AN31" i="3" s="1"/>
  <c r="AN32" i="3" s="1"/>
  <c r="AQ62" i="2"/>
  <c r="AV12" i="8" l="1"/>
  <c r="AU17" i="8"/>
  <c r="I90" i="1"/>
  <c r="I92" i="1"/>
  <c r="G12" i="9" s="1"/>
  <c r="AU4" i="8"/>
  <c r="AT15" i="8"/>
  <c r="AT52" i="8" s="1"/>
  <c r="AT53" i="8" s="1"/>
  <c r="AS32" i="8"/>
  <c r="AS34" i="8" s="1"/>
  <c r="AS35" i="8" s="1"/>
  <c r="AS16" i="8"/>
  <c r="AT9" i="8"/>
  <c r="AP52" i="2"/>
  <c r="AR62" i="2"/>
  <c r="AO13" i="3"/>
  <c r="AO29" i="3"/>
  <c r="AO31" i="3" s="1"/>
  <c r="AO32" i="3" s="1"/>
  <c r="AP9" i="3"/>
  <c r="AR38" i="2"/>
  <c r="AO12" i="3"/>
  <c r="AS38" i="2" s="1"/>
  <c r="AP4" i="3"/>
  <c r="AR60" i="2"/>
  <c r="AQ59" i="2"/>
  <c r="AQ64" i="2" s="1"/>
  <c r="AR54" i="2"/>
  <c r="AQ53" i="2"/>
  <c r="AW12" i="8" l="1"/>
  <c r="AV17" i="8"/>
  <c r="AT16" i="8"/>
  <c r="AU9" i="8"/>
  <c r="AT32" i="8"/>
  <c r="AT34" i="8" s="1"/>
  <c r="AT35" i="8" s="1"/>
  <c r="AV4" i="8"/>
  <c r="AU15" i="8"/>
  <c r="AU52" i="8" s="1"/>
  <c r="AU53" i="8" s="1"/>
  <c r="AQ52" i="2"/>
  <c r="AS54" i="2"/>
  <c r="AR53" i="2"/>
  <c r="AS60" i="2"/>
  <c r="AR59" i="2"/>
  <c r="AR64" i="2" s="1"/>
  <c r="AP13" i="3"/>
  <c r="AP29" i="3"/>
  <c r="AP31" i="3" s="1"/>
  <c r="AP32" i="3" s="1"/>
  <c r="AQ9" i="3"/>
  <c r="AP12" i="3"/>
  <c r="AQ4" i="3"/>
  <c r="AS62" i="2"/>
  <c r="AX12" i="8" l="1"/>
  <c r="AW17" i="8"/>
  <c r="AW4" i="8"/>
  <c r="AV15" i="8"/>
  <c r="AV52" i="8" s="1"/>
  <c r="AV53" i="8" s="1"/>
  <c r="AU32" i="8"/>
  <c r="AU34" i="8" s="1"/>
  <c r="AU35" i="8" s="1"/>
  <c r="AV9" i="8"/>
  <c r="AU16" i="8"/>
  <c r="AT38" i="2"/>
  <c r="AT62" i="2"/>
  <c r="AT60" i="2"/>
  <c r="AS59" i="2"/>
  <c r="AS64" i="2" s="1"/>
  <c r="AT54" i="2"/>
  <c r="AS53" i="2"/>
  <c r="AQ12" i="3"/>
  <c r="AR4" i="3"/>
  <c r="AR52" i="2"/>
  <c r="AQ13" i="3"/>
  <c r="AR9" i="3"/>
  <c r="AQ29" i="3"/>
  <c r="AQ31" i="3" s="1"/>
  <c r="AQ32" i="3" s="1"/>
  <c r="AY12" i="8" l="1"/>
  <c r="AX17" i="8"/>
  <c r="AV32" i="8"/>
  <c r="AV34" i="8" s="1"/>
  <c r="AV35" i="8" s="1"/>
  <c r="AV16" i="8"/>
  <c r="AW9" i="8"/>
  <c r="AX4" i="8"/>
  <c r="AW15" i="8"/>
  <c r="AW52" i="8" s="1"/>
  <c r="AW53" i="8" s="1"/>
  <c r="AS52" i="2"/>
  <c r="AU38" i="2"/>
  <c r="AR12" i="3"/>
  <c r="AS4" i="3"/>
  <c r="AU60" i="2"/>
  <c r="AT59" i="2"/>
  <c r="AT64" i="2" s="1"/>
  <c r="AU54" i="2"/>
  <c r="AT53" i="2"/>
  <c r="AR13" i="3"/>
  <c r="AR29" i="3"/>
  <c r="AR31" i="3" s="1"/>
  <c r="AR32" i="3" s="1"/>
  <c r="AS9" i="3"/>
  <c r="AU62" i="2"/>
  <c r="AZ12" i="8" l="1"/>
  <c r="AY17" i="8"/>
  <c r="AX15" i="8"/>
  <c r="AX52" i="8" s="1"/>
  <c r="AX53" i="8" s="1"/>
  <c r="AY4" i="8"/>
  <c r="AW16" i="8"/>
  <c r="AW32" i="8"/>
  <c r="AW34" i="8" s="1"/>
  <c r="AW35" i="8" s="1"/>
  <c r="AX9" i="8"/>
  <c r="AT52" i="2"/>
  <c r="AS13" i="3"/>
  <c r="AS29" i="3"/>
  <c r="AS31" i="3" s="1"/>
  <c r="AS32" i="3" s="1"/>
  <c r="AT9" i="3"/>
  <c r="AV60" i="2"/>
  <c r="AU59" i="2"/>
  <c r="AU52" i="2" s="1"/>
  <c r="AV54" i="2"/>
  <c r="AU53" i="2"/>
  <c r="AS12" i="3"/>
  <c r="AT4" i="3"/>
  <c r="AV62" i="2"/>
  <c r="AV38" i="2"/>
  <c r="BA12" i="8" l="1"/>
  <c r="AZ17" i="8"/>
  <c r="AX32" i="8"/>
  <c r="AX34" i="8" s="1"/>
  <c r="AX35" i="8" s="1"/>
  <c r="AY9" i="8"/>
  <c r="AX16" i="8"/>
  <c r="AY15" i="8"/>
  <c r="AY52" i="8" s="1"/>
  <c r="AY53" i="8" s="1"/>
  <c r="AZ4" i="8"/>
  <c r="AW38" i="2"/>
  <c r="AU64" i="2"/>
  <c r="AW62" i="2"/>
  <c r="AW60" i="2"/>
  <c r="AV59" i="2"/>
  <c r="AV64" i="2" s="1"/>
  <c r="AT12" i="3"/>
  <c r="AU4" i="3"/>
  <c r="AT13" i="3"/>
  <c r="AT29" i="3"/>
  <c r="AT31" i="3" s="1"/>
  <c r="AT32" i="3" s="1"/>
  <c r="AU9" i="3"/>
  <c r="AW54" i="2"/>
  <c r="AV53" i="2"/>
  <c r="BB12" i="8" l="1"/>
  <c r="BA17" i="8"/>
  <c r="AY32" i="8"/>
  <c r="AY34" i="8" s="1"/>
  <c r="AY35" i="8" s="1"/>
  <c r="AZ9" i="8"/>
  <c r="AY16" i="8"/>
  <c r="AZ15" i="8"/>
  <c r="AZ52" i="8" s="1"/>
  <c r="AZ53" i="8" s="1"/>
  <c r="BA4" i="8"/>
  <c r="AX38" i="2"/>
  <c r="AV52" i="2"/>
  <c r="AU12" i="3"/>
  <c r="AV4" i="3"/>
  <c r="AU13" i="3"/>
  <c r="AV9" i="3"/>
  <c r="AU29" i="3"/>
  <c r="AU31" i="3" s="1"/>
  <c r="AU32" i="3" s="1"/>
  <c r="AX60" i="2"/>
  <c r="AW59" i="2"/>
  <c r="AW52" i="2" s="1"/>
  <c r="AX54" i="2"/>
  <c r="AW53" i="2"/>
  <c r="AX62" i="2"/>
  <c r="BC12" i="8" l="1"/>
  <c r="BB17" i="8"/>
  <c r="BA9" i="8"/>
  <c r="AZ32" i="8"/>
  <c r="AZ34" i="8" s="1"/>
  <c r="AZ35" i="8" s="1"/>
  <c r="AZ16" i="8"/>
  <c r="BB4" i="8"/>
  <c r="BA15" i="8"/>
  <c r="BA52" i="8" s="1"/>
  <c r="BA53" i="8" s="1"/>
  <c r="AW64" i="2"/>
  <c r="AY60" i="2"/>
  <c r="AX59" i="2"/>
  <c r="AX52" i="2" s="1"/>
  <c r="AY62" i="2"/>
  <c r="AV13" i="3"/>
  <c r="AV29" i="3"/>
  <c r="AV31" i="3" s="1"/>
  <c r="AV32" i="3" s="1"/>
  <c r="AW9" i="3"/>
  <c r="AV12" i="3"/>
  <c r="AW4" i="3"/>
  <c r="AY54" i="2"/>
  <c r="AX53" i="2"/>
  <c r="AY38" i="2"/>
  <c r="BD12" i="8" l="1"/>
  <c r="BC17" i="8"/>
  <c r="BB15" i="8"/>
  <c r="BB52" i="8" s="1"/>
  <c r="BB53" i="8" s="1"/>
  <c r="BC4" i="8"/>
  <c r="BB9" i="8"/>
  <c r="BA32" i="8"/>
  <c r="BA34" i="8" s="1"/>
  <c r="BA35" i="8" s="1"/>
  <c r="BA16" i="8"/>
  <c r="AX64" i="2"/>
  <c r="AZ38" i="2"/>
  <c r="AZ62" i="2"/>
  <c r="AZ54" i="2"/>
  <c r="AY53" i="2"/>
  <c r="AW12" i="3"/>
  <c r="AX4" i="3"/>
  <c r="AW13" i="3"/>
  <c r="AW29" i="3"/>
  <c r="AW31" i="3" s="1"/>
  <c r="AW32" i="3" s="1"/>
  <c r="AX9" i="3"/>
  <c r="AZ60" i="2"/>
  <c r="AY59" i="2"/>
  <c r="AY64" i="2" s="1"/>
  <c r="BE12" i="8" l="1"/>
  <c r="BD17" i="8"/>
  <c r="BC15" i="8"/>
  <c r="BC52" i="8" s="1"/>
  <c r="BC53" i="8" s="1"/>
  <c r="BD4" i="8"/>
  <c r="BB16" i="8"/>
  <c r="BB32" i="8"/>
  <c r="BB34" i="8" s="1"/>
  <c r="BB35" i="8" s="1"/>
  <c r="BC9" i="8"/>
  <c r="BA38" i="2"/>
  <c r="AX12" i="3"/>
  <c r="AY4" i="3"/>
  <c r="AY52" i="2"/>
  <c r="BA60" i="2"/>
  <c r="AZ59" i="2"/>
  <c r="AZ52" i="2" s="1"/>
  <c r="AX13" i="3"/>
  <c r="AX29" i="3"/>
  <c r="AX31" i="3" s="1"/>
  <c r="AX32" i="3" s="1"/>
  <c r="AY9" i="3"/>
  <c r="BA62" i="2"/>
  <c r="BA54" i="2"/>
  <c r="AZ53" i="2"/>
  <c r="BF12" i="8" l="1"/>
  <c r="BE17" i="8"/>
  <c r="BE4" i="8"/>
  <c r="BD15" i="8"/>
  <c r="BD52" i="8" s="1"/>
  <c r="BD53" i="8" s="1"/>
  <c r="BD9" i="8"/>
  <c r="BC32" i="8"/>
  <c r="BC34" i="8" s="1"/>
  <c r="BC35" i="8" s="1"/>
  <c r="BC16" i="8"/>
  <c r="BB60" i="2"/>
  <c r="BA59" i="2"/>
  <c r="BA52" i="2" s="1"/>
  <c r="BB38" i="2"/>
  <c r="AZ64" i="2"/>
  <c r="AY13" i="3"/>
  <c r="AY29" i="3"/>
  <c r="AY31" i="3" s="1"/>
  <c r="AY32" i="3" s="1"/>
  <c r="AZ9" i="3"/>
  <c r="BB54" i="2"/>
  <c r="BA53" i="2"/>
  <c r="AY12" i="3"/>
  <c r="AZ4" i="3"/>
  <c r="BB62" i="2"/>
  <c r="BG12" i="8" l="1"/>
  <c r="BF17" i="8"/>
  <c r="BE9" i="8"/>
  <c r="BD32" i="8"/>
  <c r="BD34" i="8" s="1"/>
  <c r="BD35" i="8" s="1"/>
  <c r="BD16" i="8"/>
  <c r="BE15" i="8"/>
  <c r="BE52" i="8" s="1"/>
  <c r="BE53" i="8" s="1"/>
  <c r="BF4" i="8"/>
  <c r="BC38" i="2"/>
  <c r="BC54" i="2"/>
  <c r="BB53" i="2"/>
  <c r="BC60" i="2"/>
  <c r="BB59" i="2"/>
  <c r="BB64" i="2" s="1"/>
  <c r="AZ13" i="3"/>
  <c r="AZ29" i="3"/>
  <c r="AZ31" i="3" s="1"/>
  <c r="AZ32" i="3" s="1"/>
  <c r="BA9" i="3"/>
  <c r="BC62" i="2"/>
  <c r="AZ12" i="3"/>
  <c r="BA4" i="3"/>
  <c r="BA64" i="2"/>
  <c r="BH12" i="8" l="1"/>
  <c r="BG17" i="8"/>
  <c r="BG4" i="8"/>
  <c r="BF15" i="8"/>
  <c r="BF52" i="8" s="1"/>
  <c r="BF53" i="8" s="1"/>
  <c r="BE32" i="8"/>
  <c r="BE34" i="8" s="1"/>
  <c r="BE35" i="8" s="1"/>
  <c r="BE16" i="8"/>
  <c r="BF9" i="8"/>
  <c r="BB52" i="2"/>
  <c r="BD38" i="2"/>
  <c r="BD60" i="2"/>
  <c r="BC59" i="2"/>
  <c r="BC64" i="2" s="1"/>
  <c r="BD54" i="2"/>
  <c r="BC53" i="2"/>
  <c r="BA12" i="3"/>
  <c r="BB4" i="3"/>
  <c r="BD62" i="2"/>
  <c r="BA13" i="3"/>
  <c r="BA29" i="3"/>
  <c r="BA31" i="3" s="1"/>
  <c r="BA32" i="3" s="1"/>
  <c r="BB9" i="3"/>
  <c r="BI12" i="8" l="1"/>
  <c r="BH17" i="8"/>
  <c r="BF32" i="8"/>
  <c r="BF34" i="8" s="1"/>
  <c r="BF35" i="8" s="1"/>
  <c r="BF16" i="8"/>
  <c r="BG9" i="8"/>
  <c r="BH4" i="8"/>
  <c r="BG15" i="8"/>
  <c r="BG52" i="8" s="1"/>
  <c r="BG53" i="8" s="1"/>
  <c r="BC52" i="2"/>
  <c r="BE38" i="2"/>
  <c r="BB13" i="3"/>
  <c r="BB29" i="3"/>
  <c r="BB31" i="3" s="1"/>
  <c r="BB32" i="3" s="1"/>
  <c r="BC9" i="3"/>
  <c r="BE54" i="2"/>
  <c r="BD53" i="2"/>
  <c r="BE60" i="2"/>
  <c r="BD59" i="2"/>
  <c r="BD52" i="2" s="1"/>
  <c r="BE62" i="2"/>
  <c r="BB12" i="3"/>
  <c r="BC4" i="3"/>
  <c r="BJ12" i="8" l="1"/>
  <c r="BI17" i="8"/>
  <c r="BI4" i="8"/>
  <c r="BH15" i="8"/>
  <c r="BH52" i="8" s="1"/>
  <c r="BH53" i="8" s="1"/>
  <c r="BG32" i="8"/>
  <c r="BG34" i="8" s="1"/>
  <c r="BG35" i="8" s="1"/>
  <c r="BG16" i="8"/>
  <c r="BH9" i="8"/>
  <c r="BF38" i="2"/>
  <c r="BD64" i="2"/>
  <c r="BF54" i="2"/>
  <c r="BE53" i="2"/>
  <c r="BC13" i="3"/>
  <c r="BD9" i="3"/>
  <c r="BC29" i="3"/>
  <c r="BC31" i="3" s="1"/>
  <c r="BC32" i="3" s="1"/>
  <c r="BC12" i="3"/>
  <c r="BD4" i="3"/>
  <c r="BF62" i="2"/>
  <c r="BF60" i="2"/>
  <c r="BE59" i="2"/>
  <c r="BE52" i="2" s="1"/>
  <c r="BK12" i="8" l="1"/>
  <c r="BJ17" i="8"/>
  <c r="BH32" i="8"/>
  <c r="BH34" i="8" s="1"/>
  <c r="BH35" i="8" s="1"/>
  <c r="BH16" i="8"/>
  <c r="BI9" i="8"/>
  <c r="BJ4" i="8"/>
  <c r="BI15" i="8"/>
  <c r="BI52" i="8" s="1"/>
  <c r="BI53" i="8" s="1"/>
  <c r="BD13" i="3"/>
  <c r="BD29" i="3"/>
  <c r="BD31" i="3" s="1"/>
  <c r="BD32" i="3" s="1"/>
  <c r="BE9" i="3"/>
  <c r="BE64" i="2"/>
  <c r="BG60" i="2"/>
  <c r="BF59" i="2"/>
  <c r="BF52" i="2" s="1"/>
  <c r="BG54" i="2"/>
  <c r="BF53" i="2"/>
  <c r="BG62" i="2"/>
  <c r="BD12" i="3"/>
  <c r="BE4" i="3"/>
  <c r="BG38" i="2"/>
  <c r="BH38" i="2" l="1"/>
  <c r="BL12" i="8"/>
  <c r="BK17" i="8"/>
  <c r="BK4" i="8"/>
  <c r="BJ15" i="8"/>
  <c r="BJ52" i="8" s="1"/>
  <c r="BJ53" i="8" s="1"/>
  <c r="BI16" i="8"/>
  <c r="BJ9" i="8"/>
  <c r="BI32" i="8"/>
  <c r="BI34" i="8" s="1"/>
  <c r="BI35" i="8" s="1"/>
  <c r="BF64" i="2"/>
  <c r="BH60" i="2"/>
  <c r="BG59" i="2"/>
  <c r="BG52" i="2" s="1"/>
  <c r="BE13" i="3"/>
  <c r="BE29" i="3"/>
  <c r="BE31" i="3" s="1"/>
  <c r="BE32" i="3" s="1"/>
  <c r="BF9" i="3"/>
  <c r="BH62" i="2"/>
  <c r="BH54" i="2"/>
  <c r="BG53" i="2"/>
  <c r="BE12" i="3"/>
  <c r="BF4" i="3"/>
  <c r="BI38" i="2" l="1"/>
  <c r="BM12" i="8"/>
  <c r="BL17" i="8"/>
  <c r="BJ16" i="8"/>
  <c r="BK9" i="8"/>
  <c r="BJ32" i="8"/>
  <c r="BJ34" i="8" s="1"/>
  <c r="BJ35" i="8" s="1"/>
  <c r="BK15" i="8"/>
  <c r="BK52" i="8" s="1"/>
  <c r="BK53" i="8" s="1"/>
  <c r="BL4" i="8"/>
  <c r="BG64" i="2"/>
  <c r="BI54" i="2"/>
  <c r="BH53" i="2"/>
  <c r="BF13" i="3"/>
  <c r="BG9" i="3"/>
  <c r="BF29" i="3"/>
  <c r="BF31" i="3" s="1"/>
  <c r="BF32" i="3" s="1"/>
  <c r="BF12" i="3"/>
  <c r="BG4" i="3"/>
  <c r="BI62" i="2"/>
  <c r="BI60" i="2"/>
  <c r="BH59" i="2"/>
  <c r="BH52" i="2" s="1"/>
  <c r="BN12" i="8" l="1"/>
  <c r="BM17" i="8"/>
  <c r="BL15" i="8"/>
  <c r="BL52" i="8" s="1"/>
  <c r="BL53" i="8" s="1"/>
  <c r="BM4" i="8"/>
  <c r="BK16" i="8"/>
  <c r="BL9" i="8"/>
  <c r="BK32" i="8"/>
  <c r="BK34" i="8" s="1"/>
  <c r="BK35" i="8" s="1"/>
  <c r="BJ38" i="2"/>
  <c r="BH64" i="2"/>
  <c r="BJ60" i="2"/>
  <c r="BI59" i="2"/>
  <c r="BI52" i="2" s="1"/>
  <c r="BG13" i="3"/>
  <c r="BH9" i="3"/>
  <c r="BG29" i="3"/>
  <c r="BG31" i="3" s="1"/>
  <c r="BG32" i="3" s="1"/>
  <c r="BG12" i="3"/>
  <c r="BH4" i="3"/>
  <c r="BJ62" i="2"/>
  <c r="BJ54" i="2"/>
  <c r="BI53" i="2"/>
  <c r="BO12" i="8" l="1"/>
  <c r="BO17" i="8" s="1"/>
  <c r="BN17" i="8"/>
  <c r="BN4" i="8"/>
  <c r="BM15" i="8"/>
  <c r="BM52" i="8" s="1"/>
  <c r="BM53" i="8" s="1"/>
  <c r="BM9" i="8"/>
  <c r="BL32" i="8"/>
  <c r="BL34" i="8" s="1"/>
  <c r="BL35" i="8" s="1"/>
  <c r="BL16" i="8"/>
  <c r="BI64" i="2"/>
  <c r="BK54" i="2"/>
  <c r="BJ53" i="2"/>
  <c r="BH13" i="3"/>
  <c r="BH29" i="3"/>
  <c r="BH31" i="3" s="1"/>
  <c r="BH32" i="3" s="1"/>
  <c r="BI9" i="3"/>
  <c r="BK62" i="2"/>
  <c r="BK60" i="2"/>
  <c r="BJ59" i="2"/>
  <c r="BJ64" i="2" s="1"/>
  <c r="BK38" i="2"/>
  <c r="BH12" i="3"/>
  <c r="BI4" i="3"/>
  <c r="BN9" i="8" l="1"/>
  <c r="BM32" i="8"/>
  <c r="BM34" i="8" s="1"/>
  <c r="BM35" i="8" s="1"/>
  <c r="BM16" i="8"/>
  <c r="BN15" i="8"/>
  <c r="BN52" i="8" s="1"/>
  <c r="BN53" i="8" s="1"/>
  <c r="BO4" i="8"/>
  <c r="BO15" i="8" s="1"/>
  <c r="BO52" i="8" s="1"/>
  <c r="BO53" i="8" s="1"/>
  <c r="BJ52" i="2"/>
  <c r="BL38" i="2"/>
  <c r="BL60" i="2"/>
  <c r="BK59" i="2"/>
  <c r="BK64" i="2" s="1"/>
  <c r="BI12" i="3"/>
  <c r="BJ4" i="3"/>
  <c r="BI13" i="3"/>
  <c r="BJ9" i="3"/>
  <c r="BI29" i="3"/>
  <c r="BI31" i="3" s="1"/>
  <c r="BI32" i="3" s="1"/>
  <c r="BL62" i="2"/>
  <c r="BL54" i="2"/>
  <c r="BK53" i="2"/>
  <c r="BO9" i="8" l="1"/>
  <c r="BN32" i="8"/>
  <c r="BN34" i="8" s="1"/>
  <c r="BN35" i="8" s="1"/>
  <c r="BN16" i="8"/>
  <c r="BK52" i="2"/>
  <c r="BM38" i="2"/>
  <c r="BM62" i="2"/>
  <c r="BM60" i="2"/>
  <c r="BL59" i="2"/>
  <c r="BL52" i="2" s="1"/>
  <c r="BJ13" i="3"/>
  <c r="BK9" i="3"/>
  <c r="BJ29" i="3"/>
  <c r="BJ31" i="3" s="1"/>
  <c r="BJ32" i="3" s="1"/>
  <c r="BM54" i="2"/>
  <c r="BL53" i="2"/>
  <c r="BJ12" i="3"/>
  <c r="BK4" i="3"/>
  <c r="BO32" i="8" l="1"/>
  <c r="BO34" i="8" s="1"/>
  <c r="BO35" i="8" s="1"/>
  <c r="BO16" i="8"/>
  <c r="BN38" i="2"/>
  <c r="BL64" i="2"/>
  <c r="BN62" i="2"/>
  <c r="BK12" i="3"/>
  <c r="BL4" i="3"/>
  <c r="BN54" i="2"/>
  <c r="BM53" i="2"/>
  <c r="BK13" i="3"/>
  <c r="BK29" i="3"/>
  <c r="BK31" i="3" s="1"/>
  <c r="BK32" i="3" s="1"/>
  <c r="BL9" i="3"/>
  <c r="BN60" i="2"/>
  <c r="BM59" i="2"/>
  <c r="BM64" i="2" s="1"/>
  <c r="BL13" i="3" l="1"/>
  <c r="BM9" i="3"/>
  <c r="BL29" i="3"/>
  <c r="BL31" i="3" s="1"/>
  <c r="BL32" i="3" s="1"/>
  <c r="BM52" i="2"/>
  <c r="BO60" i="2"/>
  <c r="BN59" i="2"/>
  <c r="BN64" i="2" s="1"/>
  <c r="BO54" i="2"/>
  <c r="BN53" i="2"/>
  <c r="BO38" i="2"/>
  <c r="BN52" i="2"/>
  <c r="BL12" i="3"/>
  <c r="BM4" i="3"/>
  <c r="BO62" i="2"/>
  <c r="BP38" i="2" l="1"/>
  <c r="BP62" i="2"/>
  <c r="BP60" i="2"/>
  <c r="BO59" i="2"/>
  <c r="BO64" i="2" s="1"/>
  <c r="BM12" i="3"/>
  <c r="BN4" i="3"/>
  <c r="BM13" i="3"/>
  <c r="BM29" i="3"/>
  <c r="BM31" i="3" s="1"/>
  <c r="BM32" i="3" s="1"/>
  <c r="BN9" i="3"/>
  <c r="BP54" i="2"/>
  <c r="BO53" i="2"/>
  <c r="BO52" i="2" l="1"/>
  <c r="BQ38" i="2"/>
  <c r="BN12" i="3"/>
  <c r="BO4" i="3"/>
  <c r="BO12" i="3" s="1"/>
  <c r="BQ60" i="2"/>
  <c r="BP59" i="2"/>
  <c r="BP64" i="2" s="1"/>
  <c r="BQ54" i="2"/>
  <c r="BP53" i="2"/>
  <c r="BN13" i="3"/>
  <c r="BN29" i="3"/>
  <c r="BN31" i="3" s="1"/>
  <c r="BN32" i="3" s="1"/>
  <c r="BO9" i="3"/>
  <c r="BQ62" i="2"/>
  <c r="BP52" i="2" l="1"/>
  <c r="BO13" i="3"/>
  <c r="BS38" i="2" s="1"/>
  <c r="BO29" i="3"/>
  <c r="BO31" i="3" s="1"/>
  <c r="BO32" i="3" s="1"/>
  <c r="BR60" i="2"/>
  <c r="BQ59" i="2"/>
  <c r="BQ52" i="2" s="1"/>
  <c r="BR54" i="2"/>
  <c r="BQ53" i="2"/>
  <c r="BR62" i="2"/>
  <c r="BR38" i="2"/>
  <c r="J76" i="1" l="1"/>
  <c r="BS54" i="2"/>
  <c r="BR53" i="2"/>
  <c r="BS60" i="2"/>
  <c r="BS59" i="2" s="1"/>
  <c r="BR59" i="2"/>
  <c r="BR52" i="2" s="1"/>
  <c r="BQ64" i="2"/>
  <c r="BS62" i="2"/>
  <c r="BR64" i="2" l="1"/>
  <c r="BS53" i="2"/>
  <c r="BS52" i="2"/>
  <c r="J89" i="1" s="1"/>
  <c r="BS64" i="2"/>
  <c r="J90" i="1" l="1"/>
  <c r="J92" i="1"/>
  <c r="H12" i="9" s="1"/>
  <c r="J77" i="1"/>
  <c r="H10" i="9" s="1"/>
  <c r="L69" i="2"/>
  <c r="L5" i="2"/>
  <c r="M5" i="2" s="1"/>
  <c r="N5" i="2" s="1"/>
  <c r="O5" i="2" s="1"/>
  <c r="L34" i="2" l="1"/>
  <c r="F75" i="1" s="1"/>
  <c r="D8" i="9" s="1"/>
  <c r="D9" i="9" s="1"/>
  <c r="L32" i="2"/>
  <c r="L33" i="2" s="1"/>
  <c r="L35" i="2"/>
  <c r="L67" i="2"/>
  <c r="M35" i="2"/>
  <c r="M34" i="2"/>
  <c r="M63" i="2"/>
  <c r="M65" i="2" s="1"/>
  <c r="F78" i="1" l="1"/>
  <c r="F85" i="1" s="1"/>
  <c r="M32" i="2"/>
  <c r="N32" i="2" s="1"/>
  <c r="N34" i="2"/>
  <c r="N63" i="2"/>
  <c r="M69" i="2"/>
  <c r="M67" i="2"/>
  <c r="N35" i="2"/>
  <c r="N33" i="2" l="1"/>
  <c r="M33" i="2"/>
  <c r="O63" i="2"/>
  <c r="O65" i="2" s="1"/>
  <c r="N65" i="2"/>
  <c r="N67" i="2"/>
  <c r="N69" i="2"/>
  <c r="O35" i="2"/>
  <c r="O34" i="2"/>
  <c r="O32" i="2"/>
  <c r="P32" i="2" l="1"/>
  <c r="O33" i="2"/>
  <c r="G75" i="1"/>
  <c r="E8" i="9" s="1"/>
  <c r="O69" i="2"/>
  <c r="P35" i="2"/>
  <c r="O67" i="2"/>
  <c r="P63" i="2"/>
  <c r="G78" i="1" l="1"/>
  <c r="Q63" i="2"/>
  <c r="P65" i="2"/>
  <c r="G81" i="1" s="1"/>
  <c r="G83" i="1" s="1"/>
  <c r="E9" i="9" s="1"/>
  <c r="Q35" i="2"/>
  <c r="P67" i="2"/>
  <c r="P69" i="2"/>
  <c r="Q34" i="2"/>
  <c r="P33" i="2"/>
  <c r="Q32" i="2"/>
  <c r="G85" i="1" l="1"/>
  <c r="R32" i="2"/>
  <c r="Q33" i="2"/>
  <c r="Q67" i="2"/>
  <c r="Q69" i="2"/>
  <c r="R35" i="2"/>
  <c r="R34" i="2"/>
  <c r="R63" i="2"/>
  <c r="Q65" i="2"/>
  <c r="S63" i="2" l="1"/>
  <c r="R65" i="2"/>
  <c r="R67" i="2"/>
  <c r="S34" i="2"/>
  <c r="S35" i="2"/>
  <c r="R69" i="2"/>
  <c r="R33" i="2"/>
  <c r="S32" i="2"/>
  <c r="T32" i="2" l="1"/>
  <c r="S33" i="2"/>
  <c r="T34" i="2"/>
  <c r="S67" i="2"/>
  <c r="S69" i="2"/>
  <c r="T35" i="2"/>
  <c r="S65" i="2"/>
  <c r="T63" i="2"/>
  <c r="T65" i="2" l="1"/>
  <c r="U63" i="2"/>
  <c r="U34" i="2"/>
  <c r="H75" i="1" s="1"/>
  <c r="F8" i="9" s="1"/>
  <c r="T67" i="2"/>
  <c r="T69" i="2"/>
  <c r="U35" i="2"/>
  <c r="U32" i="2"/>
  <c r="T33" i="2"/>
  <c r="H78" i="1" l="1"/>
  <c r="V35" i="2"/>
  <c r="U69" i="2"/>
  <c r="V34" i="2"/>
  <c r="U67" i="2"/>
  <c r="V32" i="2"/>
  <c r="U33" i="2"/>
  <c r="U65" i="2"/>
  <c r="H81" i="1" s="1"/>
  <c r="V63" i="2"/>
  <c r="H83" i="1" l="1"/>
  <c r="V69" i="2"/>
  <c r="V67" i="2"/>
  <c r="W34" i="2"/>
  <c r="W35" i="2"/>
  <c r="W63" i="2"/>
  <c r="V65" i="2"/>
  <c r="W32" i="2"/>
  <c r="V33" i="2"/>
  <c r="H85" i="1" l="1"/>
  <c r="F9" i="9"/>
  <c r="X32" i="2"/>
  <c r="W33" i="2"/>
  <c r="X63" i="2"/>
  <c r="W65" i="2"/>
  <c r="X35" i="2"/>
  <c r="W69" i="2"/>
  <c r="X34" i="2"/>
  <c r="W67" i="2"/>
  <c r="Y63" i="2" l="1"/>
  <c r="X65" i="2"/>
  <c r="Y34" i="2"/>
  <c r="Y35" i="2"/>
  <c r="X69" i="2"/>
  <c r="X67" i="2"/>
  <c r="X33" i="2"/>
  <c r="Y32" i="2"/>
  <c r="Y33" i="2" l="1"/>
  <c r="Z32" i="2"/>
  <c r="Y67" i="2"/>
  <c r="Y69" i="2"/>
  <c r="Z34" i="2"/>
  <c r="Z35" i="2"/>
  <c r="Z63" i="2"/>
  <c r="Y65" i="2"/>
  <c r="Z69" i="2" l="1"/>
  <c r="Z67" i="2"/>
  <c r="AA34" i="2"/>
  <c r="AA35" i="2"/>
  <c r="AA63" i="2"/>
  <c r="Z65" i="2"/>
  <c r="Z33" i="2"/>
  <c r="AA32" i="2"/>
  <c r="AB32" i="2" l="1"/>
  <c r="AA33" i="2"/>
  <c r="AA65" i="2"/>
  <c r="AB63" i="2"/>
  <c r="AA69" i="2"/>
  <c r="AB34" i="2"/>
  <c r="AA67" i="2"/>
  <c r="AB35" i="2"/>
  <c r="AB69" i="2" l="1"/>
  <c r="AC34" i="2"/>
  <c r="AC35" i="2"/>
  <c r="AB67" i="2"/>
  <c r="AC63" i="2"/>
  <c r="AB65" i="2"/>
  <c r="AB33" i="2"/>
  <c r="AC32" i="2"/>
  <c r="AD32" i="2" l="1"/>
  <c r="AC33" i="2"/>
  <c r="AD34" i="2"/>
  <c r="AC67" i="2"/>
  <c r="AC69" i="2"/>
  <c r="AD35" i="2"/>
  <c r="AC65" i="2"/>
  <c r="AD63" i="2"/>
  <c r="AD65" i="2" l="1"/>
  <c r="AE63" i="2"/>
  <c r="AE34" i="2"/>
  <c r="AE35" i="2"/>
  <c r="AD67" i="2"/>
  <c r="AD69" i="2"/>
  <c r="AD33" i="2"/>
  <c r="AE32" i="2"/>
  <c r="AF34" i="2" l="1"/>
  <c r="AE69" i="2"/>
  <c r="AE67" i="2"/>
  <c r="AF35" i="2"/>
  <c r="AF32" i="2"/>
  <c r="AE33" i="2"/>
  <c r="AF63" i="2"/>
  <c r="AE65" i="2"/>
  <c r="AF65" i="2" l="1"/>
  <c r="AG63" i="2"/>
  <c r="AF33" i="2"/>
  <c r="AG32" i="2"/>
  <c r="AG35" i="2"/>
  <c r="AF69" i="2"/>
  <c r="AF67" i="2"/>
  <c r="AG34" i="2"/>
  <c r="AH32" i="2" l="1"/>
  <c r="AG33" i="2"/>
  <c r="AG67" i="2"/>
  <c r="AH35" i="2"/>
  <c r="AG69" i="2"/>
  <c r="AH34" i="2"/>
  <c r="AG65" i="2"/>
  <c r="AH63" i="2"/>
  <c r="AI63" i="2" l="1"/>
  <c r="AH65" i="2"/>
  <c r="AI35" i="2"/>
  <c r="AH67" i="2"/>
  <c r="AI34" i="2"/>
  <c r="AH69" i="2"/>
  <c r="AH33" i="2"/>
  <c r="AI32" i="2"/>
  <c r="AJ32" i="2" l="1"/>
  <c r="AI33" i="2"/>
  <c r="AJ34" i="2"/>
  <c r="AJ35" i="2"/>
  <c r="AI67" i="2"/>
  <c r="AI69" i="2"/>
  <c r="AJ63" i="2"/>
  <c r="AI65" i="2"/>
  <c r="AJ67" i="2" l="1"/>
  <c r="AJ69" i="2"/>
  <c r="AK34" i="2"/>
  <c r="AK35" i="2"/>
  <c r="AK63" i="2"/>
  <c r="AJ65" i="2"/>
  <c r="AK32" i="2"/>
  <c r="AJ33" i="2"/>
  <c r="AK33" i="2" l="1"/>
  <c r="AL32" i="2"/>
  <c r="AL63" i="2"/>
  <c r="AK65" i="2"/>
  <c r="AK69" i="2"/>
  <c r="AL34" i="2"/>
  <c r="AL35" i="2"/>
  <c r="AK67" i="2"/>
  <c r="AM34" i="2" l="1"/>
  <c r="AM35" i="2"/>
  <c r="AL69" i="2"/>
  <c r="AL67" i="2"/>
  <c r="AM63" i="2"/>
  <c r="AN63" i="2" s="1"/>
  <c r="AL65" i="2"/>
  <c r="AL33" i="2"/>
  <c r="AM32" i="2"/>
  <c r="AM33" i="2" l="1"/>
  <c r="AN32" i="2"/>
  <c r="AN35" i="2"/>
  <c r="AM69" i="2"/>
  <c r="AM67" i="2"/>
  <c r="AN34" i="2"/>
  <c r="AM65" i="2"/>
  <c r="AN69" i="2" l="1"/>
  <c r="AO34" i="2"/>
  <c r="I75" i="1" s="1"/>
  <c r="G8" i="9" s="1"/>
  <c r="AO35" i="2"/>
  <c r="AN67" i="2"/>
  <c r="AN65" i="2"/>
  <c r="AO63" i="2"/>
  <c r="AO32" i="2"/>
  <c r="AN33" i="2"/>
  <c r="I78" i="1" l="1"/>
  <c r="AO65" i="2"/>
  <c r="I81" i="1" s="1"/>
  <c r="I83" i="1" s="1"/>
  <c r="G9" i="9" s="1"/>
  <c r="AP63" i="2"/>
  <c r="AO33" i="2"/>
  <c r="AP32" i="2"/>
  <c r="AP34" i="2"/>
  <c r="AP35" i="2"/>
  <c r="AO67" i="2"/>
  <c r="AO69" i="2"/>
  <c r="I85" i="1" l="1"/>
  <c r="AP65" i="2"/>
  <c r="AQ63" i="2"/>
  <c r="AQ34" i="2"/>
  <c r="AQ35" i="2"/>
  <c r="AP67" i="2"/>
  <c r="AP69" i="2"/>
  <c r="AP33" i="2"/>
  <c r="AQ32" i="2"/>
  <c r="AR32" i="2" l="1"/>
  <c r="AQ33" i="2"/>
  <c r="AQ69" i="2"/>
  <c r="AR35" i="2"/>
  <c r="AQ67" i="2"/>
  <c r="AR34" i="2"/>
  <c r="AQ65" i="2"/>
  <c r="AR63" i="2"/>
  <c r="AS34" i="2" l="1"/>
  <c r="AR67" i="2"/>
  <c r="AR69" i="2"/>
  <c r="AS35" i="2"/>
  <c r="AR65" i="2"/>
  <c r="AS63" i="2"/>
  <c r="AS32" i="2"/>
  <c r="AR33" i="2"/>
  <c r="AT32" i="2" l="1"/>
  <c r="AS33" i="2"/>
  <c r="AS65" i="2"/>
  <c r="AT63" i="2"/>
  <c r="AS69" i="2"/>
  <c r="AS67" i="2"/>
  <c r="AT34" i="2"/>
  <c r="AT35" i="2"/>
  <c r="AU63" i="2" l="1"/>
  <c r="AT65" i="2"/>
  <c r="AU35" i="2"/>
  <c r="AU34" i="2"/>
  <c r="AT69" i="2"/>
  <c r="AT67" i="2"/>
  <c r="AU32" i="2"/>
  <c r="AT33" i="2"/>
  <c r="AV34" i="2" l="1"/>
  <c r="AU69" i="2"/>
  <c r="AU67" i="2"/>
  <c r="AV35" i="2"/>
  <c r="AU33" i="2"/>
  <c r="AV32" i="2"/>
  <c r="AV63" i="2"/>
  <c r="AU65" i="2"/>
  <c r="AW63" i="2" l="1"/>
  <c r="AV65" i="2"/>
  <c r="AV69" i="2"/>
  <c r="AW35" i="2"/>
  <c r="AV67" i="2"/>
  <c r="AW34" i="2"/>
  <c r="AW32" i="2"/>
  <c r="AV33" i="2"/>
  <c r="AW67" i="2" l="1"/>
  <c r="AX35" i="2"/>
  <c r="AX34" i="2"/>
  <c r="AW69" i="2"/>
  <c r="AW33" i="2"/>
  <c r="AX32" i="2"/>
  <c r="AX63" i="2"/>
  <c r="AW65" i="2"/>
  <c r="AX65" i="2" l="1"/>
  <c r="AY63" i="2"/>
  <c r="AY32" i="2"/>
  <c r="AX33" i="2"/>
  <c r="AX67" i="2"/>
  <c r="AX69" i="2"/>
  <c r="AY34" i="2"/>
  <c r="AY35" i="2"/>
  <c r="AY65" i="2" l="1"/>
  <c r="AZ63" i="2"/>
  <c r="AZ35" i="2"/>
  <c r="AZ34" i="2"/>
  <c r="AY67" i="2"/>
  <c r="AY69" i="2"/>
  <c r="AZ32" i="2"/>
  <c r="AY33" i="2"/>
  <c r="AZ33" i="2" l="1"/>
  <c r="BA32" i="2"/>
  <c r="BA34" i="2"/>
  <c r="AZ69" i="2"/>
  <c r="AZ67" i="2"/>
  <c r="BA35" i="2"/>
  <c r="AZ65" i="2"/>
  <c r="BA63" i="2"/>
  <c r="BB34" i="2" l="1"/>
  <c r="BB35" i="2"/>
  <c r="BA67" i="2"/>
  <c r="BA69" i="2"/>
  <c r="BB63" i="2"/>
  <c r="BA65" i="2"/>
  <c r="BA33" i="2"/>
  <c r="BB32" i="2"/>
  <c r="BB33" i="2" l="1"/>
  <c r="BC32" i="2"/>
  <c r="BB65" i="2"/>
  <c r="BC63" i="2"/>
  <c r="BC35" i="2"/>
  <c r="BC34" i="2"/>
  <c r="BB69" i="2"/>
  <c r="BB67" i="2"/>
  <c r="BC65" i="2" l="1"/>
  <c r="BD63" i="2"/>
  <c r="BC69" i="2"/>
  <c r="BD34" i="2"/>
  <c r="BC67" i="2"/>
  <c r="BD35" i="2"/>
  <c r="BD32" i="2"/>
  <c r="BC33" i="2"/>
  <c r="BE32" i="2" l="1"/>
  <c r="BD33" i="2"/>
  <c r="BD67" i="2"/>
  <c r="BD69" i="2"/>
  <c r="BE35" i="2"/>
  <c r="BE34" i="2"/>
  <c r="BD65" i="2"/>
  <c r="BE63" i="2"/>
  <c r="BE65" i="2" l="1"/>
  <c r="BF63" i="2"/>
  <c r="BF35" i="2"/>
  <c r="BE67" i="2"/>
  <c r="BF34" i="2"/>
  <c r="BE69" i="2"/>
  <c r="BE33" i="2"/>
  <c r="BF32" i="2"/>
  <c r="BG32" i="2" l="1"/>
  <c r="BF33" i="2"/>
  <c r="BF67" i="2"/>
  <c r="BG34" i="2"/>
  <c r="BG35" i="2"/>
  <c r="BF69" i="2"/>
  <c r="BG63" i="2"/>
  <c r="BF65" i="2"/>
  <c r="BH63" i="2" l="1"/>
  <c r="BG65" i="2"/>
  <c r="BG67" i="2"/>
  <c r="BH35" i="2"/>
  <c r="BG69" i="2"/>
  <c r="BH34" i="2"/>
  <c r="BH32" i="2"/>
  <c r="BG33" i="2"/>
  <c r="BI34" i="2" l="1"/>
  <c r="BH69" i="2"/>
  <c r="BH67" i="2"/>
  <c r="BI35" i="2"/>
  <c r="BI32" i="2"/>
  <c r="BH33" i="2"/>
  <c r="BH65" i="2"/>
  <c r="BI63" i="2"/>
  <c r="BI67" i="2" l="1"/>
  <c r="BJ34" i="2"/>
  <c r="BI69" i="2"/>
  <c r="BJ35" i="2"/>
  <c r="BJ63" i="2"/>
  <c r="BI65" i="2"/>
  <c r="BI33" i="2"/>
  <c r="BJ32" i="2"/>
  <c r="BJ33" i="2" l="1"/>
  <c r="BK32" i="2"/>
  <c r="BJ65" i="2"/>
  <c r="BK63" i="2"/>
  <c r="BK35" i="2"/>
  <c r="BK34" i="2"/>
  <c r="BJ69" i="2"/>
  <c r="BJ67" i="2"/>
  <c r="BK69" i="2" l="1"/>
  <c r="BK67" i="2"/>
  <c r="BL34" i="2"/>
  <c r="BL35" i="2"/>
  <c r="BK65" i="2"/>
  <c r="BL63" i="2"/>
  <c r="BK33" i="2"/>
  <c r="BL32" i="2"/>
  <c r="BL65" i="2" l="1"/>
  <c r="BM63" i="2"/>
  <c r="BL67" i="2"/>
  <c r="BM34" i="2"/>
  <c r="BM35" i="2"/>
  <c r="BL69" i="2"/>
  <c r="BL33" i="2"/>
  <c r="BM32" i="2"/>
  <c r="BM33" i="2" l="1"/>
  <c r="BN32" i="2"/>
  <c r="BM67" i="2"/>
  <c r="BN34" i="2"/>
  <c r="BN35" i="2"/>
  <c r="BM69" i="2"/>
  <c r="BM65" i="2"/>
  <c r="BN63" i="2"/>
  <c r="BO34" i="2" l="1"/>
  <c r="BO35" i="2"/>
  <c r="BN67" i="2"/>
  <c r="BN69" i="2"/>
  <c r="BO63" i="2"/>
  <c r="BN65" i="2"/>
  <c r="BN33" i="2"/>
  <c r="BO32" i="2"/>
  <c r="BP63" i="2" l="1"/>
  <c r="BO65" i="2"/>
  <c r="BP32" i="2"/>
  <c r="BO33" i="2"/>
  <c r="BP35" i="2"/>
  <c r="BP34" i="2"/>
  <c r="BO69" i="2"/>
  <c r="BO67" i="2"/>
  <c r="BQ32" i="2" l="1"/>
  <c r="BP33" i="2"/>
  <c r="BP67" i="2"/>
  <c r="BQ35" i="2"/>
  <c r="BP69" i="2"/>
  <c r="BQ34" i="2"/>
  <c r="BP65" i="2"/>
  <c r="BQ63" i="2"/>
  <c r="BQ65" i="2" l="1"/>
  <c r="BR63" i="2"/>
  <c r="BQ69" i="2"/>
  <c r="BQ67" i="2"/>
  <c r="BR35" i="2"/>
  <c r="BR34" i="2"/>
  <c r="BR32" i="2"/>
  <c r="BQ33" i="2"/>
  <c r="BR33" i="2" l="1"/>
  <c r="BS32" i="2"/>
  <c r="BS35" i="2"/>
  <c r="BS34" i="2"/>
  <c r="J75" i="1" s="1"/>
  <c r="H8" i="9" s="1"/>
  <c r="BR69" i="2"/>
  <c r="BR67" i="2"/>
  <c r="BS63" i="2"/>
  <c r="BS65" i="2" s="1"/>
  <c r="J81" i="1" s="1"/>
  <c r="J83" i="1" s="1"/>
  <c r="BR65" i="2"/>
  <c r="H9" i="9" l="1"/>
  <c r="J78" i="1"/>
  <c r="J85" i="1" s="1"/>
  <c r="BS69" i="2"/>
  <c r="BS67" i="2"/>
  <c r="BS33" i="2"/>
</calcChain>
</file>

<file path=xl/comments1.xml><?xml version="1.0" encoding="utf-8"?>
<comments xmlns="http://schemas.openxmlformats.org/spreadsheetml/2006/main">
  <authors>
    <author>O. de G.</author>
    <author>D</author>
  </authors>
  <commentList>
    <comment ref="Q8" authorId="0" shapeId="0">
      <text>
        <r>
          <rPr>
            <sz val="10"/>
            <color rgb="FF000000"/>
            <rFont val="Liberation Sans1"/>
          </rPr>
          <t>+3 Mm³ (modulo 0,9 tCO2/m³) : un quart du PNFB</t>
        </r>
      </text>
    </comment>
    <comment ref="F63" authorId="1" shapeId="0">
      <text>
        <r>
          <rPr>
            <sz val="10"/>
            <color rgb="FF000000"/>
            <rFont val="Liberation Sans1"/>
          </rPr>
          <t>258 Mm³ bois mort au sol,</t>
        </r>
        <r>
          <rPr>
            <sz val="10"/>
            <color rgb="FF000000"/>
            <rFont val="Liberation Sans1"/>
          </rPr>
          <t xml:space="preserve">
119 Mm³ bois mort sur pied &amp; chablis (en BFT)</t>
        </r>
      </text>
    </comment>
  </commentList>
</comments>
</file>

<file path=xl/sharedStrings.xml><?xml version="1.0" encoding="utf-8"?>
<sst xmlns="http://schemas.openxmlformats.org/spreadsheetml/2006/main" count="320" uniqueCount="227">
  <si>
    <t>Graphique de résultats du tableur :</t>
  </si>
  <si>
    <t>Hypothèses</t>
  </si>
  <si>
    <t>Limiter le déboisement</t>
  </si>
  <si>
    <t>Historique</t>
  </si>
  <si>
    <t>AMS</t>
  </si>
  <si>
    <t>Emissions déboisement Métropole (MtCO2)</t>
  </si>
  <si>
    <t>Emissions déboisement Outre-mer (MtCO2)</t>
  </si>
  <si>
    <t>Améliorer la pompe à carbone</t>
  </si>
  <si>
    <t>Mortalité (MtCO2)</t>
  </si>
  <si>
    <t>Séquestration de carbone dans les sols (MtCO2)</t>
  </si>
  <si>
    <t>Extension «naturelle» forêt accrus (kha/an)</t>
  </si>
  <si>
    <t>Plantations hors forêt (kha/an)</t>
  </si>
  <si>
    <t>Mobiliser plus et plus efficacement</t>
  </si>
  <si>
    <t>Récolte (Mm³)</t>
  </si>
  <si>
    <t>Récolte (MtCO2)</t>
  </si>
  <si>
    <t>Pertes d'exploitation (%)</t>
  </si>
  <si>
    <t>Développer l'usage matériau du bois et l'économie circulaire</t>
  </si>
  <si>
    <t>Part de la récolte entrant dans le stock de produits bois – sciages+panneaux (après récolte et transformation)</t>
  </si>
  <si>
    <t>dont sciages</t>
  </si>
  <si>
    <t>Emballages en bois</t>
  </si>
  <si>
    <t>Ameublement</t>
  </si>
  <si>
    <t>Agencement et menuiseries</t>
  </si>
  <si>
    <t>Couverture / charpente</t>
  </si>
  <si>
    <t>Parquets/lambris</t>
  </si>
  <si>
    <t>dont panneaux et isolants</t>
  </si>
  <si>
    <t>production papier (index 2019)</t>
  </si>
  <si>
    <t>contreplaqués</t>
  </si>
  <si>
    <t>Part de la récolte entrant dans le stock de produits bois – papier (après récolte et transformation)</t>
  </si>
  <si>
    <t>calculateur</t>
  </si>
  <si>
    <t>Part de la récolte de la récolte valorisée en énergie (après transformations)</t>
  </si>
  <si>
    <t>Hyp industrie AMS</t>
  </si>
  <si>
    <t>Part de la récolte non valorisée en énergie / produits bois</t>
  </si>
  <si>
    <t>Augmentation durée demi-vie papier /2015 (ans)</t>
  </si>
  <si>
    <t>% déchets « ultimes » valorisés énergie (vs enfouissement)</t>
  </si>
  <si>
    <t>Hypothèses techniques</t>
  </si>
  <si>
    <t>&lt;20 ans</t>
  </si>
  <si>
    <t>&gt;20 ans</t>
  </si>
  <si>
    <t>Accroissement biologique accrus</t>
  </si>
  <si>
    <t>tCO2/ha/an</t>
  </si>
  <si>
    <t>(racines comprises)</t>
  </si>
  <si>
    <t>Accroissement biologique plantations</t>
  </si>
  <si>
    <t>Demi-vie Sciages (ans)</t>
  </si>
  <si>
    <t>(moyenne des sciages sortants)</t>
  </si>
  <si>
    <t>Demi-vie Panneaux (ans)</t>
  </si>
  <si>
    <t>Demi-vie Contreplaqués (ans)</t>
  </si>
  <si>
    <t>Demi-vie Papier (ans)</t>
  </si>
  <si>
    <t>Part de prélèvements racinaires</t>
  </si>
  <si>
    <t>Résultats calculateur</t>
  </si>
  <si>
    <t>Modélisé</t>
  </si>
  <si>
    <t>AMS 2018</t>
  </si>
  <si>
    <t>Forêt périmètre actuel</t>
  </si>
  <si>
    <t>Nouvelles Forêts</t>
  </si>
  <si>
    <t>Sols forestiers</t>
  </si>
  <si>
    <t>Emissions déboisement</t>
  </si>
  <si>
    <t>Séquestration produits bois</t>
  </si>
  <si>
    <t>Séquestration bois mort</t>
  </si>
  <si>
    <r>
      <t>tCO</t>
    </r>
    <r>
      <rPr>
        <vertAlign val="subscript"/>
        <sz val="11"/>
        <color rgb="FF000000"/>
        <rFont val="Liberation Sans"/>
        <family val="2"/>
      </rPr>
      <t>2</t>
    </r>
    <r>
      <rPr>
        <sz val="11"/>
        <color rgb="FF000000"/>
        <rFont val="Arial"/>
        <family val="2"/>
      </rPr>
      <t>/m³</t>
    </r>
  </si>
  <si>
    <t>modifs apportées à la nouvelle version (post run1 AMS 2023)</t>
  </si>
  <si>
    <t>formule</t>
  </si>
  <si>
    <t>précisions sur le contenu de la ligne</t>
  </si>
  <si>
    <t>source</t>
  </si>
  <si>
    <t>Nom de la variable</t>
  </si>
  <si>
    <t>Recalage 2015-2019 avec le chiffre de l’inventaire IGN fourni par le CITEPA</t>
  </si>
  <si>
    <t>stock N-1 + AB – mortalité – prélèvements – déboisements métropolitains (pour ce dernier terme, les 70 % de bois vivant)</t>
  </si>
  <si>
    <t>Bois vivant, y compris le bois racinaire, non-compris le carbone du sol.
Ajuster la valeur de départ en fonction de l’unité : sols compris ?</t>
  </si>
  <si>
    <t>Inventaire IGN</t>
  </si>
  <si>
    <r>
      <t xml:space="preserve">stock de bois forestier, aérien et racinaire </t>
    </r>
    <r>
      <rPr>
        <b/>
        <sz val="11"/>
        <color rgb="FF000000"/>
        <rFont val="Liberation Sans"/>
        <family val="2"/>
      </rPr>
      <t>(forêt actuelle métropolitaine)</t>
    </r>
  </si>
  <si>
    <t>Recalage 2015-2019 avec le chiffre de l’inventaire CITEPA</t>
  </si>
  <si>
    <t>Néant (interpolation entre 2015 et 2080 des paramètres d’entrée)</t>
  </si>
  <si>
    <t>Bois vivant, y compris le bois racinaire, non-compris le carbone du sol.</t>
  </si>
  <si>
    <t>SECTEN 2022, LULUCF Background, onglet « CSC LB Increment » ligne 43 « Forest land / Metropolitan regions »</t>
  </si>
  <si>
    <r>
      <rPr>
        <b/>
        <sz val="11"/>
        <color rgb="FF000000"/>
        <rFont val="Liberation Sans"/>
        <family val="2"/>
      </rPr>
      <t>Accroissement biologique</t>
    </r>
    <r>
      <rPr>
        <sz val="11"/>
        <color rgb="FF000000"/>
        <rFont val="Arial"/>
        <family val="2"/>
      </rPr>
      <t xml:space="preserve"> des forêts au périmètre 2015-2019 (MtCO2) ie « terres forestières gérées »</t>
    </r>
  </si>
  <si>
    <t>SECTEN 2022, LULUCF Background, onglet « CSC LB NatMort » ligne 44 « Forest land "</t>
  </si>
  <si>
    <t>Mortalité CITEPA</t>
  </si>
  <si>
    <t>SECTEN 2022, LULUCF Background, onglet « CSC LB NatMort » ligne 83 « Forest remaining forest / Metropolitan regions »</t>
  </si>
  <si>
    <t>carbone du sol</t>
  </si>
  <si>
    <t>Fourchette basse de l’étude 4p1000 (reprise par l’ADEME PER)</t>
  </si>
  <si>
    <t>Séquestration carbone des sols (MtCO2)</t>
  </si>
  <si>
    <t>aérien</t>
  </si>
  <si>
    <t>SECTEN 2022, LULUCF Background, onglet « CSC LB WoodRemovals » ligne 26 « ForestAbove-ground biomass burned or left on site »</t>
  </si>
  <si>
    <t>Pertes d'exploitation (part de la biomasse prélevée, mais laissée sur site ou brûlée)</t>
  </si>
  <si>
    <t>SECTEN 2022, LULUCF Background, onglet « CSC LB WoodRemovals » ligne 5+19+22+25</t>
  </si>
  <si>
    <t>Récolte exportée</t>
  </si>
  <si>
    <r>
      <t xml:space="preserve">(100 % + % d’impact racinaire) x </t>
    </r>
    <r>
      <rPr>
        <b/>
        <sz val="11"/>
        <color rgb="FF000000"/>
        <rFont val="Liberation Sans"/>
        <family val="2"/>
      </rPr>
      <t>Récolte</t>
    </r>
    <r>
      <rPr>
        <sz val="11"/>
        <color rgb="FF000000"/>
        <rFont val="Arial"/>
        <family val="2"/>
      </rPr>
      <t xml:space="preserve"> / (100 % - taux pertes exploitation)</t>
    </r>
  </si>
  <si>
    <t>Biomasse tuée au cours de la récolte (mais les pertes d’exploitation et la biomasse racinaire restent en forêt, seule la récolte est exportée). Formule : Récolte + pertes d’exploitation + impact racinaire,. Non compris les déboisements (faisant l’objet d’une ligne à part dans la compta CCNUCC).</t>
  </si>
  <si>
    <t>Calcul</t>
  </si>
  <si>
    <t>SECTEN 2022, LULUCF Background, onglet « 4G HWP History » ligne 9</t>
  </si>
  <si>
    <t>Part de la récolte arrivant dans le compartiment produits bois - sciages (après transformations)</t>
  </si>
  <si>
    <t>Distinction des sciages dans les sous-catégories de l’inventaire</t>
  </si>
  <si>
    <t>Dont Emballages en bois</t>
  </si>
  <si>
    <t>Dont Ameublement</t>
  </si>
  <si>
    <t>Dont Agencement et menuiseries</t>
  </si>
  <si>
    <t>Dont Couverture / charpente</t>
  </si>
  <si>
    <t>Dont Parquets/lambris</t>
  </si>
  <si>
    <t>SECTEN 2022, LULUCF Background, onglet « 4G HWP History » ligne 73</t>
  </si>
  <si>
    <t>Part de la récolte arrivant dans le compartiment produits bois – panneaux (après transformations)</t>
  </si>
  <si>
    <t>Dont panneaux</t>
  </si>
  <si>
    <t>Dont contreplaqués</t>
  </si>
  <si>
    <t>Ajout de cette ligne par cohérence avec les autres types de produits bois (avant la quantité de papier entrant était paramétrée fixe)</t>
  </si>
  <si>
    <t>SECTEN 2022, LULUCF Background, onglet « 4G HWP History » ligne 109</t>
  </si>
  <si>
    <t>Part du papier dans la récolte</t>
  </si>
  <si>
    <t>Ajout de cette ligne car avec les données de l’inventaire, toute la récolte non-produits bois ne part pas en valorisation énergie (pertes de transformation notamment)</t>
  </si>
  <si>
    <t>SECTEN 2022, LULUCF Background, onglet « CSC LB WoodRemovals » ligne 25</t>
  </si>
  <si>
    <t>Proportion de la récolte valorisée en énergie (après transformations)</t>
  </si>
  <si>
    <t>Calculé en lien avec les hypothèses recyclage</t>
  </si>
  <si>
    <t>Augmentation durée demi-vie sciages /2015 (ans)</t>
  </si>
  <si>
    <t>Augmentation durée demi-vie panneaux /2015 (ans)</t>
  </si>
  <si>
    <t>Panneaux</t>
  </si>
  <si>
    <t>Contreplaqués</t>
  </si>
  <si>
    <t>Mise à jour avec les données ADEME récentes</t>
  </si>
  <si>
    <t>Données ADEME</t>
  </si>
  <si>
    <t>% déchets bois énergie (vs enfouissement)</t>
  </si>
  <si>
    <t>Bois vivant, y compris le bois racinaire, non-compris le carbone du sol.
y c accrus et nouveaux boisements.</t>
  </si>
  <si>
    <t>stock de bois forestier total, y compris bois mort</t>
  </si>
  <si>
    <t>Accroissement biologique – mortalité – prélèvement</t>
  </si>
  <si>
    <t>Puits Forêt Périmètre Actuel</t>
  </si>
  <si>
    <t>Prélèvement /(AB net de la mortalité + AB des accrus + AB des nouveaux boisements)</t>
  </si>
  <si>
    <t>Taux prélèvement (rapporté à l’accroissement bio net)</t>
  </si>
  <si>
    <t>50% des pertes issus de la biomasse aérienne vivante, 20% de la biomasse racinaire, 10% de la litière et bois mort et 20% pour les sols.</t>
  </si>
  <si>
    <t>SECTEN 2022, LULUCF Background, onglet « FR_M » somme des lignes « forest land converted to ... »</t>
  </si>
  <si>
    <t>Émissions déboisement métropole</t>
  </si>
  <si>
    <t>idem, avec toutefois des ratios qu’il faudrait ajuster : plus de biomasse aérienne qu’en métropole, moins de racinaire et sol…</t>
  </si>
  <si>
    <t>SECTEN 2022, LULUCF Background, onglet « FR_OT1 » somme des lignes « forest land converted to ... »</t>
  </si>
  <si>
    <t>Émissions déboisement Guyane</t>
  </si>
  <si>
    <r>
      <t xml:space="preserve">Bois vivant, y compris le bois racinaire, non-compris le carbone du sol.
</t>
    </r>
    <r>
      <rPr>
        <b/>
        <sz val="11"/>
        <color rgb="FF000000"/>
        <rFont val="Liberation Sans"/>
        <family val="2"/>
      </rPr>
      <t>Par souci de simplification, éclaircies non déduites :</t>
    </r>
    <r>
      <rPr>
        <b/>
        <sz val="11"/>
        <color rgb="FF000000"/>
        <rFont val="Liberation Sans"/>
        <family val="2"/>
      </rPr>
      <t xml:space="preserve">
</t>
    </r>
    <r>
      <rPr>
        <sz val="11"/>
        <color rgb="FF000000"/>
        <rFont val="Arial"/>
        <family val="2"/>
      </rPr>
      <t>Physiquement, on considère qu’elles sont dans la récolte de la forêt gérée, ça crée juste un petit transfert comptable entre anciennes et nouvelles forêts, en majorant artificiellement et légèrement les prélèvements en forêt gérée.</t>
    </r>
  </si>
  <si>
    <t>Puits Nouvelles Forêts</t>
  </si>
  <si>
    <t>récolte x part longue durée de vie x part des sciages dans cette dernière</t>
  </si>
  <si>
    <t>Usage matériau sciages (flux entrant)</t>
  </si>
  <si>
    <t>Dont usage Emballages en bois</t>
  </si>
  <si>
    <t>Dont usage Ameublement</t>
  </si>
  <si>
    <t>Dont usage Agencement et menuiseries</t>
  </si>
  <si>
    <t>Dont usage Couverture / charpente</t>
  </si>
  <si>
    <t>Dont usage Parquets/lambris</t>
  </si>
  <si>
    <t>récolte x part longue durée de vie x part des panneaux dans cette dernière</t>
  </si>
  <si>
    <t>Usage matériau panneaux</t>
  </si>
  <si>
    <t>constante par simplification</t>
  </si>
  <si>
    <t>volontairement maintenu fixe.</t>
  </si>
  <si>
    <t>Usage matériau papier</t>
  </si>
  <si>
    <t>récolte – les trois usages non-énergétiques ci-dessus + 50 % (la part aérienne) des déboisements, corrigés des pertes d’exploitation.</t>
  </si>
  <si>
    <t>Usage énergie</t>
  </si>
  <si>
    <t>Valorisation déchets énergie</t>
  </si>
  <si>
    <t>Stock sciages</t>
  </si>
  <si>
    <t>Dont stock Emballages en bois</t>
  </si>
  <si>
    <t>Dont stock Ameublement</t>
  </si>
  <si>
    <t>Dont stock Agencement et menuiseries</t>
  </si>
  <si>
    <t>Dont stock Couverture / charpente</t>
  </si>
  <si>
    <t>Dont stock Parquets/lambris</t>
  </si>
  <si>
    <t>Stock panneaux</t>
  </si>
  <si>
    <t>Dont stock panneaux</t>
  </si>
  <si>
    <t>Dont stock contreplaqué</t>
  </si>
  <si>
    <t>Stock papier</t>
  </si>
  <si>
    <t>formule « continue » issue du GIEC, cf. Frédéric, en fonction de l’apport annuel de bois mort à savoir :
Mortalité + pertes d’exploitation + part non valorisée énergétiquement des déboisements</t>
  </si>
  <si>
    <t>Stock bois mort</t>
  </si>
  <si>
    <t>Ajout d’un *0,9 pour prendre en compte les incendies (part de la mortalité qui ne fait pas de bois mort)</t>
  </si>
  <si>
    <t>variation annuelle des 3 stocks sciages, panneaux, papier.</t>
  </si>
  <si>
    <t>Puits Produits bois</t>
  </si>
  <si>
    <t>variation annuelle du stock</t>
  </si>
  <si>
    <t>Puits Bois Mort</t>
  </si>
  <si>
    <t>mortalité</t>
  </si>
  <si>
    <t>récolte déboisement</t>
  </si>
  <si>
    <t>Taux prélèvement (rapporté au stock de la forêt existante)</t>
  </si>
  <si>
    <t>évolution de la récolte en écart à 2015 – CO2</t>
  </si>
  <si>
    <t>évolution de la récolte en écart à 2015 – m³</t>
  </si>
  <si>
    <t>pas annuel</t>
  </si>
  <si>
    <t>Surface accrus &lt;20 ans</t>
  </si>
  <si>
    <t>Extension « naturelle » forêt accrus (ha/an)</t>
  </si>
  <si>
    <t>Surface accrus &gt; 20 ans</t>
  </si>
  <si>
    <t>Plantations enrichissement accrus (ha)</t>
  </si>
  <si>
    <t>Plantations hors forêt (ha)</t>
  </si>
  <si>
    <r>
      <t xml:space="preserve">Surface plantations hors forêt &lt; 20 ans </t>
    </r>
    <r>
      <rPr>
        <sz val="11"/>
        <color rgb="FFFF3333"/>
        <rFont val="Liberation Sans"/>
        <family val="2"/>
      </rPr>
      <t>(ou =)</t>
    </r>
  </si>
  <si>
    <r>
      <t>Surface plantations hors forêt &gt; 20 ans</t>
    </r>
    <r>
      <rPr>
        <sz val="11"/>
        <color rgb="FFFF3333"/>
        <rFont val="Liberation Sans"/>
        <family val="2"/>
      </rPr>
      <t xml:space="preserve"> (strictement)</t>
    </r>
  </si>
  <si>
    <t>Absorptions Nouveaux Accrus (MtCO2)</t>
  </si>
  <si>
    <t>Absorptions Plantations hors forêt (MtCO2)</t>
  </si>
  <si>
    <t>Plantations</t>
  </si>
  <si>
    <t>Accroissement net</t>
  </si>
  <si>
    <t>Stock</t>
  </si>
  <si>
    <t>Récolte</t>
  </si>
  <si>
    <t>Récolte totale</t>
  </si>
  <si>
    <t>Accroissement biologique brut forêts existantes (périmètre 2021, MtCO2)</t>
  </si>
  <si>
    <t>Taux de mortalité forêts (périmètre 2021)</t>
  </si>
  <si>
    <t>panneaux et isolants</t>
  </si>
  <si>
    <t>CRF 4.A</t>
  </si>
  <si>
    <t>INV+</t>
  </si>
  <si>
    <t>Total "INV+" (hors inventaire)</t>
  </si>
  <si>
    <t>CRF 4.G</t>
  </si>
  <si>
    <t>Total périmètre calculateur</t>
  </si>
  <si>
    <t>CRF 4.A + 4.G</t>
  </si>
  <si>
    <t>inclus dans CRF 4.B / 4C / 4D / 4E / 4F</t>
  </si>
  <si>
    <t xml:space="preserve">Total "périmètre inventaire" </t>
  </si>
  <si>
    <t>MtCO2eq</t>
  </si>
  <si>
    <t>Usage énergie total (TWh)</t>
  </si>
  <si>
    <t>TWh/MtCO2</t>
  </si>
  <si>
    <t>Convertion MtCO2 → TWh biomasse "fraîche"</t>
  </si>
  <si>
    <t>Convertion MtCO2 → TWh déchets bois</t>
  </si>
  <si>
    <t>Hyp rdt -20% par rapport à la biomasse "fraîche"</t>
  </si>
  <si>
    <t>(source SNMB 0,207 tep/m3)</t>
  </si>
  <si>
    <r>
      <t>Conversion Mm³→ MtCO</t>
    </r>
    <r>
      <rPr>
        <vertAlign val="subscript"/>
        <sz val="11"/>
        <color rgb="FF000000"/>
        <rFont val="Liberation Sans"/>
        <family val="2"/>
      </rPr>
      <t>2</t>
    </r>
  </si>
  <si>
    <t>Demi-vie Bois Mort (ans)</t>
  </si>
  <si>
    <t>Inventaire (CRF 4.A + 4.D, SECTEN 2023)</t>
  </si>
  <si>
    <r>
      <t>Prélèvement total (en MtCO</t>
    </r>
    <r>
      <rPr>
        <vertAlign val="subscript"/>
        <sz val="11"/>
        <rFont val="Liberation Sans"/>
        <family val="2"/>
      </rPr>
      <t>2</t>
    </r>
    <r>
      <rPr>
        <sz val="11"/>
        <rFont val="Liberation Sans"/>
        <family val="2"/>
      </rPr>
      <t>)</t>
    </r>
  </si>
  <si>
    <r>
      <t xml:space="preserve">stock de bois forestier, aérien et racinaire </t>
    </r>
    <r>
      <rPr>
        <b/>
        <sz val="11"/>
        <rFont val="Liberation Sans"/>
        <family val="2"/>
      </rPr>
      <t>(forêt métropolitaine totale)</t>
    </r>
  </si>
  <si>
    <t>A mettre à jour avec les liens et les formules de calcul</t>
  </si>
  <si>
    <r>
      <t xml:space="preserve">Taux de mortalité forêts périmètre 2015-2021 (MtCO2) ie « terres forestières gérées » </t>
    </r>
    <r>
      <rPr>
        <b/>
        <u/>
        <sz val="11"/>
        <rFont val="Liberation Sans"/>
        <family val="2"/>
      </rPr>
      <t>rapporté au stock total</t>
    </r>
  </si>
  <si>
    <t>Augmentation durée demi-vie matériau longue durée/2021 (ans) sciages</t>
  </si>
  <si>
    <t>Augmentation durée demi-vie papier /2021 (ans)</t>
  </si>
  <si>
    <t>Augmentation durée demi-vie matériau longue durée/2021 (ans) panneaux</t>
  </si>
  <si>
    <t xml:space="preserve">Problématique : L'IGN a pris en compte dans son accroissement les nouvelles forêts. Il faut donc soustraire à leur accroissement le puits des nouvelles forêts afin de continuer à avoir un puits nouvelle forêt et un puits ancienne forêt dissocié au sein du calculateur. Pour ce faire, on soustrait à l'accroissement calculé par l'IGN le puits des nouvelles forêts de leur périmètre : 850kha accrus entre 2020 et 2050 et 105kha plantations hors forêt entre 2035 et 2050. </t>
  </si>
  <si>
    <t>Accroissement run2 - double compte</t>
  </si>
  <si>
    <t>Puits nouvelle forêt périmètre IGN</t>
  </si>
  <si>
    <t>Surface plantations &gt;20ans périmètre IGN</t>
  </si>
  <si>
    <t>Surface plantations hors forêt &lt; 20 ans IGN</t>
  </si>
  <si>
    <t>Plantation hors forêt périmètre IGN</t>
  </si>
  <si>
    <t>Absorption plantations périmètre IGN (MtCO2)</t>
  </si>
  <si>
    <t>Accroissement run2 corrigé</t>
  </si>
  <si>
    <t>Usage énergie (biomasse « fraiche » et coproduits, MteCO2)</t>
  </si>
  <si>
    <t>Usage énergie déchets bois en fin de vie (MteCO2)</t>
  </si>
  <si>
    <t>Energie total (TWh)</t>
  </si>
  <si>
    <t>Usage matériau (MteCO2)</t>
  </si>
  <si>
    <t>Résultats généraux</t>
  </si>
  <si>
    <t>Différenciation INV-INV+</t>
  </si>
  <si>
    <t>Puits forêts inv (MteCO2)</t>
  </si>
  <si>
    <t xml:space="preserve">INV correspond aux valeurs actuellement comptabilisées par le CITEPA au sein du SECTEN, référence pour les objectifs de la SNBC et européens. 
Dans l'optique d'une prise en compte future de ces deux compartiments et dans un soucis d'approche de la réalité, le calcul du puits forestier est aussi réalisé en "INV+", c'est à dire avec la prise en compte dans les calculs de ces deux nouveaux compartiments. </t>
  </si>
  <si>
    <t>Puits produits bois (MteCO2)</t>
  </si>
  <si>
    <t>Energie produite par le bois énergie (TWh)</t>
  </si>
  <si>
    <r>
      <t xml:space="preserve">Puits forêts </t>
    </r>
    <r>
      <rPr>
        <b/>
        <u/>
        <sz val="11"/>
        <color rgb="FF000000"/>
        <rFont val="Arial"/>
        <family val="2"/>
      </rPr>
      <t>inv+</t>
    </r>
    <r>
      <rPr>
        <b/>
        <sz val="11"/>
        <color rgb="FF000000"/>
        <rFont val="Arial"/>
        <family val="2"/>
      </rPr>
      <t xml:space="preserve"> (MteCO2)</t>
    </r>
  </si>
  <si>
    <t>Différenciation puits forêt - LULUCF</t>
  </si>
  <si>
    <t xml:space="preserve">Les résultats indiqués ci-dessous sur le puits forestier et les produits bois, calculés au sein du calculateur, ne concernent que deux des huit sous-secteurs présents au sein du secteur LULUCF (champs, prairies, zones humides, terres artificialisées…).
Ainsi, la somme des puits forêts et produits bois, bien que conséquente quantitativement au sein du secteur LULUCF, n'est pas égal au puits LULUCF. Les résultats LULUCF sont présents au sein d'autres fichiers qui compilent l'ensemble des hypothèses des ous-secteurs.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</si>
</sst>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164" formatCode="0.00&quot; &quot;%"/>
    <numFmt numFmtId="165" formatCode="0.0"/>
    <numFmt numFmtId="166" formatCode="&quot; &quot;#,##0.00&quot; &quot;;&quot;-&quot;#,##0.00&quot; &quot;;&quot; -&quot;00&quot; &quot;;&quot; &quot;@&quot; &quot;"/>
    <numFmt numFmtId="167" formatCode="#,##0.0"/>
    <numFmt numFmtId="168" formatCode="#"/>
    <numFmt numFmtId="169" formatCode="0.0%"/>
    <numFmt numFmtId="170" formatCode="0.0000%"/>
    <numFmt numFmtId="171" formatCode="0.00000%"/>
    <numFmt numFmtId="172" formatCode="0.000"/>
    <numFmt numFmtId="173" formatCode="&quot; &quot;#,##0&quot; &quot;;&quot;-&quot;#,##0&quot; &quot;;&quot; -&quot;00&quot; &quot;;&quot; &quot;@&quot; &quot;"/>
    <numFmt numFmtId="174" formatCode="#,##0.00&quot;    &quot;;#,##0.00&quot;    &quot;;&quot;-&quot;#&quot;    &quot;;&quot; &quot;@&quot; &quot;"/>
    <numFmt numFmtId="175" formatCode="#,##0.00&quot;        &quot;;#,##0.00&quot;        &quot;;&quot;-&quot;#&quot;        &quot;;&quot; &quot;@&quot; &quot;"/>
    <numFmt numFmtId="176" formatCode="#,##0.00&quot;     &quot;;&quot;(&quot;#,##0.00&quot;)    &quot;;&quot;-&quot;#&quot;     &quot;;@&quot; &quot;"/>
    <numFmt numFmtId="177" formatCode="#,##0.00&quot; &quot;;#,##0.00&quot; &quot;;&quot;-&quot;#&quot; &quot;;&quot; &quot;@&quot; &quot;"/>
    <numFmt numFmtId="178" formatCode="0&quot; &quot;%"/>
    <numFmt numFmtId="179" formatCode="#,##0.00&quot; &quot;[$€-40C];[Red]&quot;-&quot;#,##0.00&quot; &quot;[$€-40C]"/>
    <numFmt numFmtId="180" formatCode="&quot; &quot;#,##0.0&quot; &quot;;&quot;-&quot;#,##0.0&quot; &quot;;&quot; -&quot;00&quot; &quot;;&quot; &quot;@&quot; &quot;"/>
  </numFmts>
  <fonts count="58">
    <font>
      <sz val="11"/>
      <color rgb="FF000000"/>
      <name val="Arial"/>
      <family val="2"/>
    </font>
    <font>
      <sz val="11"/>
      <color rgb="FF000000"/>
      <name val="Arial"/>
      <family val="2"/>
    </font>
    <font>
      <sz val="9"/>
      <color rgb="FF000000"/>
      <name val="Times New Roman"/>
      <family val="1"/>
    </font>
    <font>
      <sz val="11"/>
      <color rgb="FF333333"/>
      <name val="Calibri"/>
      <family val="2"/>
    </font>
    <font>
      <sz val="10"/>
      <color rgb="FF000000"/>
      <name val="Arial"/>
      <family val="2"/>
    </font>
    <font>
      <sz val="11"/>
      <color rgb="FFC0C0C0"/>
      <name val="Calibri"/>
      <family val="2"/>
    </font>
    <font>
      <b/>
      <sz val="11"/>
      <color rgb="FFC0C0C0"/>
      <name val="Calibri"/>
      <family val="2"/>
    </font>
    <font>
      <b/>
      <sz val="11"/>
      <color rgb="FF333333"/>
      <name val="Calibri"/>
      <family val="2"/>
    </font>
    <font>
      <sz val="11"/>
      <color rgb="FF333399"/>
      <name val="Calibri"/>
      <family val="2"/>
    </font>
    <font>
      <i/>
      <sz val="11"/>
      <color rgb="FF808080"/>
      <name val="Calibri"/>
      <family val="2"/>
    </font>
    <font>
      <b/>
      <sz val="15"/>
      <color rgb="FF003366"/>
      <name val="Calibri"/>
      <family val="2"/>
    </font>
    <font>
      <b/>
      <sz val="13"/>
      <color rgb="FF003366"/>
      <name val="Calibri"/>
      <family val="2"/>
    </font>
    <font>
      <b/>
      <sz val="11"/>
      <color rgb="FF003366"/>
      <name val="Calibri"/>
      <family val="2"/>
    </font>
    <font>
      <sz val="11"/>
      <color rgb="FF800080"/>
      <name val="Calibri"/>
      <family val="2"/>
    </font>
    <font>
      <sz val="11"/>
      <color rgb="FF008000"/>
      <name val="Calibri"/>
      <family val="2"/>
    </font>
    <font>
      <sz val="11"/>
      <color rgb="FF993300"/>
      <name val="Calibri"/>
      <family val="2"/>
    </font>
    <font>
      <sz val="11"/>
      <color rgb="FFFF6600"/>
      <name val="Calibri"/>
      <family val="2"/>
    </font>
    <font>
      <sz val="11"/>
      <color rgb="FFFF9900"/>
      <name val="Calibri"/>
      <family val="2"/>
    </font>
    <font>
      <b/>
      <sz val="18"/>
      <color rgb="FF003366"/>
      <name val="Cambria"/>
      <family val="1"/>
    </font>
    <font>
      <b/>
      <sz val="11"/>
      <color rgb="FFFF9900"/>
      <name val="Calibri"/>
      <family val="2"/>
    </font>
    <font>
      <sz val="11"/>
      <color rgb="FF9C0006"/>
      <name val="Calibri"/>
      <family val="2"/>
    </font>
    <font>
      <b/>
      <sz val="9"/>
      <color rgb="FF000000"/>
      <name val="Times New Roman"/>
      <family val="1"/>
    </font>
    <font>
      <b/>
      <sz val="11"/>
      <color rgb="FFFA7D00"/>
      <name val="Calibri"/>
      <family val="2"/>
    </font>
    <font>
      <sz val="10"/>
      <color rgb="FF000000"/>
      <name val="Arial1"/>
    </font>
    <font>
      <sz val="12"/>
      <color rgb="FF003B91"/>
      <name val="Arial"/>
      <family val="2"/>
    </font>
    <font>
      <sz val="11"/>
      <color rgb="FF006100"/>
      <name val="Calibri"/>
      <family val="2"/>
    </font>
    <font>
      <b/>
      <i/>
      <sz val="16"/>
      <color rgb="FF000000"/>
      <name val="Arial"/>
      <family val="2"/>
    </font>
    <font>
      <b/>
      <sz val="12"/>
      <color rgb="FF000000"/>
      <name val="Times New Roman"/>
      <family val="1"/>
    </font>
    <font>
      <u/>
      <sz val="10"/>
      <color rgb="FF0000FF"/>
      <name val="Arial1"/>
    </font>
    <font>
      <u/>
      <sz val="9"/>
      <color rgb="FF0000FF"/>
      <name val="Arial1"/>
    </font>
    <font>
      <sz val="11"/>
      <color rgb="FF9C6500"/>
      <name val="Calibri"/>
      <family val="2"/>
    </font>
    <font>
      <sz val="8"/>
      <color rgb="FF000000"/>
      <name val="Arial"/>
      <family val="2"/>
    </font>
    <font>
      <sz val="9"/>
      <color rgb="FF000000"/>
      <name val="Arial1"/>
    </font>
    <font>
      <sz val="10"/>
      <color rgb="FF000000"/>
      <name val="Arial CE"/>
    </font>
    <font>
      <b/>
      <i/>
      <sz val="10"/>
      <color rgb="FF000000"/>
      <name val="Arial1"/>
    </font>
    <font>
      <sz val="10"/>
      <color rgb="FF000000"/>
      <name val="YuCourier"/>
    </font>
    <font>
      <b/>
      <i/>
      <u/>
      <sz val="11"/>
      <color rgb="FF000000"/>
      <name val="Arial"/>
      <family val="2"/>
    </font>
    <font>
      <b/>
      <sz val="14"/>
      <color rgb="FF000080"/>
      <name val="Arial1"/>
    </font>
    <font>
      <b/>
      <sz val="12"/>
      <color rgb="FFFF6600"/>
      <name val="Arial1"/>
    </font>
    <font>
      <b/>
      <sz val="12"/>
      <color rgb="FF0000FF"/>
      <name val="Arial1"/>
    </font>
    <font>
      <b/>
      <u/>
      <sz val="11"/>
      <color rgb="FF000000"/>
      <name val="Arial"/>
      <family val="2"/>
    </font>
    <font>
      <sz val="11"/>
      <color rgb="FFCE181E"/>
      <name val="Arial"/>
      <family val="2"/>
    </font>
    <font>
      <i/>
      <sz val="11"/>
      <color rgb="FF000000"/>
      <name val="Arial"/>
      <family val="2"/>
    </font>
    <font>
      <sz val="11"/>
      <color rgb="FFFF3333"/>
      <name val="Arial"/>
      <family val="2"/>
    </font>
    <font>
      <vertAlign val="subscript"/>
      <sz val="11"/>
      <color rgb="FF000000"/>
      <name val="Liberation Sans"/>
      <family val="2"/>
    </font>
    <font>
      <b/>
      <sz val="11"/>
      <color rgb="FF000000"/>
      <name val="Arial"/>
      <family val="2"/>
    </font>
    <font>
      <b/>
      <sz val="11"/>
      <color rgb="FF000000"/>
      <name val="Liberation Sans"/>
      <family val="2"/>
    </font>
    <font>
      <sz val="10"/>
      <color rgb="FF000000"/>
      <name val="Liberation Sans1"/>
    </font>
    <font>
      <b/>
      <sz val="7"/>
      <color rgb="FF000000"/>
      <name val="Arial"/>
      <family val="2"/>
    </font>
    <font>
      <sz val="11"/>
      <color rgb="FFFF3333"/>
      <name val="Liberation Sans"/>
      <family val="2"/>
    </font>
    <font>
      <sz val="11"/>
      <name val="Arial"/>
      <family val="2"/>
    </font>
    <font>
      <i/>
      <sz val="11"/>
      <name val="Arial"/>
      <family val="2"/>
    </font>
    <font>
      <i/>
      <sz val="9"/>
      <color rgb="FF000000"/>
      <name val="Arial"/>
      <family val="2"/>
    </font>
    <font>
      <b/>
      <sz val="11"/>
      <name val="Arial"/>
      <family val="2"/>
    </font>
    <font>
      <b/>
      <u/>
      <sz val="11"/>
      <name val="Liberation Sans"/>
      <family val="2"/>
    </font>
    <font>
      <vertAlign val="subscript"/>
      <sz val="11"/>
      <name val="Liberation Sans"/>
      <family val="2"/>
    </font>
    <font>
      <sz val="11"/>
      <name val="Liberation Sans"/>
      <family val="2"/>
    </font>
    <font>
      <b/>
      <sz val="11"/>
      <name val="Liberation Sans"/>
      <family val="2"/>
    </font>
  </fonts>
  <fills count="55">
    <fill>
      <patternFill patternType="none"/>
    </fill>
    <fill>
      <patternFill patternType="gray125"/>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rgb="FF99CCFF"/>
        <bgColor rgb="FF99CCFF"/>
      </patternFill>
    </fill>
    <fill>
      <patternFill patternType="solid">
        <fgColor rgb="FFFF8080"/>
        <bgColor rgb="FFFF8080"/>
      </patternFill>
    </fill>
    <fill>
      <patternFill patternType="solid">
        <fgColor rgb="FF00FFFF"/>
        <bgColor rgb="FF00FFFF"/>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C3D69B"/>
        <bgColor rgb="FFC3D69B"/>
      </patternFill>
    </fill>
    <fill>
      <patternFill patternType="solid">
        <fgColor rgb="FF969696"/>
        <bgColor rgb="FF969696"/>
      </patternFill>
    </fill>
    <fill>
      <patternFill patternType="solid">
        <fgColor rgb="FF333399"/>
        <bgColor rgb="FF333399"/>
      </patternFill>
    </fill>
    <fill>
      <patternFill patternType="solid">
        <fgColor rgb="FFFF6600"/>
        <bgColor rgb="FFFF6600"/>
      </patternFill>
    </fill>
    <fill>
      <patternFill patternType="solid">
        <fgColor rgb="FF339966"/>
        <bgColor rgb="FF339966"/>
      </patternFill>
    </fill>
    <fill>
      <patternFill patternType="solid">
        <fgColor rgb="FFC0C0C0"/>
        <bgColor rgb="FFC0C0C0"/>
      </patternFill>
    </fill>
    <fill>
      <patternFill patternType="solid">
        <fgColor rgb="FFFFFF99"/>
        <bgColor rgb="FFFFFF99"/>
      </patternFill>
    </fill>
    <fill>
      <patternFill patternType="solid">
        <fgColor rgb="FFFFFFCC"/>
        <bgColor rgb="FFFFFFCC"/>
      </patternFill>
    </fill>
    <fill>
      <patternFill patternType="solid">
        <fgColor rgb="FFC0504D"/>
        <bgColor rgb="FFC0504D"/>
      </patternFill>
    </fill>
    <fill>
      <patternFill patternType="solid">
        <fgColor rgb="FFFFC7CE"/>
        <bgColor rgb="FFFFC7CE"/>
      </patternFill>
    </fill>
    <fill>
      <patternFill patternType="solid">
        <fgColor rgb="FFC6EFCE"/>
        <bgColor rgb="FFC6EFCE"/>
      </patternFill>
    </fill>
    <fill>
      <patternFill patternType="solid">
        <fgColor rgb="FF404040"/>
        <bgColor rgb="FF404040"/>
      </patternFill>
    </fill>
    <fill>
      <patternFill patternType="solid">
        <fgColor rgb="FFFFFF00"/>
        <bgColor rgb="FFFFFF00"/>
      </patternFill>
    </fill>
    <fill>
      <patternFill patternType="solid">
        <fgColor rgb="FF00CCFF"/>
        <bgColor rgb="FF00CCFF"/>
      </patternFill>
    </fill>
    <fill>
      <patternFill patternType="solid">
        <fgColor rgb="FF99FF66"/>
        <bgColor rgb="FF99FF66"/>
      </patternFill>
    </fill>
    <fill>
      <patternFill patternType="solid">
        <fgColor rgb="FFED7D31"/>
        <bgColor rgb="FFED7D31"/>
      </patternFill>
    </fill>
    <fill>
      <patternFill patternType="solid">
        <fgColor rgb="FF996633"/>
        <bgColor rgb="FF996633"/>
      </patternFill>
    </fill>
    <fill>
      <patternFill patternType="solid">
        <fgColor rgb="FF999999"/>
        <bgColor rgb="FF999999"/>
      </patternFill>
    </fill>
    <fill>
      <patternFill patternType="solid">
        <fgColor rgb="FFFF8000"/>
        <bgColor rgb="FFFF8000"/>
      </patternFill>
    </fill>
    <fill>
      <patternFill patternType="solid">
        <fgColor rgb="FFFF66FF"/>
        <bgColor rgb="FFFF66FF"/>
      </patternFill>
    </fill>
    <fill>
      <patternFill patternType="solid">
        <fgColor rgb="FF6600FF"/>
        <bgColor rgb="FF6600FF"/>
      </patternFill>
    </fill>
    <fill>
      <patternFill patternType="solid">
        <fgColor rgb="FFFFFFFF"/>
        <bgColor rgb="FFFFFFFF"/>
      </patternFill>
    </fill>
    <fill>
      <patternFill patternType="solid">
        <fgColor rgb="FFF4B084"/>
        <bgColor rgb="FFF4B084"/>
      </patternFill>
    </fill>
    <fill>
      <patternFill patternType="solid">
        <fgColor rgb="FFFF99FF"/>
        <bgColor rgb="FFFF99FF"/>
      </patternFill>
    </fill>
    <fill>
      <patternFill patternType="solid">
        <fgColor rgb="FFB2B2B2"/>
        <bgColor rgb="FFB2B2B2"/>
      </patternFill>
    </fill>
    <fill>
      <patternFill patternType="solid">
        <fgColor rgb="FF92D050"/>
        <bgColor rgb="FFCCFF00"/>
      </patternFill>
    </fill>
    <fill>
      <patternFill patternType="solid">
        <fgColor rgb="FF92D050"/>
        <bgColor rgb="FFFF3333"/>
      </patternFill>
    </fill>
    <fill>
      <patternFill patternType="solid">
        <fgColor rgb="FF92D050"/>
        <bgColor rgb="FFFFCC99"/>
      </patternFill>
    </fill>
    <fill>
      <patternFill patternType="solid">
        <fgColor rgb="FF92D050"/>
        <bgColor rgb="FF66FF00"/>
      </patternFill>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00"/>
        <bgColor rgb="FF99FF66"/>
      </patternFill>
    </fill>
    <fill>
      <patternFill patternType="solid">
        <fgColor theme="2"/>
        <bgColor rgb="FFFFFFCC"/>
      </patternFill>
    </fill>
    <fill>
      <patternFill patternType="solid">
        <fgColor theme="2"/>
        <bgColor rgb="FFFF3333"/>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79998168889431442"/>
        <bgColor indexed="64"/>
      </patternFill>
    </fill>
  </fills>
  <borders count="65">
    <border>
      <left/>
      <right/>
      <top/>
      <bottom/>
      <diagonal/>
    </border>
    <border>
      <left style="thin">
        <color rgb="FF7F7F7F"/>
      </left>
      <right style="thin">
        <color rgb="FF7F7F7F"/>
      </right>
      <top style="thin">
        <color rgb="FF7F7F7F"/>
      </top>
      <bottom style="thin">
        <color rgb="FF7F7F7F"/>
      </bottom>
      <diagonal/>
    </border>
    <border>
      <left style="double">
        <color rgb="FF000000"/>
      </left>
      <right style="double">
        <color rgb="FF000000"/>
      </right>
      <top style="double">
        <color rgb="FF000000"/>
      </top>
      <bottom style="double">
        <color rgb="FF000000"/>
      </bottom>
      <diagonal/>
    </border>
    <border>
      <left style="thin">
        <color rgb="FF333333"/>
      </left>
      <right style="thin">
        <color rgb="FF333333"/>
      </right>
      <top style="thin">
        <color rgb="FF333333"/>
      </top>
      <bottom style="thin">
        <color rgb="FF333333"/>
      </bottom>
      <diagonal/>
    </border>
    <border>
      <left style="thin">
        <color rgb="FF808080"/>
      </left>
      <right style="thin">
        <color rgb="FF808080"/>
      </right>
      <top style="thin">
        <color rgb="FF808080"/>
      </top>
      <bottom style="thin">
        <color rgb="FF808080"/>
      </bottom>
      <diagonal/>
    </border>
    <border>
      <left/>
      <right/>
      <top/>
      <bottom style="medium">
        <color rgb="FF333399"/>
      </bottom>
      <diagonal/>
    </border>
    <border>
      <left/>
      <right/>
      <top/>
      <bottom style="medium">
        <color rgb="FFC0C0C0"/>
      </bottom>
      <diagonal/>
    </border>
    <border>
      <left/>
      <right/>
      <top/>
      <bottom style="thin">
        <color rgb="FF0066CC"/>
      </bottom>
      <diagonal/>
    </border>
    <border>
      <left style="thin">
        <color rgb="FFC0C0C0"/>
      </left>
      <right style="thin">
        <color rgb="FFC0C0C0"/>
      </right>
      <top style="thin">
        <color rgb="FFC0C0C0"/>
      </top>
      <bottom style="thin">
        <color rgb="FFC0C0C0"/>
      </bottom>
      <diagonal/>
    </border>
    <border>
      <left/>
      <right/>
      <top/>
      <bottom style="double">
        <color rgb="FF000000"/>
      </bottom>
      <diagonal/>
    </border>
    <border>
      <left/>
      <right/>
      <top style="thin">
        <color rgb="FF333399"/>
      </top>
      <bottom style="double">
        <color rgb="FF000000"/>
      </bottom>
      <diagonal/>
    </border>
    <border>
      <left style="thin">
        <color rgb="FF000000"/>
      </left>
      <right style="thin">
        <color rgb="FF000000"/>
      </right>
      <top style="thin">
        <color rgb="FF000000"/>
      </top>
      <bottom style="thin">
        <color rgb="FF000000"/>
      </bottom>
      <diagonal/>
    </border>
    <border>
      <left style="double">
        <color rgb="FF000000"/>
      </left>
      <right/>
      <top style="double">
        <color rgb="FF000000"/>
      </top>
      <bottom style="double">
        <color rgb="FF000000"/>
      </bottom>
      <diagonal/>
    </border>
    <border>
      <left style="double">
        <color rgb="FF000000"/>
      </left>
      <right/>
      <top style="double">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style="thin">
        <color rgb="FF000000"/>
      </left>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indexed="64"/>
      </left>
      <right/>
      <top style="thin">
        <color indexed="64"/>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026">
    <xf numFmtId="0" fontId="0" fillId="0" borderId="0"/>
    <xf numFmtId="166" fontId="1" fillId="0" borderId="0" applyFont="0" applyFill="0" applyBorder="0" applyAlignment="0" applyProtection="0"/>
    <xf numFmtId="9" fontId="1" fillId="0" borderId="0" applyFont="0" applyBorder="0" applyProtection="0"/>
    <xf numFmtId="0" fontId="2" fillId="0" borderId="0" applyNumberFormat="0" applyBorder="0" applyProtection="0"/>
    <xf numFmtId="0" fontId="3" fillId="2" borderId="0" applyNumberFormat="0" applyBorder="0" applyProtection="0"/>
    <xf numFmtId="0" fontId="3" fillId="3" borderId="0" applyNumberFormat="0" applyBorder="0" applyProtection="0"/>
    <xf numFmtId="0" fontId="3" fillId="4" borderId="0" applyNumberFormat="0" applyBorder="0" applyProtection="0"/>
    <xf numFmtId="0" fontId="3" fillId="5" borderId="0" applyNumberFormat="0" applyBorder="0" applyProtection="0"/>
    <xf numFmtId="0" fontId="3" fillId="6" borderId="0" applyNumberFormat="0" applyBorder="0" applyProtection="0"/>
    <xf numFmtId="0" fontId="3" fillId="7" borderId="0" applyNumberFormat="0" applyBorder="0" applyProtection="0"/>
    <xf numFmtId="0" fontId="3" fillId="2" borderId="0" applyNumberFormat="0" applyBorder="0" applyProtection="0"/>
    <xf numFmtId="0" fontId="3" fillId="2" borderId="0" applyNumberFormat="0" applyBorder="0" applyProtection="0"/>
    <xf numFmtId="0" fontId="3" fillId="2" borderId="0" applyNumberFormat="0" applyBorder="0" applyProtection="0"/>
    <xf numFmtId="0" fontId="3" fillId="2" borderId="0" applyNumberFormat="0" applyBorder="0" applyProtection="0"/>
    <xf numFmtId="0" fontId="3" fillId="2" borderId="0" applyNumberFormat="0" applyBorder="0" applyProtection="0"/>
    <xf numFmtId="0" fontId="3" fillId="2" borderId="0" applyNumberFormat="0" applyBorder="0" applyProtection="0"/>
    <xf numFmtId="0" fontId="3" fillId="2" borderId="0" applyNumberFormat="0" applyBorder="0" applyProtection="0"/>
    <xf numFmtId="0" fontId="3" fillId="2" borderId="0" applyNumberFormat="0" applyBorder="0" applyProtection="0"/>
    <xf numFmtId="0" fontId="3" fillId="2" borderId="0" applyNumberFormat="0" applyBorder="0" applyProtection="0"/>
    <xf numFmtId="0" fontId="3" fillId="2" borderId="0" applyNumberFormat="0" applyBorder="0" applyProtection="0"/>
    <xf numFmtId="0" fontId="3" fillId="2" borderId="0" applyNumberFormat="0" applyBorder="0" applyProtection="0"/>
    <xf numFmtId="0" fontId="3" fillId="2" borderId="0" applyNumberFormat="0" applyBorder="0" applyProtection="0"/>
    <xf numFmtId="0" fontId="3" fillId="2" borderId="0" applyNumberFormat="0" applyBorder="0" applyProtection="0"/>
    <xf numFmtId="0" fontId="3" fillId="2" borderId="0" applyNumberFormat="0" applyBorder="0" applyProtection="0"/>
    <xf numFmtId="0" fontId="3" fillId="2" borderId="0" applyNumberFormat="0" applyBorder="0" applyProtection="0"/>
    <xf numFmtId="0" fontId="3" fillId="2" borderId="0" applyNumberFormat="0" applyBorder="0" applyProtection="0"/>
    <xf numFmtId="0" fontId="3" fillId="2" borderId="0" applyNumberFormat="0" applyBorder="0" applyProtection="0"/>
    <xf numFmtId="0" fontId="3" fillId="2" borderId="0" applyNumberFormat="0" applyBorder="0" applyProtection="0"/>
    <xf numFmtId="0" fontId="3" fillId="3" borderId="0" applyNumberFormat="0" applyBorder="0" applyProtection="0"/>
    <xf numFmtId="0" fontId="3" fillId="3" borderId="0" applyNumberFormat="0" applyBorder="0" applyProtection="0"/>
    <xf numFmtId="0" fontId="3" fillId="3" borderId="0" applyNumberFormat="0" applyBorder="0" applyProtection="0"/>
    <xf numFmtId="0" fontId="3" fillId="3" borderId="0" applyNumberFormat="0" applyBorder="0" applyProtection="0"/>
    <xf numFmtId="0" fontId="3" fillId="3" borderId="0" applyNumberFormat="0" applyBorder="0" applyProtection="0"/>
    <xf numFmtId="0" fontId="3" fillId="3" borderId="0" applyNumberFormat="0" applyBorder="0" applyProtection="0"/>
    <xf numFmtId="0" fontId="3" fillId="3" borderId="0" applyNumberFormat="0" applyBorder="0" applyProtection="0"/>
    <xf numFmtId="0" fontId="3" fillId="3" borderId="0" applyNumberFormat="0" applyBorder="0" applyProtection="0"/>
    <xf numFmtId="0" fontId="3" fillId="3" borderId="0" applyNumberFormat="0" applyBorder="0" applyProtection="0"/>
    <xf numFmtId="0" fontId="3" fillId="3" borderId="0" applyNumberFormat="0" applyBorder="0" applyProtection="0"/>
    <xf numFmtId="0" fontId="3" fillId="3" borderId="0" applyNumberFormat="0" applyBorder="0" applyProtection="0"/>
    <xf numFmtId="0" fontId="3" fillId="3" borderId="0" applyNumberFormat="0" applyBorder="0" applyProtection="0"/>
    <xf numFmtId="0" fontId="3" fillId="3" borderId="0" applyNumberFormat="0" applyBorder="0" applyProtection="0"/>
    <xf numFmtId="0" fontId="3" fillId="3" borderId="0" applyNumberFormat="0" applyBorder="0" applyProtection="0"/>
    <xf numFmtId="0" fontId="3" fillId="3" borderId="0" applyNumberFormat="0" applyBorder="0" applyProtection="0"/>
    <xf numFmtId="0" fontId="3" fillId="3" borderId="0" applyNumberFormat="0" applyBorder="0" applyProtection="0"/>
    <xf numFmtId="0" fontId="3" fillId="3" borderId="0" applyNumberFormat="0" applyBorder="0" applyProtection="0"/>
    <xf numFmtId="0" fontId="3" fillId="3" borderId="0" applyNumberFormat="0" applyBorder="0" applyProtection="0"/>
    <xf numFmtId="0" fontId="3" fillId="4" borderId="0" applyNumberFormat="0" applyBorder="0" applyProtection="0"/>
    <xf numFmtId="0" fontId="3" fillId="4" borderId="0" applyNumberFormat="0" applyBorder="0" applyProtection="0"/>
    <xf numFmtId="0" fontId="3" fillId="4" borderId="0" applyNumberFormat="0" applyBorder="0" applyProtection="0"/>
    <xf numFmtId="0" fontId="3" fillId="4" borderId="0" applyNumberFormat="0" applyBorder="0" applyProtection="0"/>
    <xf numFmtId="0" fontId="3" fillId="4" borderId="0" applyNumberFormat="0" applyBorder="0" applyProtection="0"/>
    <xf numFmtId="0" fontId="3" fillId="4" borderId="0" applyNumberFormat="0" applyBorder="0" applyProtection="0"/>
    <xf numFmtId="0" fontId="3" fillId="4" borderId="0" applyNumberFormat="0" applyBorder="0" applyProtection="0"/>
    <xf numFmtId="0" fontId="3" fillId="4" borderId="0" applyNumberFormat="0" applyBorder="0" applyProtection="0"/>
    <xf numFmtId="0" fontId="3" fillId="4" borderId="0" applyNumberFormat="0" applyBorder="0" applyProtection="0"/>
    <xf numFmtId="0" fontId="3" fillId="4" borderId="0" applyNumberFormat="0" applyBorder="0" applyProtection="0"/>
    <xf numFmtId="0" fontId="3" fillId="4" borderId="0" applyNumberFormat="0" applyBorder="0" applyProtection="0"/>
    <xf numFmtId="0" fontId="3" fillId="4" borderId="0" applyNumberFormat="0" applyBorder="0" applyProtection="0"/>
    <xf numFmtId="0" fontId="3" fillId="4" borderId="0" applyNumberFormat="0" applyBorder="0" applyProtection="0"/>
    <xf numFmtId="0" fontId="3" fillId="4" borderId="0" applyNumberFormat="0" applyBorder="0" applyProtection="0"/>
    <xf numFmtId="0" fontId="3" fillId="4" borderId="0" applyNumberFormat="0" applyBorder="0" applyProtection="0"/>
    <xf numFmtId="0" fontId="3" fillId="4" borderId="0" applyNumberFormat="0" applyBorder="0" applyProtection="0"/>
    <xf numFmtId="0" fontId="3" fillId="4" borderId="0" applyNumberFormat="0" applyBorder="0" applyProtection="0"/>
    <xf numFmtId="0" fontId="3" fillId="4"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6" borderId="0" applyNumberFormat="0" applyBorder="0" applyProtection="0"/>
    <xf numFmtId="0" fontId="3" fillId="6" borderId="0" applyNumberFormat="0" applyBorder="0" applyProtection="0"/>
    <xf numFmtId="0" fontId="3" fillId="6" borderId="0" applyNumberFormat="0" applyBorder="0" applyProtection="0"/>
    <xf numFmtId="0" fontId="3" fillId="6" borderId="0" applyNumberFormat="0" applyBorder="0" applyProtection="0"/>
    <xf numFmtId="0" fontId="3" fillId="6" borderId="0" applyNumberFormat="0" applyBorder="0" applyProtection="0"/>
    <xf numFmtId="0" fontId="3" fillId="6" borderId="0" applyNumberFormat="0" applyBorder="0" applyProtection="0"/>
    <xf numFmtId="0" fontId="3" fillId="6" borderId="0" applyNumberFormat="0" applyBorder="0" applyProtection="0"/>
    <xf numFmtId="0" fontId="3" fillId="6" borderId="0" applyNumberFormat="0" applyBorder="0" applyProtection="0"/>
    <xf numFmtId="0" fontId="3" fillId="6" borderId="0" applyNumberFormat="0" applyBorder="0" applyProtection="0"/>
    <xf numFmtId="0" fontId="3" fillId="6" borderId="0" applyNumberFormat="0" applyBorder="0" applyProtection="0"/>
    <xf numFmtId="0" fontId="3" fillId="6" borderId="0" applyNumberFormat="0" applyBorder="0" applyProtection="0"/>
    <xf numFmtId="0" fontId="3" fillId="6" borderId="0" applyNumberFormat="0" applyBorder="0" applyProtection="0"/>
    <xf numFmtId="0" fontId="3" fillId="6" borderId="0" applyNumberFormat="0" applyBorder="0" applyProtection="0"/>
    <xf numFmtId="0" fontId="3" fillId="6" borderId="0" applyNumberFormat="0" applyBorder="0" applyProtection="0"/>
    <xf numFmtId="0" fontId="3" fillId="6" borderId="0" applyNumberFormat="0" applyBorder="0" applyProtection="0"/>
    <xf numFmtId="0" fontId="3" fillId="6" borderId="0" applyNumberFormat="0" applyBorder="0" applyProtection="0"/>
    <xf numFmtId="0" fontId="3" fillId="6" borderId="0" applyNumberFormat="0" applyBorder="0" applyProtection="0"/>
    <xf numFmtId="0" fontId="3" fillId="6" borderId="0" applyNumberFormat="0" applyBorder="0" applyProtection="0"/>
    <xf numFmtId="0" fontId="3" fillId="7" borderId="0" applyNumberFormat="0" applyBorder="0" applyProtection="0"/>
    <xf numFmtId="0" fontId="3" fillId="7" borderId="0" applyNumberFormat="0" applyBorder="0" applyProtection="0"/>
    <xf numFmtId="0" fontId="3" fillId="7" borderId="0" applyNumberFormat="0" applyBorder="0" applyProtection="0"/>
    <xf numFmtId="0" fontId="3" fillId="7" borderId="0" applyNumberFormat="0" applyBorder="0" applyProtection="0"/>
    <xf numFmtId="0" fontId="3" fillId="7" borderId="0" applyNumberFormat="0" applyBorder="0" applyProtection="0"/>
    <xf numFmtId="0" fontId="3" fillId="7" borderId="0" applyNumberFormat="0" applyBorder="0" applyProtection="0"/>
    <xf numFmtId="0" fontId="3" fillId="7" borderId="0" applyNumberFormat="0" applyBorder="0" applyProtection="0"/>
    <xf numFmtId="0" fontId="3" fillId="7" borderId="0" applyNumberFormat="0" applyBorder="0" applyProtection="0"/>
    <xf numFmtId="0" fontId="3" fillId="7" borderId="0" applyNumberFormat="0" applyBorder="0" applyProtection="0"/>
    <xf numFmtId="0" fontId="3" fillId="7" borderId="0" applyNumberFormat="0" applyBorder="0" applyProtection="0"/>
    <xf numFmtId="0" fontId="3" fillId="7" borderId="0" applyNumberFormat="0" applyBorder="0" applyProtection="0"/>
    <xf numFmtId="0" fontId="3" fillId="7" borderId="0" applyNumberFormat="0" applyBorder="0" applyProtection="0"/>
    <xf numFmtId="0" fontId="3" fillId="7" borderId="0" applyNumberFormat="0" applyBorder="0" applyProtection="0"/>
    <xf numFmtId="0" fontId="3" fillId="7" borderId="0" applyNumberFormat="0" applyBorder="0" applyProtection="0"/>
    <xf numFmtId="0" fontId="3" fillId="7" borderId="0" applyNumberFormat="0" applyBorder="0" applyProtection="0"/>
    <xf numFmtId="0" fontId="3" fillId="7" borderId="0" applyNumberFormat="0" applyBorder="0" applyProtection="0"/>
    <xf numFmtId="0" fontId="3" fillId="7" borderId="0" applyNumberFormat="0" applyBorder="0" applyProtection="0"/>
    <xf numFmtId="0" fontId="3" fillId="7" borderId="0" applyNumberFormat="0" applyBorder="0" applyProtection="0"/>
    <xf numFmtId="0" fontId="4" fillId="0" borderId="0" applyNumberFormat="0" applyBorder="0" applyProtection="0">
      <alignment horizontal="left" vertical="center" indent="3"/>
    </xf>
    <xf numFmtId="0" fontId="4" fillId="0" borderId="0" applyNumberFormat="0" applyBorder="0" applyProtection="0">
      <alignment horizontal="left" vertical="center" indent="3"/>
    </xf>
    <xf numFmtId="0" fontId="3" fillId="8" borderId="0" applyNumberFormat="0" applyBorder="0" applyProtection="0"/>
    <xf numFmtId="0" fontId="3" fillId="9" borderId="0" applyNumberFormat="0" applyBorder="0" applyProtection="0"/>
    <xf numFmtId="0" fontId="3" fillId="10" borderId="0" applyNumberFormat="0" applyBorder="0" applyProtection="0"/>
    <xf numFmtId="0" fontId="3" fillId="5" borderId="0" applyNumberFormat="0" applyBorder="0" applyProtection="0"/>
    <xf numFmtId="0" fontId="3" fillId="8" borderId="0" applyNumberFormat="0" applyBorder="0" applyProtection="0"/>
    <xf numFmtId="0" fontId="3" fillId="11"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9" borderId="0" applyNumberFormat="0" applyBorder="0" applyProtection="0"/>
    <xf numFmtId="0" fontId="3" fillId="9" borderId="0" applyNumberFormat="0" applyBorder="0" applyProtection="0"/>
    <xf numFmtId="0" fontId="3" fillId="9" borderId="0" applyNumberFormat="0" applyBorder="0" applyProtection="0"/>
    <xf numFmtId="0" fontId="3" fillId="9" borderId="0" applyNumberFormat="0" applyBorder="0" applyProtection="0"/>
    <xf numFmtId="0" fontId="3" fillId="9" borderId="0" applyNumberFormat="0" applyBorder="0" applyProtection="0"/>
    <xf numFmtId="0" fontId="3" fillId="9" borderId="0" applyNumberFormat="0" applyBorder="0" applyProtection="0"/>
    <xf numFmtId="0" fontId="3" fillId="9" borderId="0" applyNumberFormat="0" applyBorder="0" applyProtection="0"/>
    <xf numFmtId="0" fontId="3" fillId="9" borderId="0" applyNumberFormat="0" applyBorder="0" applyProtection="0"/>
    <xf numFmtId="0" fontId="3" fillId="9" borderId="0" applyNumberFormat="0" applyBorder="0" applyProtection="0"/>
    <xf numFmtId="0" fontId="3" fillId="9" borderId="0" applyNumberFormat="0" applyBorder="0" applyProtection="0"/>
    <xf numFmtId="0" fontId="3" fillId="9" borderId="0" applyNumberFormat="0" applyBorder="0" applyProtection="0"/>
    <xf numFmtId="0" fontId="3" fillId="9" borderId="0" applyNumberFormat="0" applyBorder="0" applyProtection="0"/>
    <xf numFmtId="0" fontId="3" fillId="9" borderId="0" applyNumberFormat="0" applyBorder="0" applyProtection="0"/>
    <xf numFmtId="0" fontId="3" fillId="9" borderId="0" applyNumberFormat="0" applyBorder="0" applyProtection="0"/>
    <xf numFmtId="0" fontId="3" fillId="9" borderId="0" applyNumberFormat="0" applyBorder="0" applyProtection="0"/>
    <xf numFmtId="0" fontId="3" fillId="9" borderId="0" applyNumberFormat="0" applyBorder="0" applyProtection="0"/>
    <xf numFmtId="0" fontId="3" fillId="9" borderId="0" applyNumberFormat="0" applyBorder="0" applyProtection="0"/>
    <xf numFmtId="0" fontId="3" fillId="9" borderId="0" applyNumberFormat="0" applyBorder="0" applyProtection="0"/>
    <xf numFmtId="0" fontId="3" fillId="10" borderId="0" applyNumberFormat="0" applyBorder="0" applyProtection="0"/>
    <xf numFmtId="0" fontId="3" fillId="10" borderId="0" applyNumberFormat="0" applyBorder="0" applyProtection="0"/>
    <xf numFmtId="0" fontId="3" fillId="10" borderId="0" applyNumberFormat="0" applyBorder="0" applyProtection="0"/>
    <xf numFmtId="0" fontId="3" fillId="10" borderId="0" applyNumberFormat="0" applyBorder="0" applyProtection="0"/>
    <xf numFmtId="0" fontId="3" fillId="10" borderId="0" applyNumberFormat="0" applyBorder="0" applyProtection="0"/>
    <xf numFmtId="0" fontId="3" fillId="10" borderId="0" applyNumberFormat="0" applyBorder="0" applyProtection="0"/>
    <xf numFmtId="0" fontId="3" fillId="10" borderId="0" applyNumberFormat="0" applyBorder="0" applyProtection="0"/>
    <xf numFmtId="0" fontId="3" fillId="10" borderId="0" applyNumberFormat="0" applyBorder="0" applyProtection="0"/>
    <xf numFmtId="0" fontId="3" fillId="10" borderId="0" applyNumberFormat="0" applyBorder="0" applyProtection="0"/>
    <xf numFmtId="0" fontId="3" fillId="10" borderId="0" applyNumberFormat="0" applyBorder="0" applyProtection="0"/>
    <xf numFmtId="0" fontId="3" fillId="10" borderId="0" applyNumberFormat="0" applyBorder="0" applyProtection="0"/>
    <xf numFmtId="0" fontId="3" fillId="10" borderId="0" applyNumberFormat="0" applyBorder="0" applyProtection="0"/>
    <xf numFmtId="0" fontId="3" fillId="10" borderId="0" applyNumberFormat="0" applyBorder="0" applyProtection="0"/>
    <xf numFmtId="0" fontId="3" fillId="10" borderId="0" applyNumberFormat="0" applyBorder="0" applyProtection="0"/>
    <xf numFmtId="0" fontId="3" fillId="10" borderId="0" applyNumberFormat="0" applyBorder="0" applyProtection="0"/>
    <xf numFmtId="0" fontId="3" fillId="10" borderId="0" applyNumberFormat="0" applyBorder="0" applyProtection="0"/>
    <xf numFmtId="0" fontId="3" fillId="10" borderId="0" applyNumberFormat="0" applyBorder="0" applyProtection="0"/>
    <xf numFmtId="0" fontId="3" fillId="10"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5"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8" borderId="0" applyNumberFormat="0" applyBorder="0" applyProtection="0"/>
    <xf numFmtId="0" fontId="3" fillId="11" borderId="0" applyNumberFormat="0" applyBorder="0" applyProtection="0"/>
    <xf numFmtId="0" fontId="3" fillId="11" borderId="0" applyNumberFormat="0" applyBorder="0" applyProtection="0"/>
    <xf numFmtId="0" fontId="3" fillId="11" borderId="0" applyNumberFormat="0" applyBorder="0" applyProtection="0"/>
    <xf numFmtId="0" fontId="3" fillId="11" borderId="0" applyNumberFormat="0" applyBorder="0" applyProtection="0"/>
    <xf numFmtId="0" fontId="3" fillId="11" borderId="0" applyNumberFormat="0" applyBorder="0" applyProtection="0"/>
    <xf numFmtId="0" fontId="3" fillId="11" borderId="0" applyNumberFormat="0" applyBorder="0" applyProtection="0"/>
    <xf numFmtId="0" fontId="3" fillId="11" borderId="0" applyNumberFormat="0" applyBorder="0" applyProtection="0"/>
    <xf numFmtId="0" fontId="3" fillId="11" borderId="0" applyNumberFormat="0" applyBorder="0" applyProtection="0"/>
    <xf numFmtId="0" fontId="3" fillId="11" borderId="0" applyNumberFormat="0" applyBorder="0" applyProtection="0"/>
    <xf numFmtId="0" fontId="3" fillId="11" borderId="0" applyNumberFormat="0" applyBorder="0" applyProtection="0"/>
    <xf numFmtId="0" fontId="3" fillId="11" borderId="0" applyNumberFormat="0" applyBorder="0" applyProtection="0"/>
    <xf numFmtId="0" fontId="3" fillId="11" borderId="0" applyNumberFormat="0" applyBorder="0" applyProtection="0"/>
    <xf numFmtId="0" fontId="3" fillId="11" borderId="0" applyNumberFormat="0" applyBorder="0" applyProtection="0"/>
    <xf numFmtId="0" fontId="3" fillId="11" borderId="0" applyNumberFormat="0" applyBorder="0" applyProtection="0"/>
    <xf numFmtId="0" fontId="3" fillId="11" borderId="0" applyNumberFormat="0" applyBorder="0" applyProtection="0"/>
    <xf numFmtId="0" fontId="3" fillId="11" borderId="0" applyNumberFormat="0" applyBorder="0" applyProtection="0"/>
    <xf numFmtId="0" fontId="3" fillId="11" borderId="0" applyNumberFormat="0" applyBorder="0" applyProtection="0"/>
    <xf numFmtId="0" fontId="3" fillId="11" borderId="0" applyNumberFormat="0" applyBorder="0" applyProtection="0"/>
    <xf numFmtId="0" fontId="4" fillId="0" borderId="0" applyNumberFormat="0" applyBorder="0" applyProtection="0">
      <alignment horizontal="left" vertical="center" indent="7"/>
    </xf>
    <xf numFmtId="0" fontId="4" fillId="0" borderId="0" applyNumberFormat="0" applyBorder="0" applyProtection="0">
      <alignment horizontal="left" vertical="center" indent="7"/>
    </xf>
    <xf numFmtId="0" fontId="5" fillId="12" borderId="0" applyNumberFormat="0" applyBorder="0" applyProtection="0"/>
    <xf numFmtId="0" fontId="5" fillId="9" borderId="0" applyNumberFormat="0" applyBorder="0" applyProtection="0"/>
    <xf numFmtId="0" fontId="5" fillId="10" borderId="0" applyNumberFormat="0" applyBorder="0" applyProtection="0"/>
    <xf numFmtId="0" fontId="5" fillId="13" borderId="0" applyNumberFormat="0" applyBorder="0" applyProtection="0"/>
    <xf numFmtId="0" fontId="5" fillId="14" borderId="0" applyNumberFormat="0" applyBorder="0" applyProtection="0"/>
    <xf numFmtId="0" fontId="5" fillId="15" borderId="0" applyNumberFormat="0" applyBorder="0" applyProtection="0"/>
    <xf numFmtId="0" fontId="5" fillId="12" borderId="0" applyNumberFormat="0" applyBorder="0" applyProtection="0"/>
    <xf numFmtId="0" fontId="5" fillId="12" borderId="0" applyNumberFormat="0" applyBorder="0" applyProtection="0"/>
    <xf numFmtId="0" fontId="5" fillId="12" borderId="0" applyNumberFormat="0" applyBorder="0" applyProtection="0"/>
    <xf numFmtId="0" fontId="5" fillId="12" borderId="0" applyNumberFormat="0" applyBorder="0" applyProtection="0"/>
    <xf numFmtId="0" fontId="5" fillId="12" borderId="0" applyNumberFormat="0" applyBorder="0" applyProtection="0"/>
    <xf numFmtId="0" fontId="5" fillId="12" borderId="0" applyNumberFormat="0" applyBorder="0" applyProtection="0"/>
    <xf numFmtId="0" fontId="5" fillId="12" borderId="0" applyNumberFormat="0" applyBorder="0" applyProtection="0"/>
    <xf numFmtId="0" fontId="5" fillId="12" borderId="0" applyNumberFormat="0" applyBorder="0" applyProtection="0"/>
    <xf numFmtId="0" fontId="5" fillId="12" borderId="0" applyNumberFormat="0" applyBorder="0" applyProtection="0"/>
    <xf numFmtId="0" fontId="5" fillId="12" borderId="0" applyNumberFormat="0" applyBorder="0" applyProtection="0"/>
    <xf numFmtId="0" fontId="5" fillId="12" borderId="0" applyNumberFormat="0" applyBorder="0" applyProtection="0"/>
    <xf numFmtId="0" fontId="5" fillId="12" borderId="0" applyNumberFormat="0" applyBorder="0" applyProtection="0"/>
    <xf numFmtId="0" fontId="5" fillId="12" borderId="0" applyNumberFormat="0" applyBorder="0" applyProtection="0"/>
    <xf numFmtId="0" fontId="5" fillId="12" borderId="0" applyNumberFormat="0" applyBorder="0" applyProtection="0"/>
    <xf numFmtId="0" fontId="5" fillId="12" borderId="0" applyNumberFormat="0" applyBorder="0" applyProtection="0"/>
    <xf numFmtId="0" fontId="5" fillId="12" borderId="0" applyNumberFormat="0" applyBorder="0" applyProtection="0"/>
    <xf numFmtId="0" fontId="5" fillId="12" borderId="0" applyNumberFormat="0" applyBorder="0" applyProtection="0"/>
    <xf numFmtId="0" fontId="5" fillId="12" borderId="0" applyNumberFormat="0" applyBorder="0" applyProtection="0"/>
    <xf numFmtId="0" fontId="5" fillId="9" borderId="0" applyNumberFormat="0" applyBorder="0" applyProtection="0"/>
    <xf numFmtId="0" fontId="5" fillId="9" borderId="0" applyNumberFormat="0" applyBorder="0" applyProtection="0"/>
    <xf numFmtId="0" fontId="5" fillId="9" borderId="0" applyNumberFormat="0" applyBorder="0" applyProtection="0"/>
    <xf numFmtId="0" fontId="5" fillId="9" borderId="0" applyNumberFormat="0" applyBorder="0" applyProtection="0"/>
    <xf numFmtId="0" fontId="5" fillId="9" borderId="0" applyNumberFormat="0" applyBorder="0" applyProtection="0"/>
    <xf numFmtId="0" fontId="5" fillId="9" borderId="0" applyNumberFormat="0" applyBorder="0" applyProtection="0"/>
    <xf numFmtId="0" fontId="5" fillId="9" borderId="0" applyNumberFormat="0" applyBorder="0" applyProtection="0"/>
    <xf numFmtId="0" fontId="5" fillId="9" borderId="0" applyNumberFormat="0" applyBorder="0" applyProtection="0"/>
    <xf numFmtId="0" fontId="5" fillId="9" borderId="0" applyNumberFormat="0" applyBorder="0" applyProtection="0"/>
    <xf numFmtId="0" fontId="5" fillId="9" borderId="0" applyNumberFormat="0" applyBorder="0" applyProtection="0"/>
    <xf numFmtId="0" fontId="5" fillId="9" borderId="0" applyNumberFormat="0" applyBorder="0" applyProtection="0"/>
    <xf numFmtId="0" fontId="5" fillId="9" borderId="0" applyNumberFormat="0" applyBorder="0" applyProtection="0"/>
    <xf numFmtId="0" fontId="5" fillId="9" borderId="0" applyNumberFormat="0" applyBorder="0" applyProtection="0"/>
    <xf numFmtId="0" fontId="5" fillId="9" borderId="0" applyNumberFormat="0" applyBorder="0" applyProtection="0"/>
    <xf numFmtId="0" fontId="5" fillId="9" borderId="0" applyNumberFormat="0" applyBorder="0" applyProtection="0"/>
    <xf numFmtId="0" fontId="5" fillId="9" borderId="0" applyNumberFormat="0" applyBorder="0" applyProtection="0"/>
    <xf numFmtId="0" fontId="5" fillId="9" borderId="0" applyNumberFormat="0" applyBorder="0" applyProtection="0"/>
    <xf numFmtId="0" fontId="5" fillId="9" borderId="0" applyNumberFormat="0" applyBorder="0" applyProtection="0"/>
    <xf numFmtId="0" fontId="5" fillId="10" borderId="0" applyNumberFormat="0" applyBorder="0" applyProtection="0"/>
    <xf numFmtId="0" fontId="5" fillId="10" borderId="0" applyNumberFormat="0" applyBorder="0" applyProtection="0"/>
    <xf numFmtId="0" fontId="5" fillId="10" borderId="0" applyNumberFormat="0" applyBorder="0" applyProtection="0"/>
    <xf numFmtId="0" fontId="5" fillId="16" borderId="0" applyNumberFormat="0" applyBorder="0" applyProtection="0"/>
    <xf numFmtId="0" fontId="5" fillId="10" borderId="0" applyNumberFormat="0" applyBorder="0" applyProtection="0"/>
    <xf numFmtId="0" fontId="5" fillId="10" borderId="0" applyNumberFormat="0" applyBorder="0" applyProtection="0"/>
    <xf numFmtId="0" fontId="5" fillId="10" borderId="0" applyNumberFormat="0" applyBorder="0" applyProtection="0"/>
    <xf numFmtId="0" fontId="5" fillId="10" borderId="0" applyNumberFormat="0" applyBorder="0" applyProtection="0"/>
    <xf numFmtId="0" fontId="5" fillId="10" borderId="0" applyNumberFormat="0" applyBorder="0" applyProtection="0"/>
    <xf numFmtId="0" fontId="5" fillId="10" borderId="0" applyNumberFormat="0" applyBorder="0" applyProtection="0"/>
    <xf numFmtId="0" fontId="5" fillId="10" borderId="0" applyNumberFormat="0" applyBorder="0" applyProtection="0"/>
    <xf numFmtId="0" fontId="5" fillId="10" borderId="0" applyNumberFormat="0" applyBorder="0" applyProtection="0"/>
    <xf numFmtId="0" fontId="5" fillId="10" borderId="0" applyNumberFormat="0" applyBorder="0" applyProtection="0"/>
    <xf numFmtId="0" fontId="5" fillId="10" borderId="0" applyNumberFormat="0" applyBorder="0" applyProtection="0"/>
    <xf numFmtId="0" fontId="5" fillId="10" borderId="0" applyNumberFormat="0" applyBorder="0" applyProtection="0"/>
    <xf numFmtId="0" fontId="5" fillId="10" borderId="0" applyNumberFormat="0" applyBorder="0" applyProtection="0"/>
    <xf numFmtId="0" fontId="5" fillId="10" borderId="0" applyNumberFormat="0" applyBorder="0" applyProtection="0"/>
    <xf numFmtId="0" fontId="5" fillId="10" borderId="0" applyNumberFormat="0" applyBorder="0" applyProtection="0"/>
    <xf numFmtId="0" fontId="5" fillId="10"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5" borderId="0" applyNumberFormat="0" applyBorder="0" applyProtection="0"/>
    <xf numFmtId="0" fontId="5" fillId="15" borderId="0" applyNumberFormat="0" applyBorder="0" applyProtection="0"/>
    <xf numFmtId="0" fontId="5" fillId="15" borderId="0" applyNumberFormat="0" applyBorder="0" applyProtection="0"/>
    <xf numFmtId="0" fontId="5" fillId="15" borderId="0" applyNumberFormat="0" applyBorder="0" applyProtection="0"/>
    <xf numFmtId="0" fontId="5" fillId="15" borderId="0" applyNumberFormat="0" applyBorder="0" applyProtection="0"/>
    <xf numFmtId="0" fontId="5" fillId="15" borderId="0" applyNumberFormat="0" applyBorder="0" applyProtection="0"/>
    <xf numFmtId="0" fontId="5" fillId="15" borderId="0" applyNumberFormat="0" applyBorder="0" applyProtection="0"/>
    <xf numFmtId="0" fontId="5" fillId="15" borderId="0" applyNumberFormat="0" applyBorder="0" applyProtection="0"/>
    <xf numFmtId="0" fontId="5" fillId="15" borderId="0" applyNumberFormat="0" applyBorder="0" applyProtection="0"/>
    <xf numFmtId="0" fontId="5" fillId="15" borderId="0" applyNumberFormat="0" applyBorder="0" applyProtection="0"/>
    <xf numFmtId="0" fontId="5" fillId="15" borderId="0" applyNumberFormat="0" applyBorder="0" applyProtection="0"/>
    <xf numFmtId="0" fontId="5" fillId="15" borderId="0" applyNumberFormat="0" applyBorder="0" applyProtection="0"/>
    <xf numFmtId="0" fontId="5" fillId="15" borderId="0" applyNumberFormat="0" applyBorder="0" applyProtection="0"/>
    <xf numFmtId="0" fontId="5" fillId="15" borderId="0" applyNumberFormat="0" applyBorder="0" applyProtection="0"/>
    <xf numFmtId="0" fontId="5" fillId="15" borderId="0" applyNumberFormat="0" applyBorder="0" applyProtection="0"/>
    <xf numFmtId="0" fontId="5" fillId="15" borderId="0" applyNumberFormat="0" applyBorder="0" applyProtection="0"/>
    <xf numFmtId="0" fontId="5" fillId="15" borderId="0" applyNumberFormat="0" applyBorder="0" applyProtection="0"/>
    <xf numFmtId="0" fontId="5" fillId="15" borderId="0" applyNumberFormat="0" applyBorder="0" applyProtection="0"/>
    <xf numFmtId="0" fontId="6" fillId="17" borderId="2" applyNumberFormat="0" applyProtection="0"/>
    <xf numFmtId="0" fontId="5" fillId="18" borderId="0" applyNumberFormat="0" applyBorder="0" applyProtection="0"/>
    <xf numFmtId="0" fontId="5" fillId="19" borderId="0" applyNumberFormat="0" applyBorder="0" applyProtection="0"/>
    <xf numFmtId="0" fontId="5" fillId="20" borderId="0" applyNumberFormat="0" applyBorder="0" applyProtection="0"/>
    <xf numFmtId="0" fontId="5" fillId="13" borderId="0" applyNumberFormat="0" applyBorder="0" applyProtection="0"/>
    <xf numFmtId="0" fontId="5" fillId="14" borderId="0" applyNumberFormat="0" applyBorder="0" applyProtection="0"/>
    <xf numFmtId="0" fontId="5" fillId="19" borderId="0" applyNumberFormat="0" applyBorder="0" applyProtection="0"/>
    <xf numFmtId="0" fontId="7" fillId="21" borderId="3" applyNumberFormat="0" applyProtection="0"/>
    <xf numFmtId="0" fontId="8" fillId="7" borderId="4" applyNumberFormat="0" applyProtection="0"/>
    <xf numFmtId="0" fontId="9" fillId="0" borderId="0" applyNumberFormat="0" applyBorder="0" applyProtection="0"/>
    <xf numFmtId="0" fontId="10" fillId="0" borderId="5" applyNumberFormat="0" applyProtection="0"/>
    <xf numFmtId="0" fontId="11" fillId="0" borderId="6" applyNumberFormat="0" applyProtection="0"/>
    <xf numFmtId="0" fontId="12" fillId="0" borderId="7" applyNumberFormat="0" applyProtection="0"/>
    <xf numFmtId="0" fontId="12" fillId="0" borderId="0" applyNumberFormat="0" applyBorder="0" applyProtection="0"/>
    <xf numFmtId="0" fontId="13" fillId="3" borderId="0" applyNumberFormat="0" applyBorder="0" applyProtection="0"/>
    <xf numFmtId="0" fontId="14" fillId="4" borderId="0" applyNumberFormat="0" applyBorder="0" applyProtection="0"/>
    <xf numFmtId="0" fontId="15" fillId="22" borderId="0" applyNumberFormat="0" applyBorder="0" applyProtection="0"/>
    <xf numFmtId="0" fontId="16" fillId="0" borderId="0" applyNumberFormat="0" applyBorder="0" applyProtection="0"/>
    <xf numFmtId="0" fontId="4" fillId="23" borderId="8" applyNumberFormat="0" applyProtection="0"/>
    <xf numFmtId="0" fontId="17" fillId="0" borderId="9" applyNumberFormat="0" applyProtection="0"/>
    <xf numFmtId="0" fontId="7" fillId="0" borderId="10" applyNumberFormat="0" applyProtection="0"/>
    <xf numFmtId="0" fontId="18" fillId="0" borderId="0" applyNumberFormat="0" applyBorder="0" applyProtection="0"/>
    <xf numFmtId="0" fontId="19" fillId="21" borderId="4" applyNumberFormat="0" applyProtection="0"/>
    <xf numFmtId="0" fontId="5" fillId="18" borderId="0" applyNumberFormat="0" applyBorder="0" applyProtection="0"/>
    <xf numFmtId="0" fontId="5" fillId="18" borderId="0" applyNumberFormat="0" applyBorder="0" applyProtection="0"/>
    <xf numFmtId="0" fontId="5" fillId="18" borderId="0" applyNumberFormat="0" applyBorder="0" applyProtection="0"/>
    <xf numFmtId="0" fontId="5" fillId="18" borderId="0" applyNumberFormat="0" applyBorder="0" applyProtection="0"/>
    <xf numFmtId="0" fontId="5" fillId="18" borderId="0" applyNumberFormat="0" applyBorder="0" applyProtection="0"/>
    <xf numFmtId="0" fontId="5" fillId="18" borderId="0" applyNumberFormat="0" applyBorder="0" applyProtection="0"/>
    <xf numFmtId="0" fontId="5" fillId="18" borderId="0" applyNumberFormat="0" applyBorder="0" applyProtection="0"/>
    <xf numFmtId="0" fontId="5" fillId="18" borderId="0" applyNumberFormat="0" applyBorder="0" applyProtection="0"/>
    <xf numFmtId="0" fontId="5" fillId="18" borderId="0" applyNumberFormat="0" applyBorder="0" applyProtection="0"/>
    <xf numFmtId="0" fontId="5" fillId="18" borderId="0" applyNumberFormat="0" applyBorder="0" applyProtection="0"/>
    <xf numFmtId="0" fontId="5" fillId="18" borderId="0" applyNumberFormat="0" applyBorder="0" applyProtection="0"/>
    <xf numFmtId="0" fontId="5" fillId="18" borderId="0" applyNumberFormat="0" applyBorder="0" applyProtection="0"/>
    <xf numFmtId="0" fontId="5" fillId="18" borderId="0" applyNumberFormat="0" applyBorder="0" applyProtection="0"/>
    <xf numFmtId="0" fontId="5" fillId="18" borderId="0" applyNumberFormat="0" applyBorder="0" applyProtection="0"/>
    <xf numFmtId="0" fontId="5" fillId="18" borderId="0" applyNumberFormat="0" applyBorder="0" applyProtection="0"/>
    <xf numFmtId="0" fontId="5" fillId="18" borderId="0" applyNumberFormat="0" applyBorder="0" applyProtection="0"/>
    <xf numFmtId="0" fontId="5" fillId="18" borderId="0" applyNumberFormat="0" applyBorder="0" applyProtection="0"/>
    <xf numFmtId="0" fontId="5" fillId="18"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24"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20" borderId="0" applyNumberFormat="0" applyBorder="0" applyProtection="0"/>
    <xf numFmtId="0" fontId="5" fillId="20" borderId="0" applyNumberFormat="0" applyBorder="0" applyProtection="0"/>
    <xf numFmtId="0" fontId="5" fillId="20" borderId="0" applyNumberFormat="0" applyBorder="0" applyProtection="0"/>
    <xf numFmtId="0" fontId="5" fillId="20" borderId="0" applyNumberFormat="0" applyBorder="0" applyProtection="0"/>
    <xf numFmtId="0" fontId="5" fillId="20" borderId="0" applyNumberFormat="0" applyBorder="0" applyProtection="0"/>
    <xf numFmtId="0" fontId="5" fillId="20" borderId="0" applyNumberFormat="0" applyBorder="0" applyProtection="0"/>
    <xf numFmtId="0" fontId="5" fillId="20" borderId="0" applyNumberFormat="0" applyBorder="0" applyProtection="0"/>
    <xf numFmtId="0" fontId="5" fillId="20" borderId="0" applyNumberFormat="0" applyBorder="0" applyProtection="0"/>
    <xf numFmtId="0" fontId="5" fillId="20" borderId="0" applyNumberFormat="0" applyBorder="0" applyProtection="0"/>
    <xf numFmtId="0" fontId="5" fillId="20" borderId="0" applyNumberFormat="0" applyBorder="0" applyProtection="0"/>
    <xf numFmtId="0" fontId="5" fillId="20" borderId="0" applyNumberFormat="0" applyBorder="0" applyProtection="0"/>
    <xf numFmtId="0" fontId="5" fillId="20" borderId="0" applyNumberFormat="0" applyBorder="0" applyProtection="0"/>
    <xf numFmtId="0" fontId="5" fillId="20" borderId="0" applyNumberFormat="0" applyBorder="0" applyProtection="0"/>
    <xf numFmtId="0" fontId="5" fillId="20" borderId="0" applyNumberFormat="0" applyBorder="0" applyProtection="0"/>
    <xf numFmtId="0" fontId="5" fillId="20" borderId="0" applyNumberFormat="0" applyBorder="0" applyProtection="0"/>
    <xf numFmtId="0" fontId="5" fillId="20" borderId="0" applyNumberFormat="0" applyBorder="0" applyProtection="0"/>
    <xf numFmtId="0" fontId="5" fillId="20" borderId="0" applyNumberFormat="0" applyBorder="0" applyProtection="0"/>
    <xf numFmtId="0" fontId="5" fillId="20"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3"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4"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5" fillId="19" borderId="0" applyNumberFormat="0" applyBorder="0" applyProtection="0"/>
    <xf numFmtId="0" fontId="20" fillId="25" borderId="0" applyNumberFormat="0" applyBorder="0" applyProtection="0"/>
    <xf numFmtId="0" fontId="20" fillId="25" borderId="0" applyNumberFormat="0" applyBorder="0" applyProtection="0"/>
    <xf numFmtId="0" fontId="13" fillId="3" borderId="0" applyNumberFormat="0" applyBorder="0" applyProtection="0"/>
    <xf numFmtId="0" fontId="13" fillId="3" borderId="0" applyNumberFormat="0" applyBorder="0" applyProtection="0"/>
    <xf numFmtId="0" fontId="13" fillId="3" borderId="0" applyNumberFormat="0" applyBorder="0" applyProtection="0"/>
    <xf numFmtId="0" fontId="13" fillId="3" borderId="0" applyNumberFormat="0" applyBorder="0" applyProtection="0"/>
    <xf numFmtId="0" fontId="13" fillId="3" borderId="0" applyNumberFormat="0" applyBorder="0" applyProtection="0"/>
    <xf numFmtId="0" fontId="13" fillId="3" borderId="0" applyNumberFormat="0" applyBorder="0" applyProtection="0"/>
    <xf numFmtId="0" fontId="13" fillId="3" borderId="0" applyNumberFormat="0" applyBorder="0" applyProtection="0"/>
    <xf numFmtId="0" fontId="13" fillId="3" borderId="0" applyNumberFormat="0" applyBorder="0" applyProtection="0"/>
    <xf numFmtId="0" fontId="13" fillId="3" borderId="0" applyNumberFormat="0" applyBorder="0" applyProtection="0"/>
    <xf numFmtId="0" fontId="13" fillId="3" borderId="0" applyNumberFormat="0" applyBorder="0" applyProtection="0"/>
    <xf numFmtId="0" fontId="13" fillId="3" borderId="0" applyNumberFormat="0" applyBorder="0" applyProtection="0"/>
    <xf numFmtId="0" fontId="13" fillId="3" borderId="0" applyNumberFormat="0" applyBorder="0" applyProtection="0"/>
    <xf numFmtId="0" fontId="13" fillId="3" borderId="0" applyNumberFormat="0" applyBorder="0" applyProtection="0"/>
    <xf numFmtId="0" fontId="13" fillId="3" borderId="0" applyNumberFormat="0" applyBorder="0" applyProtection="0"/>
    <xf numFmtId="0" fontId="13" fillId="3" borderId="0" applyNumberFormat="0" applyBorder="0" applyProtection="0"/>
    <xf numFmtId="0" fontId="13" fillId="3" borderId="0" applyNumberFormat="0" applyBorder="0" applyProtection="0"/>
    <xf numFmtId="0" fontId="13" fillId="3" borderId="0" applyNumberFormat="0" applyBorder="0" applyProtection="0"/>
    <xf numFmtId="0" fontId="13" fillId="3" borderId="0" applyNumberFormat="0" applyBorder="0" applyProtection="0"/>
    <xf numFmtId="4" fontId="21" fillId="0" borderId="0" applyBorder="0" applyProtection="0">
      <alignment horizontal="right" vertical="center"/>
    </xf>
    <xf numFmtId="0" fontId="22" fillId="21" borderId="1" applyNumberFormat="0" applyProtection="0"/>
    <xf numFmtId="0" fontId="19" fillId="21" borderId="4" applyNumberFormat="0" applyProtection="0"/>
    <xf numFmtId="0" fontId="19" fillId="21" borderId="4" applyNumberFormat="0" applyProtection="0"/>
    <xf numFmtId="0" fontId="19" fillId="21" borderId="4" applyNumberFormat="0" applyProtection="0"/>
    <xf numFmtId="0" fontId="22" fillId="21" borderId="1" applyNumberFormat="0" applyProtection="0"/>
    <xf numFmtId="0" fontId="19" fillId="21" borderId="4" applyNumberFormat="0" applyProtection="0"/>
    <xf numFmtId="0" fontId="19" fillId="21" borderId="4" applyNumberFormat="0" applyProtection="0"/>
    <xf numFmtId="0" fontId="19" fillId="21" borderId="4" applyNumberFormat="0" applyProtection="0"/>
    <xf numFmtId="0" fontId="19" fillId="21" borderId="4" applyNumberFormat="0" applyProtection="0"/>
    <xf numFmtId="0" fontId="19" fillId="21" borderId="4" applyNumberFormat="0" applyProtection="0"/>
    <xf numFmtId="0" fontId="19" fillId="21" borderId="4" applyNumberFormat="0" applyProtection="0"/>
    <xf numFmtId="0" fontId="19" fillId="21" borderId="4" applyNumberFormat="0" applyProtection="0"/>
    <xf numFmtId="0" fontId="19" fillId="21" borderId="4" applyNumberFormat="0" applyProtection="0"/>
    <xf numFmtId="0" fontId="19" fillId="21" borderId="4" applyNumberFormat="0" applyProtection="0"/>
    <xf numFmtId="0" fontId="19" fillId="21" borderId="4" applyNumberFormat="0" applyProtection="0"/>
    <xf numFmtId="0" fontId="19" fillId="21" borderId="4" applyNumberFormat="0" applyProtection="0"/>
    <xf numFmtId="0" fontId="19" fillId="21" borderId="4" applyNumberFormat="0" applyProtection="0"/>
    <xf numFmtId="0" fontId="19" fillId="21" borderId="4" applyNumberFormat="0" applyProtection="0"/>
    <xf numFmtId="0" fontId="19" fillId="21" borderId="4" applyNumberFormat="0" applyProtection="0"/>
    <xf numFmtId="0" fontId="19" fillId="21" borderId="4" applyNumberFormat="0" applyProtection="0"/>
    <xf numFmtId="0" fontId="6" fillId="17" borderId="2" applyNumberFormat="0" applyProtection="0"/>
    <xf numFmtId="0" fontId="6" fillId="17" borderId="2" applyNumberFormat="0" applyProtection="0"/>
    <xf numFmtId="0" fontId="6" fillId="17" borderId="2" applyNumberFormat="0" applyProtection="0"/>
    <xf numFmtId="0" fontId="6" fillId="17" borderId="2" applyNumberFormat="0" applyProtection="0"/>
    <xf numFmtId="0" fontId="6" fillId="17" borderId="2" applyNumberFormat="0" applyProtection="0"/>
    <xf numFmtId="0" fontId="6" fillId="17" borderId="2" applyNumberFormat="0" applyProtection="0"/>
    <xf numFmtId="0" fontId="6" fillId="17" borderId="2" applyNumberFormat="0" applyProtection="0"/>
    <xf numFmtId="0" fontId="6" fillId="17" borderId="2" applyNumberFormat="0" applyProtection="0"/>
    <xf numFmtId="0" fontId="6" fillId="17" borderId="2" applyNumberFormat="0" applyProtection="0"/>
    <xf numFmtId="0" fontId="6" fillId="17" borderId="2" applyNumberFormat="0" applyProtection="0"/>
    <xf numFmtId="0" fontId="6" fillId="17" borderId="2" applyNumberFormat="0" applyProtection="0"/>
    <xf numFmtId="0" fontId="6" fillId="17" borderId="2" applyNumberFormat="0" applyProtection="0"/>
    <xf numFmtId="0" fontId="6" fillId="17" borderId="2" applyNumberFormat="0" applyProtection="0"/>
    <xf numFmtId="0" fontId="6" fillId="17" borderId="2" applyNumberFormat="0" applyProtection="0"/>
    <xf numFmtId="0" fontId="6" fillId="17" borderId="2" applyNumberFormat="0" applyProtection="0"/>
    <xf numFmtId="0" fontId="6" fillId="17" borderId="2" applyNumberFormat="0" applyProtection="0"/>
    <xf numFmtId="0" fontId="6" fillId="17" borderId="2" applyNumberFormat="0" applyProtection="0"/>
    <xf numFmtId="0" fontId="6" fillId="17" borderId="2" applyNumberFormat="0" applyProtection="0"/>
    <xf numFmtId="174" fontId="4" fillId="0" borderId="0" applyBorder="0" applyProtection="0"/>
    <xf numFmtId="175" fontId="4" fillId="0" borderId="0" applyBorder="0" applyProtection="0"/>
    <xf numFmtId="175" fontId="4" fillId="0" borderId="0" applyBorder="0" applyProtection="0"/>
    <xf numFmtId="175" fontId="4" fillId="0" borderId="0" applyBorder="0" applyProtection="0"/>
    <xf numFmtId="175" fontId="4" fillId="0" borderId="0" applyBorder="0" applyProtection="0"/>
    <xf numFmtId="175" fontId="4" fillId="0" borderId="0" applyBorder="0" applyProtection="0"/>
    <xf numFmtId="175" fontId="4" fillId="0" borderId="0" applyBorder="0" applyProtection="0"/>
    <xf numFmtId="175" fontId="4" fillId="0" borderId="0" applyBorder="0" applyProtection="0"/>
    <xf numFmtId="175" fontId="4" fillId="0" borderId="0" applyBorder="0" applyProtection="0"/>
    <xf numFmtId="175" fontId="4" fillId="0" borderId="0" applyBorder="0" applyProtection="0"/>
    <xf numFmtId="175" fontId="4" fillId="0" borderId="0" applyBorder="0" applyProtection="0"/>
    <xf numFmtId="175" fontId="4" fillId="0" borderId="0" applyBorder="0" applyProtection="0"/>
    <xf numFmtId="175" fontId="4" fillId="0" borderId="0" applyBorder="0" applyProtection="0"/>
    <xf numFmtId="175" fontId="4" fillId="0" borderId="0" applyBorder="0" applyProtection="0"/>
    <xf numFmtId="175" fontId="4" fillId="0" borderId="0" applyBorder="0" applyProtection="0"/>
    <xf numFmtId="175" fontId="4" fillId="0" borderId="0" applyBorder="0" applyProtection="0"/>
    <xf numFmtId="175" fontId="4" fillId="0" borderId="0" applyBorder="0" applyProtection="0"/>
    <xf numFmtId="175" fontId="4" fillId="0" borderId="0" applyBorder="0" applyProtection="0"/>
    <xf numFmtId="172" fontId="4" fillId="0" borderId="0" applyBorder="0" applyProtection="0"/>
    <xf numFmtId="175" fontId="4" fillId="0" borderId="0" applyBorder="0" applyProtection="0"/>
    <xf numFmtId="175" fontId="4" fillId="0" borderId="0" applyBorder="0" applyProtection="0"/>
    <xf numFmtId="0" fontId="23" fillId="22" borderId="0" applyNumberFormat="0" applyBorder="0">
      <protection hidden="1"/>
    </xf>
    <xf numFmtId="0" fontId="23" fillId="22" borderId="0" applyNumberFormat="0" applyBorder="0">
      <protection hidden="1"/>
    </xf>
    <xf numFmtId="0" fontId="4" fillId="22" borderId="0" applyNumberFormat="0" applyBorder="0" applyProtection="0"/>
    <xf numFmtId="0" fontId="23" fillId="22" borderId="0" applyNumberFormat="0" applyBorder="0">
      <protection hidden="1"/>
    </xf>
    <xf numFmtId="176" fontId="24" fillId="0" borderId="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25" fillId="26" borderId="0" applyNumberFormat="0" applyBorder="0" applyProtection="0"/>
    <xf numFmtId="0" fontId="25" fillId="26" borderId="0" applyNumberFormat="0" applyBorder="0" applyProtection="0"/>
    <xf numFmtId="0" fontId="14" fillId="4" borderId="0" applyNumberFormat="0" applyBorder="0" applyProtection="0"/>
    <xf numFmtId="0" fontId="14" fillId="4" borderId="0" applyNumberFormat="0" applyBorder="0" applyProtection="0"/>
    <xf numFmtId="0" fontId="14" fillId="4" borderId="0" applyNumberFormat="0" applyBorder="0" applyProtection="0"/>
    <xf numFmtId="0" fontId="25" fillId="26" borderId="0" applyNumberFormat="0" applyBorder="0" applyProtection="0"/>
    <xf numFmtId="0" fontId="25" fillId="26" borderId="0" applyNumberFormat="0" applyBorder="0" applyProtection="0"/>
    <xf numFmtId="0" fontId="14" fillId="4" borderId="0" applyNumberFormat="0" applyBorder="0" applyProtection="0"/>
    <xf numFmtId="0" fontId="14" fillId="4" borderId="0" applyNumberFormat="0" applyBorder="0" applyProtection="0"/>
    <xf numFmtId="0" fontId="14" fillId="4" borderId="0" applyNumberFormat="0" applyBorder="0" applyProtection="0"/>
    <xf numFmtId="0" fontId="14" fillId="4" borderId="0" applyNumberFormat="0" applyBorder="0" applyProtection="0"/>
    <xf numFmtId="0" fontId="14" fillId="4" borderId="0" applyNumberFormat="0" applyBorder="0" applyProtection="0"/>
    <xf numFmtId="0" fontId="14" fillId="4" borderId="0" applyNumberFormat="0" applyBorder="0" applyProtection="0"/>
    <xf numFmtId="0" fontId="14" fillId="4" borderId="0" applyNumberFormat="0" applyBorder="0" applyProtection="0"/>
    <xf numFmtId="0" fontId="14" fillId="4" borderId="0" applyNumberFormat="0" applyBorder="0" applyProtection="0"/>
    <xf numFmtId="0" fontId="14" fillId="4" borderId="0" applyNumberFormat="0" applyBorder="0" applyProtection="0"/>
    <xf numFmtId="0" fontId="14" fillId="4" borderId="0" applyNumberFormat="0" applyBorder="0" applyProtection="0"/>
    <xf numFmtId="0" fontId="14" fillId="4" borderId="0" applyNumberFormat="0" applyBorder="0" applyProtection="0"/>
    <xf numFmtId="0" fontId="14" fillId="4" borderId="0" applyNumberFormat="0" applyBorder="0" applyProtection="0"/>
    <xf numFmtId="0" fontId="14" fillId="4" borderId="0" applyNumberFormat="0" applyBorder="0" applyProtection="0"/>
    <xf numFmtId="0" fontId="14" fillId="4" borderId="0" applyNumberFormat="0" applyBorder="0" applyProtection="0"/>
    <xf numFmtId="0" fontId="14" fillId="4" borderId="0" applyNumberFormat="0" applyBorder="0" applyProtection="0"/>
    <xf numFmtId="0" fontId="26" fillId="0" borderId="0" applyNumberFormat="0" applyBorder="0" applyProtection="0">
      <alignment horizontal="center"/>
    </xf>
    <xf numFmtId="0" fontId="10" fillId="0" borderId="5" applyNumberFormat="0" applyProtection="0"/>
    <xf numFmtId="0" fontId="10" fillId="0" borderId="5" applyNumberFormat="0" applyProtection="0"/>
    <xf numFmtId="0" fontId="10" fillId="0" borderId="5" applyNumberFormat="0" applyProtection="0"/>
    <xf numFmtId="0" fontId="10" fillId="0" borderId="5" applyNumberFormat="0" applyProtection="0"/>
    <xf numFmtId="0" fontId="10" fillId="0" borderId="5" applyNumberFormat="0" applyProtection="0"/>
    <xf numFmtId="0" fontId="10" fillId="0" borderId="5" applyNumberFormat="0" applyProtection="0"/>
    <xf numFmtId="0" fontId="10" fillId="0" borderId="5" applyNumberFormat="0" applyProtection="0"/>
    <xf numFmtId="0" fontId="10" fillId="0" borderId="5" applyNumberFormat="0" applyProtection="0"/>
    <xf numFmtId="0" fontId="10" fillId="0" borderId="5" applyNumberFormat="0" applyProtection="0"/>
    <xf numFmtId="0" fontId="10" fillId="0" borderId="5" applyNumberFormat="0" applyProtection="0"/>
    <xf numFmtId="0" fontId="10" fillId="0" borderId="5" applyNumberFormat="0" applyProtection="0"/>
    <xf numFmtId="0" fontId="10" fillId="0" borderId="5" applyNumberFormat="0" applyProtection="0"/>
    <xf numFmtId="0" fontId="10" fillId="0" borderId="5" applyNumberFormat="0" applyProtection="0"/>
    <xf numFmtId="0" fontId="10" fillId="0" borderId="5" applyNumberFormat="0" applyProtection="0"/>
    <xf numFmtId="0" fontId="10" fillId="0" borderId="5" applyNumberFormat="0" applyProtection="0"/>
    <xf numFmtId="0" fontId="10" fillId="0" borderId="5" applyNumberFormat="0" applyProtection="0"/>
    <xf numFmtId="0" fontId="10" fillId="0" borderId="5" applyNumberFormat="0" applyProtection="0"/>
    <xf numFmtId="0" fontId="10" fillId="0" borderId="5" applyNumberFormat="0" applyProtection="0"/>
    <xf numFmtId="0" fontId="11" fillId="0" borderId="6" applyNumberFormat="0" applyProtection="0"/>
    <xf numFmtId="0" fontId="11" fillId="0" borderId="6" applyNumberFormat="0" applyProtection="0"/>
    <xf numFmtId="0" fontId="11" fillId="0" borderId="6" applyNumberFormat="0" applyProtection="0"/>
    <xf numFmtId="0" fontId="11" fillId="0" borderId="6" applyNumberFormat="0" applyProtection="0"/>
    <xf numFmtId="0" fontId="11" fillId="0" borderId="6" applyNumberFormat="0" applyProtection="0"/>
    <xf numFmtId="0" fontId="11" fillId="0" borderId="6" applyNumberFormat="0" applyProtection="0"/>
    <xf numFmtId="0" fontId="11" fillId="0" borderId="6" applyNumberFormat="0" applyProtection="0"/>
    <xf numFmtId="0" fontId="11" fillId="0" borderId="6" applyNumberFormat="0" applyProtection="0"/>
    <xf numFmtId="0" fontId="11" fillId="0" borderId="6" applyNumberFormat="0" applyProtection="0"/>
    <xf numFmtId="0" fontId="11" fillId="0" borderId="6" applyNumberFormat="0" applyProtection="0"/>
    <xf numFmtId="0" fontId="11" fillId="0" borderId="6" applyNumberFormat="0" applyProtection="0"/>
    <xf numFmtId="0" fontId="11" fillId="0" borderId="6" applyNumberFormat="0" applyProtection="0"/>
    <xf numFmtId="0" fontId="11" fillId="0" borderId="6" applyNumberFormat="0" applyProtection="0"/>
    <xf numFmtId="0" fontId="11" fillId="0" borderId="6" applyNumberFormat="0" applyProtection="0"/>
    <xf numFmtId="0" fontId="11" fillId="0" borderId="6" applyNumberFormat="0" applyProtection="0"/>
    <xf numFmtId="0" fontId="11" fillId="0" borderId="6" applyNumberFormat="0" applyProtection="0"/>
    <xf numFmtId="0" fontId="11" fillId="0" borderId="6" applyNumberFormat="0" applyProtection="0"/>
    <xf numFmtId="0" fontId="11" fillId="0" borderId="6" applyNumberFormat="0" applyProtection="0"/>
    <xf numFmtId="0" fontId="12" fillId="0" borderId="7" applyNumberFormat="0" applyProtection="0"/>
    <xf numFmtId="0" fontId="12" fillId="0" borderId="7" applyNumberFormat="0" applyProtection="0"/>
    <xf numFmtId="0" fontId="12" fillId="0" borderId="7" applyNumberFormat="0" applyProtection="0"/>
    <xf numFmtId="0" fontId="12" fillId="0" borderId="7" applyNumberFormat="0" applyProtection="0"/>
    <xf numFmtId="0" fontId="12" fillId="0" borderId="7" applyNumberFormat="0" applyProtection="0"/>
    <xf numFmtId="0" fontId="12" fillId="0" borderId="7" applyNumberFormat="0" applyProtection="0"/>
    <xf numFmtId="0" fontId="12" fillId="0" borderId="7" applyNumberFormat="0" applyProtection="0"/>
    <xf numFmtId="0" fontId="12" fillId="0" borderId="7" applyNumberFormat="0" applyProtection="0"/>
    <xf numFmtId="0" fontId="12" fillId="0" borderId="7" applyNumberFormat="0" applyProtection="0"/>
    <xf numFmtId="0" fontId="12" fillId="0" borderId="7" applyNumberFormat="0" applyProtection="0"/>
    <xf numFmtId="0" fontId="12" fillId="0" borderId="7" applyNumberFormat="0" applyProtection="0"/>
    <xf numFmtId="0" fontId="12" fillId="0" borderId="7" applyNumberFormat="0" applyProtection="0"/>
    <xf numFmtId="0" fontId="12" fillId="0" borderId="7" applyNumberFormat="0" applyProtection="0"/>
    <xf numFmtId="0" fontId="12" fillId="0" borderId="7" applyNumberFormat="0" applyProtection="0"/>
    <xf numFmtId="0" fontId="12" fillId="0" borderId="7" applyNumberFormat="0" applyProtection="0"/>
    <xf numFmtId="0" fontId="12" fillId="0" borderId="7" applyNumberFormat="0" applyProtection="0"/>
    <xf numFmtId="0" fontId="12" fillId="0" borderId="7" applyNumberFormat="0" applyProtection="0"/>
    <xf numFmtId="0" fontId="12" fillId="0" borderId="7" applyNumberFormat="0" applyProtection="0"/>
    <xf numFmtId="0" fontId="12" fillId="0" borderId="0" applyNumberFormat="0" applyBorder="0" applyProtection="0"/>
    <xf numFmtId="0" fontId="12" fillId="0" borderId="0" applyNumberFormat="0" applyBorder="0" applyProtection="0"/>
    <xf numFmtId="0" fontId="12" fillId="0" borderId="0" applyNumberFormat="0" applyBorder="0" applyProtection="0"/>
    <xf numFmtId="0" fontId="12" fillId="0" borderId="0" applyNumberFormat="0" applyBorder="0" applyProtection="0"/>
    <xf numFmtId="0" fontId="12" fillId="0" borderId="0" applyNumberFormat="0" applyBorder="0" applyProtection="0"/>
    <xf numFmtId="0" fontId="12" fillId="0" borderId="0" applyNumberFormat="0" applyBorder="0" applyProtection="0"/>
    <xf numFmtId="0" fontId="12" fillId="0" borderId="0" applyNumberFormat="0" applyBorder="0" applyProtection="0"/>
    <xf numFmtId="0" fontId="12" fillId="0" borderId="0" applyNumberFormat="0" applyBorder="0" applyProtection="0"/>
    <xf numFmtId="0" fontId="12" fillId="0" borderId="0" applyNumberFormat="0" applyBorder="0" applyProtection="0"/>
    <xf numFmtId="0" fontId="12" fillId="0" borderId="0" applyNumberFormat="0" applyBorder="0" applyProtection="0"/>
    <xf numFmtId="0" fontId="12" fillId="0" borderId="0" applyNumberFormat="0" applyBorder="0" applyProtection="0"/>
    <xf numFmtId="0" fontId="12" fillId="0" borderId="0" applyNumberFormat="0" applyBorder="0" applyProtection="0"/>
    <xf numFmtId="0" fontId="12" fillId="0" borderId="0" applyNumberFormat="0" applyBorder="0" applyProtection="0"/>
    <xf numFmtId="0" fontId="12" fillId="0" borderId="0" applyNumberFormat="0" applyBorder="0" applyProtection="0"/>
    <xf numFmtId="0" fontId="12" fillId="0" borderId="0" applyNumberFormat="0" applyBorder="0" applyProtection="0"/>
    <xf numFmtId="0" fontId="12" fillId="0" borderId="0" applyNumberFormat="0" applyBorder="0" applyProtection="0"/>
    <xf numFmtId="0" fontId="12" fillId="0" borderId="0" applyNumberFormat="0" applyBorder="0" applyProtection="0"/>
    <xf numFmtId="0" fontId="12" fillId="0" borderId="0" applyNumberFormat="0" applyBorder="0" applyProtection="0"/>
    <xf numFmtId="0" fontId="26" fillId="0" borderId="0" applyNumberFormat="0" applyBorder="0" applyProtection="0">
      <alignment horizontal="center" textRotation="90"/>
    </xf>
    <xf numFmtId="0" fontId="27" fillId="0" borderId="0" applyNumberFormat="0" applyBorder="0" applyProtection="0"/>
    <xf numFmtId="0" fontId="28" fillId="0" borderId="0" applyNumberFormat="0" applyBorder="0" applyProtection="0"/>
    <xf numFmtId="0" fontId="28" fillId="0" borderId="0" applyNumberFormat="0" applyBorder="0" applyProtection="0"/>
    <xf numFmtId="0" fontId="29" fillId="0" borderId="0" applyNumberFormat="0" applyBorder="0" applyProtection="0"/>
    <xf numFmtId="0" fontId="29" fillId="0" borderId="0" applyNumberFormat="0" applyBorder="0" applyProtection="0"/>
    <xf numFmtId="0" fontId="28" fillId="0" borderId="0" applyNumberFormat="0" applyBorder="0" applyProtection="0"/>
    <xf numFmtId="0" fontId="8" fillId="7" borderId="4" applyNumberFormat="0" applyProtection="0"/>
    <xf numFmtId="0" fontId="8" fillId="7" borderId="4" applyNumberFormat="0" applyProtection="0"/>
    <xf numFmtId="0" fontId="8" fillId="7" borderId="4" applyNumberFormat="0" applyProtection="0"/>
    <xf numFmtId="0" fontId="8" fillId="7" borderId="4" applyNumberFormat="0" applyProtection="0"/>
    <xf numFmtId="0" fontId="8" fillId="7" borderId="4" applyNumberFormat="0" applyProtection="0"/>
    <xf numFmtId="0" fontId="8" fillId="7" borderId="4" applyNumberFormat="0" applyProtection="0"/>
    <xf numFmtId="0" fontId="8" fillId="7" borderId="4" applyNumberFormat="0" applyProtection="0"/>
    <xf numFmtId="0" fontId="8" fillId="7" borderId="4" applyNumberFormat="0" applyProtection="0"/>
    <xf numFmtId="0" fontId="8" fillId="7" borderId="4" applyNumberFormat="0" applyProtection="0"/>
    <xf numFmtId="0" fontId="8" fillId="7" borderId="4" applyNumberFormat="0" applyProtection="0"/>
    <xf numFmtId="0" fontId="8" fillId="7" borderId="4" applyNumberFormat="0" applyProtection="0"/>
    <xf numFmtId="0" fontId="8" fillId="7" borderId="4" applyNumberFormat="0" applyProtection="0"/>
    <xf numFmtId="0" fontId="8" fillId="7" borderId="4" applyNumberFormat="0" applyProtection="0"/>
    <xf numFmtId="0" fontId="8" fillId="7" borderId="4" applyNumberFormat="0" applyProtection="0"/>
    <xf numFmtId="0" fontId="8" fillId="7" borderId="4" applyNumberFormat="0" applyProtection="0"/>
    <xf numFmtId="0" fontId="8" fillId="7" borderId="4" applyNumberFormat="0" applyProtection="0"/>
    <xf numFmtId="0" fontId="8" fillId="7" borderId="4" applyNumberFormat="0" applyProtection="0"/>
    <xf numFmtId="0" fontId="8" fillId="7" borderId="4" applyNumberFormat="0" applyProtection="0"/>
    <xf numFmtId="0" fontId="17" fillId="0" borderId="9" applyNumberFormat="0" applyProtection="0"/>
    <xf numFmtId="0" fontId="17" fillId="0" borderId="9" applyNumberFormat="0" applyProtection="0"/>
    <xf numFmtId="0" fontId="17" fillId="0" borderId="9" applyNumberFormat="0" applyProtection="0"/>
    <xf numFmtId="0" fontId="17" fillId="0" borderId="9" applyNumberFormat="0" applyProtection="0"/>
    <xf numFmtId="0" fontId="17" fillId="0" borderId="9" applyNumberFormat="0" applyProtection="0"/>
    <xf numFmtId="0" fontId="17" fillId="0" borderId="9" applyNumberFormat="0" applyProtection="0"/>
    <xf numFmtId="0" fontId="17" fillId="0" borderId="9" applyNumberFormat="0" applyProtection="0"/>
    <xf numFmtId="0" fontId="17" fillId="0" borderId="9" applyNumberFormat="0" applyProtection="0"/>
    <xf numFmtId="0" fontId="17" fillId="0" borderId="9" applyNumberFormat="0" applyProtection="0"/>
    <xf numFmtId="0" fontId="17" fillId="0" borderId="9" applyNumberFormat="0" applyProtection="0"/>
    <xf numFmtId="0" fontId="17" fillId="0" borderId="9" applyNumberFormat="0" applyProtection="0"/>
    <xf numFmtId="0" fontId="17" fillId="0" borderId="9" applyNumberFormat="0" applyProtection="0"/>
    <xf numFmtId="0" fontId="17" fillId="0" borderId="9" applyNumberFormat="0" applyProtection="0"/>
    <xf numFmtId="0" fontId="17" fillId="0" borderId="9" applyNumberFormat="0" applyProtection="0"/>
    <xf numFmtId="0" fontId="17" fillId="0" borderId="9" applyNumberFormat="0" applyProtection="0"/>
    <xf numFmtId="0" fontId="17" fillId="0" borderId="9" applyNumberFormat="0" applyProtection="0"/>
    <xf numFmtId="0" fontId="17" fillId="0" borderId="9" applyNumberFormat="0" applyProtection="0"/>
    <xf numFmtId="0" fontId="17" fillId="0" borderId="9" applyNumberFormat="0" applyProtection="0"/>
    <xf numFmtId="0" fontId="4" fillId="7" borderId="0" applyNumberFormat="0" applyBorder="0" applyProtection="0"/>
    <xf numFmtId="0" fontId="4" fillId="7" borderId="0" applyNumberFormat="0" applyBorder="0" applyProtection="0"/>
    <xf numFmtId="174" fontId="4" fillId="0" borderId="0" applyBorder="0" applyProtection="0"/>
    <xf numFmtId="174" fontId="4" fillId="0" borderId="0" applyBorder="0" applyProtection="0"/>
    <xf numFmtId="177" fontId="4" fillId="0" borderId="0" applyBorder="0" applyProtection="0"/>
    <xf numFmtId="177" fontId="4" fillId="0" borderId="0" applyBorder="0" applyProtection="0"/>
    <xf numFmtId="0" fontId="30" fillId="22" borderId="0" applyNumberFormat="0" applyBorder="0" applyProtection="0"/>
    <xf numFmtId="0" fontId="30" fillId="22" borderId="0" applyNumberFormat="0" applyBorder="0" applyProtection="0"/>
    <xf numFmtId="0" fontId="15" fillId="22" borderId="0" applyNumberFormat="0" applyBorder="0" applyProtection="0"/>
    <xf numFmtId="0" fontId="15" fillId="22" borderId="0" applyNumberFormat="0" applyBorder="0" applyProtection="0"/>
    <xf numFmtId="0" fontId="15" fillId="22" borderId="0" applyNumberFormat="0" applyBorder="0" applyProtection="0"/>
    <xf numFmtId="0" fontId="15" fillId="22" borderId="0" applyNumberFormat="0" applyBorder="0" applyProtection="0"/>
    <xf numFmtId="0" fontId="15" fillId="22" borderId="0" applyNumberFormat="0" applyBorder="0" applyProtection="0"/>
    <xf numFmtId="0" fontId="15" fillId="22" borderId="0" applyNumberFormat="0" applyBorder="0" applyProtection="0"/>
    <xf numFmtId="0" fontId="15" fillId="22" borderId="0" applyNumberFormat="0" applyBorder="0" applyProtection="0"/>
    <xf numFmtId="0" fontId="15" fillId="22" borderId="0" applyNumberFormat="0" applyBorder="0" applyProtection="0"/>
    <xf numFmtId="0" fontId="15" fillId="22" borderId="0" applyNumberFormat="0" applyBorder="0" applyProtection="0"/>
    <xf numFmtId="0" fontId="15" fillId="22" borderId="0" applyNumberFormat="0" applyBorder="0" applyProtection="0"/>
    <xf numFmtId="0" fontId="15" fillId="22" borderId="0" applyNumberFormat="0" applyBorder="0" applyProtection="0"/>
    <xf numFmtId="0" fontId="15" fillId="22" borderId="0" applyNumberFormat="0" applyBorder="0" applyProtection="0"/>
    <xf numFmtId="0" fontId="15" fillId="22" borderId="0" applyNumberFormat="0" applyBorder="0" applyProtection="0"/>
    <xf numFmtId="0" fontId="15" fillId="22" borderId="0" applyNumberFormat="0" applyBorder="0" applyProtection="0"/>
    <xf numFmtId="0" fontId="15" fillId="22" borderId="0" applyNumberFormat="0" applyBorder="0" applyProtection="0"/>
    <xf numFmtId="0" fontId="15" fillId="22" borderId="0" applyNumberFormat="0" applyBorder="0" applyProtection="0"/>
    <xf numFmtId="0" fontId="15" fillId="22" borderId="0" applyNumberFormat="0" applyBorder="0" applyProtection="0"/>
    <xf numFmtId="0" fontId="15" fillId="22"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31" fillId="0" borderId="0" applyNumberFormat="0" applyBorder="0" applyProtection="0"/>
    <xf numFmtId="0" fontId="23" fillId="0" borderId="0" applyNumberFormat="0" applyBorder="0" applyProtection="0"/>
    <xf numFmtId="0" fontId="23" fillId="0" borderId="0" applyNumberFormat="0" applyBorder="0" applyProtection="0"/>
    <xf numFmtId="0" fontId="3" fillId="0" borderId="0" applyNumberFormat="0" applyBorder="0" applyProtection="0"/>
    <xf numFmtId="0" fontId="23" fillId="0" borderId="0" applyNumberFormat="0" applyBorder="0" applyProtection="0"/>
    <xf numFmtId="0" fontId="23" fillId="0" borderId="0" applyNumberFormat="0" applyBorder="0" applyProtection="0"/>
    <xf numFmtId="0" fontId="3" fillId="0" borderId="0" applyNumberFormat="0" applyBorder="0" applyProtection="0"/>
    <xf numFmtId="0" fontId="32"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33" fillId="0" borderId="0" applyNumberFormat="0" applyBorder="0" applyProtection="0"/>
    <xf numFmtId="0" fontId="23" fillId="0" borderId="0" applyNumberFormat="0" applyBorder="0" applyProtection="0"/>
    <xf numFmtId="0" fontId="23" fillId="0" borderId="0" applyNumberFormat="0" applyBorder="0" applyProtection="0"/>
    <xf numFmtId="167" fontId="23" fillId="0" borderId="0" applyBorder="0" applyProtection="0"/>
    <xf numFmtId="0" fontId="33" fillId="0" borderId="0" applyNumberFormat="0" applyBorder="0" applyProtection="0"/>
    <xf numFmtId="0" fontId="23" fillId="0" borderId="0" applyNumberFormat="0" applyBorder="0" applyProtection="0"/>
    <xf numFmtId="0" fontId="23" fillId="0" borderId="0" applyNumberFormat="0" applyBorder="0" applyProtection="0"/>
    <xf numFmtId="0" fontId="33" fillId="0" borderId="0" applyNumberFormat="0" applyBorder="0" applyProtection="0"/>
    <xf numFmtId="0" fontId="23" fillId="0" borderId="0" applyNumberFormat="0" applyBorder="0" applyProtection="0"/>
    <xf numFmtId="0" fontId="23" fillId="0" borderId="0" applyNumberFormat="0" applyBorder="0" applyProtection="0"/>
    <xf numFmtId="167" fontId="23" fillId="0" borderId="0" applyBorder="0" applyProtection="0"/>
    <xf numFmtId="0" fontId="3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3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3" fillId="0" borderId="0" applyNumberFormat="0" applyBorder="0" applyProtection="0"/>
    <xf numFmtId="0" fontId="32" fillId="0" borderId="0" applyNumberFormat="0" applyBorder="0" applyProtection="0"/>
    <xf numFmtId="0" fontId="33" fillId="0" borderId="0" applyNumberFormat="0" applyBorder="0" applyProtection="0"/>
    <xf numFmtId="0" fontId="23" fillId="0" borderId="0" applyNumberFormat="0" applyBorder="0" applyProtection="0"/>
    <xf numFmtId="0" fontId="32" fillId="0" borderId="0" applyNumberFormat="0" applyBorder="0" applyProtection="0"/>
    <xf numFmtId="0" fontId="33" fillId="0" borderId="0" applyNumberFormat="0" applyBorder="0" applyProtection="0"/>
    <xf numFmtId="0" fontId="23" fillId="0" borderId="0" applyNumberFormat="0" applyBorder="0" applyProtection="0"/>
    <xf numFmtId="0" fontId="34" fillId="0" borderId="0" applyNumberFormat="0" applyBorder="0" applyProtection="0"/>
    <xf numFmtId="0" fontId="23" fillId="0" borderId="0" applyNumberFormat="0" applyBorder="0" applyProtection="0"/>
    <xf numFmtId="0" fontId="23" fillId="0" borderId="0" applyNumberFormat="0" applyBorder="0" applyProtection="0"/>
    <xf numFmtId="0" fontId="34" fillId="0" borderId="0" applyNumberFormat="0" applyBorder="0" applyProtection="0"/>
    <xf numFmtId="0" fontId="32" fillId="0" borderId="0" applyNumberFormat="0" applyBorder="0" applyProtection="0"/>
    <xf numFmtId="0" fontId="32" fillId="0" borderId="0" applyNumberFormat="0" applyBorder="0" applyProtection="0"/>
    <xf numFmtId="0" fontId="2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3" fillId="0" borderId="0" applyNumberFormat="0" applyBorder="0" applyProtection="0"/>
    <xf numFmtId="0" fontId="23" fillId="0" borderId="0" applyNumberFormat="0" applyBorder="0" applyProtection="0"/>
    <xf numFmtId="0" fontId="23" fillId="0" borderId="0" applyNumberFormat="0" applyBorder="0" applyProtection="0"/>
    <xf numFmtId="0" fontId="3" fillId="0" borderId="0" applyNumberFormat="0" applyBorder="0" applyProtection="0"/>
    <xf numFmtId="0" fontId="23" fillId="0" borderId="0" applyNumberFormat="0" applyBorder="0" applyProtection="0"/>
    <xf numFmtId="0" fontId="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35"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32" fillId="0" borderId="0" applyNumberFormat="0" applyBorder="0" applyProtection="0"/>
    <xf numFmtId="0" fontId="23" fillId="0" borderId="0" applyNumberFormat="0" applyBorder="0" applyProtection="0"/>
    <xf numFmtId="0" fontId="3" fillId="0" borderId="0" applyNumberFormat="0" applyBorder="0" applyProtection="0"/>
    <xf numFmtId="0" fontId="32" fillId="0" borderId="0" applyNumberFormat="0" applyBorder="0" applyProtection="0"/>
    <xf numFmtId="0" fontId="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3" fillId="0" borderId="0" applyNumberFormat="0" applyBorder="0" applyProtection="0"/>
    <xf numFmtId="0" fontId="23" fillId="0" borderId="0" applyNumberFormat="0" applyBorder="0" applyProtection="0"/>
    <xf numFmtId="0" fontId="3" fillId="0" borderId="0" applyNumberFormat="0" applyBorder="0" applyProtection="0"/>
    <xf numFmtId="0" fontId="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3" fillId="0" borderId="0" applyNumberFormat="0" applyBorder="0" applyProtection="0"/>
    <xf numFmtId="0" fontId="32"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3" fillId="0" borderId="0" applyNumberFormat="0" applyBorder="0" applyProtection="0"/>
    <xf numFmtId="0" fontId="23" fillId="0" borderId="0" applyNumberFormat="0" applyBorder="0" applyProtection="0"/>
    <xf numFmtId="0" fontId="23" fillId="0" borderId="0" applyNumberFormat="0" applyBorder="0" applyProtection="0"/>
    <xf numFmtId="0" fontId="3" fillId="0" borderId="0" applyNumberFormat="0" applyBorder="0" applyProtection="0"/>
    <xf numFmtId="0" fontId="23" fillId="0" borderId="0" applyNumberFormat="0" applyBorder="0" applyProtection="0"/>
    <xf numFmtId="0" fontId="3" fillId="0" borderId="0" applyNumberFormat="0" applyBorder="0" applyProtection="0"/>
    <xf numFmtId="0" fontId="23" fillId="0" borderId="0" applyNumberFormat="0" applyBorder="0" applyProtection="0"/>
    <xf numFmtId="0" fontId="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4" fontId="2" fillId="0" borderId="0" applyBorder="0" applyProtection="0">
      <alignment horizontal="right" vertical="center"/>
    </xf>
    <xf numFmtId="0" fontId="21" fillId="0" borderId="0" applyNumberFormat="0" applyBorder="0" applyProtection="0">
      <alignment horizontal="left" vertical="center"/>
    </xf>
    <xf numFmtId="0" fontId="2" fillId="0" borderId="11" applyNumberFormat="0" applyProtection="0"/>
    <xf numFmtId="0" fontId="4" fillId="21" borderId="0" applyNumberFormat="0" applyBorder="0" applyProtection="0"/>
    <xf numFmtId="0" fontId="4" fillId="23" borderId="8" applyNumberFormat="0" applyProtection="0"/>
    <xf numFmtId="0" fontId="4" fillId="23" borderId="8" applyNumberFormat="0" applyProtection="0"/>
    <xf numFmtId="0" fontId="4" fillId="23" borderId="8" applyNumberFormat="0" applyProtection="0"/>
    <xf numFmtId="0" fontId="4" fillId="23" borderId="8" applyNumberFormat="0" applyProtection="0"/>
    <xf numFmtId="0" fontId="4" fillId="23" borderId="8" applyNumberFormat="0" applyProtection="0"/>
    <xf numFmtId="0" fontId="4" fillId="23" borderId="8" applyNumberFormat="0" applyProtection="0"/>
    <xf numFmtId="0" fontId="4" fillId="23" borderId="8" applyNumberFormat="0" applyProtection="0"/>
    <xf numFmtId="0" fontId="4" fillId="23" borderId="8" applyNumberFormat="0" applyProtection="0"/>
    <xf numFmtId="0" fontId="4" fillId="23" borderId="8" applyNumberFormat="0" applyProtection="0"/>
    <xf numFmtId="0" fontId="4" fillId="23" borderId="8" applyNumberFormat="0" applyProtection="0"/>
    <xf numFmtId="0" fontId="4" fillId="23" borderId="8" applyNumberFormat="0" applyProtection="0"/>
    <xf numFmtId="0" fontId="4" fillId="23" borderId="8" applyNumberFormat="0" applyProtection="0"/>
    <xf numFmtId="0" fontId="4" fillId="23" borderId="8" applyNumberFormat="0" applyProtection="0"/>
    <xf numFmtId="0" fontId="4" fillId="23" borderId="8" applyNumberFormat="0" applyProtection="0"/>
    <xf numFmtId="0" fontId="4" fillId="23" borderId="8" applyNumberFormat="0" applyProtection="0"/>
    <xf numFmtId="0" fontId="4" fillId="23" borderId="8" applyNumberFormat="0" applyProtection="0"/>
    <xf numFmtId="0" fontId="4" fillId="23" borderId="8" applyNumberFormat="0" applyProtection="0"/>
    <xf numFmtId="0" fontId="4" fillId="23" borderId="8" applyNumberFormat="0" applyProtection="0"/>
    <xf numFmtId="0" fontId="7" fillId="21" borderId="3" applyNumberFormat="0" applyProtection="0"/>
    <xf numFmtId="0" fontId="7" fillId="21" borderId="3" applyNumberFormat="0" applyProtection="0"/>
    <xf numFmtId="0" fontId="7" fillId="21" borderId="3" applyNumberFormat="0" applyProtection="0"/>
    <xf numFmtId="0" fontId="7" fillId="21" borderId="3" applyNumberFormat="0" applyProtection="0"/>
    <xf numFmtId="0" fontId="7" fillId="21" borderId="3" applyNumberFormat="0" applyProtection="0"/>
    <xf numFmtId="0" fontId="7" fillId="21" borderId="3" applyNumberFormat="0" applyProtection="0"/>
    <xf numFmtId="0" fontId="7" fillId="21" borderId="3" applyNumberFormat="0" applyProtection="0"/>
    <xf numFmtId="0" fontId="7" fillId="21" borderId="3" applyNumberFormat="0" applyProtection="0"/>
    <xf numFmtId="0" fontId="7" fillId="21" borderId="3" applyNumberFormat="0" applyProtection="0"/>
    <xf numFmtId="0" fontId="7" fillId="21" borderId="3" applyNumberFormat="0" applyProtection="0"/>
    <xf numFmtId="0" fontId="7" fillId="21" borderId="3" applyNumberFormat="0" applyProtection="0"/>
    <xf numFmtId="0" fontId="7" fillId="21" borderId="3" applyNumberFormat="0" applyProtection="0"/>
    <xf numFmtId="0" fontId="7" fillId="21" borderId="3" applyNumberFormat="0" applyProtection="0"/>
    <xf numFmtId="0" fontId="7" fillId="21" borderId="3" applyNumberFormat="0" applyProtection="0"/>
    <xf numFmtId="0" fontId="7" fillId="21" borderId="3" applyNumberFormat="0" applyProtection="0"/>
    <xf numFmtId="0" fontId="7" fillId="21" borderId="3" applyNumberFormat="0" applyProtection="0"/>
    <xf numFmtId="0" fontId="7" fillId="21" borderId="3" applyNumberFormat="0" applyProtection="0"/>
    <xf numFmtId="0" fontId="7" fillId="21" borderId="3" applyNumberFormat="0" applyProtection="0"/>
    <xf numFmtId="0" fontId="4" fillId="27" borderId="0" applyNumberFormat="0" applyBorder="0" applyProtection="0"/>
    <xf numFmtId="178" fontId="4" fillId="0" borderId="0" applyBorder="0" applyProtection="0"/>
    <xf numFmtId="178" fontId="4" fillId="0" borderId="0" applyBorder="0" applyProtection="0"/>
    <xf numFmtId="178" fontId="4" fillId="0" borderId="0" applyBorder="0" applyProtection="0"/>
    <xf numFmtId="178" fontId="4" fillId="0" borderId="0" applyBorder="0" applyProtection="0"/>
    <xf numFmtId="178" fontId="4" fillId="0" borderId="0" applyBorder="0" applyProtection="0"/>
    <xf numFmtId="178" fontId="4" fillId="0" borderId="0" applyBorder="0" applyProtection="0"/>
    <xf numFmtId="178" fontId="4" fillId="0" borderId="0" applyBorder="0" applyProtection="0"/>
    <xf numFmtId="178" fontId="4" fillId="0" borderId="0" applyBorder="0" applyProtection="0"/>
    <xf numFmtId="178" fontId="4" fillId="0" borderId="0" applyBorder="0" applyProtection="0"/>
    <xf numFmtId="0" fontId="36" fillId="0" borderId="0" applyNumberFormat="0" applyBorder="0" applyProtection="0"/>
    <xf numFmtId="179" fontId="36" fillId="0" borderId="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 fillId="0" borderId="0" applyNumberFormat="0" applyBorder="0" applyProtection="0"/>
    <xf numFmtId="0" fontId="18" fillId="0" borderId="0" applyNumberFormat="0" applyBorder="0" applyProtection="0"/>
    <xf numFmtId="0" fontId="18" fillId="0" borderId="0" applyNumberFormat="0" applyBorder="0" applyProtection="0"/>
    <xf numFmtId="0" fontId="18" fillId="0" borderId="0" applyNumberFormat="0" applyBorder="0" applyProtection="0"/>
    <xf numFmtId="0" fontId="18" fillId="0" borderId="0" applyNumberFormat="0" applyBorder="0" applyProtection="0"/>
    <xf numFmtId="0" fontId="18" fillId="0" borderId="0" applyNumberFormat="0" applyBorder="0" applyProtection="0"/>
    <xf numFmtId="0" fontId="18" fillId="0" borderId="0" applyNumberFormat="0" applyBorder="0" applyProtection="0"/>
    <xf numFmtId="0" fontId="18" fillId="0" borderId="0" applyNumberFormat="0" applyBorder="0" applyProtection="0"/>
    <xf numFmtId="0" fontId="18" fillId="0" borderId="0" applyNumberFormat="0" applyBorder="0" applyProtection="0"/>
    <xf numFmtId="0" fontId="18" fillId="0" borderId="0" applyNumberFormat="0" applyBorder="0" applyProtection="0"/>
    <xf numFmtId="0" fontId="18" fillId="0" borderId="0" applyNumberFormat="0" applyBorder="0" applyProtection="0"/>
    <xf numFmtId="0" fontId="18" fillId="0" borderId="0" applyNumberFormat="0" applyBorder="0" applyProtection="0"/>
    <xf numFmtId="0" fontId="18" fillId="0" borderId="0" applyNumberFormat="0" applyBorder="0" applyProtection="0"/>
    <xf numFmtId="0" fontId="18" fillId="0" borderId="0" applyNumberFormat="0" applyBorder="0" applyProtection="0"/>
    <xf numFmtId="0" fontId="18" fillId="0" borderId="0" applyNumberFormat="0" applyBorder="0" applyProtection="0"/>
    <xf numFmtId="0" fontId="18" fillId="0" borderId="0" applyNumberFormat="0" applyBorder="0" applyProtection="0"/>
    <xf numFmtId="0" fontId="18" fillId="0" borderId="0" applyNumberFormat="0" applyBorder="0" applyProtection="0"/>
    <xf numFmtId="0" fontId="18" fillId="0" borderId="0" applyNumberFormat="0" applyBorder="0" applyProtection="0"/>
    <xf numFmtId="0" fontId="18" fillId="0" borderId="0" applyNumberFormat="0" applyBorder="0" applyProtection="0"/>
    <xf numFmtId="0" fontId="7" fillId="0" borderId="10" applyNumberFormat="0" applyProtection="0"/>
    <xf numFmtId="0" fontId="7" fillId="0" borderId="10" applyNumberFormat="0" applyProtection="0"/>
    <xf numFmtId="0" fontId="7" fillId="0" borderId="10" applyNumberFormat="0" applyProtection="0"/>
    <xf numFmtId="0" fontId="7" fillId="0" borderId="10" applyNumberFormat="0" applyProtection="0"/>
    <xf numFmtId="0" fontId="7" fillId="0" borderId="10" applyNumberFormat="0" applyProtection="0"/>
    <xf numFmtId="0" fontId="7" fillId="0" borderId="10" applyNumberFormat="0" applyProtection="0"/>
    <xf numFmtId="0" fontId="7" fillId="0" borderId="10" applyNumberFormat="0" applyProtection="0"/>
    <xf numFmtId="0" fontId="7" fillId="0" borderId="10" applyNumberFormat="0" applyProtection="0"/>
    <xf numFmtId="0" fontId="7" fillId="0" borderId="10" applyNumberFormat="0" applyProtection="0"/>
    <xf numFmtId="0" fontId="7" fillId="0" borderId="10" applyNumberFormat="0" applyProtection="0"/>
    <xf numFmtId="0" fontId="7" fillId="0" borderId="10" applyNumberFormat="0" applyProtection="0"/>
    <xf numFmtId="0" fontId="7" fillId="0" borderId="10" applyNumberFormat="0" applyProtection="0"/>
    <xf numFmtId="0" fontId="7" fillId="0" borderId="10" applyNumberFormat="0" applyProtection="0"/>
    <xf numFmtId="0" fontId="7" fillId="0" borderId="10" applyNumberFormat="0" applyProtection="0"/>
    <xf numFmtId="0" fontId="7" fillId="0" borderId="10" applyNumberFormat="0" applyProtection="0"/>
    <xf numFmtId="0" fontId="7" fillId="0" borderId="10" applyNumberFormat="0" applyProtection="0"/>
    <xf numFmtId="0" fontId="7" fillId="0" borderId="10" applyNumberFormat="0" applyProtection="0"/>
    <xf numFmtId="0" fontId="7" fillId="0" borderId="10" applyNumberFormat="0" applyProtection="0"/>
    <xf numFmtId="0" fontId="16" fillId="0" borderId="0" applyNumberFormat="0" applyBorder="0" applyProtection="0"/>
    <xf numFmtId="0" fontId="16" fillId="0" borderId="0" applyNumberFormat="0" applyBorder="0" applyProtection="0"/>
    <xf numFmtId="0" fontId="16" fillId="0" borderId="0" applyNumberFormat="0" applyBorder="0" applyProtection="0"/>
    <xf numFmtId="0" fontId="16" fillId="0" borderId="0" applyNumberFormat="0" applyBorder="0" applyProtection="0"/>
    <xf numFmtId="0" fontId="16" fillId="0" borderId="0" applyNumberFormat="0" applyBorder="0" applyProtection="0"/>
    <xf numFmtId="0" fontId="16" fillId="0" borderId="0" applyNumberFormat="0" applyBorder="0" applyProtection="0"/>
    <xf numFmtId="0" fontId="16" fillId="0" borderId="0" applyNumberFormat="0" applyBorder="0" applyProtection="0"/>
    <xf numFmtId="0" fontId="16" fillId="0" borderId="0" applyNumberFormat="0" applyBorder="0" applyProtection="0"/>
    <xf numFmtId="0" fontId="16" fillId="0" borderId="0" applyNumberFormat="0" applyBorder="0" applyProtection="0"/>
    <xf numFmtId="0" fontId="16" fillId="0" borderId="0" applyNumberFormat="0" applyBorder="0" applyProtection="0"/>
    <xf numFmtId="0" fontId="16" fillId="0" borderId="0" applyNumberFormat="0" applyBorder="0" applyProtection="0"/>
    <xf numFmtId="0" fontId="16" fillId="0" borderId="0" applyNumberFormat="0" applyBorder="0" applyProtection="0"/>
    <xf numFmtId="0" fontId="16" fillId="0" borderId="0" applyNumberFormat="0" applyBorder="0" applyProtection="0"/>
    <xf numFmtId="0" fontId="16" fillId="0" borderId="0" applyNumberFormat="0" applyBorder="0" applyProtection="0"/>
    <xf numFmtId="0" fontId="16" fillId="0" borderId="0" applyNumberFormat="0" applyBorder="0" applyProtection="0"/>
    <xf numFmtId="0" fontId="16" fillId="0" borderId="0" applyNumberFormat="0" applyBorder="0" applyProtection="0"/>
    <xf numFmtId="0" fontId="16" fillId="0" borderId="0" applyNumberFormat="0" applyBorder="0" applyProtection="0"/>
    <xf numFmtId="0" fontId="16" fillId="0" borderId="0" applyNumberFormat="0" applyBorder="0" applyProtection="0"/>
    <xf numFmtId="0" fontId="37" fillId="6" borderId="11" applyNumberFormat="0" applyProtection="0">
      <alignment horizontal="center" vertical="center"/>
    </xf>
    <xf numFmtId="0" fontId="38" fillId="0" borderId="12" applyNumberFormat="0">
      <alignment horizontal="center"/>
      <protection hidden="1"/>
    </xf>
    <xf numFmtId="0" fontId="39" fillId="22" borderId="0" applyNumberFormat="0" applyBorder="0" applyProtection="0">
      <alignment horizontal="left" vertical="center" indent="1"/>
    </xf>
    <xf numFmtId="0" fontId="37" fillId="6" borderId="11" applyNumberFormat="0" applyProtection="0">
      <alignment horizontal="center" vertical="center"/>
    </xf>
    <xf numFmtId="0" fontId="39" fillId="22" borderId="0" applyNumberFormat="0" applyBorder="0" applyProtection="0">
      <alignment horizontal="left" vertical="center" indent="1"/>
    </xf>
    <xf numFmtId="0" fontId="38" fillId="0" borderId="13" applyNumberFormat="0" applyProtection="0">
      <alignment horizontal="left"/>
    </xf>
  </cellStyleXfs>
  <cellXfs count="315">
    <xf numFmtId="0" fontId="0" fillId="0" borderId="0" xfId="0"/>
    <xf numFmtId="0" fontId="0" fillId="0" borderId="0" xfId="0" applyAlignment="1">
      <alignment wrapText="1"/>
    </xf>
    <xf numFmtId="0" fontId="40" fillId="0" borderId="0" xfId="0" applyFont="1"/>
    <xf numFmtId="0" fontId="0" fillId="0" borderId="17" xfId="0" applyBorder="1" applyAlignment="1">
      <alignment wrapText="1"/>
    </xf>
    <xf numFmtId="0" fontId="0" fillId="23" borderId="14" xfId="0" applyFill="1" applyBorder="1"/>
    <xf numFmtId="0" fontId="0" fillId="23" borderId="15" xfId="0" applyFill="1" applyBorder="1"/>
    <xf numFmtId="0" fontId="0" fillId="23" borderId="18" xfId="0" applyFill="1" applyBorder="1"/>
    <xf numFmtId="0" fontId="0" fillId="0" borderId="14" xfId="0" applyBorder="1"/>
    <xf numFmtId="1" fontId="0" fillId="0" borderId="0" xfId="0" applyNumberFormat="1"/>
    <xf numFmtId="173" fontId="1" fillId="23" borderId="18" xfId="1" applyNumberFormat="1" applyFill="1" applyBorder="1"/>
    <xf numFmtId="1" fontId="0" fillId="23" borderId="21" xfId="0" applyNumberFormat="1" applyFill="1" applyBorder="1"/>
    <xf numFmtId="9" fontId="0" fillId="0" borderId="0" xfId="0" applyNumberFormat="1"/>
    <xf numFmtId="3" fontId="0" fillId="0" borderId="0" xfId="0" applyNumberFormat="1"/>
    <xf numFmtId="0" fontId="0" fillId="0" borderId="22" xfId="0" applyBorder="1" applyAlignment="1">
      <alignment wrapText="1"/>
    </xf>
    <xf numFmtId="165" fontId="0" fillId="23" borderId="18" xfId="0" applyNumberFormat="1" applyFill="1" applyBorder="1"/>
    <xf numFmtId="0" fontId="0" fillId="0" borderId="23" xfId="0" applyBorder="1" applyAlignment="1">
      <alignment wrapText="1"/>
    </xf>
    <xf numFmtId="169" fontId="0" fillId="0" borderId="0" xfId="0" applyNumberFormat="1"/>
    <xf numFmtId="2" fontId="0" fillId="0" borderId="0" xfId="0" applyNumberFormat="1"/>
    <xf numFmtId="167" fontId="0" fillId="23" borderId="14" xfId="0" applyNumberFormat="1" applyFill="1" applyBorder="1"/>
    <xf numFmtId="9" fontId="0" fillId="23" borderId="11" xfId="0" applyNumberFormat="1" applyFill="1" applyBorder="1"/>
    <xf numFmtId="0" fontId="0" fillId="7" borderId="11" xfId="0" applyFill="1" applyBorder="1"/>
    <xf numFmtId="0" fontId="43" fillId="0" borderId="0" xfId="0" applyFont="1"/>
    <xf numFmtId="9" fontId="0" fillId="0" borderId="0" xfId="0" applyNumberFormat="1" applyFill="1"/>
    <xf numFmtId="0" fontId="0" fillId="0" borderId="0" xfId="0" applyFill="1"/>
    <xf numFmtId="165" fontId="0" fillId="0" borderId="0" xfId="0" applyNumberFormat="1" applyFill="1"/>
    <xf numFmtId="165" fontId="0" fillId="11" borderId="0" xfId="0" applyNumberFormat="1" applyFill="1"/>
    <xf numFmtId="1" fontId="0" fillId="11" borderId="0" xfId="0" applyNumberFormat="1" applyFill="1"/>
    <xf numFmtId="10" fontId="0" fillId="0" borderId="0" xfId="0" applyNumberFormat="1"/>
    <xf numFmtId="0" fontId="0" fillId="0" borderId="16" xfId="0" applyBorder="1" applyAlignment="1">
      <alignment wrapText="1"/>
    </xf>
    <xf numFmtId="0" fontId="45" fillId="0" borderId="0" xfId="0" applyFont="1" applyAlignment="1">
      <alignment horizontal="center" wrapText="1"/>
    </xf>
    <xf numFmtId="0" fontId="45" fillId="30" borderId="0" xfId="0" applyFont="1" applyFill="1" applyAlignment="1">
      <alignment horizontal="center" wrapText="1"/>
    </xf>
    <xf numFmtId="0" fontId="45" fillId="0" borderId="0" xfId="0" applyFont="1"/>
    <xf numFmtId="0" fontId="41" fillId="30" borderId="0" xfId="0" applyFont="1" applyFill="1" applyAlignment="1">
      <alignment wrapText="1"/>
    </xf>
    <xf numFmtId="0" fontId="0" fillId="19" borderId="0" xfId="0" applyFill="1" applyAlignment="1">
      <alignment horizontal="right" wrapText="1"/>
    </xf>
    <xf numFmtId="0" fontId="0" fillId="19" borderId="0" xfId="0" applyFill="1"/>
    <xf numFmtId="1" fontId="0" fillId="31" borderId="0" xfId="0" applyNumberFormat="1" applyFill="1"/>
    <xf numFmtId="0" fontId="0" fillId="32" borderId="0" xfId="0" applyFill="1" applyAlignment="1">
      <alignment wrapText="1"/>
    </xf>
    <xf numFmtId="165" fontId="0" fillId="19" borderId="0" xfId="0" applyNumberFormat="1" applyFill="1"/>
    <xf numFmtId="165" fontId="0" fillId="31" borderId="0" xfId="0" applyNumberFormat="1" applyFill="1"/>
    <xf numFmtId="0" fontId="0" fillId="30" borderId="0" xfId="0" applyFill="1" applyAlignment="1">
      <alignment wrapText="1"/>
    </xf>
    <xf numFmtId="4" fontId="0" fillId="19" borderId="0" xfId="0" applyNumberFormat="1" applyFill="1" applyAlignment="1">
      <alignment horizontal="right" wrapText="1"/>
    </xf>
    <xf numFmtId="4" fontId="0" fillId="30" borderId="0" xfId="0" applyNumberFormat="1" applyFill="1" applyAlignment="1">
      <alignment wrapText="1"/>
    </xf>
    <xf numFmtId="4" fontId="0" fillId="0" borderId="0" xfId="0" applyNumberFormat="1" applyAlignment="1">
      <alignment wrapText="1"/>
    </xf>
    <xf numFmtId="4" fontId="0" fillId="0" borderId="0" xfId="0" applyNumberFormat="1"/>
    <xf numFmtId="0" fontId="0" fillId="0" borderId="0" xfId="0" applyFill="1" applyAlignment="1">
      <alignment wrapText="1"/>
    </xf>
    <xf numFmtId="0" fontId="45" fillId="0" borderId="0" xfId="0" applyFont="1" applyFill="1" applyAlignment="1">
      <alignment wrapText="1"/>
    </xf>
    <xf numFmtId="0" fontId="0" fillId="33" borderId="0" xfId="0" applyFill="1" applyAlignment="1">
      <alignment wrapText="1"/>
    </xf>
    <xf numFmtId="171" fontId="0" fillId="0" borderId="0" xfId="0" applyNumberFormat="1"/>
    <xf numFmtId="0" fontId="0" fillId="35" borderId="0" xfId="0" applyFill="1"/>
    <xf numFmtId="1" fontId="0" fillId="0" borderId="0" xfId="0" applyNumberFormat="1" applyFill="1"/>
    <xf numFmtId="0" fontId="0" fillId="36" borderId="0" xfId="0" applyFill="1" applyAlignment="1">
      <alignment wrapText="1"/>
    </xf>
    <xf numFmtId="1" fontId="0" fillId="19" borderId="0" xfId="0" applyNumberFormat="1" applyFill="1"/>
    <xf numFmtId="1" fontId="0" fillId="34" borderId="0" xfId="0" applyNumberFormat="1" applyFill="1"/>
    <xf numFmtId="1" fontId="0" fillId="37" borderId="0" xfId="0" applyNumberFormat="1" applyFill="1" applyAlignment="1">
      <alignment wrapText="1"/>
    </xf>
    <xf numFmtId="1" fontId="0" fillId="37" borderId="0" xfId="0" applyNumberFormat="1" applyFill="1"/>
    <xf numFmtId="165" fontId="0" fillId="37" borderId="0" xfId="0" applyNumberFormat="1" applyFill="1"/>
    <xf numFmtId="0" fontId="48" fillId="0" borderId="20" xfId="0" applyFont="1" applyBorder="1" applyAlignment="1">
      <alignment wrapText="1"/>
    </xf>
    <xf numFmtId="164" fontId="48" fillId="0" borderId="20" xfId="0" applyNumberFormat="1" applyFont="1" applyBorder="1" applyAlignment="1">
      <alignment wrapText="1"/>
    </xf>
    <xf numFmtId="0" fontId="48" fillId="0" borderId="20" xfId="0" applyFont="1" applyBorder="1"/>
    <xf numFmtId="2" fontId="0" fillId="37" borderId="0" xfId="0" applyNumberFormat="1" applyFill="1"/>
    <xf numFmtId="1" fontId="0" fillId="0" borderId="0" xfId="0" applyNumberFormat="1" applyFill="1" applyAlignment="1">
      <alignment wrapText="1"/>
    </xf>
    <xf numFmtId="0" fontId="0" fillId="33" borderId="0" xfId="0" applyFill="1"/>
    <xf numFmtId="4" fontId="0" fillId="0" borderId="16" xfId="0" applyNumberFormat="1" applyBorder="1" applyAlignment="1">
      <alignment wrapText="1"/>
    </xf>
    <xf numFmtId="4" fontId="0" fillId="0" borderId="16" xfId="0" applyNumberFormat="1" applyBorder="1"/>
    <xf numFmtId="0" fontId="0" fillId="39" borderId="0" xfId="0" applyFill="1"/>
    <xf numFmtId="4" fontId="0" fillId="39" borderId="16" xfId="0" applyNumberFormat="1" applyFill="1" applyBorder="1" applyAlignment="1">
      <alignment wrapText="1"/>
    </xf>
    <xf numFmtId="0" fontId="45" fillId="39" borderId="0" xfId="0" applyFont="1" applyFill="1" applyAlignment="1">
      <alignment wrapText="1"/>
    </xf>
    <xf numFmtId="10" fontId="0" fillId="39" borderId="16" xfId="0" applyNumberFormat="1" applyFill="1" applyBorder="1"/>
    <xf numFmtId="4" fontId="0" fillId="39" borderId="0" xfId="0" applyNumberFormat="1" applyFill="1"/>
    <xf numFmtId="3" fontId="0" fillId="15" borderId="0" xfId="0" applyNumberFormat="1" applyFill="1"/>
    <xf numFmtId="3" fontId="0" fillId="0" borderId="0" xfId="0" applyNumberFormat="1" applyAlignment="1">
      <alignment wrapText="1"/>
    </xf>
    <xf numFmtId="3" fontId="4" fillId="0" borderId="0" xfId="0" applyNumberFormat="1" applyFont="1"/>
    <xf numFmtId="1" fontId="0" fillId="15" borderId="0" xfId="0" applyNumberFormat="1" applyFill="1"/>
    <xf numFmtId="3" fontId="4" fillId="0" borderId="11" xfId="0" applyNumberFormat="1" applyFont="1" applyBorder="1"/>
    <xf numFmtId="0" fontId="0" fillId="30" borderId="17" xfId="0" applyFill="1" applyBorder="1" applyAlignment="1">
      <alignment wrapText="1"/>
    </xf>
    <xf numFmtId="1" fontId="4" fillId="15" borderId="0" xfId="0" applyNumberFormat="1" applyFont="1" applyFill="1"/>
    <xf numFmtId="1" fontId="4" fillId="11" borderId="0" xfId="0" applyNumberFormat="1" applyFont="1" applyFill="1"/>
    <xf numFmtId="3" fontId="4" fillId="15" borderId="0" xfId="0" applyNumberFormat="1" applyFont="1" applyFill="1"/>
    <xf numFmtId="3" fontId="4" fillId="40" borderId="11" xfId="0" applyNumberFormat="1" applyFont="1" applyFill="1" applyBorder="1"/>
    <xf numFmtId="0" fontId="0" fillId="0" borderId="24" xfId="0" applyBorder="1"/>
    <xf numFmtId="0" fontId="0" fillId="41" borderId="14" xfId="0" applyFill="1" applyBorder="1"/>
    <xf numFmtId="173" fontId="1" fillId="42" borderId="18" xfId="1" applyNumberFormat="1" applyFill="1" applyBorder="1"/>
    <xf numFmtId="0" fontId="0" fillId="43" borderId="18" xfId="0" applyFill="1" applyBorder="1"/>
    <xf numFmtId="0" fontId="0" fillId="44" borderId="18" xfId="0" applyFill="1" applyBorder="1"/>
    <xf numFmtId="0" fontId="0" fillId="44" borderId="15" xfId="0" applyFill="1" applyBorder="1"/>
    <xf numFmtId="168" fontId="0" fillId="43" borderId="14" xfId="0" applyNumberFormat="1" applyFill="1" applyBorder="1"/>
    <xf numFmtId="9" fontId="0" fillId="44" borderId="15" xfId="0" applyNumberFormat="1" applyFill="1" applyBorder="1"/>
    <xf numFmtId="167" fontId="0" fillId="44" borderId="11" xfId="0" applyNumberFormat="1" applyFill="1" applyBorder="1"/>
    <xf numFmtId="9" fontId="0" fillId="44" borderId="11" xfId="0" applyNumberFormat="1" applyFill="1" applyBorder="1"/>
    <xf numFmtId="0" fontId="0" fillId="23" borderId="19" xfId="0" applyFill="1" applyBorder="1"/>
    <xf numFmtId="173" fontId="1" fillId="23" borderId="21" xfId="1" applyNumberFormat="1" applyFill="1" applyBorder="1"/>
    <xf numFmtId="0" fontId="0" fillId="23" borderId="21" xfId="0" applyFill="1" applyBorder="1"/>
    <xf numFmtId="0" fontId="0" fillId="23" borderId="26" xfId="0" applyFill="1" applyBorder="1"/>
    <xf numFmtId="173" fontId="1" fillId="23" borderId="27" xfId="1" applyNumberFormat="1" applyFill="1" applyBorder="1"/>
    <xf numFmtId="0" fontId="0" fillId="23" borderId="27" xfId="0" applyFill="1" applyBorder="1"/>
    <xf numFmtId="1" fontId="0" fillId="23" borderId="27" xfId="0" applyNumberFormat="1" applyFill="1" applyBorder="1"/>
    <xf numFmtId="1" fontId="0" fillId="23" borderId="28" xfId="0" applyNumberFormat="1" applyFill="1" applyBorder="1"/>
    <xf numFmtId="9" fontId="50" fillId="23" borderId="18" xfId="0" applyNumberFormat="1" applyFont="1" applyFill="1" applyBorder="1"/>
    <xf numFmtId="167" fontId="50" fillId="23" borderId="14" xfId="0" applyNumberFormat="1" applyFont="1" applyFill="1" applyBorder="1"/>
    <xf numFmtId="167" fontId="50" fillId="44" borderId="11" xfId="0" applyNumberFormat="1" applyFont="1" applyFill="1" applyBorder="1"/>
    <xf numFmtId="4" fontId="50" fillId="23" borderId="14" xfId="0" applyNumberFormat="1" applyFont="1" applyFill="1" applyBorder="1"/>
    <xf numFmtId="4" fontId="50" fillId="44" borderId="11" xfId="0" applyNumberFormat="1" applyFont="1" applyFill="1" applyBorder="1"/>
    <xf numFmtId="0" fontId="50" fillId="0" borderId="0" xfId="0" applyFont="1" applyAlignment="1">
      <alignment wrapText="1"/>
    </xf>
    <xf numFmtId="0" fontId="50" fillId="0" borderId="0" xfId="0" applyFont="1" applyAlignment="1">
      <alignment horizontal="right" wrapText="1"/>
    </xf>
    <xf numFmtId="0" fontId="50" fillId="0" borderId="0" xfId="0" applyFont="1" applyAlignment="1">
      <alignment horizontal="right"/>
    </xf>
    <xf numFmtId="169" fontId="0" fillId="23" borderId="11" xfId="0" applyNumberFormat="1" applyFill="1" applyBorder="1"/>
    <xf numFmtId="169" fontId="0" fillId="44" borderId="11" xfId="0" applyNumberFormat="1" applyFill="1" applyBorder="1"/>
    <xf numFmtId="169" fontId="51" fillId="23" borderId="11" xfId="0" applyNumberFormat="1" applyFont="1" applyFill="1" applyBorder="1"/>
    <xf numFmtId="169" fontId="51" fillId="44" borderId="11" xfId="0" applyNumberFormat="1" applyFont="1" applyFill="1" applyBorder="1"/>
    <xf numFmtId="165" fontId="45" fillId="0" borderId="0" xfId="0" applyNumberFormat="1" applyFont="1"/>
    <xf numFmtId="1" fontId="45" fillId="0" borderId="0" xfId="0" applyNumberFormat="1" applyFont="1"/>
    <xf numFmtId="0" fontId="0" fillId="0" borderId="24" xfId="0" applyBorder="1" applyAlignment="1">
      <alignment wrapText="1"/>
    </xf>
    <xf numFmtId="165" fontId="0" fillId="0" borderId="24" xfId="0" applyNumberFormat="1" applyBorder="1" applyAlignment="1">
      <alignment wrapText="1"/>
    </xf>
    <xf numFmtId="1" fontId="0" fillId="0" borderId="24" xfId="0" applyNumberFormat="1" applyBorder="1"/>
    <xf numFmtId="0" fontId="45" fillId="0" borderId="24" xfId="0" applyFont="1" applyBorder="1" applyAlignment="1">
      <alignment wrapText="1"/>
    </xf>
    <xf numFmtId="165" fontId="45" fillId="0" borderId="24" xfId="0" applyNumberFormat="1" applyFont="1" applyBorder="1"/>
    <xf numFmtId="0" fontId="0" fillId="0" borderId="31" xfId="0" applyBorder="1" applyAlignment="1">
      <alignment wrapText="1"/>
    </xf>
    <xf numFmtId="0" fontId="0" fillId="0" borderId="32" xfId="0" applyBorder="1" applyAlignment="1">
      <alignment wrapText="1"/>
    </xf>
    <xf numFmtId="0" fontId="0" fillId="0" borderId="34" xfId="0" applyBorder="1" applyAlignment="1">
      <alignment wrapText="1"/>
    </xf>
    <xf numFmtId="0" fontId="45" fillId="0" borderId="36" xfId="0" applyFont="1" applyBorder="1" applyAlignment="1">
      <alignment wrapText="1"/>
    </xf>
    <xf numFmtId="165" fontId="45" fillId="0" borderId="37" xfId="0" applyNumberFormat="1" applyFont="1" applyBorder="1"/>
    <xf numFmtId="165" fontId="45" fillId="0" borderId="38" xfId="0" applyNumberFormat="1" applyFont="1" applyBorder="1"/>
    <xf numFmtId="0" fontId="45" fillId="0" borderId="34" xfId="0" applyFont="1" applyBorder="1" applyAlignment="1">
      <alignment wrapText="1"/>
    </xf>
    <xf numFmtId="165" fontId="45" fillId="0" borderId="35" xfId="0" applyNumberFormat="1" applyFont="1" applyBorder="1"/>
    <xf numFmtId="0" fontId="52" fillId="46" borderId="36" xfId="0" applyFont="1" applyFill="1" applyBorder="1" applyAlignment="1">
      <alignment wrapText="1"/>
    </xf>
    <xf numFmtId="0" fontId="52" fillId="46" borderId="37" xfId="0" applyFont="1" applyFill="1" applyBorder="1" applyAlignment="1">
      <alignment wrapText="1"/>
    </xf>
    <xf numFmtId="165" fontId="52" fillId="46" borderId="37" xfId="0" applyNumberFormat="1" applyFont="1" applyFill="1" applyBorder="1"/>
    <xf numFmtId="1" fontId="0" fillId="47" borderId="37" xfId="0" applyNumberFormat="1" applyFill="1" applyBorder="1"/>
    <xf numFmtId="0" fontId="0" fillId="47" borderId="37" xfId="0" applyFill="1" applyBorder="1"/>
    <xf numFmtId="0" fontId="0" fillId="47" borderId="38" xfId="0" applyFill="1" applyBorder="1"/>
    <xf numFmtId="0" fontId="0" fillId="0" borderId="28" xfId="0" applyBorder="1" applyAlignment="1">
      <alignment wrapText="1"/>
    </xf>
    <xf numFmtId="0" fontId="45" fillId="0" borderId="40" xfId="0" applyFont="1" applyBorder="1" applyAlignment="1">
      <alignment wrapText="1"/>
    </xf>
    <xf numFmtId="165" fontId="45" fillId="0" borderId="40" xfId="0" applyNumberFormat="1" applyFont="1" applyBorder="1"/>
    <xf numFmtId="1" fontId="0" fillId="0" borderId="32" xfId="0" applyNumberFormat="1" applyBorder="1"/>
    <xf numFmtId="1" fontId="45" fillId="0" borderId="37" xfId="0" applyNumberFormat="1" applyFont="1" applyBorder="1"/>
    <xf numFmtId="1" fontId="45" fillId="0" borderId="38" xfId="0" applyNumberFormat="1" applyFont="1" applyBorder="1"/>
    <xf numFmtId="169" fontId="51" fillId="23" borderId="30" xfId="0" applyNumberFormat="1" applyFont="1" applyFill="1" applyBorder="1"/>
    <xf numFmtId="167" fontId="50" fillId="23" borderId="19" xfId="0" applyNumberFormat="1" applyFont="1" applyFill="1" applyBorder="1"/>
    <xf numFmtId="167" fontId="0" fillId="23" borderId="19" xfId="0" applyNumberFormat="1" applyFill="1" applyBorder="1"/>
    <xf numFmtId="9" fontId="0" fillId="23" borderId="30" xfId="0" applyNumberFormat="1" applyFill="1" applyBorder="1"/>
    <xf numFmtId="0" fontId="42" fillId="0" borderId="26" xfId="0" applyFont="1" applyBorder="1" applyAlignment="1">
      <alignment horizontal="right" wrapText="1"/>
    </xf>
    <xf numFmtId="0" fontId="0" fillId="0" borderId="27" xfId="0" applyBorder="1" applyAlignment="1">
      <alignment horizontal="right" wrapText="1"/>
    </xf>
    <xf numFmtId="0" fontId="0" fillId="0" borderId="27" xfId="0" applyBorder="1" applyAlignment="1">
      <alignment horizontal="right"/>
    </xf>
    <xf numFmtId="0" fontId="42" fillId="0" borderId="44" xfId="0" applyFont="1" applyBorder="1" applyAlignment="1">
      <alignment horizontal="right" wrapText="1"/>
    </xf>
    <xf numFmtId="0" fontId="0" fillId="0" borderId="44" xfId="0" applyBorder="1" applyAlignment="1">
      <alignment horizontal="right" wrapText="1"/>
    </xf>
    <xf numFmtId="0" fontId="0" fillId="0" borderId="27" xfId="0" applyBorder="1" applyAlignment="1">
      <alignment wrapText="1"/>
    </xf>
    <xf numFmtId="165" fontId="0" fillId="0" borderId="24" xfId="0" applyNumberFormat="1" applyBorder="1"/>
    <xf numFmtId="165" fontId="0" fillId="0" borderId="35" xfId="0" applyNumberFormat="1" applyBorder="1"/>
    <xf numFmtId="165" fontId="0" fillId="0" borderId="32" xfId="0" applyNumberFormat="1" applyBorder="1" applyAlignment="1">
      <alignment wrapText="1"/>
    </xf>
    <xf numFmtId="165" fontId="0" fillId="0" borderId="32" xfId="0" applyNumberFormat="1" applyBorder="1"/>
    <xf numFmtId="165" fontId="0" fillId="0" borderId="33" xfId="0" applyNumberFormat="1" applyBorder="1"/>
    <xf numFmtId="165" fontId="45" fillId="0" borderId="41" xfId="0" applyNumberFormat="1" applyFont="1" applyBorder="1"/>
    <xf numFmtId="0" fontId="0" fillId="0" borderId="26" xfId="0" applyBorder="1"/>
    <xf numFmtId="165" fontId="0" fillId="0" borderId="31" xfId="0" applyNumberFormat="1" applyBorder="1"/>
    <xf numFmtId="165" fontId="0" fillId="0" borderId="34" xfId="0" applyNumberFormat="1" applyBorder="1"/>
    <xf numFmtId="165" fontId="45" fillId="0" borderId="34" xfId="0" applyNumberFormat="1" applyFont="1" applyBorder="1"/>
    <xf numFmtId="0" fontId="0" fillId="46" borderId="36" xfId="0" applyFill="1" applyBorder="1"/>
    <xf numFmtId="0" fontId="0" fillId="46" borderId="37" xfId="0" applyFill="1" applyBorder="1"/>
    <xf numFmtId="0" fontId="0" fillId="46" borderId="38" xfId="0" applyFill="1" applyBorder="1"/>
    <xf numFmtId="165" fontId="0" fillId="0" borderId="39" xfId="0" applyNumberFormat="1" applyBorder="1"/>
    <xf numFmtId="165" fontId="0" fillId="0" borderId="40" xfId="0" applyNumberFormat="1" applyBorder="1"/>
    <xf numFmtId="165" fontId="0" fillId="0" borderId="41" xfId="0" applyNumberFormat="1" applyBorder="1"/>
    <xf numFmtId="1" fontId="45" fillId="0" borderId="36" xfId="0" applyNumberFormat="1" applyFont="1" applyBorder="1"/>
    <xf numFmtId="165" fontId="45" fillId="0" borderId="39" xfId="0" applyNumberFormat="1" applyFont="1" applyBorder="1"/>
    <xf numFmtId="1" fontId="0" fillId="48" borderId="24" xfId="0" applyNumberFormat="1" applyFill="1" applyBorder="1"/>
    <xf numFmtId="165" fontId="0" fillId="48" borderId="24" xfId="0" applyNumberFormat="1" applyFill="1" applyBorder="1"/>
    <xf numFmtId="165" fontId="0" fillId="48" borderId="40" xfId="0" applyNumberFormat="1" applyFill="1" applyBorder="1"/>
    <xf numFmtId="165" fontId="0" fillId="48" borderId="41" xfId="0" applyNumberFormat="1" applyFill="1" applyBorder="1"/>
    <xf numFmtId="1" fontId="0" fillId="28" borderId="32" xfId="0" applyNumberFormat="1" applyFill="1" applyBorder="1"/>
    <xf numFmtId="1" fontId="0" fillId="49" borderId="32" xfId="0" applyNumberFormat="1" applyFill="1" applyBorder="1"/>
    <xf numFmtId="1" fontId="0" fillId="49" borderId="33" xfId="0" applyNumberFormat="1" applyFill="1" applyBorder="1"/>
    <xf numFmtId="1" fontId="0" fillId="48" borderId="35" xfId="0" applyNumberFormat="1" applyFill="1" applyBorder="1"/>
    <xf numFmtId="165" fontId="0" fillId="48" borderId="37" xfId="0" applyNumberFormat="1" applyFill="1" applyBorder="1"/>
    <xf numFmtId="165" fontId="0" fillId="48" borderId="38" xfId="0" applyNumberFormat="1" applyFill="1" applyBorder="1"/>
    <xf numFmtId="1" fontId="0" fillId="48" borderId="40" xfId="0" applyNumberFormat="1" applyFill="1" applyBorder="1"/>
    <xf numFmtId="1" fontId="0" fillId="48" borderId="41" xfId="0" applyNumberFormat="1" applyFill="1" applyBorder="1"/>
    <xf numFmtId="165" fontId="0" fillId="48" borderId="39" xfId="0" applyNumberFormat="1" applyFill="1" applyBorder="1"/>
    <xf numFmtId="165" fontId="0" fillId="48" borderId="31" xfId="0" applyNumberFormat="1" applyFill="1" applyBorder="1"/>
    <xf numFmtId="165" fontId="0" fillId="48" borderId="32" xfId="0" applyNumberFormat="1" applyFill="1" applyBorder="1"/>
    <xf numFmtId="165" fontId="0" fillId="48" borderId="33" xfId="0" applyNumberFormat="1" applyFill="1" applyBorder="1"/>
    <xf numFmtId="165" fontId="0" fillId="48" borderId="34" xfId="0" applyNumberFormat="1" applyFill="1" applyBorder="1"/>
    <xf numFmtId="165" fontId="0" fillId="48" borderId="35" xfId="0" applyNumberFormat="1" applyFill="1" applyBorder="1"/>
    <xf numFmtId="165" fontId="0" fillId="48" borderId="36" xfId="0" applyNumberFormat="1" applyFill="1" applyBorder="1"/>
    <xf numFmtId="0" fontId="0" fillId="0" borderId="45" xfId="0" applyBorder="1" applyAlignment="1">
      <alignment wrapText="1"/>
    </xf>
    <xf numFmtId="0" fontId="0" fillId="0" borderId="46" xfId="0" applyBorder="1"/>
    <xf numFmtId="0" fontId="0" fillId="0" borderId="47" xfId="0" applyBorder="1"/>
    <xf numFmtId="0" fontId="0" fillId="0" borderId="48" xfId="0" applyBorder="1" applyAlignment="1">
      <alignment wrapText="1"/>
    </xf>
    <xf numFmtId="0" fontId="0" fillId="0" borderId="49" xfId="0" applyBorder="1"/>
    <xf numFmtId="0" fontId="0" fillId="0" borderId="50" xfId="0" applyBorder="1" applyAlignment="1">
      <alignment wrapText="1"/>
    </xf>
    <xf numFmtId="0" fontId="0" fillId="0" borderId="0" xfId="0" applyBorder="1"/>
    <xf numFmtId="0" fontId="0" fillId="0" borderId="51" xfId="0" applyBorder="1"/>
    <xf numFmtId="0" fontId="50" fillId="0" borderId="50" xfId="0" applyFont="1" applyBorder="1" applyAlignment="1">
      <alignment wrapText="1"/>
    </xf>
    <xf numFmtId="0" fontId="50" fillId="0" borderId="0" xfId="0" applyFont="1" applyBorder="1"/>
    <xf numFmtId="0" fontId="50" fillId="0" borderId="50" xfId="0" applyFont="1" applyBorder="1" applyAlignment="1">
      <alignment horizontal="right" wrapText="1"/>
    </xf>
    <xf numFmtId="0" fontId="50" fillId="0" borderId="50" xfId="0" applyFont="1" applyBorder="1" applyAlignment="1">
      <alignment horizontal="right"/>
    </xf>
    <xf numFmtId="9" fontId="0" fillId="0" borderId="0" xfId="0" applyNumberFormat="1" applyBorder="1"/>
    <xf numFmtId="9" fontId="0" fillId="0" borderId="51" xfId="0" applyNumberFormat="1" applyBorder="1"/>
    <xf numFmtId="2" fontId="0" fillId="0" borderId="0" xfId="0" applyNumberFormat="1" applyBorder="1"/>
    <xf numFmtId="166" fontId="0" fillId="0" borderId="0" xfId="1" applyFont="1" applyBorder="1"/>
    <xf numFmtId="0" fontId="0" fillId="0" borderId="52" xfId="0" applyBorder="1" applyAlignment="1">
      <alignment wrapText="1"/>
    </xf>
    <xf numFmtId="166" fontId="0" fillId="0" borderId="53" xfId="1" applyFont="1" applyBorder="1"/>
    <xf numFmtId="9" fontId="0" fillId="0" borderId="53" xfId="0" applyNumberFormat="1" applyBorder="1"/>
    <xf numFmtId="9" fontId="0" fillId="0" borderId="54" xfId="0" applyNumberFormat="1" applyBorder="1"/>
    <xf numFmtId="0" fontId="45" fillId="0" borderId="39" xfId="0" applyFont="1" applyBorder="1" applyAlignment="1">
      <alignment vertical="center" wrapText="1"/>
    </xf>
    <xf numFmtId="1" fontId="50" fillId="38" borderId="0" xfId="0" applyNumberFormat="1" applyFont="1" applyFill="1"/>
    <xf numFmtId="1" fontId="50" fillId="0" borderId="0" xfId="0" applyNumberFormat="1" applyFont="1" applyFill="1"/>
    <xf numFmtId="0" fontId="53" fillId="0" borderId="0" xfId="0" applyFont="1" applyFill="1" applyAlignment="1">
      <alignment wrapText="1"/>
    </xf>
    <xf numFmtId="0" fontId="50" fillId="0" borderId="0" xfId="0" applyFont="1" applyFill="1" applyAlignment="1">
      <alignment horizontal="right" wrapText="1"/>
    </xf>
    <xf numFmtId="165" fontId="50" fillId="0" borderId="0" xfId="0" applyNumberFormat="1" applyFont="1" applyFill="1"/>
    <xf numFmtId="172" fontId="50" fillId="0" borderId="0" xfId="0" applyNumberFormat="1" applyFont="1" applyFill="1"/>
    <xf numFmtId="180" fontId="50" fillId="0" borderId="0" xfId="1" applyNumberFormat="1" applyFont="1" applyFill="1"/>
    <xf numFmtId="2" fontId="50" fillId="0" borderId="0" xfId="0" applyNumberFormat="1" applyFont="1" applyFill="1"/>
    <xf numFmtId="0" fontId="50" fillId="0" borderId="17" xfId="0" applyFont="1" applyBorder="1" applyAlignment="1">
      <alignment wrapText="1"/>
    </xf>
    <xf numFmtId="165" fontId="50" fillId="19" borderId="0" xfId="0" applyNumberFormat="1" applyFont="1" applyFill="1"/>
    <xf numFmtId="165" fontId="50" fillId="31" borderId="0" xfId="0" applyNumberFormat="1" applyFont="1" applyFill="1"/>
    <xf numFmtId="165" fontId="50" fillId="11" borderId="0" xfId="0" applyNumberFormat="1" applyFont="1" applyFill="1"/>
    <xf numFmtId="10" fontId="50" fillId="0" borderId="17" xfId="0" applyNumberFormat="1" applyFont="1" applyBorder="1" applyAlignment="1">
      <alignment wrapText="1"/>
    </xf>
    <xf numFmtId="10" fontId="50" fillId="19" borderId="0" xfId="0" applyNumberFormat="1" applyFont="1" applyFill="1"/>
    <xf numFmtId="164" fontId="50" fillId="11" borderId="0" xfId="0" applyNumberFormat="1" applyFont="1" applyFill="1"/>
    <xf numFmtId="10" fontId="50" fillId="31" borderId="0" xfId="0" applyNumberFormat="1" applyFont="1" applyFill="1"/>
    <xf numFmtId="10" fontId="50" fillId="11" borderId="0" xfId="0" applyNumberFormat="1" applyFont="1" applyFill="1"/>
    <xf numFmtId="166" fontId="50" fillId="11" borderId="0" xfId="1" applyFont="1" applyFill="1"/>
    <xf numFmtId="9" fontId="50" fillId="19" borderId="0" xfId="0" applyNumberFormat="1" applyFont="1" applyFill="1"/>
    <xf numFmtId="9" fontId="50" fillId="31" borderId="0" xfId="0" applyNumberFormat="1" applyFont="1" applyFill="1"/>
    <xf numFmtId="9" fontId="50" fillId="11" borderId="0" xfId="0" applyNumberFormat="1" applyFont="1" applyFill="1"/>
    <xf numFmtId="4" fontId="50" fillId="0" borderId="0" xfId="0" applyNumberFormat="1" applyFont="1" applyAlignment="1">
      <alignment wrapText="1"/>
    </xf>
    <xf numFmtId="167" fontId="50" fillId="19" borderId="0" xfId="0" applyNumberFormat="1" applyFont="1" applyFill="1"/>
    <xf numFmtId="167" fontId="50" fillId="31" borderId="0" xfId="0" applyNumberFormat="1" applyFont="1" applyFill="1"/>
    <xf numFmtId="167" fontId="50" fillId="11" borderId="0" xfId="0" applyNumberFormat="1" applyFont="1" applyFill="1"/>
    <xf numFmtId="168" fontId="50" fillId="0" borderId="0" xfId="0" applyNumberFormat="1" applyFont="1" applyFill="1"/>
    <xf numFmtId="0" fontId="53" fillId="0" borderId="0" xfId="0" applyFont="1" applyAlignment="1">
      <alignment wrapText="1"/>
    </xf>
    <xf numFmtId="169" fontId="50" fillId="19" borderId="0" xfId="0" applyNumberFormat="1" applyFont="1" applyFill="1"/>
    <xf numFmtId="169" fontId="50" fillId="31" borderId="0" xfId="0" applyNumberFormat="1" applyFont="1" applyFill="1"/>
    <xf numFmtId="169" fontId="50" fillId="11" borderId="0" xfId="0" applyNumberFormat="1" applyFont="1" applyFill="1"/>
    <xf numFmtId="169" fontId="50" fillId="34" borderId="0" xfId="0" applyNumberFormat="1" applyFont="1" applyFill="1"/>
    <xf numFmtId="170" fontId="50" fillId="19" borderId="0" xfId="0" applyNumberFormat="1" applyFont="1" applyFill="1"/>
    <xf numFmtId="0" fontId="51" fillId="0" borderId="23" xfId="0" applyFont="1" applyBorder="1" applyAlignment="1">
      <alignment horizontal="right" wrapText="1"/>
    </xf>
    <xf numFmtId="0" fontId="53" fillId="0" borderId="17" xfId="0" applyFont="1" applyBorder="1" applyAlignment="1">
      <alignment wrapText="1"/>
    </xf>
    <xf numFmtId="2" fontId="50" fillId="19" borderId="0" xfId="0" applyNumberFormat="1" applyFont="1" applyFill="1"/>
    <xf numFmtId="4" fontId="50" fillId="31" borderId="0" xfId="0" applyNumberFormat="1" applyFont="1" applyFill="1"/>
    <xf numFmtId="2" fontId="50" fillId="31" borderId="0" xfId="0" applyNumberFormat="1" applyFont="1" applyFill="1"/>
    <xf numFmtId="4" fontId="50" fillId="11" borderId="0" xfId="0" applyNumberFormat="1" applyFont="1" applyFill="1"/>
    <xf numFmtId="4" fontId="50" fillId="34" borderId="0" xfId="0" applyNumberFormat="1" applyFont="1" applyFill="1"/>
    <xf numFmtId="2" fontId="50" fillId="11" borderId="0" xfId="0" applyNumberFormat="1" applyFont="1" applyFill="1"/>
    <xf numFmtId="0" fontId="50" fillId="0" borderId="17" xfId="0" applyFont="1" applyBorder="1" applyAlignment="1">
      <alignment horizontal="right" wrapText="1"/>
    </xf>
    <xf numFmtId="0" fontId="50" fillId="0" borderId="22" xfId="0" applyFont="1" applyBorder="1" applyAlignment="1">
      <alignment wrapText="1"/>
    </xf>
    <xf numFmtId="9" fontId="50" fillId="34" borderId="0" xfId="0" applyNumberFormat="1" applyFont="1" applyFill="1"/>
    <xf numFmtId="0" fontId="50" fillId="30" borderId="0" xfId="0" applyFont="1" applyFill="1" applyAlignment="1">
      <alignment wrapText="1"/>
    </xf>
    <xf numFmtId="1" fontId="50" fillId="0" borderId="0" xfId="0" applyNumberFormat="1" applyFont="1"/>
    <xf numFmtId="0" fontId="50" fillId="30" borderId="0" xfId="0" applyFont="1" applyFill="1"/>
    <xf numFmtId="1" fontId="50" fillId="30" borderId="0" xfId="0" applyNumberFormat="1" applyFont="1" applyFill="1"/>
    <xf numFmtId="10" fontId="50" fillId="30" borderId="0" xfId="0" applyNumberFormat="1" applyFont="1" applyFill="1"/>
    <xf numFmtId="10" fontId="50" fillId="0" borderId="0" xfId="0" applyNumberFormat="1" applyFont="1" applyFill="1"/>
    <xf numFmtId="9" fontId="50" fillId="0" borderId="0" xfId="0" applyNumberFormat="1" applyFont="1" applyFill="1"/>
    <xf numFmtId="0" fontId="50" fillId="0" borderId="0" xfId="0" applyFont="1" applyFill="1" applyAlignment="1">
      <alignment wrapText="1"/>
    </xf>
    <xf numFmtId="1" fontId="50" fillId="19" borderId="0" xfId="0" applyNumberFormat="1" applyFont="1" applyFill="1"/>
    <xf numFmtId="1" fontId="50" fillId="31" borderId="0" xfId="0" applyNumberFormat="1" applyFont="1" applyFill="1"/>
    <xf numFmtId="1" fontId="50" fillId="11" borderId="0" xfId="0" applyNumberFormat="1" applyFont="1" applyFill="1"/>
    <xf numFmtId="1" fontId="50" fillId="34" borderId="0" xfId="0" applyNumberFormat="1" applyFont="1" applyFill="1"/>
    <xf numFmtId="0" fontId="0" fillId="45" borderId="17" xfId="0" applyFill="1" applyBorder="1" applyAlignment="1">
      <alignment wrapText="1"/>
    </xf>
    <xf numFmtId="10" fontId="0" fillId="50" borderId="27" xfId="0" applyNumberFormat="1" applyFill="1" applyBorder="1"/>
    <xf numFmtId="10" fontId="0" fillId="50" borderId="21" xfId="0" applyNumberFormat="1" applyFill="1" applyBorder="1"/>
    <xf numFmtId="10" fontId="0" fillId="50" borderId="18" xfId="0" applyNumberFormat="1" applyFill="1" applyBorder="1"/>
    <xf numFmtId="10" fontId="0" fillId="51" borderId="18" xfId="0" applyNumberFormat="1" applyFill="1" applyBorder="1"/>
    <xf numFmtId="168" fontId="0" fillId="50" borderId="18" xfId="0" applyNumberFormat="1" applyFill="1" applyBorder="1"/>
    <xf numFmtId="165" fontId="0" fillId="0" borderId="0" xfId="0" applyNumberFormat="1"/>
    <xf numFmtId="9" fontId="0" fillId="0" borderId="0" xfId="2" applyFont="1"/>
    <xf numFmtId="0" fontId="0" fillId="48" borderId="56" xfId="0" applyFill="1" applyBorder="1" applyAlignment="1">
      <alignment wrapText="1"/>
    </xf>
    <xf numFmtId="0" fontId="0" fillId="48" borderId="57" xfId="0" applyFill="1" applyBorder="1"/>
    <xf numFmtId="0" fontId="0" fillId="48" borderId="58" xfId="0" applyFill="1" applyBorder="1"/>
    <xf numFmtId="0" fontId="0" fillId="0" borderId="55" xfId="0" applyFont="1" applyBorder="1" applyAlignment="1">
      <alignment horizontal="center" vertical="center"/>
    </xf>
    <xf numFmtId="0" fontId="45" fillId="0" borderId="26" xfId="0" applyFont="1" applyBorder="1" applyAlignment="1">
      <alignment horizontal="center"/>
    </xf>
    <xf numFmtId="0" fontId="45" fillId="0" borderId="24" xfId="0" applyFont="1" applyBorder="1"/>
    <xf numFmtId="0" fontId="0" fillId="0" borderId="56" xfId="0" applyBorder="1" applyAlignment="1">
      <alignment horizontal="center" vertical="center"/>
    </xf>
    <xf numFmtId="0" fontId="45" fillId="52" borderId="59" xfId="0" applyFont="1" applyFill="1" applyBorder="1" applyAlignment="1">
      <alignment horizontal="center" vertical="center"/>
    </xf>
    <xf numFmtId="0" fontId="45" fillId="52" borderId="60" xfId="0" applyFont="1" applyFill="1" applyBorder="1" applyAlignment="1">
      <alignment horizontal="center" vertical="center"/>
    </xf>
    <xf numFmtId="0" fontId="45" fillId="52" borderId="61" xfId="0" applyFont="1" applyFill="1" applyBorder="1" applyAlignment="1">
      <alignment horizontal="center" vertical="center"/>
    </xf>
    <xf numFmtId="0" fontId="45" fillId="52" borderId="62" xfId="0" applyFont="1" applyFill="1" applyBorder="1" applyAlignment="1">
      <alignment horizontal="center" vertical="center"/>
    </xf>
    <xf numFmtId="0" fontId="45" fillId="52" borderId="63" xfId="0" applyFont="1" applyFill="1" applyBorder="1" applyAlignment="1">
      <alignment horizontal="center" vertical="center"/>
    </xf>
    <xf numFmtId="0" fontId="45" fillId="52" borderId="64" xfId="0" applyFont="1" applyFill="1" applyBorder="1" applyAlignment="1">
      <alignment horizontal="center" vertical="center"/>
    </xf>
    <xf numFmtId="0" fontId="0" fillId="0" borderId="57" xfId="0" applyBorder="1" applyAlignment="1">
      <alignment horizontal="left" vertical="center" wrapText="1"/>
    </xf>
    <xf numFmtId="0" fontId="0" fillId="0" borderId="58" xfId="0" applyBorder="1" applyAlignment="1">
      <alignment horizontal="left" vertical="center" wrapText="1"/>
    </xf>
    <xf numFmtId="0" fontId="45" fillId="53" borderId="23" xfId="0" applyFont="1" applyFill="1" applyBorder="1" applyAlignment="1">
      <alignment horizontal="center"/>
    </xf>
    <xf numFmtId="0" fontId="45" fillId="53" borderId="20" xfId="0" applyFont="1" applyFill="1" applyBorder="1" applyAlignment="1">
      <alignment horizontal="center"/>
    </xf>
    <xf numFmtId="0" fontId="45" fillId="53" borderId="19" xfId="0" applyFont="1" applyFill="1" applyBorder="1" applyAlignment="1">
      <alignment horizontal="center"/>
    </xf>
    <xf numFmtId="0" fontId="45" fillId="54" borderId="23" xfId="0" applyFont="1" applyFill="1" applyBorder="1" applyAlignment="1">
      <alignment horizontal="center" vertical="center"/>
    </xf>
    <xf numFmtId="0" fontId="45" fillId="54" borderId="20" xfId="0" applyFont="1" applyFill="1" applyBorder="1" applyAlignment="1">
      <alignment horizontal="center" vertical="center"/>
    </xf>
    <xf numFmtId="0" fontId="45" fillId="54" borderId="19" xfId="0" applyFont="1" applyFill="1" applyBorder="1" applyAlignment="1">
      <alignment horizontal="center" vertical="center"/>
    </xf>
    <xf numFmtId="0" fontId="0" fillId="0" borderId="56" xfId="0" applyBorder="1" applyAlignment="1">
      <alignment horizontal="left" wrapText="1"/>
    </xf>
    <xf numFmtId="0" fontId="0" fillId="0" borderId="57" xfId="0" applyBorder="1" applyAlignment="1">
      <alignment horizontal="left" wrapText="1"/>
    </xf>
    <xf numFmtId="0" fontId="0" fillId="0" borderId="58" xfId="0" applyBorder="1" applyAlignment="1">
      <alignment horizontal="left" wrapText="1"/>
    </xf>
    <xf numFmtId="0" fontId="0" fillId="0" borderId="36" xfId="0" applyBorder="1" applyAlignment="1">
      <alignment horizontal="left" wrapText="1"/>
    </xf>
    <xf numFmtId="0" fontId="0" fillId="0" borderId="37" xfId="0" applyBorder="1" applyAlignment="1">
      <alignment horizontal="left" wrapText="1"/>
    </xf>
    <xf numFmtId="0" fontId="0" fillId="11" borderId="17" xfId="0" applyFill="1" applyBorder="1" applyAlignment="1">
      <alignment horizontal="center" wrapText="1"/>
    </xf>
    <xf numFmtId="0" fontId="0" fillId="11" borderId="0" xfId="0" applyFill="1" applyBorder="1" applyAlignment="1">
      <alignment horizontal="center" wrapText="1"/>
    </xf>
    <xf numFmtId="0" fontId="0" fillId="0" borderId="24" xfId="0" applyFill="1" applyBorder="1" applyAlignment="1">
      <alignment horizontal="center" vertical="center"/>
    </xf>
    <xf numFmtId="0" fontId="45" fillId="0" borderId="42" xfId="0" applyFont="1" applyBorder="1" applyAlignment="1">
      <alignment horizontal="center" wrapText="1"/>
    </xf>
    <xf numFmtId="0" fontId="45" fillId="0" borderId="43" xfId="0" applyFont="1" applyBorder="1" applyAlignment="1">
      <alignment horizontal="center" wrapText="1"/>
    </xf>
    <xf numFmtId="0" fontId="0" fillId="29" borderId="0" xfId="0" applyFill="1" applyAlignment="1">
      <alignment horizontal="center" vertical="center" wrapText="1"/>
    </xf>
    <xf numFmtId="0" fontId="0" fillId="0" borderId="39" xfId="0" applyBorder="1" applyAlignment="1">
      <alignment horizontal="center" wrapText="1"/>
    </xf>
    <xf numFmtId="0" fontId="0" fillId="0" borderId="40" xfId="0" applyBorder="1" applyAlignment="1">
      <alignment horizontal="center" wrapText="1"/>
    </xf>
    <xf numFmtId="0" fontId="0" fillId="0" borderId="31" xfId="0" applyBorder="1" applyAlignment="1">
      <alignment horizontal="left" wrapText="1"/>
    </xf>
    <xf numFmtId="0" fontId="0" fillId="0" borderId="32" xfId="0" applyBorder="1" applyAlignment="1">
      <alignment horizontal="left" wrapText="1"/>
    </xf>
    <xf numFmtId="0" fontId="0" fillId="0" borderId="34" xfId="0" applyBorder="1" applyAlignment="1">
      <alignment horizontal="left" wrapText="1"/>
    </xf>
    <xf numFmtId="0" fontId="0" fillId="0" borderId="24" xfId="0" applyBorder="1" applyAlignment="1">
      <alignment horizontal="left" wrapText="1"/>
    </xf>
    <xf numFmtId="0" fontId="0" fillId="0" borderId="25" xfId="0" applyFill="1" applyBorder="1" applyAlignment="1">
      <alignment horizontal="center"/>
    </xf>
    <xf numFmtId="0" fontId="0" fillId="0" borderId="29" xfId="0" applyFill="1" applyBorder="1" applyAlignment="1">
      <alignment horizontal="center"/>
    </xf>
    <xf numFmtId="0" fontId="0" fillId="0" borderId="30" xfId="0" applyFill="1" applyBorder="1" applyAlignment="1">
      <alignment horizontal="center"/>
    </xf>
    <xf numFmtId="0" fontId="0" fillId="0" borderId="25" xfId="0" applyFill="1" applyBorder="1" applyAlignment="1">
      <alignment horizontal="center" vertical="center"/>
    </xf>
    <xf numFmtId="0" fontId="0" fillId="0" borderId="29" xfId="0" applyFill="1" applyBorder="1" applyAlignment="1">
      <alignment horizontal="center" vertical="center"/>
    </xf>
    <xf numFmtId="0" fontId="0" fillId="0" borderId="30" xfId="0" applyFill="1" applyBorder="1" applyAlignment="1">
      <alignment horizontal="center" vertical="center"/>
    </xf>
    <xf numFmtId="0" fontId="0" fillId="28" borderId="11" xfId="0" applyFill="1" applyBorder="1" applyAlignment="1">
      <alignment horizontal="center" vertical="center" wrapText="1"/>
    </xf>
    <xf numFmtId="0" fontId="0" fillId="11" borderId="0" xfId="0" applyFill="1" applyAlignment="1">
      <alignment horizontal="center" vertical="center" wrapText="1"/>
    </xf>
    <xf numFmtId="0" fontId="0" fillId="28" borderId="25" xfId="0" applyFill="1" applyBorder="1" applyAlignment="1">
      <alignment horizontal="center" vertical="center" wrapText="1"/>
    </xf>
    <xf numFmtId="0" fontId="45" fillId="0" borderId="0" xfId="0" applyFont="1" applyAlignment="1">
      <alignment horizontal="center" vertical="center" wrapText="1"/>
    </xf>
  </cellXfs>
  <cellStyles count="1026">
    <cellStyle name="20% - Accent1 2" xfId="10"/>
    <cellStyle name="20% - Accent1 2 2" xfId="11"/>
    <cellStyle name="20% - Accent1 2 3" xfId="12"/>
    <cellStyle name="20% - Accent1 3" xfId="13"/>
    <cellStyle name="20% - Accent1 3 2" xfId="14"/>
    <cellStyle name="20% - Accent1 3 3" xfId="15"/>
    <cellStyle name="20% - Accent1 4" xfId="16"/>
    <cellStyle name="20% - Accent1 4 2" xfId="17"/>
    <cellStyle name="20% - Accent1 4 3" xfId="18"/>
    <cellStyle name="20% - Accent1 5" xfId="19"/>
    <cellStyle name="20% - Accent1 5 2" xfId="20"/>
    <cellStyle name="20% - Accent1 5 3" xfId="21"/>
    <cellStyle name="20% - Accent1 6" xfId="22"/>
    <cellStyle name="20% - Accent1 6 2" xfId="23"/>
    <cellStyle name="20% - Accent1 6 3" xfId="24"/>
    <cellStyle name="20% - Accent1 7" xfId="25"/>
    <cellStyle name="20% - Accent1 8" xfId="26"/>
    <cellStyle name="20% - Accent1 9" xfId="27"/>
    <cellStyle name="20% - Accent2 2" xfId="28"/>
    <cellStyle name="20% - Accent2 2 2" xfId="29"/>
    <cellStyle name="20% - Accent2 2 3" xfId="30"/>
    <cellStyle name="20% - Accent2 3" xfId="31"/>
    <cellStyle name="20% - Accent2 3 2" xfId="32"/>
    <cellStyle name="20% - Accent2 3 3" xfId="33"/>
    <cellStyle name="20% - Accent2 4" xfId="34"/>
    <cellStyle name="20% - Accent2 4 2" xfId="35"/>
    <cellStyle name="20% - Accent2 4 3" xfId="36"/>
    <cellStyle name="20% - Accent2 5" xfId="37"/>
    <cellStyle name="20% - Accent2 5 2" xfId="38"/>
    <cellStyle name="20% - Accent2 5 3" xfId="39"/>
    <cellStyle name="20% - Accent2 6" xfId="40"/>
    <cellStyle name="20% - Accent2 6 2" xfId="41"/>
    <cellStyle name="20% - Accent2 6 3" xfId="42"/>
    <cellStyle name="20% - Accent2 7" xfId="43"/>
    <cellStyle name="20% - Accent2 8" xfId="44"/>
    <cellStyle name="20% - Accent2 9" xfId="45"/>
    <cellStyle name="20% - Accent3 2" xfId="46"/>
    <cellStyle name="20% - Accent3 2 2" xfId="47"/>
    <cellStyle name="20% - Accent3 2 3" xfId="48"/>
    <cellStyle name="20% - Accent3 3" xfId="49"/>
    <cellStyle name="20% - Accent3 3 2" xfId="50"/>
    <cellStyle name="20% - Accent3 3 3" xfId="51"/>
    <cellStyle name="20% - Accent3 4" xfId="52"/>
    <cellStyle name="20% - Accent3 4 2" xfId="53"/>
    <cellStyle name="20% - Accent3 4 3" xfId="54"/>
    <cellStyle name="20% - Accent3 5" xfId="55"/>
    <cellStyle name="20% - Accent3 5 2" xfId="56"/>
    <cellStyle name="20% - Accent3 5 3" xfId="57"/>
    <cellStyle name="20% - Accent3 6" xfId="58"/>
    <cellStyle name="20% - Accent3 6 2" xfId="59"/>
    <cellStyle name="20% - Accent3 6 3" xfId="60"/>
    <cellStyle name="20% - Accent3 7" xfId="61"/>
    <cellStyle name="20% - Accent3 8" xfId="62"/>
    <cellStyle name="20% - Accent3 9" xfId="63"/>
    <cellStyle name="20% - Accent4 2" xfId="64"/>
    <cellStyle name="20% - Accent4 2 2" xfId="65"/>
    <cellStyle name="20% - Accent4 2 3" xfId="66"/>
    <cellStyle name="20% - Accent4 3" xfId="67"/>
    <cellStyle name="20% - Accent4 3 2" xfId="68"/>
    <cellStyle name="20% - Accent4 3 3" xfId="69"/>
    <cellStyle name="20% - Accent4 4" xfId="70"/>
    <cellStyle name="20% - Accent4 4 2" xfId="71"/>
    <cellStyle name="20% - Accent4 4 3" xfId="72"/>
    <cellStyle name="20% - Accent4 5" xfId="73"/>
    <cellStyle name="20% - Accent4 5 2" xfId="74"/>
    <cellStyle name="20% - Accent4 5 3" xfId="75"/>
    <cellStyle name="20% - Accent4 6" xfId="76"/>
    <cellStyle name="20% - Accent4 6 2" xfId="77"/>
    <cellStyle name="20% - Accent4 6 3" xfId="78"/>
    <cellStyle name="20% - Accent4 7" xfId="79"/>
    <cellStyle name="20% - Accent4 8" xfId="80"/>
    <cellStyle name="20% - Accent4 9" xfId="81"/>
    <cellStyle name="20% - Accent5 2" xfId="82"/>
    <cellStyle name="20% - Accent5 2 2" xfId="83"/>
    <cellStyle name="20% - Accent5 2 3" xfId="84"/>
    <cellStyle name="20% - Accent5 3" xfId="85"/>
    <cellStyle name="20% - Accent5 3 2" xfId="86"/>
    <cellStyle name="20% - Accent5 3 3" xfId="87"/>
    <cellStyle name="20% - Accent5 4" xfId="88"/>
    <cellStyle name="20% - Accent5 4 2" xfId="89"/>
    <cellStyle name="20% - Accent5 4 3" xfId="90"/>
    <cellStyle name="20% - Accent5 5" xfId="91"/>
    <cellStyle name="20% - Accent5 5 2" xfId="92"/>
    <cellStyle name="20% - Accent5 5 3" xfId="93"/>
    <cellStyle name="20% - Accent5 6" xfId="94"/>
    <cellStyle name="20% - Accent5 6 2" xfId="95"/>
    <cellStyle name="20% - Accent5 6 3" xfId="96"/>
    <cellStyle name="20% - Accent5 7" xfId="97"/>
    <cellStyle name="20% - Accent5 8" xfId="98"/>
    <cellStyle name="20% - Accent5 9" xfId="99"/>
    <cellStyle name="20% - Accent6 2" xfId="100"/>
    <cellStyle name="20% - Accent6 2 2" xfId="101"/>
    <cellStyle name="20% - Accent6 2 3" xfId="102"/>
    <cellStyle name="20% - Accent6 3" xfId="103"/>
    <cellStyle name="20% - Accent6 3 2" xfId="104"/>
    <cellStyle name="20% - Accent6 3 3" xfId="105"/>
    <cellStyle name="20% - Accent6 4" xfId="106"/>
    <cellStyle name="20% - Accent6 4 2" xfId="107"/>
    <cellStyle name="20% - Accent6 4 3" xfId="108"/>
    <cellStyle name="20% - Accent6 5" xfId="109"/>
    <cellStyle name="20% - Accent6 5 2" xfId="110"/>
    <cellStyle name="20% - Accent6 5 3" xfId="111"/>
    <cellStyle name="20% - Accent6 6" xfId="112"/>
    <cellStyle name="20% - Accent6 6 2" xfId="113"/>
    <cellStyle name="20% - Accent6 6 3" xfId="114"/>
    <cellStyle name="20% - Accent6 7" xfId="115"/>
    <cellStyle name="20% - Accent6 8" xfId="116"/>
    <cellStyle name="20% - Accent6 9" xfId="117"/>
    <cellStyle name="20% - Έμφαση1" xfId="4"/>
    <cellStyle name="20% - Έμφαση2" xfId="5"/>
    <cellStyle name="20% - Έμφαση3" xfId="6"/>
    <cellStyle name="20% - Έμφαση4" xfId="7"/>
    <cellStyle name="20% - Έμφαση5" xfId="8"/>
    <cellStyle name="20% - Έμφαση6" xfId="9"/>
    <cellStyle name="2x indented GHG Textfiels" xfId="118"/>
    <cellStyle name="2x indented GHG Textfiels 2" xfId="119"/>
    <cellStyle name="40% - Accent1 2" xfId="126"/>
    <cellStyle name="40% - Accent1 2 2" xfId="127"/>
    <cellStyle name="40% - Accent1 2 3" xfId="128"/>
    <cellStyle name="40% - Accent1 3" xfId="129"/>
    <cellStyle name="40% - Accent1 3 2" xfId="130"/>
    <cellStyle name="40% - Accent1 3 3" xfId="131"/>
    <cellStyle name="40% - Accent1 4" xfId="132"/>
    <cellStyle name="40% - Accent1 4 2" xfId="133"/>
    <cellStyle name="40% - Accent1 4 3" xfId="134"/>
    <cellStyle name="40% - Accent1 5" xfId="135"/>
    <cellStyle name="40% - Accent1 5 2" xfId="136"/>
    <cellStyle name="40% - Accent1 5 3" xfId="137"/>
    <cellStyle name="40% - Accent1 6" xfId="138"/>
    <cellStyle name="40% - Accent1 6 2" xfId="139"/>
    <cellStyle name="40% - Accent1 6 3" xfId="140"/>
    <cellStyle name="40% - Accent1 7" xfId="141"/>
    <cellStyle name="40% - Accent1 8" xfId="142"/>
    <cellStyle name="40% - Accent1 9" xfId="143"/>
    <cellStyle name="40% - Accent2 2" xfId="144"/>
    <cellStyle name="40% - Accent2 2 2" xfId="145"/>
    <cellStyle name="40% - Accent2 2 3" xfId="146"/>
    <cellStyle name="40% - Accent2 3" xfId="147"/>
    <cellStyle name="40% - Accent2 3 2" xfId="148"/>
    <cellStyle name="40% - Accent2 3 3" xfId="149"/>
    <cellStyle name="40% - Accent2 4" xfId="150"/>
    <cellStyle name="40% - Accent2 4 2" xfId="151"/>
    <cellStyle name="40% - Accent2 4 3" xfId="152"/>
    <cellStyle name="40% - Accent2 5" xfId="153"/>
    <cellStyle name="40% - Accent2 5 2" xfId="154"/>
    <cellStyle name="40% - Accent2 5 3" xfId="155"/>
    <cellStyle name="40% - Accent2 6" xfId="156"/>
    <cellStyle name="40% - Accent2 6 2" xfId="157"/>
    <cellStyle name="40% - Accent2 6 3" xfId="158"/>
    <cellStyle name="40% - Accent2 7" xfId="159"/>
    <cellStyle name="40% - Accent2 8" xfId="160"/>
    <cellStyle name="40% - Accent2 9" xfId="161"/>
    <cellStyle name="40% - Accent3 2" xfId="162"/>
    <cellStyle name="40% - Accent3 2 2" xfId="163"/>
    <cellStyle name="40% - Accent3 2 3" xfId="164"/>
    <cellStyle name="40% - Accent3 3" xfId="165"/>
    <cellStyle name="40% - Accent3 3 2" xfId="166"/>
    <cellStyle name="40% - Accent3 3 3" xfId="167"/>
    <cellStyle name="40% - Accent3 4" xfId="168"/>
    <cellStyle name="40% - Accent3 4 2" xfId="169"/>
    <cellStyle name="40% - Accent3 4 3" xfId="170"/>
    <cellStyle name="40% - Accent3 5" xfId="171"/>
    <cellStyle name="40% - Accent3 5 2" xfId="172"/>
    <cellStyle name="40% - Accent3 5 3" xfId="173"/>
    <cellStyle name="40% - Accent3 6" xfId="174"/>
    <cellStyle name="40% - Accent3 6 2" xfId="175"/>
    <cellStyle name="40% - Accent3 6 3" xfId="176"/>
    <cellStyle name="40% - Accent3 7" xfId="177"/>
    <cellStyle name="40% - Accent3 8" xfId="178"/>
    <cellStyle name="40% - Accent3 9" xfId="179"/>
    <cellStyle name="40% - Accent4 2" xfId="180"/>
    <cellStyle name="40% - Accent4 2 2" xfId="181"/>
    <cellStyle name="40% - Accent4 2 3" xfId="182"/>
    <cellStyle name="40% - Accent4 3" xfId="183"/>
    <cellStyle name="40% - Accent4 3 2" xfId="184"/>
    <cellStyle name="40% - Accent4 3 3" xfId="185"/>
    <cellStyle name="40% - Accent4 4" xfId="186"/>
    <cellStyle name="40% - Accent4 4 2" xfId="187"/>
    <cellStyle name="40% - Accent4 4 3" xfId="188"/>
    <cellStyle name="40% - Accent4 5" xfId="189"/>
    <cellStyle name="40% - Accent4 5 2" xfId="190"/>
    <cellStyle name="40% - Accent4 5 3" xfId="191"/>
    <cellStyle name="40% - Accent4 6" xfId="192"/>
    <cellStyle name="40% - Accent4 6 2" xfId="193"/>
    <cellStyle name="40% - Accent4 6 3" xfId="194"/>
    <cellStyle name="40% - Accent4 7" xfId="195"/>
    <cellStyle name="40% - Accent4 8" xfId="196"/>
    <cellStyle name="40% - Accent4 9" xfId="197"/>
    <cellStyle name="40% - Accent5 2" xfId="198"/>
    <cellStyle name="40% - Accent5 2 2" xfId="199"/>
    <cellStyle name="40% - Accent5 2 3" xfId="200"/>
    <cellStyle name="40% - Accent5 3" xfId="201"/>
    <cellStyle name="40% - Accent5 3 2" xfId="202"/>
    <cellStyle name="40% - Accent5 3 3" xfId="203"/>
    <cellStyle name="40% - Accent5 4" xfId="204"/>
    <cellStyle name="40% - Accent5 4 2" xfId="205"/>
    <cellStyle name="40% - Accent5 4 3" xfId="206"/>
    <cellStyle name="40% - Accent5 5" xfId="207"/>
    <cellStyle name="40% - Accent5 5 2" xfId="208"/>
    <cellStyle name="40% - Accent5 5 3" xfId="209"/>
    <cellStyle name="40% - Accent5 6" xfId="210"/>
    <cellStyle name="40% - Accent5 6 2" xfId="211"/>
    <cellStyle name="40% - Accent5 6 3" xfId="212"/>
    <cellStyle name="40% - Accent5 7" xfId="213"/>
    <cellStyle name="40% - Accent5 8" xfId="214"/>
    <cellStyle name="40% - Accent5 9" xfId="215"/>
    <cellStyle name="40% - Accent6 2" xfId="216"/>
    <cellStyle name="40% - Accent6 2 2" xfId="217"/>
    <cellStyle name="40% - Accent6 2 3" xfId="218"/>
    <cellStyle name="40% - Accent6 3" xfId="219"/>
    <cellStyle name="40% - Accent6 3 2" xfId="220"/>
    <cellStyle name="40% - Accent6 3 3" xfId="221"/>
    <cellStyle name="40% - Accent6 4" xfId="222"/>
    <cellStyle name="40% - Accent6 4 2" xfId="223"/>
    <cellStyle name="40% - Accent6 4 3" xfId="224"/>
    <cellStyle name="40% - Accent6 5" xfId="225"/>
    <cellStyle name="40% - Accent6 5 2" xfId="226"/>
    <cellStyle name="40% - Accent6 5 3" xfId="227"/>
    <cellStyle name="40% - Accent6 6" xfId="228"/>
    <cellStyle name="40% - Accent6 6 2" xfId="229"/>
    <cellStyle name="40% - Accent6 6 3" xfId="230"/>
    <cellStyle name="40% - Accent6 7" xfId="231"/>
    <cellStyle name="40% - Accent6 8" xfId="232"/>
    <cellStyle name="40% - Accent6 9" xfId="233"/>
    <cellStyle name="40% - Έμφαση1" xfId="120"/>
    <cellStyle name="40% - Έμφαση2" xfId="121"/>
    <cellStyle name="40% - Έμφαση3" xfId="122"/>
    <cellStyle name="40% - Έμφαση4" xfId="123"/>
    <cellStyle name="40% - Έμφαση5" xfId="124"/>
    <cellStyle name="40% - Έμφαση6" xfId="125"/>
    <cellStyle name="5x indented GHG Textfiels" xfId="234"/>
    <cellStyle name="5x indented GHG Textfiels 2" xfId="235"/>
    <cellStyle name="60% - Accent1 2" xfId="242"/>
    <cellStyle name="60% - Accent1 2 2" xfId="243"/>
    <cellStyle name="60% - Accent1 2 3" xfId="244"/>
    <cellStyle name="60% - Accent1 3" xfId="245"/>
    <cellStyle name="60% - Accent1 3 2" xfId="246"/>
    <cellStyle name="60% - Accent1 3 3" xfId="247"/>
    <cellStyle name="60% - Accent1 4" xfId="248"/>
    <cellStyle name="60% - Accent1 4 2" xfId="249"/>
    <cellStyle name="60% - Accent1 4 3" xfId="250"/>
    <cellStyle name="60% - Accent1 5" xfId="251"/>
    <cellStyle name="60% - Accent1 5 2" xfId="252"/>
    <cellStyle name="60% - Accent1 5 3" xfId="253"/>
    <cellStyle name="60% - Accent1 6" xfId="254"/>
    <cellStyle name="60% - Accent1 6 2" xfId="255"/>
    <cellStyle name="60% - Accent1 6 3" xfId="256"/>
    <cellStyle name="60% - Accent1 7" xfId="257"/>
    <cellStyle name="60% - Accent1 8" xfId="258"/>
    <cellStyle name="60% - Accent1 9" xfId="259"/>
    <cellStyle name="60% - Accent2 2" xfId="260"/>
    <cellStyle name="60% - Accent2 2 2" xfId="261"/>
    <cellStyle name="60% - Accent2 2 3" xfId="262"/>
    <cellStyle name="60% - Accent2 3" xfId="263"/>
    <cellStyle name="60% - Accent2 3 2" xfId="264"/>
    <cellStyle name="60% - Accent2 3 3" xfId="265"/>
    <cellStyle name="60% - Accent2 4" xfId="266"/>
    <cellStyle name="60% - Accent2 4 2" xfId="267"/>
    <cellStyle name="60% - Accent2 4 3" xfId="268"/>
    <cellStyle name="60% - Accent2 5" xfId="269"/>
    <cellStyle name="60% - Accent2 5 2" xfId="270"/>
    <cellStyle name="60% - Accent2 5 3" xfId="271"/>
    <cellStyle name="60% - Accent2 6" xfId="272"/>
    <cellStyle name="60% - Accent2 6 2" xfId="273"/>
    <cellStyle name="60% - Accent2 6 3" xfId="274"/>
    <cellStyle name="60% - Accent2 7" xfId="275"/>
    <cellStyle name="60% - Accent2 8" xfId="276"/>
    <cellStyle name="60% - Accent2 9" xfId="277"/>
    <cellStyle name="60% - Accent3 2" xfId="278"/>
    <cellStyle name="60% - Accent3 2 2" xfId="279"/>
    <cellStyle name="60% - Accent3 2 3" xfId="280"/>
    <cellStyle name="60% - Accent3 2 4" xfId="281"/>
    <cellStyle name="60% - Accent3 3" xfId="282"/>
    <cellStyle name="60% - Accent3 3 2" xfId="283"/>
    <cellStyle name="60% - Accent3 3 3" xfId="284"/>
    <cellStyle name="60% - Accent3 4" xfId="285"/>
    <cellStyle name="60% - Accent3 4 2" xfId="286"/>
    <cellStyle name="60% - Accent3 4 3" xfId="287"/>
    <cellStyle name="60% - Accent3 5" xfId="288"/>
    <cellStyle name="60% - Accent3 5 2" xfId="289"/>
    <cellStyle name="60% - Accent3 5 3" xfId="290"/>
    <cellStyle name="60% - Accent3 6" xfId="291"/>
    <cellStyle name="60% - Accent3 6 2" xfId="292"/>
    <cellStyle name="60% - Accent3 6 3" xfId="293"/>
    <cellStyle name="60% - Accent3 7" xfId="294"/>
    <cellStyle name="60% - Accent3 8" xfId="295"/>
    <cellStyle name="60% - Accent3 9" xfId="296"/>
    <cellStyle name="60% - Accent4 2" xfId="297"/>
    <cellStyle name="60% - Accent4 2 2" xfId="298"/>
    <cellStyle name="60% - Accent4 2 3" xfId="299"/>
    <cellStyle name="60% - Accent4 3" xfId="300"/>
    <cellStyle name="60% - Accent4 3 2" xfId="301"/>
    <cellStyle name="60% - Accent4 3 3" xfId="302"/>
    <cellStyle name="60% - Accent4 4" xfId="303"/>
    <cellStyle name="60% - Accent4 4 2" xfId="304"/>
    <cellStyle name="60% - Accent4 4 3" xfId="305"/>
    <cellStyle name="60% - Accent4 5" xfId="306"/>
    <cellStyle name="60% - Accent4 5 2" xfId="307"/>
    <cellStyle name="60% - Accent4 5 3" xfId="308"/>
    <cellStyle name="60% - Accent4 6" xfId="309"/>
    <cellStyle name="60% - Accent4 6 2" xfId="310"/>
    <cellStyle name="60% - Accent4 6 3" xfId="311"/>
    <cellStyle name="60% - Accent4 7" xfId="312"/>
    <cellStyle name="60% - Accent4 8" xfId="313"/>
    <cellStyle name="60% - Accent4 9" xfId="314"/>
    <cellStyle name="60% - Accent5 2" xfId="315"/>
    <cellStyle name="60% - Accent5 2 2" xfId="316"/>
    <cellStyle name="60% - Accent5 2 3" xfId="317"/>
    <cellStyle name="60% - Accent5 3" xfId="318"/>
    <cellStyle name="60% - Accent5 3 2" xfId="319"/>
    <cellStyle name="60% - Accent5 3 3" xfId="320"/>
    <cellStyle name="60% - Accent5 4" xfId="321"/>
    <cellStyle name="60% - Accent5 4 2" xfId="322"/>
    <cellStyle name="60% - Accent5 4 3" xfId="323"/>
    <cellStyle name="60% - Accent5 5" xfId="324"/>
    <cellStyle name="60% - Accent5 5 2" xfId="325"/>
    <cellStyle name="60% - Accent5 5 3" xfId="326"/>
    <cellStyle name="60% - Accent5 6" xfId="327"/>
    <cellStyle name="60% - Accent5 6 2" xfId="328"/>
    <cellStyle name="60% - Accent5 6 3" xfId="329"/>
    <cellStyle name="60% - Accent5 7" xfId="330"/>
    <cellStyle name="60% - Accent5 8" xfId="331"/>
    <cellStyle name="60% - Accent5 9" xfId="332"/>
    <cellStyle name="60% - Accent6 2" xfId="333"/>
    <cellStyle name="60% - Accent6 2 2" xfId="334"/>
    <cellStyle name="60% - Accent6 2 3" xfId="335"/>
    <cellStyle name="60% - Accent6 3" xfId="336"/>
    <cellStyle name="60% - Accent6 3 2" xfId="337"/>
    <cellStyle name="60% - Accent6 3 3" xfId="338"/>
    <cellStyle name="60% - Accent6 4" xfId="339"/>
    <cellStyle name="60% - Accent6 4 2" xfId="340"/>
    <cellStyle name="60% - Accent6 4 3" xfId="341"/>
    <cellStyle name="60% - Accent6 5" xfId="342"/>
    <cellStyle name="60% - Accent6 5 2" xfId="343"/>
    <cellStyle name="60% - Accent6 5 3" xfId="344"/>
    <cellStyle name="60% - Accent6 6" xfId="345"/>
    <cellStyle name="60% - Accent6 6 2" xfId="346"/>
    <cellStyle name="60% - Accent6 6 3" xfId="347"/>
    <cellStyle name="60% - Accent6 7" xfId="348"/>
    <cellStyle name="60% - Accent6 8" xfId="349"/>
    <cellStyle name="60% - Accent6 9" xfId="350"/>
    <cellStyle name="60% - Έμφαση1" xfId="236"/>
    <cellStyle name="60% - Έμφαση2" xfId="237"/>
    <cellStyle name="60% - Έμφαση3" xfId="238"/>
    <cellStyle name="60% - Έμφαση4" xfId="239"/>
    <cellStyle name="60% - Έμφαση5" xfId="240"/>
    <cellStyle name="60% - Έμφαση6" xfId="241"/>
    <cellStyle name="Accent1 2" xfId="374"/>
    <cellStyle name="Accent1 2 2" xfId="375"/>
    <cellStyle name="Accent1 2 3" xfId="376"/>
    <cellStyle name="Accent1 3" xfId="377"/>
    <cellStyle name="Accent1 3 2" xfId="378"/>
    <cellStyle name="Accent1 3 3" xfId="379"/>
    <cellStyle name="Accent1 4" xfId="380"/>
    <cellStyle name="Accent1 4 2" xfId="381"/>
    <cellStyle name="Accent1 4 3" xfId="382"/>
    <cellStyle name="Accent1 5" xfId="383"/>
    <cellStyle name="Accent1 5 2" xfId="384"/>
    <cellStyle name="Accent1 5 3" xfId="385"/>
    <cellStyle name="Accent1 6" xfId="386"/>
    <cellStyle name="Accent1 6 2" xfId="387"/>
    <cellStyle name="Accent1 6 3" xfId="388"/>
    <cellStyle name="Accent1 7" xfId="389"/>
    <cellStyle name="Accent1 8" xfId="390"/>
    <cellStyle name="Accent1 9" xfId="391"/>
    <cellStyle name="Accent2 2" xfId="392"/>
    <cellStyle name="Accent2 2 2" xfId="393"/>
    <cellStyle name="Accent2 2 3" xfId="394"/>
    <cellStyle name="Accent2 2 4" xfId="395"/>
    <cellStyle name="Accent2 3" xfId="396"/>
    <cellStyle name="Accent2 3 2" xfId="397"/>
    <cellStyle name="Accent2 3 3" xfId="398"/>
    <cellStyle name="Accent2 4" xfId="399"/>
    <cellStyle name="Accent2 4 2" xfId="400"/>
    <cellStyle name="Accent2 4 3" xfId="401"/>
    <cellStyle name="Accent2 5" xfId="402"/>
    <cellStyle name="Accent2 5 2" xfId="403"/>
    <cellStyle name="Accent2 5 3" xfId="404"/>
    <cellStyle name="Accent2 6" xfId="405"/>
    <cellStyle name="Accent2 6 2" xfId="406"/>
    <cellStyle name="Accent2 6 3" xfId="407"/>
    <cellStyle name="Accent2 7" xfId="408"/>
    <cellStyle name="Accent2 8" xfId="409"/>
    <cellStyle name="Accent2 9" xfId="410"/>
    <cellStyle name="Accent3 2" xfId="411"/>
    <cellStyle name="Accent3 2 2" xfId="412"/>
    <cellStyle name="Accent3 2 3" xfId="413"/>
    <cellStyle name="Accent3 3" xfId="414"/>
    <cellStyle name="Accent3 3 2" xfId="415"/>
    <cellStyle name="Accent3 3 3" xfId="416"/>
    <cellStyle name="Accent3 4" xfId="417"/>
    <cellStyle name="Accent3 4 2" xfId="418"/>
    <cellStyle name="Accent3 4 3" xfId="419"/>
    <cellStyle name="Accent3 5" xfId="420"/>
    <cellStyle name="Accent3 5 2" xfId="421"/>
    <cellStyle name="Accent3 5 3" xfId="422"/>
    <cellStyle name="Accent3 6" xfId="423"/>
    <cellStyle name="Accent3 6 2" xfId="424"/>
    <cellStyle name="Accent3 6 3" xfId="425"/>
    <cellStyle name="Accent3 7" xfId="426"/>
    <cellStyle name="Accent3 8" xfId="427"/>
    <cellStyle name="Accent3 9" xfId="428"/>
    <cellStyle name="Accent4 2" xfId="429"/>
    <cellStyle name="Accent4 2 2" xfId="430"/>
    <cellStyle name="Accent4 2 3" xfId="431"/>
    <cellStyle name="Accent4 3" xfId="432"/>
    <cellStyle name="Accent4 3 2" xfId="433"/>
    <cellStyle name="Accent4 3 3" xfId="434"/>
    <cellStyle name="Accent4 4" xfId="435"/>
    <cellStyle name="Accent4 4 2" xfId="436"/>
    <cellStyle name="Accent4 4 3" xfId="437"/>
    <cellStyle name="Accent4 5" xfId="438"/>
    <cellStyle name="Accent4 5 2" xfId="439"/>
    <cellStyle name="Accent4 5 3" xfId="440"/>
    <cellStyle name="Accent4 6" xfId="441"/>
    <cellStyle name="Accent4 6 2" xfId="442"/>
    <cellStyle name="Accent4 6 3" xfId="443"/>
    <cellStyle name="Accent4 7" xfId="444"/>
    <cellStyle name="Accent4 8" xfId="445"/>
    <cellStyle name="Accent4 9" xfId="446"/>
    <cellStyle name="Accent5 2" xfId="447"/>
    <cellStyle name="Accent5 2 2" xfId="448"/>
    <cellStyle name="Accent5 2 3" xfId="449"/>
    <cellStyle name="Accent5 3" xfId="450"/>
    <cellStyle name="Accent5 3 2" xfId="451"/>
    <cellStyle name="Accent5 3 3" xfId="452"/>
    <cellStyle name="Accent5 4" xfId="453"/>
    <cellStyle name="Accent5 4 2" xfId="454"/>
    <cellStyle name="Accent5 4 3" xfId="455"/>
    <cellStyle name="Accent5 5" xfId="456"/>
    <cellStyle name="Accent5 5 2" xfId="457"/>
    <cellStyle name="Accent5 5 3" xfId="458"/>
    <cellStyle name="Accent5 6" xfId="459"/>
    <cellStyle name="Accent5 6 2" xfId="460"/>
    <cellStyle name="Accent5 6 3" xfId="461"/>
    <cellStyle name="Accent5 7" xfId="462"/>
    <cellStyle name="Accent5 8" xfId="463"/>
    <cellStyle name="Accent5 9" xfId="464"/>
    <cellStyle name="Accent6 2" xfId="465"/>
    <cellStyle name="Accent6 2 2" xfId="466"/>
    <cellStyle name="Accent6 2 3" xfId="467"/>
    <cellStyle name="Accent6 2 4" xfId="468"/>
    <cellStyle name="Accent6 3" xfId="469"/>
    <cellStyle name="Accent6 3 2" xfId="470"/>
    <cellStyle name="Accent6 3 3" xfId="471"/>
    <cellStyle name="Accent6 4" xfId="472"/>
    <cellStyle name="Accent6 4 2" xfId="473"/>
    <cellStyle name="Accent6 4 3" xfId="474"/>
    <cellStyle name="Accent6 5" xfId="475"/>
    <cellStyle name="Accent6 5 2" xfId="476"/>
    <cellStyle name="Accent6 5 3" xfId="477"/>
    <cellStyle name="Accent6 6" xfId="478"/>
    <cellStyle name="Accent6 6 2" xfId="479"/>
    <cellStyle name="Accent6 6 3" xfId="480"/>
    <cellStyle name="Accent6 7" xfId="481"/>
    <cellStyle name="Accent6 8" xfId="482"/>
    <cellStyle name="Accent6 9" xfId="483"/>
    <cellStyle name="Bad 10" xfId="484"/>
    <cellStyle name="Bad 11" xfId="485"/>
    <cellStyle name="Bad 2" xfId="486"/>
    <cellStyle name="Bad 2 2" xfId="487"/>
    <cellStyle name="Bad 2 3" xfId="488"/>
    <cellStyle name="Bad 3" xfId="489"/>
    <cellStyle name="Bad 3 2" xfId="490"/>
    <cellStyle name="Bad 3 3" xfId="491"/>
    <cellStyle name="Bad 4" xfId="492"/>
    <cellStyle name="Bad 4 2" xfId="493"/>
    <cellStyle name="Bad 4 3" xfId="494"/>
    <cellStyle name="Bad 5" xfId="495"/>
    <cellStyle name="Bad 5 2" xfId="496"/>
    <cellStyle name="Bad 5 3" xfId="497"/>
    <cellStyle name="Bad 6" xfId="498"/>
    <cellStyle name="Bad 6 2" xfId="499"/>
    <cellStyle name="Bad 6 3" xfId="500"/>
    <cellStyle name="Bad 7" xfId="501"/>
    <cellStyle name="Bad 8" xfId="502"/>
    <cellStyle name="Bad 9" xfId="503"/>
    <cellStyle name="Bold GHG Numbers (0.00)" xfId="504"/>
    <cellStyle name="Calculation 10" xfId="505"/>
    <cellStyle name="Calculation 2" xfId="506"/>
    <cellStyle name="Calculation 2 2" xfId="507"/>
    <cellStyle name="Calculation 2 3" xfId="508"/>
    <cellStyle name="Calculation 2 4" xfId="509"/>
    <cellStyle name="Calculation 3" xfId="510"/>
    <cellStyle name="Calculation 3 2" xfId="511"/>
    <cellStyle name="Calculation 3 3" xfId="512"/>
    <cellStyle name="Calculation 4" xfId="513"/>
    <cellStyle name="Calculation 4 2" xfId="514"/>
    <cellStyle name="Calculation 4 3" xfId="515"/>
    <cellStyle name="Calculation 5" xfId="516"/>
    <cellStyle name="Calculation 5 2" xfId="517"/>
    <cellStyle name="Calculation 5 3" xfId="518"/>
    <cellStyle name="Calculation 6" xfId="519"/>
    <cellStyle name="Calculation 6 2" xfId="520"/>
    <cellStyle name="Calculation 6 3" xfId="521"/>
    <cellStyle name="Calculation 7" xfId="522"/>
    <cellStyle name="Calculation 8" xfId="523"/>
    <cellStyle name="Calculation 9" xfId="524"/>
    <cellStyle name="Check Cell 2" xfId="525"/>
    <cellStyle name="Check Cell 2 2" xfId="526"/>
    <cellStyle name="Check Cell 2 3" xfId="527"/>
    <cellStyle name="Check Cell 3" xfId="528"/>
    <cellStyle name="Check Cell 3 2" xfId="529"/>
    <cellStyle name="Check Cell 3 3" xfId="530"/>
    <cellStyle name="Check Cell 4" xfId="531"/>
    <cellStyle name="Check Cell 4 2" xfId="532"/>
    <cellStyle name="Check Cell 4 3" xfId="533"/>
    <cellStyle name="Check Cell 5" xfId="534"/>
    <cellStyle name="Check Cell 5 2" xfId="535"/>
    <cellStyle name="Check Cell 5 3" xfId="536"/>
    <cellStyle name="Check Cell 6" xfId="537"/>
    <cellStyle name="Check Cell 6 2" xfId="538"/>
    <cellStyle name="Check Cell 6 3" xfId="539"/>
    <cellStyle name="Check Cell 7" xfId="540"/>
    <cellStyle name="Check Cell 8" xfId="541"/>
    <cellStyle name="Check Cell 9" xfId="542"/>
    <cellStyle name="Comma 2" xfId="543"/>
    <cellStyle name="Comma 2 2" xfId="544"/>
    <cellStyle name="Comma 2 2 2" xfId="545"/>
    <cellStyle name="Comma 2 3" xfId="546"/>
    <cellStyle name="Comma 2 3 2" xfId="547"/>
    <cellStyle name="Comma 2 4" xfId="548"/>
    <cellStyle name="Comma 2 4 2" xfId="549"/>
    <cellStyle name="Comma 2 5" xfId="550"/>
    <cellStyle name="Comma 2 5 2" xfId="551"/>
    <cellStyle name="Comma 2 6" xfId="552"/>
    <cellStyle name="Comma 3" xfId="553"/>
    <cellStyle name="Comma 3 2" xfId="554"/>
    <cellStyle name="Comma 3 2 2" xfId="555"/>
    <cellStyle name="Comma 4" xfId="556"/>
    <cellStyle name="Comma 4 2" xfId="557"/>
    <cellStyle name="Comma 4 3" xfId="558"/>
    <cellStyle name="Comma 4 4" xfId="559"/>
    <cellStyle name="Comma 4_Za Biljnu operativni BP2012" xfId="560"/>
    <cellStyle name="Comma 5" xfId="561"/>
    <cellStyle name="Comma 6" xfId="562"/>
    <cellStyle name="Comma 7" xfId="563"/>
    <cellStyle name="Cover" xfId="564"/>
    <cellStyle name="Cover 2" xfId="565"/>
    <cellStyle name="Cover 3" xfId="566"/>
    <cellStyle name="Cover 3 2" xfId="567"/>
    <cellStyle name="Excel Built-in Comma" xfId="568"/>
    <cellStyle name="Explanatory Text 2" xfId="569"/>
    <cellStyle name="Explanatory Text 2 2" xfId="570"/>
    <cellStyle name="Explanatory Text 2 3" xfId="571"/>
    <cellStyle name="Explanatory Text 3" xfId="572"/>
    <cellStyle name="Explanatory Text 3 2" xfId="573"/>
    <cellStyle name="Explanatory Text 3 3" xfId="574"/>
    <cellStyle name="Explanatory Text 4" xfId="575"/>
    <cellStyle name="Explanatory Text 4 2" xfId="576"/>
    <cellStyle name="Explanatory Text 4 3" xfId="577"/>
    <cellStyle name="Explanatory Text 5" xfId="578"/>
    <cellStyle name="Explanatory Text 5 2" xfId="579"/>
    <cellStyle name="Explanatory Text 5 3" xfId="580"/>
    <cellStyle name="Explanatory Text 6" xfId="581"/>
    <cellStyle name="Explanatory Text 6 2" xfId="582"/>
    <cellStyle name="Explanatory Text 6 3" xfId="583"/>
    <cellStyle name="Explanatory Text 7" xfId="584"/>
    <cellStyle name="Explanatory Text 8" xfId="585"/>
    <cellStyle name="Explanatory Text 9" xfId="586"/>
    <cellStyle name="Good 10" xfId="587"/>
    <cellStyle name="Good 2" xfId="588"/>
    <cellStyle name="Good 2 2" xfId="589"/>
    <cellStyle name="Good 2 3" xfId="590"/>
    <cellStyle name="Good 2 4" xfId="591"/>
    <cellStyle name="Good 2 5" xfId="592"/>
    <cellStyle name="Good 3" xfId="593"/>
    <cellStyle name="Good 3 2" xfId="594"/>
    <cellStyle name="Good 3 3" xfId="595"/>
    <cellStyle name="Good 3 4" xfId="596"/>
    <cellStyle name="Good 4" xfId="597"/>
    <cellStyle name="Good 4 2" xfId="598"/>
    <cellStyle name="Good 4 3" xfId="599"/>
    <cellStyle name="Good 5" xfId="600"/>
    <cellStyle name="Good 5 2" xfId="601"/>
    <cellStyle name="Good 5 3" xfId="602"/>
    <cellStyle name="Good 6" xfId="603"/>
    <cellStyle name="Good 6 2" xfId="604"/>
    <cellStyle name="Good 6 3" xfId="605"/>
    <cellStyle name="Good 7" xfId="606"/>
    <cellStyle name="Good 8" xfId="607"/>
    <cellStyle name="Good 9" xfId="608"/>
    <cellStyle name="Heading" xfId="609"/>
    <cellStyle name="Heading 1 2" xfId="610"/>
    <cellStyle name="Heading 1 2 2" xfId="611"/>
    <cellStyle name="Heading 1 2 3" xfId="612"/>
    <cellStyle name="Heading 1 3" xfId="613"/>
    <cellStyle name="Heading 1 3 2" xfId="614"/>
    <cellStyle name="Heading 1 3 3" xfId="615"/>
    <cellStyle name="Heading 1 4" xfId="616"/>
    <cellStyle name="Heading 1 4 2" xfId="617"/>
    <cellStyle name="Heading 1 4 3" xfId="618"/>
    <cellStyle name="Heading 1 5" xfId="619"/>
    <cellStyle name="Heading 1 5 2" xfId="620"/>
    <cellStyle name="Heading 1 5 3" xfId="621"/>
    <cellStyle name="Heading 1 6" xfId="622"/>
    <cellStyle name="Heading 1 6 2" xfId="623"/>
    <cellStyle name="Heading 1 6 3" xfId="624"/>
    <cellStyle name="Heading 1 7" xfId="625"/>
    <cellStyle name="Heading 1 8" xfId="626"/>
    <cellStyle name="Heading 1 9" xfId="627"/>
    <cellStyle name="Heading 2 2" xfId="628"/>
    <cellStyle name="Heading 2 2 2" xfId="629"/>
    <cellStyle name="Heading 2 2 3" xfId="630"/>
    <cellStyle name="Heading 2 3" xfId="631"/>
    <cellStyle name="Heading 2 3 2" xfId="632"/>
    <cellStyle name="Heading 2 3 3" xfId="633"/>
    <cellStyle name="Heading 2 4" xfId="634"/>
    <cellStyle name="Heading 2 4 2" xfId="635"/>
    <cellStyle name="Heading 2 4 3" xfId="636"/>
    <cellStyle name="Heading 2 5" xfId="637"/>
    <cellStyle name="Heading 2 5 2" xfId="638"/>
    <cellStyle name="Heading 2 5 3" xfId="639"/>
    <cellStyle name="Heading 2 6" xfId="640"/>
    <cellStyle name="Heading 2 6 2" xfId="641"/>
    <cellStyle name="Heading 2 6 3" xfId="642"/>
    <cellStyle name="Heading 2 7" xfId="643"/>
    <cellStyle name="Heading 2 8" xfId="644"/>
    <cellStyle name="Heading 2 9" xfId="645"/>
    <cellStyle name="Heading 3 2" xfId="646"/>
    <cellStyle name="Heading 3 2 2" xfId="647"/>
    <cellStyle name="Heading 3 2 3" xfId="648"/>
    <cellStyle name="Heading 3 3" xfId="649"/>
    <cellStyle name="Heading 3 3 2" xfId="650"/>
    <cellStyle name="Heading 3 3 3" xfId="651"/>
    <cellStyle name="Heading 3 4" xfId="652"/>
    <cellStyle name="Heading 3 4 2" xfId="653"/>
    <cellStyle name="Heading 3 4 3" xfId="654"/>
    <cellStyle name="Heading 3 5" xfId="655"/>
    <cellStyle name="Heading 3 5 2" xfId="656"/>
    <cellStyle name="Heading 3 5 3" xfId="657"/>
    <cellStyle name="Heading 3 6" xfId="658"/>
    <cellStyle name="Heading 3 6 2" xfId="659"/>
    <cellStyle name="Heading 3 6 3" xfId="660"/>
    <cellStyle name="Heading 3 7" xfId="661"/>
    <cellStyle name="Heading 3 8" xfId="662"/>
    <cellStyle name="Heading 3 9" xfId="663"/>
    <cellStyle name="Heading 4 2" xfId="664"/>
    <cellStyle name="Heading 4 2 2" xfId="665"/>
    <cellStyle name="Heading 4 2 3" xfId="666"/>
    <cellStyle name="Heading 4 3" xfId="667"/>
    <cellStyle name="Heading 4 3 2" xfId="668"/>
    <cellStyle name="Heading 4 3 3" xfId="669"/>
    <cellStyle name="Heading 4 4" xfId="670"/>
    <cellStyle name="Heading 4 4 2" xfId="671"/>
    <cellStyle name="Heading 4 4 3" xfId="672"/>
    <cellStyle name="Heading 4 5" xfId="673"/>
    <cellStyle name="Heading 4 5 2" xfId="674"/>
    <cellStyle name="Heading 4 5 3" xfId="675"/>
    <cellStyle name="Heading 4 6" xfId="676"/>
    <cellStyle name="Heading 4 6 2" xfId="677"/>
    <cellStyle name="Heading 4 6 3" xfId="678"/>
    <cellStyle name="Heading 4 7" xfId="679"/>
    <cellStyle name="Heading 4 8" xfId="680"/>
    <cellStyle name="Heading 4 9" xfId="681"/>
    <cellStyle name="Heading1" xfId="682"/>
    <cellStyle name="Headline" xfId="683"/>
    <cellStyle name="Hyperlink 2" xfId="684"/>
    <cellStyle name="Hyperlink 2 2" xfId="685"/>
    <cellStyle name="Hyperlink 3" xfId="686"/>
    <cellStyle name="Hyperlink 3 2" xfId="687"/>
    <cellStyle name="Hyperlink 4" xfId="688"/>
    <cellStyle name="Input 2" xfId="689"/>
    <cellStyle name="Input 2 2" xfId="690"/>
    <cellStyle name="Input 2 3" xfId="691"/>
    <cellStyle name="Input 3" xfId="692"/>
    <cellStyle name="Input 3 2" xfId="693"/>
    <cellStyle name="Input 3 3" xfId="694"/>
    <cellStyle name="Input 4" xfId="695"/>
    <cellStyle name="Input 4 2" xfId="696"/>
    <cellStyle name="Input 4 3" xfId="697"/>
    <cellStyle name="Input 5" xfId="698"/>
    <cellStyle name="Input 5 2" xfId="699"/>
    <cellStyle name="Input 5 3" xfId="700"/>
    <cellStyle name="Input 6" xfId="701"/>
    <cellStyle name="Input 6 2" xfId="702"/>
    <cellStyle name="Input 6 3" xfId="703"/>
    <cellStyle name="Input 7" xfId="704"/>
    <cellStyle name="Input 8" xfId="705"/>
    <cellStyle name="Input 9" xfId="706"/>
    <cellStyle name="Linked Cell 2" xfId="707"/>
    <cellStyle name="Linked Cell 2 2" xfId="708"/>
    <cellStyle name="Linked Cell 2 3" xfId="709"/>
    <cellStyle name="Linked Cell 3" xfId="710"/>
    <cellStyle name="Linked Cell 3 2" xfId="711"/>
    <cellStyle name="Linked Cell 3 3" xfId="712"/>
    <cellStyle name="Linked Cell 4" xfId="713"/>
    <cellStyle name="Linked Cell 4 2" xfId="714"/>
    <cellStyle name="Linked Cell 4 3" xfId="715"/>
    <cellStyle name="Linked Cell 5" xfId="716"/>
    <cellStyle name="Linked Cell 5 2" xfId="717"/>
    <cellStyle name="Linked Cell 5 3" xfId="718"/>
    <cellStyle name="Linked Cell 6" xfId="719"/>
    <cellStyle name="Linked Cell 6 2" xfId="720"/>
    <cellStyle name="Linked Cell 6 3" xfId="721"/>
    <cellStyle name="Linked Cell 7" xfId="722"/>
    <cellStyle name="Linked Cell 8" xfId="723"/>
    <cellStyle name="Linked Cell 9" xfId="724"/>
    <cellStyle name="Menu" xfId="725"/>
    <cellStyle name="Menu 2" xfId="726"/>
    <cellStyle name="Milliers" xfId="1" builtinId="3" customBuiltin="1"/>
    <cellStyle name="Milliers 2" xfId="727"/>
    <cellStyle name="Milliers 3" xfId="728"/>
    <cellStyle name="Milliers 4" xfId="729"/>
    <cellStyle name="Milliers 5" xfId="730"/>
    <cellStyle name="Neutral 10" xfId="731"/>
    <cellStyle name="Neutral 2" xfId="732"/>
    <cellStyle name="Neutral 2 2" xfId="733"/>
    <cellStyle name="Neutral 2 3" xfId="734"/>
    <cellStyle name="Neutral 2 4" xfId="735"/>
    <cellStyle name="Neutral 3" xfId="736"/>
    <cellStyle name="Neutral 3 2" xfId="737"/>
    <cellStyle name="Neutral 3 3" xfId="738"/>
    <cellStyle name="Neutral 4" xfId="739"/>
    <cellStyle name="Neutral 4 2" xfId="740"/>
    <cellStyle name="Neutral 4 3" xfId="741"/>
    <cellStyle name="Neutral 5" xfId="742"/>
    <cellStyle name="Neutral 5 2" xfId="743"/>
    <cellStyle name="Neutral 5 3" xfId="744"/>
    <cellStyle name="Neutral 6" xfId="745"/>
    <cellStyle name="Neutral 6 2" xfId="746"/>
    <cellStyle name="Neutral 6 3" xfId="747"/>
    <cellStyle name="Neutral 7" xfId="748"/>
    <cellStyle name="Neutral 8" xfId="749"/>
    <cellStyle name="Neutral 9" xfId="750"/>
    <cellStyle name="Normal" xfId="0" builtinId="0" customBuiltin="1"/>
    <cellStyle name="Normal 10" xfId="751"/>
    <cellStyle name="Normal 10 2" xfId="752"/>
    <cellStyle name="Normal 10 2 2" xfId="753"/>
    <cellStyle name="Normal 10 3" xfId="754"/>
    <cellStyle name="Normal 10 4" xfId="755"/>
    <cellStyle name="Normal 11" xfId="756"/>
    <cellStyle name="Normal 11 2" xfId="757"/>
    <cellStyle name="Normal 11 3" xfId="758"/>
    <cellStyle name="Normal 12" xfId="759"/>
    <cellStyle name="Normal 12 2" xfId="760"/>
    <cellStyle name="Normal 12 2 2" xfId="761"/>
    <cellStyle name="Normal 12 3" xfId="762"/>
    <cellStyle name="Normal 13" xfId="763"/>
    <cellStyle name="Normal 13 2" xfId="764"/>
    <cellStyle name="Normal 13 3" xfId="765"/>
    <cellStyle name="Normal 14" xfId="766"/>
    <cellStyle name="Normal 14 2" xfId="767"/>
    <cellStyle name="Normal 14 3" xfId="768"/>
    <cellStyle name="Normal 15" xfId="769"/>
    <cellStyle name="Normal 15 2" xfId="770"/>
    <cellStyle name="Normal 15 3" xfId="771"/>
    <cellStyle name="Normal 150" xfId="772"/>
    <cellStyle name="Normal 152" xfId="773"/>
    <cellStyle name="Normal 153" xfId="774"/>
    <cellStyle name="Normal 16" xfId="775"/>
    <cellStyle name="Normal 17" xfId="776"/>
    <cellStyle name="Normal 18" xfId="777"/>
    <cellStyle name="Normal 18 2" xfId="778"/>
    <cellStyle name="Normal 18 3" xfId="779"/>
    <cellStyle name="Normal 19" xfId="780"/>
    <cellStyle name="Normal 2" xfId="781"/>
    <cellStyle name="Normal 2 10" xfId="782"/>
    <cellStyle name="Normal 2 11" xfId="783"/>
    <cellStyle name="Normal 2 14" xfId="784"/>
    <cellStyle name="Normal 2 14 2" xfId="785"/>
    <cellStyle name="Normal 2 14_tabela 3.3 1990-1995" xfId="786"/>
    <cellStyle name="Normal 2 16" xfId="787"/>
    <cellStyle name="Normal 2 2" xfId="788"/>
    <cellStyle name="Normal 2 2 10" xfId="789"/>
    <cellStyle name="Normal 2 2 2" xfId="790"/>
    <cellStyle name="Normal 2 2 2 2" xfId="791"/>
    <cellStyle name="Normal 2 2 2 2 2" xfId="792"/>
    <cellStyle name="Normal 2 2 2 2 2 2" xfId="793"/>
    <cellStyle name="Normal 2 2 2 2 2 3" xfId="794"/>
    <cellStyle name="Normal 2 2 2 2 2_Za Biljnu operativni BP2012" xfId="795"/>
    <cellStyle name="Normal 2 2 2 2 3" xfId="796"/>
    <cellStyle name="Normal 2 2 2 3" xfId="797"/>
    <cellStyle name="Normal 2 2 2 4" xfId="798"/>
    <cellStyle name="Normal 2 2 2 5" xfId="799"/>
    <cellStyle name="Normal 2 2 2 5 2" xfId="800"/>
    <cellStyle name="Normal 2 2 2 6" xfId="801"/>
    <cellStyle name="Normal 2 2 2_Za Biljnu operativni BP2012" xfId="802"/>
    <cellStyle name="Normal 2 2 3" xfId="803"/>
    <cellStyle name="Normal 2 2 3 2" xfId="804"/>
    <cellStyle name="Normal 2 2 3 3" xfId="805"/>
    <cellStyle name="Normal 2 2 3 4" xfId="806"/>
    <cellStyle name="Normal 2 2 4" xfId="807"/>
    <cellStyle name="Normal 2 2 5" xfId="808"/>
    <cellStyle name="Normal 2 2 5 2" xfId="809"/>
    <cellStyle name="Normal 2 2 6" xfId="810"/>
    <cellStyle name="Normal 2 2 7" xfId="811"/>
    <cellStyle name="Normal 2 3" xfId="812"/>
    <cellStyle name="Normal 2 3 2" xfId="813"/>
    <cellStyle name="Normal 2 3 3" xfId="814"/>
    <cellStyle name="Normal 2 3 3 2" xfId="815"/>
    <cellStyle name="Normal 2 4" xfId="816"/>
    <cellStyle name="Normal 2 4 2" xfId="817"/>
    <cellStyle name="normal 2 5" xfId="818"/>
    <cellStyle name="Normal 2 5 2" xfId="819"/>
    <cellStyle name="Normal 2 6" xfId="820"/>
    <cellStyle name="normal 2 7" xfId="821"/>
    <cellStyle name="Normal 2 8" xfId="822"/>
    <cellStyle name="Normal 2 9" xfId="823"/>
    <cellStyle name="Normal 2_BILANS 2010 01 12 2011" xfId="824"/>
    <cellStyle name="Normal 20" xfId="825"/>
    <cellStyle name="Normal 21" xfId="826"/>
    <cellStyle name="Normal 22" xfId="827"/>
    <cellStyle name="Normal 23" xfId="828"/>
    <cellStyle name="Normal 24" xfId="829"/>
    <cellStyle name="Normal 3" xfId="830"/>
    <cellStyle name="Normal 3 10" xfId="831"/>
    <cellStyle name="Normal 3 11" xfId="832"/>
    <cellStyle name="Normal 3 12" xfId="833"/>
    <cellStyle name="Normal 3 12 2" xfId="834"/>
    <cellStyle name="Normal 3 13" xfId="835"/>
    <cellStyle name="Normal 3 14" xfId="836"/>
    <cellStyle name="Normal 3 2" xfId="837"/>
    <cellStyle name="Normal 3 2 2" xfId="838"/>
    <cellStyle name="Normal 3 2 2 2" xfId="839"/>
    <cellStyle name="Normal 3 2 2_tabela 3.3 1990-1995" xfId="840"/>
    <cellStyle name="Normal 3 2 3" xfId="841"/>
    <cellStyle name="Normal 3 2 4" xfId="842"/>
    <cellStyle name="Normal 3 2 4 2" xfId="843"/>
    <cellStyle name="Normal 3 2 5" xfId="844"/>
    <cellStyle name="Normal 3 3" xfId="845"/>
    <cellStyle name="Normal 3 3 2" xfId="846"/>
    <cellStyle name="Normal 3 4" xfId="847"/>
    <cellStyle name="Normal 3 5" xfId="848"/>
    <cellStyle name="Normal 3 6" xfId="849"/>
    <cellStyle name="Normal 3 7" xfId="850"/>
    <cellStyle name="Normal 3 8" xfId="851"/>
    <cellStyle name="Normal 3 9" xfId="852"/>
    <cellStyle name="Normal 3_energetski bilans za 2009 ZA NEBOJSU R" xfId="853"/>
    <cellStyle name="Normal 31" xfId="854"/>
    <cellStyle name="Normal 4" xfId="855"/>
    <cellStyle name="Normal 4 2" xfId="857"/>
    <cellStyle name="Normal 4 2 2" xfId="858"/>
    <cellStyle name="Normal 4 2 2 2" xfId="859"/>
    <cellStyle name="Normal 4 2 3" xfId="860"/>
    <cellStyle name="Normal 4 2 4" xfId="861"/>
    <cellStyle name="Normal 4 3" xfId="862"/>
    <cellStyle name="Normal 4 3 2" xfId="863"/>
    <cellStyle name="Normal 4 3 3" xfId="864"/>
    <cellStyle name="Normal 4 3 3 2" xfId="865"/>
    <cellStyle name="Normal 4 3_tabela 3.3 1990-1995" xfId="866"/>
    <cellStyle name="Normal 4 4" xfId="867"/>
    <cellStyle name="Normal 4 4 2" xfId="868"/>
    <cellStyle name="Normal 4 5" xfId="869"/>
    <cellStyle name="Normal 4 6" xfId="870"/>
    <cellStyle name="Normal 4_1506_NIS NAFTA_EB 2010" xfId="856"/>
    <cellStyle name="Normal 5" xfId="871"/>
    <cellStyle name="Normal 5 2" xfId="872"/>
    <cellStyle name="Normal 5 2 2" xfId="873"/>
    <cellStyle name="Normal 5 3" xfId="874"/>
    <cellStyle name="Normal 5 3 2" xfId="875"/>
    <cellStyle name="Normal 5 4" xfId="876"/>
    <cellStyle name="Normal 5 4 2" xfId="877"/>
    <cellStyle name="Normal 5 5" xfId="878"/>
    <cellStyle name="Normal 5 6" xfId="879"/>
    <cellStyle name="Normal 5_Za Biljnu operativni BP2012" xfId="880"/>
    <cellStyle name="Normal 6" xfId="881"/>
    <cellStyle name="Normal 6 2" xfId="882"/>
    <cellStyle name="Normal 6 2 2" xfId="883"/>
    <cellStyle name="Normal 6 3" xfId="884"/>
    <cellStyle name="Normal 6 3 2" xfId="885"/>
    <cellStyle name="Normal 6 4" xfId="886"/>
    <cellStyle name="Normal 6 5" xfId="887"/>
    <cellStyle name="Normal 6 6" xfId="888"/>
    <cellStyle name="Normal 6 7" xfId="889"/>
    <cellStyle name="Normal 7" xfId="890"/>
    <cellStyle name="Normal 7 2" xfId="891"/>
    <cellStyle name="Normal 7 2 2" xfId="892"/>
    <cellStyle name="Normal 7 3" xfId="893"/>
    <cellStyle name="Normal 7 4" xfId="894"/>
    <cellStyle name="Normal 7 5" xfId="895"/>
    <cellStyle name="Normal 7 6" xfId="896"/>
    <cellStyle name="Normal 8" xfId="897"/>
    <cellStyle name="Normal 8 2" xfId="898"/>
    <cellStyle name="Normal 8 2 2" xfId="899"/>
    <cellStyle name="Normal 8 3" xfId="900"/>
    <cellStyle name="Normal 8 4" xfId="901"/>
    <cellStyle name="Normal 8 5" xfId="902"/>
    <cellStyle name="Normal 8 6" xfId="903"/>
    <cellStyle name="Normal 9" xfId="904"/>
    <cellStyle name="Normal 9 2" xfId="905"/>
    <cellStyle name="Normal 9 2 2" xfId="906"/>
    <cellStyle name="Normal 9 3" xfId="907"/>
    <cellStyle name="Normal 9 4" xfId="908"/>
    <cellStyle name="Normal 9 5" xfId="909"/>
    <cellStyle name="Normal GHG Numbers (0.00)" xfId="910"/>
    <cellStyle name="Normal GHG Textfiels Bold" xfId="911"/>
    <cellStyle name="Normal GHG whole table" xfId="912"/>
    <cellStyle name="Normal GHG-Shade" xfId="913"/>
    <cellStyle name="Note 2" xfId="914"/>
    <cellStyle name="Note 2 2" xfId="915"/>
    <cellStyle name="Note 2 3" xfId="916"/>
    <cellStyle name="Note 3" xfId="917"/>
    <cellStyle name="Note 3 2" xfId="918"/>
    <cellStyle name="Note 3 3" xfId="919"/>
    <cellStyle name="Note 4" xfId="920"/>
    <cellStyle name="Note 4 2" xfId="921"/>
    <cellStyle name="Note 4 3" xfId="922"/>
    <cellStyle name="Note 5" xfId="923"/>
    <cellStyle name="Note 5 2" xfId="924"/>
    <cellStyle name="Note 5 3" xfId="925"/>
    <cellStyle name="Note 6" xfId="926"/>
    <cellStyle name="Note 6 2" xfId="927"/>
    <cellStyle name="Note 6 3" xfId="928"/>
    <cellStyle name="Note 7" xfId="929"/>
    <cellStyle name="Note 8" xfId="930"/>
    <cellStyle name="Note 9" xfId="931"/>
    <cellStyle name="Output 2" xfId="932"/>
    <cellStyle name="Output 2 2" xfId="933"/>
    <cellStyle name="Output 2 3" xfId="934"/>
    <cellStyle name="Output 3" xfId="935"/>
    <cellStyle name="Output 3 2" xfId="936"/>
    <cellStyle name="Output 3 3" xfId="937"/>
    <cellStyle name="Output 4" xfId="938"/>
    <cellStyle name="Output 4 2" xfId="939"/>
    <cellStyle name="Output 4 3" xfId="940"/>
    <cellStyle name="Output 5" xfId="941"/>
    <cellStyle name="Output 5 2" xfId="942"/>
    <cellStyle name="Output 5 3" xfId="943"/>
    <cellStyle name="Output 6" xfId="944"/>
    <cellStyle name="Output 6 2" xfId="945"/>
    <cellStyle name="Output 6 3" xfId="946"/>
    <cellStyle name="Output 7" xfId="947"/>
    <cellStyle name="Output 8" xfId="948"/>
    <cellStyle name="Output 9" xfId="949"/>
    <cellStyle name="Pattern" xfId="950"/>
    <cellStyle name="Percent 2" xfId="951"/>
    <cellStyle name="Percent 2 2" xfId="952"/>
    <cellStyle name="Percent 2 3" xfId="953"/>
    <cellStyle name="Percent 3" xfId="954"/>
    <cellStyle name="Pourcentage" xfId="2" builtinId="5" customBuiltin="1"/>
    <cellStyle name="Pourcentage 2" xfId="955"/>
    <cellStyle name="Pourcentage 24 2" xfId="956"/>
    <cellStyle name="Pourcentage 3" xfId="957"/>
    <cellStyle name="Pourcentage 4" xfId="958"/>
    <cellStyle name="Pourcentage 5" xfId="959"/>
    <cellStyle name="Result" xfId="960"/>
    <cellStyle name="Result2" xfId="961"/>
    <cellStyle name="Standard 2" xfId="962"/>
    <cellStyle name="Standard 2 2" xfId="963"/>
    <cellStyle name="Standard 3" xfId="964"/>
    <cellStyle name="Standard_FI00EU01" xfId="965"/>
    <cellStyle name="Title 2" xfId="966"/>
    <cellStyle name="Title 2 2" xfId="967"/>
    <cellStyle name="Title 2 3" xfId="968"/>
    <cellStyle name="Title 3" xfId="969"/>
    <cellStyle name="Title 3 2" xfId="970"/>
    <cellStyle name="Title 3 3" xfId="971"/>
    <cellStyle name="Title 4" xfId="972"/>
    <cellStyle name="Title 4 2" xfId="973"/>
    <cellStyle name="Title 4 3" xfId="974"/>
    <cellStyle name="Title 5" xfId="975"/>
    <cellStyle name="Title 5 2" xfId="976"/>
    <cellStyle name="Title 5 3" xfId="977"/>
    <cellStyle name="Title 6" xfId="978"/>
    <cellStyle name="Title 6 2" xfId="979"/>
    <cellStyle name="Title 6 3" xfId="980"/>
    <cellStyle name="Title 7" xfId="981"/>
    <cellStyle name="Title 8" xfId="982"/>
    <cellStyle name="Title 9" xfId="983"/>
    <cellStyle name="Total 2" xfId="984"/>
    <cellStyle name="Total 2 2" xfId="985"/>
    <cellStyle name="Total 2 3" xfId="986"/>
    <cellStyle name="Total 3" xfId="987"/>
    <cellStyle name="Total 3 2" xfId="988"/>
    <cellStyle name="Total 3 3" xfId="989"/>
    <cellStyle name="Total 4" xfId="990"/>
    <cellStyle name="Total 4 2" xfId="991"/>
    <cellStyle name="Total 4 3" xfId="992"/>
    <cellStyle name="Total 5" xfId="993"/>
    <cellStyle name="Total 5 2" xfId="994"/>
    <cellStyle name="Total 5 3" xfId="995"/>
    <cellStyle name="Total 6" xfId="996"/>
    <cellStyle name="Total 6 2" xfId="997"/>
    <cellStyle name="Total 6 3" xfId="998"/>
    <cellStyle name="Total 7" xfId="999"/>
    <cellStyle name="Total 8" xfId="1000"/>
    <cellStyle name="Total 9" xfId="1001"/>
    <cellStyle name="Warning Text 2" xfId="1002"/>
    <cellStyle name="Warning Text 2 2" xfId="1003"/>
    <cellStyle name="Warning Text 2 3" xfId="1004"/>
    <cellStyle name="Warning Text 3" xfId="1005"/>
    <cellStyle name="Warning Text 3 2" xfId="1006"/>
    <cellStyle name="Warning Text 3 3" xfId="1007"/>
    <cellStyle name="Warning Text 4" xfId="1008"/>
    <cellStyle name="Warning Text 4 2" xfId="1009"/>
    <cellStyle name="Warning Text 4 3" xfId="1010"/>
    <cellStyle name="Warning Text 5" xfId="1011"/>
    <cellStyle name="Warning Text 5 2" xfId="1012"/>
    <cellStyle name="Warning Text 5 3" xfId="1013"/>
    <cellStyle name="Warning Text 6" xfId="1014"/>
    <cellStyle name="Warning Text 6 2" xfId="1015"/>
    <cellStyle name="Warning Text 6 3" xfId="1016"/>
    <cellStyle name="Warning Text 7" xfId="1017"/>
    <cellStyle name="Warning Text 8" xfId="1018"/>
    <cellStyle name="Warning Text 9" xfId="1019"/>
    <cellStyle name="Year" xfId="1020"/>
    <cellStyle name="Year 2" xfId="1021"/>
    <cellStyle name="Year 3" xfId="1022"/>
    <cellStyle name="Year 3 2" xfId="1023"/>
    <cellStyle name="Year 4" xfId="1024"/>
    <cellStyle name="Year 5" xfId="1025"/>
    <cellStyle name="Εισαγωγή" xfId="359"/>
    <cellStyle name="Έλεγχος κελιού" xfId="351"/>
    <cellStyle name="Έμφαση1" xfId="352"/>
    <cellStyle name="Έμφαση2" xfId="353"/>
    <cellStyle name="Έμφαση3" xfId="354"/>
    <cellStyle name="Έμφαση4" xfId="355"/>
    <cellStyle name="Έμφαση5" xfId="356"/>
    <cellStyle name="Έμφαση6" xfId="357"/>
    <cellStyle name="Έξοδος" xfId="358"/>
    <cellStyle name="Επεξηγηματικό κείμενο" xfId="360"/>
    <cellStyle name="Επικεφαλίδα 1" xfId="361"/>
    <cellStyle name="Επικεφαλίδα 2" xfId="362"/>
    <cellStyle name="Επικεφαλίδα 3" xfId="363"/>
    <cellStyle name="Επικεφαλίδα 4" xfId="364"/>
    <cellStyle name="Κακό" xfId="365"/>
    <cellStyle name="Καλό" xfId="366"/>
    <cellStyle name="Ουδέτερο" xfId="367"/>
    <cellStyle name="Προειδοποιητικό κείμενο" xfId="368"/>
    <cellStyle name="Σημείωση" xfId="369"/>
    <cellStyle name="Συνδεδεμένο κελί" xfId="370"/>
    <cellStyle name="Σύνολο" xfId="371"/>
    <cellStyle name="Τίτλος" xfId="372"/>
    <cellStyle name="Υπολογισμός" xfId="373"/>
    <cellStyle name="Обычный_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300" b="0" i="0" u="none" strike="noStrike" kern="1200" baseline="0">
                <a:solidFill>
                  <a:srgbClr val="000000"/>
                </a:solidFill>
                <a:latin typeface="Calibri"/>
              </a:defRPr>
            </a:pPr>
            <a:r>
              <a:rPr lang="fr-FR" sz="1300" b="0" i="0" u="none" strike="noStrike" kern="1200" cap="none" spc="0" baseline="0">
                <a:solidFill>
                  <a:srgbClr val="000000"/>
                </a:solidFill>
                <a:uFillTx/>
                <a:latin typeface="Calibri"/>
              </a:rPr>
              <a:t>Usages Bois</a:t>
            </a:r>
          </a:p>
        </c:rich>
      </c:tx>
      <c:layout/>
      <c:overlay val="0"/>
      <c:spPr>
        <a:noFill/>
        <a:ln>
          <a:noFill/>
        </a:ln>
      </c:spPr>
    </c:title>
    <c:autoTitleDeleted val="0"/>
    <c:plotArea>
      <c:layout/>
      <c:barChart>
        <c:barDir val="col"/>
        <c:grouping val="stacked"/>
        <c:varyColors val="0"/>
        <c:ser>
          <c:idx val="0"/>
          <c:order val="0"/>
          <c:tx>
            <c:strRef>
              <c:f>Hypothèses_et_résultats!$B$87:$B$87</c:f>
              <c:strCache>
                <c:ptCount val="1"/>
                <c:pt idx="0">
                  <c:v>Usage matériau (MteCO2)</c:v>
                </c:pt>
              </c:strCache>
            </c:strRef>
          </c:tx>
          <c:spPr>
            <a:solidFill>
              <a:srgbClr val="FF950E"/>
            </a:solidFill>
            <a:ln>
              <a:noFill/>
            </a:ln>
          </c:spPr>
          <c:invertIfNegative val="0"/>
          <c:cat>
            <c:numRef>
              <c:f>Hypothèses_et_résultats!$C$21:$H$21</c:f>
              <c:numCache>
                <c:formatCode>General</c:formatCode>
                <c:ptCount val="6"/>
                <c:pt idx="0">
                  <c:v>2015</c:v>
                </c:pt>
                <c:pt idx="1">
                  <c:v>2019</c:v>
                </c:pt>
                <c:pt idx="2">
                  <c:v>2021</c:v>
                </c:pt>
                <c:pt idx="3">
                  <c:v>2025</c:v>
                </c:pt>
                <c:pt idx="4">
                  <c:v>2030</c:v>
                </c:pt>
                <c:pt idx="5">
                  <c:v>2050</c:v>
                </c:pt>
              </c:numCache>
            </c:numRef>
          </c:cat>
          <c:val>
            <c:numRef>
              <c:f>Hypothèses_et_résultats!$D$87:$I$87</c:f>
              <c:numCache>
                <c:formatCode>0</c:formatCode>
                <c:ptCount val="6"/>
                <c:pt idx="0">
                  <c:v>13.824775758736653</c:v>
                </c:pt>
                <c:pt idx="1">
                  <c:v>12.965171844353792</c:v>
                </c:pt>
                <c:pt idx="2">
                  <c:v>13.568735594631674</c:v>
                </c:pt>
                <c:pt idx="3">
                  <c:v>17.208452668570498</c:v>
                </c:pt>
                <c:pt idx="4">
                  <c:v>20.536305467009804</c:v>
                </c:pt>
                <c:pt idx="5">
                  <c:v>24.755832563231813</c:v>
                </c:pt>
              </c:numCache>
            </c:numRef>
          </c:val>
          <c:extLst>
            <c:ext xmlns:c16="http://schemas.microsoft.com/office/drawing/2014/chart" uri="{C3380CC4-5D6E-409C-BE32-E72D297353CC}">
              <c16:uniqueId val="{00000000-5622-4D43-B0AB-E9843012F148}"/>
            </c:ext>
          </c:extLst>
        </c:ser>
        <c:ser>
          <c:idx val="1"/>
          <c:order val="1"/>
          <c:tx>
            <c:strRef>
              <c:f>Hypothèses_et_résultats!$B$88:$B$88</c:f>
              <c:strCache>
                <c:ptCount val="1"/>
                <c:pt idx="0">
                  <c:v>Usage énergie (biomasse « fraiche » et coproduits, MteCO2)</c:v>
                </c:pt>
              </c:strCache>
            </c:strRef>
          </c:tx>
          <c:spPr>
            <a:solidFill>
              <a:srgbClr val="996633"/>
            </a:solidFill>
            <a:ln>
              <a:noFill/>
            </a:ln>
          </c:spPr>
          <c:invertIfNegative val="0"/>
          <c:cat>
            <c:numRef>
              <c:f>Hypothèses_et_résultats!$C$21:$H$21</c:f>
              <c:numCache>
                <c:formatCode>General</c:formatCode>
                <c:ptCount val="6"/>
                <c:pt idx="0">
                  <c:v>2015</c:v>
                </c:pt>
                <c:pt idx="1">
                  <c:v>2019</c:v>
                </c:pt>
                <c:pt idx="2">
                  <c:v>2021</c:v>
                </c:pt>
                <c:pt idx="3">
                  <c:v>2025</c:v>
                </c:pt>
                <c:pt idx="4">
                  <c:v>2030</c:v>
                </c:pt>
                <c:pt idx="5">
                  <c:v>2050</c:v>
                </c:pt>
              </c:numCache>
            </c:numRef>
          </c:cat>
          <c:val>
            <c:numRef>
              <c:f>Hypothèses_et_résultats!$D$88:$I$88</c:f>
              <c:numCache>
                <c:formatCode>0</c:formatCode>
                <c:ptCount val="6"/>
                <c:pt idx="0">
                  <c:v>28.193236379999998</c:v>
                </c:pt>
                <c:pt idx="1">
                  <c:v>29.772214469999994</c:v>
                </c:pt>
                <c:pt idx="2">
                  <c:v>31.359070349999996</c:v>
                </c:pt>
                <c:pt idx="3">
                  <c:v>34.317</c:v>
                </c:pt>
                <c:pt idx="4">
                  <c:v>32.886000000000003</c:v>
                </c:pt>
                <c:pt idx="5">
                  <c:v>28.917000000000002</c:v>
                </c:pt>
              </c:numCache>
            </c:numRef>
          </c:val>
          <c:extLst>
            <c:ext xmlns:c16="http://schemas.microsoft.com/office/drawing/2014/chart" uri="{C3380CC4-5D6E-409C-BE32-E72D297353CC}">
              <c16:uniqueId val="{00000001-5622-4D43-B0AB-E9843012F148}"/>
            </c:ext>
          </c:extLst>
        </c:ser>
        <c:ser>
          <c:idx val="2"/>
          <c:order val="2"/>
          <c:tx>
            <c:strRef>
              <c:f>Hypothèses_et_résultats!$B$89:$B$89</c:f>
              <c:strCache>
                <c:ptCount val="1"/>
                <c:pt idx="0">
                  <c:v>Usage énergie déchets bois en fin de vie (MteCO2)</c:v>
                </c:pt>
              </c:strCache>
            </c:strRef>
          </c:tx>
          <c:spPr>
            <a:solidFill>
              <a:srgbClr val="993366"/>
            </a:solidFill>
            <a:ln>
              <a:noFill/>
            </a:ln>
          </c:spPr>
          <c:invertIfNegative val="0"/>
          <c:cat>
            <c:numRef>
              <c:f>Hypothèses_et_résultats!$C$21:$H$21</c:f>
              <c:numCache>
                <c:formatCode>General</c:formatCode>
                <c:ptCount val="6"/>
                <c:pt idx="0">
                  <c:v>2015</c:v>
                </c:pt>
                <c:pt idx="1">
                  <c:v>2019</c:v>
                </c:pt>
                <c:pt idx="2">
                  <c:v>2021</c:v>
                </c:pt>
                <c:pt idx="3">
                  <c:v>2025</c:v>
                </c:pt>
                <c:pt idx="4">
                  <c:v>2030</c:v>
                </c:pt>
                <c:pt idx="5">
                  <c:v>2050</c:v>
                </c:pt>
              </c:numCache>
            </c:numRef>
          </c:cat>
          <c:val>
            <c:numRef>
              <c:f>Hypothèses_et_résultats!$D$89:$I$89</c:f>
              <c:numCache>
                <c:formatCode>0</c:formatCode>
                <c:ptCount val="6"/>
                <c:pt idx="0">
                  <c:v>7</c:v>
                </c:pt>
                <c:pt idx="1">
                  <c:v>8.0078269515477416</c:v>
                </c:pt>
                <c:pt idx="2">
                  <c:v>8.7199205241898738</c:v>
                </c:pt>
                <c:pt idx="3">
                  <c:v>8.633387844103142</c:v>
                </c:pt>
                <c:pt idx="4">
                  <c:v>10.015206517814976</c:v>
                </c:pt>
                <c:pt idx="5">
                  <c:v>14.147484629801605</c:v>
                </c:pt>
              </c:numCache>
            </c:numRef>
          </c:val>
          <c:extLst>
            <c:ext xmlns:c16="http://schemas.microsoft.com/office/drawing/2014/chart" uri="{C3380CC4-5D6E-409C-BE32-E72D297353CC}">
              <c16:uniqueId val="{00000002-5622-4D43-B0AB-E9843012F148}"/>
            </c:ext>
          </c:extLst>
        </c:ser>
        <c:dLbls>
          <c:showLegendKey val="0"/>
          <c:showVal val="0"/>
          <c:showCatName val="0"/>
          <c:showSerName val="0"/>
          <c:showPercent val="0"/>
          <c:showBubbleSize val="0"/>
        </c:dLbls>
        <c:gapWidth val="150"/>
        <c:overlap val="100"/>
        <c:axId val="753199680"/>
        <c:axId val="753204256"/>
      </c:barChart>
      <c:valAx>
        <c:axId val="753204256"/>
        <c:scaling>
          <c:orientation val="minMax"/>
        </c:scaling>
        <c:delete val="0"/>
        <c:axPos val="l"/>
        <c:majorGridlines>
          <c:spPr>
            <a:ln w="6483" cap="flat">
              <a:solidFill>
                <a:srgbClr val="B3B3B3"/>
              </a:solidFill>
              <a:prstDash val="solid"/>
              <a:round/>
            </a:ln>
          </c:spPr>
        </c:majorGridlines>
        <c:title>
          <c:tx>
            <c:rich>
              <a:bodyPr lIns="0" tIns="0" rIns="0" bIns="0"/>
              <a:lstStyle/>
              <a:p>
                <a:pPr marL="0" marR="0" indent="0" algn="ctr" defTabSz="914400" fontAlgn="auto" hangingPunct="1">
                  <a:lnSpc>
                    <a:spcPct val="100000"/>
                  </a:lnSpc>
                  <a:spcBef>
                    <a:spcPts val="0"/>
                  </a:spcBef>
                  <a:spcAft>
                    <a:spcPts val="0"/>
                  </a:spcAft>
                  <a:tabLst/>
                  <a:defRPr sz="900" b="0" i="0" u="none" strike="noStrike" kern="1200" baseline="0">
                    <a:solidFill>
                      <a:srgbClr val="000000"/>
                    </a:solidFill>
                    <a:latin typeface="Calibri"/>
                  </a:defRPr>
                </a:pPr>
                <a:r>
                  <a:rPr lang="fr-FR" sz="900" b="0" i="0" u="none" strike="noStrike" kern="1200" cap="none" spc="0" baseline="0">
                    <a:solidFill>
                      <a:srgbClr val="000000"/>
                    </a:solidFill>
                    <a:uFillTx/>
                    <a:latin typeface="Calibri"/>
                  </a:rPr>
                  <a:t>MtCO2éq</a:t>
                </a:r>
              </a:p>
            </c:rich>
          </c:tx>
          <c:layout/>
          <c:overlay val="0"/>
          <c:spPr>
            <a:noFill/>
            <a:ln>
              <a:noFill/>
            </a:ln>
          </c:spPr>
        </c:title>
        <c:numFmt formatCode="0" sourceLinked="1"/>
        <c:majorTickMark val="none"/>
        <c:minorTickMark val="none"/>
        <c:tickLblPos val="nextTo"/>
        <c:spPr>
          <a:noFill/>
          <a:ln w="6483" cap="flat">
            <a:solidFill>
              <a:srgbClr val="B3B3B3"/>
            </a:solidFill>
            <a:prstDash val="solid"/>
            <a:round/>
          </a:ln>
        </c:spPr>
        <c:txPr>
          <a:bodyPr lIns="0" tIns="0" rIns="0" bIns="0"/>
          <a:lstStyle/>
          <a:p>
            <a:pPr marL="0" marR="0" indent="0" defTabSz="914400" fontAlgn="auto" hangingPunct="1">
              <a:lnSpc>
                <a:spcPct val="100000"/>
              </a:lnSpc>
              <a:spcBef>
                <a:spcPts val="0"/>
              </a:spcBef>
              <a:spcAft>
                <a:spcPts val="0"/>
              </a:spcAft>
              <a:tabLst/>
              <a:defRPr sz="1000" b="0" i="0" u="none" strike="noStrike" kern="1200" baseline="0">
                <a:solidFill>
                  <a:srgbClr val="000000"/>
                </a:solidFill>
                <a:latin typeface="Calibri"/>
              </a:defRPr>
            </a:pPr>
            <a:endParaRPr lang="fr-FR"/>
          </a:p>
        </c:txPr>
        <c:crossAx val="753199680"/>
        <c:crosses val="autoZero"/>
        <c:crossBetween val="between"/>
      </c:valAx>
      <c:catAx>
        <c:axId val="753199680"/>
        <c:scaling>
          <c:orientation val="minMax"/>
        </c:scaling>
        <c:delete val="0"/>
        <c:axPos val="b"/>
        <c:numFmt formatCode="General" sourceLinked="1"/>
        <c:majorTickMark val="none"/>
        <c:minorTickMark val="none"/>
        <c:tickLblPos val="low"/>
        <c:spPr>
          <a:noFill/>
          <a:ln w="6483" cap="flat">
            <a:solidFill>
              <a:srgbClr val="B3B3B3"/>
            </a:solidFill>
            <a:prstDash val="solid"/>
            <a:round/>
          </a:ln>
        </c:spPr>
        <c:txPr>
          <a:bodyPr lIns="0" tIns="0" rIns="0" bIns="0"/>
          <a:lstStyle/>
          <a:p>
            <a:pPr marL="0" marR="0" indent="0" defTabSz="914400" fontAlgn="auto" hangingPunct="1">
              <a:lnSpc>
                <a:spcPct val="100000"/>
              </a:lnSpc>
              <a:spcBef>
                <a:spcPts val="0"/>
              </a:spcBef>
              <a:spcAft>
                <a:spcPts val="0"/>
              </a:spcAft>
              <a:tabLst/>
              <a:defRPr sz="1000" b="0" i="0" u="none" strike="noStrike" kern="1200" baseline="0">
                <a:solidFill>
                  <a:srgbClr val="000000"/>
                </a:solidFill>
                <a:latin typeface="Calibri"/>
              </a:defRPr>
            </a:pPr>
            <a:endParaRPr lang="fr-FR"/>
          </a:p>
        </c:txPr>
        <c:crossAx val="753204256"/>
        <c:crossesAt val="0"/>
        <c:auto val="1"/>
        <c:lblAlgn val="ctr"/>
        <c:lblOffset val="100"/>
        <c:noMultiLvlLbl val="0"/>
      </c:catAx>
      <c:spPr>
        <a:noFill/>
        <a:ln w="9363">
          <a:solidFill>
            <a:srgbClr val="B3B3B3"/>
          </a:solidFill>
          <a:prstDash val="solid"/>
        </a:ln>
      </c:spPr>
    </c:plotArea>
    <c:legend>
      <c:legendPos val="b"/>
      <c:layout/>
      <c:overlay val="0"/>
      <c:spPr>
        <a:noFill/>
        <a:ln>
          <a:noFill/>
        </a:ln>
      </c:spPr>
      <c:txPr>
        <a:bodyPr lIns="0" tIns="0" rIns="0" bIns="0"/>
        <a:lstStyle/>
        <a:p>
          <a:pPr marL="0" marR="0" indent="0" defTabSz="914400" fontAlgn="auto" hangingPunct="1">
            <a:lnSpc>
              <a:spcPct val="100000"/>
            </a:lnSpc>
            <a:spcBef>
              <a:spcPts val="0"/>
            </a:spcBef>
            <a:spcAft>
              <a:spcPts val="0"/>
            </a:spcAft>
            <a:tabLst/>
            <a:defRPr sz="1000" b="0" i="0" u="none" strike="noStrike" kern="1200" baseline="0">
              <a:solidFill>
                <a:srgbClr val="000000"/>
              </a:solidFill>
              <a:latin typeface="Calibri"/>
            </a:defRPr>
          </a:pPr>
          <a:endParaRPr lang="fr-FR"/>
        </a:p>
      </c:txPr>
    </c:legend>
    <c:plotVisOnly val="1"/>
    <c:dispBlanksAs val="gap"/>
    <c:showDLblsOverMax val="0"/>
  </c:chart>
  <c:spPr>
    <a:solidFill>
      <a:srgbClr val="FFFFFF"/>
    </a:solidFill>
    <a:ln>
      <a:noFill/>
    </a:ln>
  </c:spPr>
  <c:txPr>
    <a:bodyPr lIns="0" tIns="0" rIns="0" bIns="0"/>
    <a:lstStyle/>
    <a:p>
      <a:pPr marL="0" marR="0" indent="0" defTabSz="914400" fontAlgn="auto" hangingPunct="1">
        <a:lnSpc>
          <a:spcPct val="100000"/>
        </a:lnSpc>
        <a:spcBef>
          <a:spcPts val="0"/>
        </a:spcBef>
        <a:spcAft>
          <a:spcPts val="0"/>
        </a:spcAft>
        <a:tabLst/>
        <a:defRPr lang="fr-FR" sz="1000" b="0" i="0" u="none" strike="noStrike" kern="1200" baseline="0">
          <a:solidFill>
            <a:srgbClr val="000000"/>
          </a:solidFill>
          <a:latin typeface="Calibri"/>
        </a:defRPr>
      </a:pPr>
      <a:endParaRPr lang="fr-F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8680499" y="3711421"/>
    <xdr:ext cx="4631756" cy="2869917"/>
    <xdr:graphicFrame macro="">
      <xdr:nvGraphicFramePr>
        <xdr:cNvPr id="3" name="Graphique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zoomScale="64" workbookViewId="0">
      <selection activeCell="E8" sqref="E8"/>
    </sheetView>
  </sheetViews>
  <sheetFormatPr baseColWidth="10" defaultRowHeight="14.25"/>
  <cols>
    <col min="1" max="1" width="39.5" customWidth="1"/>
    <col min="2" max="3" width="13.375" bestFit="1" customWidth="1"/>
    <col min="4" max="8" width="14.375" bestFit="1" customWidth="1"/>
  </cols>
  <sheetData>
    <row r="1" spans="1:11" ht="14.25" customHeight="1">
      <c r="A1" s="274" t="s">
        <v>218</v>
      </c>
      <c r="B1" s="275"/>
      <c r="C1" s="275"/>
      <c r="D1" s="275"/>
      <c r="E1" s="275"/>
      <c r="F1" s="275"/>
      <c r="G1" s="275"/>
      <c r="H1" s="275"/>
      <c r="I1" s="275"/>
      <c r="J1" s="275"/>
      <c r="K1" s="276"/>
    </row>
    <row r="2" spans="1:11" ht="15" thickBot="1">
      <c r="A2" s="277"/>
      <c r="B2" s="278"/>
      <c r="C2" s="278"/>
      <c r="D2" s="278"/>
      <c r="E2" s="278"/>
      <c r="F2" s="278"/>
      <c r="G2" s="278"/>
      <c r="H2" s="278"/>
      <c r="I2" s="278"/>
      <c r="J2" s="278"/>
      <c r="K2" s="279"/>
    </row>
    <row r="3" spans="1:11" ht="84.75" customHeight="1" thickBot="1">
      <c r="A3" s="270" t="s">
        <v>219</v>
      </c>
      <c r="B3" s="280" t="s">
        <v>221</v>
      </c>
      <c r="C3" s="280"/>
      <c r="D3" s="280"/>
      <c r="E3" s="280"/>
      <c r="F3" s="280"/>
      <c r="G3" s="280"/>
      <c r="H3" s="280"/>
      <c r="I3" s="280"/>
      <c r="J3" s="280"/>
      <c r="K3" s="281"/>
    </row>
    <row r="4" spans="1:11" ht="81" customHeight="1" thickBot="1">
      <c r="A4" s="273" t="s">
        <v>225</v>
      </c>
      <c r="B4" s="288" t="s">
        <v>226</v>
      </c>
      <c r="C4" s="289"/>
      <c r="D4" s="289"/>
      <c r="E4" s="289"/>
      <c r="F4" s="289"/>
      <c r="G4" s="289"/>
      <c r="H4" s="289"/>
      <c r="I4" s="289"/>
      <c r="J4" s="289"/>
      <c r="K4" s="290"/>
    </row>
    <row r="6" spans="1:11" ht="15">
      <c r="B6" s="282" t="s">
        <v>3</v>
      </c>
      <c r="C6" s="283"/>
      <c r="D6" s="284"/>
      <c r="E6" s="285" t="s">
        <v>48</v>
      </c>
      <c r="F6" s="286"/>
      <c r="G6" s="286"/>
      <c r="H6" s="287"/>
    </row>
    <row r="7" spans="1:11" ht="15">
      <c r="B7" s="271">
        <v>2015</v>
      </c>
      <c r="C7" s="271">
        <v>2019</v>
      </c>
      <c r="D7" s="271">
        <v>2021</v>
      </c>
      <c r="E7" s="271">
        <v>2025</v>
      </c>
      <c r="F7" s="271">
        <v>2030</v>
      </c>
      <c r="G7" s="271">
        <v>2050</v>
      </c>
      <c r="H7" s="271">
        <v>2080</v>
      </c>
    </row>
    <row r="8" spans="1:11" ht="15">
      <c r="A8" s="272" t="s">
        <v>220</v>
      </c>
      <c r="B8" s="146">
        <f>Hypothèses_et_résultats!D75+Hypothèses_et_résultats!D76</f>
        <v>57.424473149917219</v>
      </c>
      <c r="C8" s="146">
        <f>Hypothèses_et_résultats!E75+Hypothèses_et_résultats!E76</f>
        <v>30.159411960524118</v>
      </c>
      <c r="D8" s="146">
        <f>Hypothèses_et_résultats!F75+Hypothèses_et_résultats!F76</f>
        <v>27.9146308686454</v>
      </c>
      <c r="E8" s="146">
        <f>Hypothèses_et_résultats!G75+Hypothèses_et_résultats!G76</f>
        <v>3.3291599794029194</v>
      </c>
      <c r="F8" s="146">
        <f>Hypothèses_et_résultats!H75+Hypothèses_et_résultats!H76</f>
        <v>13.737413007011995</v>
      </c>
      <c r="G8" s="146">
        <f>Hypothèses_et_résultats!I75+Hypothèses_et_résultats!I76</f>
        <v>5.2917092688644898</v>
      </c>
      <c r="H8" s="146">
        <f>Hypothèses_et_résultats!J75+Hypothèses_et_résultats!J76</f>
        <v>-1.0594092547607143</v>
      </c>
    </row>
    <row r="9" spans="1:11" ht="15">
      <c r="A9" s="272" t="s">
        <v>224</v>
      </c>
      <c r="B9" s="146">
        <f>B8+Hypothèses_et_résultats!D83</f>
        <v>57.824473149917218</v>
      </c>
      <c r="C9" s="146">
        <f>C8+Hypothèses_et_résultats!E83</f>
        <v>33.559411960524116</v>
      </c>
      <c r="D9" s="146">
        <f>D8+Hypothèses_et_résultats!F83</f>
        <v>45.314630868645395</v>
      </c>
      <c r="E9" s="146">
        <f>E8+Hypothèses_et_résultats!G83</f>
        <v>27.579445369395938</v>
      </c>
      <c r="F9" s="146">
        <f>F8+Hypothèses_et_résultats!H83</f>
        <v>27.063243738418898</v>
      </c>
      <c r="G9" s="146">
        <f>G8+Hypothèses_et_résultats!I83</f>
        <v>16.911818640914991</v>
      </c>
      <c r="H9" s="146">
        <f>H8+Hypothèses_et_résultats!J83</f>
        <v>9.3362519942697766</v>
      </c>
    </row>
    <row r="10" spans="1:11" ht="15">
      <c r="A10" s="272" t="s">
        <v>222</v>
      </c>
      <c r="B10" s="146">
        <f>Hypothèses_et_résultats!D77</f>
        <v>1.483843366949344</v>
      </c>
      <c r="C10" s="146">
        <f>Hypothèses_et_résultats!E77</f>
        <v>1.013191319655661</v>
      </c>
      <c r="D10" s="146">
        <f>Hypothèses_et_résultats!F77</f>
        <v>1.0521032632586014</v>
      </c>
      <c r="E10" s="146">
        <f>Hypothèses_et_résultats!G77</f>
        <v>5.6972688764329789</v>
      </c>
      <c r="F10" s="146">
        <f>Hypothèses_et_résultats!H77</f>
        <v>8.7537095636980169</v>
      </c>
      <c r="G10" s="146">
        <f>Hypothèses_et_résultats!I77</f>
        <v>9.8637434792301946</v>
      </c>
      <c r="H10" s="146">
        <f>Hypothèses_et_résultats!J77</f>
        <v>8.3959952886203624</v>
      </c>
    </row>
    <row r="11" spans="1:11" ht="15">
      <c r="A11" s="31"/>
      <c r="B11" s="265"/>
      <c r="C11" s="265"/>
      <c r="D11" s="265"/>
      <c r="E11" s="265"/>
      <c r="F11" s="265"/>
      <c r="G11" s="265"/>
      <c r="H11" s="265"/>
    </row>
    <row r="12" spans="1:11" ht="15">
      <c r="A12" s="272" t="s">
        <v>223</v>
      </c>
      <c r="B12" s="146">
        <f>Hypothèses_et_résultats!D92</f>
        <v>90.255941134599993</v>
      </c>
      <c r="C12" s="146">
        <f>Hypothèses_et_résultats!E92</f>
        <v>96.62856231121215</v>
      </c>
      <c r="D12" s="146">
        <f>Hypothèses_et_résultats!F92</f>
        <v>102.38934775626632</v>
      </c>
      <c r="E12" s="146">
        <f>Hypothèses_et_résultats!G92</f>
        <v>110.10183998638072</v>
      </c>
      <c r="F12" s="146">
        <f>Hypothèses_et_résultats!H92</f>
        <v>109.23816194812406</v>
      </c>
      <c r="G12" s="146">
        <f>Hypothèses_et_résultats!I92</f>
        <v>107.48400710777544</v>
      </c>
      <c r="H12" s="146">
        <f>Hypothèses_et_résultats!J92</f>
        <v>108.06967063972394</v>
      </c>
    </row>
  </sheetData>
  <mergeCells count="5">
    <mergeCell ref="A1:K2"/>
    <mergeCell ref="B3:K3"/>
    <mergeCell ref="B6:D6"/>
    <mergeCell ref="E6:H6"/>
    <mergeCell ref="B4:K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B2:AV92"/>
  <sheetViews>
    <sheetView topLeftCell="A93" zoomScale="78" zoomScaleNormal="78" workbookViewId="0">
      <selection activeCell="G91" sqref="G91"/>
    </sheetView>
  </sheetViews>
  <sheetFormatPr baseColWidth="10" defaultColWidth="11" defaultRowHeight="14.25"/>
  <cols>
    <col min="1" max="1" width="3.5" customWidth="1"/>
    <col min="2" max="2" width="35.625" style="1" customWidth="1"/>
    <col min="3" max="3" width="10.625" customWidth="1"/>
    <col min="4" max="10" width="9.625" customWidth="1"/>
    <col min="11" max="11" width="13.875" customWidth="1"/>
    <col min="12" max="13" width="6.5" customWidth="1"/>
    <col min="14" max="14" width="7" customWidth="1"/>
    <col min="15" max="16" width="6.625" customWidth="1"/>
    <col min="17" max="17" width="7.5" customWidth="1"/>
    <col min="18" max="18" width="16.625" customWidth="1"/>
    <col min="19" max="20" width="5.125" customWidth="1"/>
    <col min="21" max="21" width="5" customWidth="1"/>
    <col min="22" max="32" width="4.625" customWidth="1"/>
    <col min="33" max="33" width="5" customWidth="1"/>
    <col min="34" max="34" width="5.625" customWidth="1"/>
    <col min="35" max="35" width="6.375" customWidth="1"/>
    <col min="36" max="48" width="4.625" customWidth="1"/>
    <col min="49" max="1005" width="10.625" customWidth="1"/>
    <col min="1006" max="1006" width="11" customWidth="1"/>
  </cols>
  <sheetData>
    <row r="2" spans="2:35" ht="15">
      <c r="M2" s="2" t="s">
        <v>0</v>
      </c>
    </row>
    <row r="6" spans="2:35">
      <c r="B6" s="312" t="s">
        <v>1</v>
      </c>
      <c r="C6" s="312"/>
      <c r="D6" s="312"/>
      <c r="E6" s="312"/>
      <c r="F6" s="312"/>
      <c r="G6" s="312"/>
      <c r="H6" s="312"/>
      <c r="I6" s="312"/>
    </row>
    <row r="7" spans="2:35">
      <c r="B7" s="312"/>
      <c r="C7" s="312"/>
      <c r="D7" s="312"/>
      <c r="E7" s="312"/>
      <c r="F7" s="312"/>
      <c r="G7" s="312"/>
      <c r="H7" s="312"/>
      <c r="I7" s="312"/>
    </row>
    <row r="8" spans="2:35">
      <c r="B8" s="313" t="s">
        <v>2</v>
      </c>
      <c r="C8" s="295" t="s">
        <v>3</v>
      </c>
      <c r="D8" s="295"/>
      <c r="E8" s="295"/>
      <c r="F8" s="295" t="s">
        <v>4</v>
      </c>
      <c r="G8" s="295"/>
      <c r="H8" s="295"/>
      <c r="I8" s="295"/>
    </row>
    <row r="9" spans="2:35">
      <c r="B9" s="313"/>
      <c r="C9" s="79">
        <v>2015</v>
      </c>
      <c r="D9" s="79">
        <v>2019</v>
      </c>
      <c r="E9" s="79">
        <v>2021</v>
      </c>
      <c r="F9" s="79">
        <v>2025</v>
      </c>
      <c r="G9" s="79">
        <v>2030</v>
      </c>
      <c r="H9" s="79">
        <v>2050</v>
      </c>
      <c r="I9" s="79">
        <v>2080</v>
      </c>
    </row>
    <row r="10" spans="2:35" ht="19.7" customHeight="1">
      <c r="B10" s="3" t="s">
        <v>5</v>
      </c>
      <c r="C10" s="6">
        <v>13.38</v>
      </c>
      <c r="D10" s="6">
        <v>8.6300000000000008</v>
      </c>
      <c r="E10" s="6">
        <v>8.69</v>
      </c>
      <c r="F10" s="83">
        <v>5.82</v>
      </c>
      <c r="G10" s="83">
        <v>4</v>
      </c>
      <c r="H10" s="83">
        <v>1.5</v>
      </c>
      <c r="I10" s="83">
        <v>1.5</v>
      </c>
    </row>
    <row r="11" spans="2:35" ht="19.7" customHeight="1">
      <c r="B11" s="3" t="s">
        <v>6</v>
      </c>
      <c r="C11" s="5">
        <v>3.7</v>
      </c>
      <c r="D11" s="5">
        <v>3.47</v>
      </c>
      <c r="E11" s="5">
        <v>3.46</v>
      </c>
      <c r="F11" s="84">
        <v>3.33</v>
      </c>
      <c r="G11" s="84">
        <v>3.2</v>
      </c>
      <c r="H11" s="84">
        <v>2.6</v>
      </c>
      <c r="I11" s="84">
        <v>2</v>
      </c>
    </row>
    <row r="12" spans="2:35">
      <c r="B12" s="311" t="s">
        <v>7</v>
      </c>
      <c r="C12" s="295" t="s">
        <v>3</v>
      </c>
      <c r="D12" s="295"/>
      <c r="E12" s="295"/>
      <c r="F12" s="295" t="s">
        <v>4</v>
      </c>
      <c r="G12" s="295"/>
      <c r="H12" s="295"/>
      <c r="I12" s="295"/>
      <c r="AD12" s="8"/>
      <c r="AE12" s="8"/>
      <c r="AF12" s="8"/>
      <c r="AG12" s="8"/>
      <c r="AH12" s="8"/>
      <c r="AI12" s="8"/>
    </row>
    <row r="13" spans="2:35">
      <c r="B13" s="311"/>
      <c r="C13" s="79">
        <v>2015</v>
      </c>
      <c r="D13" s="79">
        <v>2019</v>
      </c>
      <c r="E13" s="79">
        <v>2021</v>
      </c>
      <c r="F13" s="79">
        <v>2025</v>
      </c>
      <c r="G13" s="79">
        <v>2030</v>
      </c>
      <c r="H13" s="79">
        <v>2050</v>
      </c>
      <c r="I13" s="79">
        <v>2080</v>
      </c>
      <c r="AD13" s="8"/>
      <c r="AE13" s="8"/>
      <c r="AF13" s="8"/>
      <c r="AG13" s="8"/>
      <c r="AH13" s="8"/>
      <c r="AI13" s="8"/>
    </row>
    <row r="14" spans="2:35" ht="28.5">
      <c r="B14" s="3" t="s">
        <v>178</v>
      </c>
      <c r="C14" s="92">
        <v>145.1</v>
      </c>
      <c r="D14" s="89">
        <v>142.6</v>
      </c>
      <c r="E14" s="4">
        <v>142.6</v>
      </c>
      <c r="F14" s="80">
        <v>126.7</v>
      </c>
      <c r="G14" s="80">
        <v>129.80000000000001</v>
      </c>
      <c r="H14" s="80">
        <v>123.3</v>
      </c>
      <c r="I14" s="80">
        <v>120</v>
      </c>
    </row>
    <row r="15" spans="2:35">
      <c r="B15" s="3" t="s">
        <v>8</v>
      </c>
      <c r="C15" s="93">
        <v>20.371328115905573</v>
      </c>
      <c r="D15" s="90">
        <v>36.295342732232868</v>
      </c>
      <c r="E15" s="9">
        <v>37.549343586824051</v>
      </c>
      <c r="F15" s="81">
        <v>39</v>
      </c>
      <c r="G15" s="81">
        <v>31</v>
      </c>
      <c r="H15" s="81">
        <v>37</v>
      </c>
      <c r="I15" s="81">
        <v>44</v>
      </c>
    </row>
    <row r="16" spans="2:35">
      <c r="B16" s="259" t="s">
        <v>179</v>
      </c>
      <c r="C16" s="260">
        <v>4.3818731159186008E-3</v>
      </c>
      <c r="D16" s="261">
        <v>7.6500062632049361E-3</v>
      </c>
      <c r="E16" s="262">
        <v>7.8359102321556833E-3</v>
      </c>
      <c r="F16" s="263">
        <f>F15/Calcul_Puits!P2</f>
        <v>8.0954826318084556E-3</v>
      </c>
      <c r="G16" s="263">
        <f>G15/Calcul_Puits!U2</f>
        <v>6.4108415551317605E-3</v>
      </c>
      <c r="H16" s="263">
        <f>H15/Calcul_Puits!AO2</f>
        <v>7.5864932078076441E-3</v>
      </c>
      <c r="I16" s="263">
        <f>I15/Calcul_Puits!BS2</f>
        <v>9.5103339654784898E-3</v>
      </c>
    </row>
    <row r="17" spans="2:35" ht="28.5">
      <c r="B17" s="3" t="s">
        <v>9</v>
      </c>
      <c r="C17" s="94">
        <v>7.4</v>
      </c>
      <c r="D17" s="91">
        <v>7.4</v>
      </c>
      <c r="E17" s="6">
        <v>7.4</v>
      </c>
      <c r="F17" s="82">
        <v>7.4</v>
      </c>
      <c r="G17" s="82">
        <v>7.4</v>
      </c>
      <c r="H17" s="82">
        <v>7.4</v>
      </c>
      <c r="I17" s="82">
        <v>7.4</v>
      </c>
    </row>
    <row r="18" spans="2:35" ht="28.5">
      <c r="B18" s="3" t="s">
        <v>10</v>
      </c>
      <c r="C18" s="95">
        <v>80.337372808082307</v>
      </c>
      <c r="D18" s="10">
        <v>76.373432808082299</v>
      </c>
      <c r="E18" s="10">
        <v>76.561262808082304</v>
      </c>
      <c r="F18" s="82">
        <v>50</v>
      </c>
      <c r="G18" s="82">
        <v>15</v>
      </c>
      <c r="H18" s="82">
        <v>1</v>
      </c>
      <c r="I18" s="82">
        <v>5</v>
      </c>
      <c r="AB18" s="8"/>
      <c r="AG18" s="8"/>
      <c r="AH18" s="8"/>
      <c r="AI18" s="8"/>
    </row>
    <row r="19" spans="2:35">
      <c r="B19" s="3" t="s">
        <v>11</v>
      </c>
      <c r="C19" s="96">
        <v>0</v>
      </c>
      <c r="D19" s="10">
        <v>0.01</v>
      </c>
      <c r="E19" s="10">
        <v>0</v>
      </c>
      <c r="F19" s="82">
        <v>5</v>
      </c>
      <c r="G19" s="82">
        <v>15</v>
      </c>
      <c r="H19" s="82">
        <v>12</v>
      </c>
      <c r="I19" s="82">
        <v>3</v>
      </c>
      <c r="AG19" s="8"/>
      <c r="AH19" s="8"/>
      <c r="AI19" s="8"/>
    </row>
    <row r="20" spans="2:35">
      <c r="B20" s="311" t="s">
        <v>12</v>
      </c>
      <c r="C20" s="295" t="s">
        <v>3</v>
      </c>
      <c r="D20" s="295"/>
      <c r="E20" s="295"/>
      <c r="F20" s="295" t="s">
        <v>4</v>
      </c>
      <c r="G20" s="295"/>
      <c r="H20" s="295"/>
      <c r="I20" s="295"/>
      <c r="AG20" s="12"/>
      <c r="AH20" s="12"/>
      <c r="AI20" s="12"/>
    </row>
    <row r="21" spans="2:35">
      <c r="B21" s="311"/>
      <c r="C21" s="79">
        <v>2015</v>
      </c>
      <c r="D21" s="79">
        <v>2019</v>
      </c>
      <c r="E21" s="79">
        <v>2021</v>
      </c>
      <c r="F21" s="79">
        <v>2025</v>
      </c>
      <c r="G21" s="79">
        <v>2030</v>
      </c>
      <c r="H21" s="79">
        <v>2050</v>
      </c>
      <c r="I21" s="79">
        <v>2080</v>
      </c>
      <c r="AG21" s="12"/>
      <c r="AH21" s="12"/>
      <c r="AI21" s="12"/>
    </row>
    <row r="22" spans="2:35">
      <c r="B22" s="13" t="s">
        <v>13</v>
      </c>
      <c r="C22" s="14">
        <v>48.030999999999999</v>
      </c>
      <c r="D22" s="14">
        <v>54.470999999999997</v>
      </c>
      <c r="E22" s="14">
        <v>55.439</v>
      </c>
      <c r="F22" s="85">
        <v>61.5</v>
      </c>
      <c r="G22" s="85">
        <v>63</v>
      </c>
      <c r="H22" s="85">
        <v>63</v>
      </c>
      <c r="I22" s="85">
        <v>63</v>
      </c>
      <c r="S22">
        <f>Calcul_Puits!Q8/0.9</f>
        <v>61.800000000000004</v>
      </c>
      <c r="AG22" s="12"/>
      <c r="AH22" s="12"/>
      <c r="AI22" s="12"/>
    </row>
    <row r="23" spans="2:35">
      <c r="B23" s="259" t="s">
        <v>14</v>
      </c>
      <c r="C23" s="264">
        <f t="shared" ref="C23:I23" si="0">C22*$C$68</f>
        <v>43.227899999999998</v>
      </c>
      <c r="D23" s="264">
        <f t="shared" si="0"/>
        <v>49.023899999999998</v>
      </c>
      <c r="E23" s="264">
        <f t="shared" si="0"/>
        <v>49.895099999999999</v>
      </c>
      <c r="F23" s="264">
        <f>F22*$C$68</f>
        <v>55.35</v>
      </c>
      <c r="G23" s="264">
        <f t="shared" si="0"/>
        <v>56.7</v>
      </c>
      <c r="H23" s="264">
        <f t="shared" si="0"/>
        <v>56.7</v>
      </c>
      <c r="I23" s="264">
        <f t="shared" si="0"/>
        <v>56.7</v>
      </c>
      <c r="AG23" s="12"/>
      <c r="AH23" s="12"/>
      <c r="AI23" s="12"/>
    </row>
    <row r="24" spans="2:35">
      <c r="B24" s="3" t="s">
        <v>15</v>
      </c>
      <c r="C24" s="97">
        <v>0.21</v>
      </c>
      <c r="D24" s="97">
        <v>0.21</v>
      </c>
      <c r="E24" s="97">
        <v>0.21</v>
      </c>
      <c r="F24" s="86">
        <v>0.21</v>
      </c>
      <c r="G24" s="86">
        <v>0.21</v>
      </c>
      <c r="H24" s="86">
        <v>0.21</v>
      </c>
      <c r="I24" s="86">
        <v>0.21</v>
      </c>
      <c r="AG24" s="12"/>
      <c r="AH24" s="12"/>
      <c r="AI24" s="12"/>
    </row>
    <row r="25" spans="2:35">
      <c r="B25" s="311" t="s">
        <v>16</v>
      </c>
      <c r="C25" s="295" t="s">
        <v>3</v>
      </c>
      <c r="D25" s="295"/>
      <c r="E25" s="295"/>
      <c r="F25" s="295" t="s">
        <v>4</v>
      </c>
      <c r="G25" s="295"/>
      <c r="H25" s="295"/>
      <c r="I25" s="295"/>
    </row>
    <row r="26" spans="2:35">
      <c r="B26" s="311"/>
      <c r="C26" s="79">
        <v>2015</v>
      </c>
      <c r="D26" s="79">
        <v>2019</v>
      </c>
      <c r="E26" s="79">
        <v>2021</v>
      </c>
      <c r="F26" s="79">
        <v>2025</v>
      </c>
      <c r="G26" s="79">
        <v>2030</v>
      </c>
      <c r="H26" s="79">
        <v>2050</v>
      </c>
      <c r="I26" s="79">
        <v>2080</v>
      </c>
    </row>
    <row r="27" spans="2:35" ht="42.75">
      <c r="B27" s="15" t="s">
        <v>17</v>
      </c>
      <c r="C27" s="105">
        <f>C28+C34</f>
        <v>0.23918451931583162</v>
      </c>
      <c r="D27" s="105">
        <f t="shared" ref="D27:I27" si="1">D28+D34</f>
        <v>0.20322625655058504</v>
      </c>
      <c r="E27" s="105">
        <f t="shared" si="1"/>
        <v>0.20049003186232622</v>
      </c>
      <c r="F27" s="106">
        <f t="shared" si="1"/>
        <v>0.248902487237046</v>
      </c>
      <c r="G27" s="106">
        <f t="shared" si="1"/>
        <v>0.30049233627883248</v>
      </c>
      <c r="H27" s="106">
        <f t="shared" si="1"/>
        <v>0.3771108035843353</v>
      </c>
      <c r="I27" s="106">
        <f t="shared" si="1"/>
        <v>0.43560514440730802</v>
      </c>
    </row>
    <row r="28" spans="2:35">
      <c r="B28" s="140" t="s">
        <v>18</v>
      </c>
      <c r="C28" s="136">
        <f>SUM(C29:C33)</f>
        <v>9.6119302084323663E-2</v>
      </c>
      <c r="D28" s="107">
        <f>SUM(D29:D33)</f>
        <v>8.4151794665851667E-2</v>
      </c>
      <c r="E28" s="107">
        <f>SUM(E29:E33)</f>
        <v>8.5137926712152798E-2</v>
      </c>
      <c r="F28" s="108">
        <f>SUM(F29:F33)</f>
        <v>9.5211887727022576E-2</v>
      </c>
      <c r="G28" s="108">
        <f t="shared" ref="G28:I28" si="2">SUM(G29:G33)</f>
        <v>0.12013165112452001</v>
      </c>
      <c r="H28" s="108">
        <f t="shared" si="2"/>
        <v>0.14707490431930018</v>
      </c>
      <c r="I28" s="108">
        <f t="shared" si="2"/>
        <v>0.17556411667583929</v>
      </c>
      <c r="K28" s="16"/>
    </row>
    <row r="29" spans="2:35">
      <c r="B29" s="141" t="s">
        <v>19</v>
      </c>
      <c r="C29" s="136">
        <v>2.9557834099728703E-2</v>
      </c>
      <c r="D29" s="107">
        <v>2.5783050476699616E-2</v>
      </c>
      <c r="E29" s="107">
        <v>2.6031526553952803E-2</v>
      </c>
      <c r="F29" s="108">
        <v>2.8618602091359382E-2</v>
      </c>
      <c r="G29" s="108">
        <v>3.0718595721338456E-2</v>
      </c>
      <c r="H29" s="108">
        <v>3.2804811372334611E-2</v>
      </c>
      <c r="I29" s="108">
        <v>3.5222894881673086E-2</v>
      </c>
    </row>
    <row r="30" spans="2:35">
      <c r="B30" s="141" t="s">
        <v>20</v>
      </c>
      <c r="C30" s="136">
        <v>2.6448928699402395E-3</v>
      </c>
      <c r="D30" s="107">
        <v>2.1313495913040442E-3</v>
      </c>
      <c r="E30" s="107">
        <v>2.0518522677630928E-3</v>
      </c>
      <c r="F30" s="108">
        <v>2.7517886626307101E-3</v>
      </c>
      <c r="G30" s="108">
        <v>2.7427317608337905E-3</v>
      </c>
      <c r="H30" s="108">
        <v>2.7337342810278839E-3</v>
      </c>
      <c r="I30" s="108">
        <v>2.7517886626307101E-3</v>
      </c>
      <c r="K30" s="16"/>
    </row>
    <row r="31" spans="2:35">
      <c r="B31" s="141" t="s">
        <v>21</v>
      </c>
      <c r="C31" s="136">
        <v>1.2536251222662382E-2</v>
      </c>
      <c r="D31" s="107">
        <v>1.0856731315763542E-2</v>
      </c>
      <c r="E31" s="107">
        <v>1.0916661697573951E-2</v>
      </c>
      <c r="F31" s="108">
        <v>1.2107870115575124E-2</v>
      </c>
      <c r="G31" s="108">
        <v>2.1941854086670324E-2</v>
      </c>
      <c r="H31" s="108">
        <v>3.2804811372334611E-2</v>
      </c>
      <c r="I31" s="108">
        <v>4.4028618602091361E-2</v>
      </c>
      <c r="K31" s="16"/>
    </row>
    <row r="32" spans="2:35">
      <c r="B32" s="142" t="s">
        <v>22</v>
      </c>
      <c r="C32" s="136">
        <v>4.3573804469916134E-2</v>
      </c>
      <c r="D32" s="107">
        <v>3.8769348143848692E-2</v>
      </c>
      <c r="E32" s="107">
        <v>3.9575687315267442E-2</v>
      </c>
      <c r="F32" s="108">
        <v>4.4028618602091361E-2</v>
      </c>
      <c r="G32" s="108">
        <v>5.5951727921009324E-2</v>
      </c>
      <c r="H32" s="108">
        <v>6.8890103881902684E-2</v>
      </c>
      <c r="I32" s="108">
        <v>8.2553659878921298E-2</v>
      </c>
      <c r="K32" s="16"/>
    </row>
    <row r="33" spans="2:35">
      <c r="B33" s="142" t="s">
        <v>23</v>
      </c>
      <c r="C33" s="136">
        <v>7.8065194220762043E-3</v>
      </c>
      <c r="D33" s="107">
        <v>6.6113151382357713E-3</v>
      </c>
      <c r="E33" s="107">
        <v>6.5621988775955015E-3</v>
      </c>
      <c r="F33" s="108">
        <v>7.7050082553659881E-3</v>
      </c>
      <c r="G33" s="108">
        <v>8.7767416346681299E-3</v>
      </c>
      <c r="H33" s="108">
        <v>9.8414434117003822E-3</v>
      </c>
      <c r="I33" s="108">
        <v>1.100715465052284E-2</v>
      </c>
      <c r="K33" s="16"/>
    </row>
    <row r="34" spans="2:35">
      <c r="B34" s="143" t="s">
        <v>24</v>
      </c>
      <c r="C34" s="136">
        <v>0.14306521723150795</v>
      </c>
      <c r="D34" s="107">
        <v>0.11907446188473338</v>
      </c>
      <c r="E34" s="107">
        <v>0.11535210515017343</v>
      </c>
      <c r="F34" s="108">
        <f>SUM(F35:F36)</f>
        <v>0.15369059951002342</v>
      </c>
      <c r="G34" s="108">
        <f t="shared" ref="G34:I34" si="3">SUM(G35:G36)</f>
        <v>0.18036068515431247</v>
      </c>
      <c r="H34" s="108">
        <f t="shared" si="3"/>
        <v>0.23003589926503512</v>
      </c>
      <c r="I34" s="108">
        <f t="shared" si="3"/>
        <v>0.2600410277314687</v>
      </c>
      <c r="K34" s="16"/>
      <c r="R34" t="s">
        <v>25</v>
      </c>
      <c r="S34">
        <v>2025</v>
      </c>
      <c r="T34">
        <v>2030</v>
      </c>
      <c r="U34">
        <v>2050</v>
      </c>
    </row>
    <row r="35" spans="2:35">
      <c r="B35" s="144" t="s">
        <v>180</v>
      </c>
      <c r="C35" s="136">
        <v>0.12790000000000001</v>
      </c>
      <c r="D35" s="107">
        <v>0.1031</v>
      </c>
      <c r="E35" s="107">
        <v>0.1</v>
      </c>
      <c r="F35" s="108">
        <v>0.13500000000000001</v>
      </c>
      <c r="G35" s="108">
        <v>0.159</v>
      </c>
      <c r="H35" s="108">
        <v>0.20200000000000001</v>
      </c>
      <c r="I35" s="108">
        <v>0.22800000000000001</v>
      </c>
      <c r="K35" s="16"/>
      <c r="R35" t="s">
        <v>28</v>
      </c>
      <c r="S35" s="17">
        <f>Calcul_Puits!P50/Calcul_Puits!J50</f>
        <v>1.1430510309118229</v>
      </c>
      <c r="T35" s="17">
        <f>Calcul_Puits!U50/Calcul_Puits!J50</f>
        <v>1.1652645324566868</v>
      </c>
      <c r="U35" s="17">
        <f>Calcul_Puits!AO50/Calcul_Puits!J50</f>
        <v>1.1237153919152814</v>
      </c>
    </row>
    <row r="36" spans="2:35">
      <c r="B36" s="144" t="s">
        <v>26</v>
      </c>
      <c r="C36" s="136">
        <v>1.52E-2</v>
      </c>
      <c r="D36" s="107">
        <v>1.6E-2</v>
      </c>
      <c r="E36" s="107">
        <v>1.54E-2</v>
      </c>
      <c r="F36" s="108">
        <v>1.8690599510023411E-2</v>
      </c>
      <c r="G36" s="108">
        <v>2.1360685154312463E-2</v>
      </c>
      <c r="H36" s="108">
        <v>2.8035899265035111E-2</v>
      </c>
      <c r="I36" s="108">
        <v>3.2041027731468698E-2</v>
      </c>
      <c r="K36" s="16"/>
      <c r="R36" t="s">
        <v>30</v>
      </c>
      <c r="S36" s="17">
        <v>1.0720000000000001</v>
      </c>
      <c r="T36" s="17">
        <v>1.147</v>
      </c>
      <c r="U36" s="17">
        <v>1.24</v>
      </c>
    </row>
    <row r="37" spans="2:35" ht="42.75">
      <c r="B37" s="143" t="s">
        <v>27</v>
      </c>
      <c r="C37" s="136">
        <v>8.062689319175384E-2</v>
      </c>
      <c r="D37" s="107">
        <v>6.1240092400718156E-2</v>
      </c>
      <c r="E37" s="107">
        <v>7.1455221171171535E-2</v>
      </c>
      <c r="F37" s="108">
        <v>6.2E-2</v>
      </c>
      <c r="G37" s="108">
        <v>6.1699999999999998E-2</v>
      </c>
      <c r="H37" s="108">
        <v>5.9499999999999997E-2</v>
      </c>
      <c r="I37" s="108">
        <v>5.8999999999999997E-2</v>
      </c>
      <c r="K37" s="16"/>
    </row>
    <row r="38" spans="2:35" ht="28.5">
      <c r="B38" s="143" t="s">
        <v>29</v>
      </c>
      <c r="C38" s="136">
        <v>0.6522</v>
      </c>
      <c r="D38" s="107">
        <v>0.60729999999999995</v>
      </c>
      <c r="E38" s="107">
        <v>0.62849999999999995</v>
      </c>
      <c r="F38" s="108">
        <v>0.62</v>
      </c>
      <c r="G38" s="108">
        <v>0.57999999999999996</v>
      </c>
      <c r="H38" s="108">
        <v>0.51</v>
      </c>
      <c r="I38" s="108">
        <v>0.45</v>
      </c>
      <c r="K38" s="16"/>
    </row>
    <row r="39" spans="2:35" ht="28.5">
      <c r="B39" s="143" t="s">
        <v>31</v>
      </c>
      <c r="C39" s="136">
        <f t="shared" ref="C39:E39" si="4">1-C38-C37-C34-C28</f>
        <v>2.7988587492414521E-2</v>
      </c>
      <c r="D39" s="107">
        <f t="shared" si="4"/>
        <v>0.12823365104869688</v>
      </c>
      <c r="E39" s="107">
        <f t="shared" si="4"/>
        <v>9.9554746966502308E-2</v>
      </c>
      <c r="F39" s="108">
        <v>9.1499999999999998E-2</v>
      </c>
      <c r="G39" s="108">
        <v>8.8500000000000023E-2</v>
      </c>
      <c r="H39" s="108">
        <v>8.5499999999999993E-2</v>
      </c>
      <c r="I39" s="108">
        <v>9.1500000000000026E-2</v>
      </c>
      <c r="K39" s="16"/>
    </row>
    <row r="40" spans="2:35" ht="28.5">
      <c r="B40" s="145" t="s">
        <v>203</v>
      </c>
      <c r="C40" s="137"/>
      <c r="D40" s="98"/>
      <c r="E40" s="98"/>
      <c r="F40" s="99"/>
      <c r="G40" s="99"/>
      <c r="H40" s="99"/>
      <c r="I40" s="99"/>
    </row>
    <row r="41" spans="2:35">
      <c r="B41" s="141" t="s">
        <v>19</v>
      </c>
      <c r="C41" s="137">
        <v>0</v>
      </c>
      <c r="D41" s="98">
        <v>0</v>
      </c>
      <c r="E41" s="98">
        <v>0</v>
      </c>
      <c r="F41" s="99">
        <v>0.05</v>
      </c>
      <c r="G41" s="99">
        <v>0.12</v>
      </c>
      <c r="H41" s="99">
        <v>0.24</v>
      </c>
      <c r="I41" s="99">
        <v>0.36</v>
      </c>
    </row>
    <row r="42" spans="2:35">
      <c r="B42" s="141" t="s">
        <v>20</v>
      </c>
      <c r="C42" s="137">
        <v>0</v>
      </c>
      <c r="D42" s="98">
        <v>0</v>
      </c>
      <c r="E42" s="98">
        <v>0</v>
      </c>
      <c r="F42" s="99">
        <v>0.2</v>
      </c>
      <c r="G42" s="99">
        <v>0.4</v>
      </c>
      <c r="H42" s="99">
        <v>0.8</v>
      </c>
      <c r="I42" s="99">
        <v>1.2</v>
      </c>
    </row>
    <row r="43" spans="2:35">
      <c r="B43" s="141" t="s">
        <v>21</v>
      </c>
      <c r="C43" s="137">
        <v>0</v>
      </c>
      <c r="D43" s="98">
        <v>0</v>
      </c>
      <c r="E43" s="98">
        <v>0</v>
      </c>
      <c r="F43" s="99">
        <v>0.3</v>
      </c>
      <c r="G43" s="99">
        <v>0.6</v>
      </c>
      <c r="H43" s="99">
        <v>1.2</v>
      </c>
      <c r="I43" s="99">
        <v>1.8</v>
      </c>
    </row>
    <row r="44" spans="2:35">
      <c r="B44" s="142" t="s">
        <v>22</v>
      </c>
      <c r="C44" s="137">
        <v>0</v>
      </c>
      <c r="D44" s="98">
        <v>0</v>
      </c>
      <c r="E44" s="98">
        <v>0</v>
      </c>
      <c r="F44" s="99">
        <v>1</v>
      </c>
      <c r="G44" s="99">
        <v>2</v>
      </c>
      <c r="H44" s="99">
        <v>4</v>
      </c>
      <c r="I44" s="99">
        <v>6</v>
      </c>
    </row>
    <row r="45" spans="2:35">
      <c r="B45" s="142" t="s">
        <v>23</v>
      </c>
      <c r="C45" s="137">
        <v>0</v>
      </c>
      <c r="D45" s="98">
        <v>0</v>
      </c>
      <c r="E45" s="98">
        <v>0</v>
      </c>
      <c r="F45" s="99">
        <v>0.5</v>
      </c>
      <c r="G45" s="99">
        <v>1.2</v>
      </c>
      <c r="H45" s="99">
        <v>2.4</v>
      </c>
      <c r="I45" s="99">
        <v>3.6</v>
      </c>
    </row>
    <row r="46" spans="2:35" ht="28.5">
      <c r="B46" s="145" t="s">
        <v>204</v>
      </c>
      <c r="C46" s="137">
        <v>0</v>
      </c>
      <c r="D46" s="100">
        <v>0</v>
      </c>
      <c r="E46" s="100">
        <v>0</v>
      </c>
      <c r="F46" s="101">
        <v>0.4</v>
      </c>
      <c r="G46" s="101">
        <v>0.79</v>
      </c>
      <c r="H46" s="101">
        <v>1.45</v>
      </c>
      <c r="I46" s="101">
        <v>1.85</v>
      </c>
    </row>
    <row r="47" spans="2:35" ht="28.5">
      <c r="B47" s="145" t="s">
        <v>205</v>
      </c>
      <c r="C47" s="138">
        <v>0</v>
      </c>
      <c r="D47" s="18">
        <v>0</v>
      </c>
      <c r="E47" s="18">
        <v>0</v>
      </c>
      <c r="F47" s="87">
        <v>5</v>
      </c>
      <c r="G47" s="87">
        <v>8.48</v>
      </c>
      <c r="H47" s="87">
        <v>12.43</v>
      </c>
      <c r="I47" s="87">
        <v>13.43</v>
      </c>
    </row>
    <row r="48" spans="2:35" ht="28.5">
      <c r="B48" s="130" t="s">
        <v>33</v>
      </c>
      <c r="C48" s="139">
        <v>0.56999999999999995</v>
      </c>
      <c r="D48" s="19">
        <v>0.67</v>
      </c>
      <c r="E48" s="19">
        <v>0.67</v>
      </c>
      <c r="F48" s="88">
        <v>0.75</v>
      </c>
      <c r="G48" s="88">
        <v>0.85</v>
      </c>
      <c r="H48" s="88">
        <v>0.95</v>
      </c>
      <c r="I48" s="88">
        <v>0.95</v>
      </c>
      <c r="AD48" s="8"/>
      <c r="AE48" s="8"/>
      <c r="AF48" s="8"/>
      <c r="AG48" s="8"/>
      <c r="AH48" s="8"/>
      <c r="AI48" s="8"/>
    </row>
    <row r="49" spans="2:35">
      <c r="AD49" s="8"/>
      <c r="AE49" s="8"/>
      <c r="AF49" s="8"/>
      <c r="AG49" s="8"/>
      <c r="AH49" s="8"/>
      <c r="AI49" s="8"/>
    </row>
    <row r="50" spans="2:35">
      <c r="B50" s="293" t="s">
        <v>34</v>
      </c>
      <c r="C50" s="294"/>
      <c r="D50" s="294"/>
      <c r="E50" s="294"/>
    </row>
    <row r="51" spans="2:35" ht="26.85" customHeight="1">
      <c r="B51" s="183"/>
      <c r="C51" s="184" t="s">
        <v>35</v>
      </c>
      <c r="D51" s="184" t="s">
        <v>36</v>
      </c>
      <c r="E51" s="185"/>
      <c r="O51" s="11"/>
    </row>
    <row r="52" spans="2:35">
      <c r="B52" s="186" t="s">
        <v>37</v>
      </c>
      <c r="C52" s="20">
        <v>5</v>
      </c>
      <c r="D52" s="20">
        <v>7</v>
      </c>
      <c r="E52" s="187" t="s">
        <v>38</v>
      </c>
      <c r="F52" s="21" t="s">
        <v>39</v>
      </c>
    </row>
    <row r="53" spans="2:35">
      <c r="B53" s="186" t="s">
        <v>40</v>
      </c>
      <c r="C53" s="20">
        <v>8</v>
      </c>
      <c r="D53" s="20">
        <v>12</v>
      </c>
      <c r="E53" s="187" t="s">
        <v>38</v>
      </c>
      <c r="F53" s="21" t="s">
        <v>39</v>
      </c>
    </row>
    <row r="54" spans="2:35">
      <c r="B54" s="188"/>
      <c r="C54" s="189"/>
      <c r="D54" s="189"/>
      <c r="E54" s="190"/>
    </row>
    <row r="55" spans="2:35">
      <c r="B55" s="191" t="s">
        <v>41</v>
      </c>
      <c r="C55" s="192">
        <v>22</v>
      </c>
      <c r="D55" s="189" t="s">
        <v>42</v>
      </c>
      <c r="E55" s="190"/>
    </row>
    <row r="56" spans="2:35">
      <c r="B56" s="193" t="s">
        <v>19</v>
      </c>
      <c r="C56" s="192">
        <v>3</v>
      </c>
      <c r="D56" s="189"/>
      <c r="E56" s="190"/>
    </row>
    <row r="57" spans="2:35">
      <c r="B57" s="193" t="s">
        <v>20</v>
      </c>
      <c r="C57" s="192">
        <v>10</v>
      </c>
      <c r="D57" s="189"/>
      <c r="E57" s="190"/>
    </row>
    <row r="58" spans="2:35">
      <c r="B58" s="193" t="s">
        <v>21</v>
      </c>
      <c r="C58" s="192">
        <v>15</v>
      </c>
      <c r="D58" s="189"/>
      <c r="E58" s="190"/>
    </row>
    <row r="59" spans="2:35">
      <c r="B59" s="194" t="s">
        <v>22</v>
      </c>
      <c r="C59" s="192">
        <v>50</v>
      </c>
      <c r="D59" s="189"/>
      <c r="E59" s="190"/>
    </row>
    <row r="60" spans="2:35">
      <c r="B60" s="194" t="s">
        <v>23</v>
      </c>
      <c r="C60" s="192">
        <v>30</v>
      </c>
      <c r="D60" s="189"/>
      <c r="E60" s="190"/>
    </row>
    <row r="61" spans="2:35">
      <c r="B61" s="191" t="s">
        <v>43</v>
      </c>
      <c r="C61" s="192">
        <v>25</v>
      </c>
      <c r="D61" s="189"/>
      <c r="E61" s="190"/>
    </row>
    <row r="62" spans="2:35">
      <c r="B62" s="191" t="s">
        <v>44</v>
      </c>
      <c r="C62" s="192">
        <v>30</v>
      </c>
      <c r="D62" s="189"/>
      <c r="E62" s="190"/>
    </row>
    <row r="63" spans="2:35">
      <c r="B63" s="191" t="s">
        <v>45</v>
      </c>
      <c r="C63" s="192">
        <v>7</v>
      </c>
      <c r="D63" s="189"/>
      <c r="E63" s="190"/>
    </row>
    <row r="64" spans="2:35">
      <c r="B64" s="188" t="s">
        <v>197</v>
      </c>
      <c r="C64" s="189">
        <v>10</v>
      </c>
      <c r="D64" s="189"/>
      <c r="E64" s="190"/>
    </row>
    <row r="65" spans="2:48">
      <c r="B65" s="188"/>
      <c r="C65" s="189"/>
      <c r="D65" s="189"/>
      <c r="E65" s="190"/>
    </row>
    <row r="66" spans="2:48">
      <c r="B66" s="188" t="s">
        <v>46</v>
      </c>
      <c r="C66" s="195">
        <v>0.23</v>
      </c>
      <c r="D66" s="195"/>
      <c r="E66" s="196"/>
    </row>
    <row r="67" spans="2:48">
      <c r="B67" s="188"/>
      <c r="C67" s="195"/>
      <c r="D67" s="195"/>
      <c r="E67" s="196"/>
    </row>
    <row r="68" spans="2:48" ht="17.25">
      <c r="B68" s="188" t="s">
        <v>196</v>
      </c>
      <c r="C68" s="197">
        <v>0.9</v>
      </c>
      <c r="D68" s="189" t="s">
        <v>56</v>
      </c>
      <c r="E68" s="190"/>
    </row>
    <row r="69" spans="2:48" ht="28.5">
      <c r="B69" s="188" t="s">
        <v>192</v>
      </c>
      <c r="C69" s="198">
        <f>0.207*11.628/0.9</f>
        <v>2.6744399999999997</v>
      </c>
      <c r="D69" s="195" t="s">
        <v>191</v>
      </c>
      <c r="E69" s="196" t="s">
        <v>195</v>
      </c>
    </row>
    <row r="70" spans="2:48">
      <c r="B70" s="199" t="s">
        <v>193</v>
      </c>
      <c r="C70" s="200">
        <f>C69*0.8</f>
        <v>2.1395519999999997</v>
      </c>
      <c r="D70" s="201" t="s">
        <v>191</v>
      </c>
      <c r="E70" s="202" t="s">
        <v>194</v>
      </c>
    </row>
    <row r="71" spans="2:48">
      <c r="D71" s="265"/>
      <c r="E71" s="265"/>
      <c r="F71" s="265"/>
      <c r="G71" s="265"/>
      <c r="H71" s="265"/>
      <c r="I71" s="265"/>
      <c r="J71" s="265"/>
    </row>
    <row r="72" spans="2:48" s="23" customFormat="1" ht="18.600000000000001" customHeight="1">
      <c r="B72" s="298" t="s">
        <v>47</v>
      </c>
      <c r="C72" s="298"/>
      <c r="D72" s="298"/>
      <c r="E72" s="298"/>
      <c r="F72" s="298"/>
      <c r="G72" s="298"/>
      <c r="H72" s="298"/>
      <c r="I72" s="298"/>
      <c r="J72" s="298"/>
      <c r="K72"/>
      <c r="L72"/>
      <c r="M72"/>
      <c r="N72"/>
      <c r="O72"/>
      <c r="P72"/>
      <c r="Q72"/>
      <c r="R72"/>
      <c r="S72"/>
      <c r="T72"/>
      <c r="U72"/>
      <c r="V72"/>
      <c r="W72"/>
      <c r="X7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row>
    <row r="73" spans="2:48">
      <c r="C73" s="1"/>
      <c r="D73" s="305" t="s">
        <v>3</v>
      </c>
      <c r="E73" s="306"/>
      <c r="F73" s="307"/>
      <c r="G73" s="308" t="s">
        <v>48</v>
      </c>
      <c r="H73" s="309"/>
      <c r="I73" s="309"/>
      <c r="J73" s="310"/>
      <c r="L73" s="295" t="s">
        <v>49</v>
      </c>
      <c r="M73" s="295"/>
      <c r="N73" s="295"/>
      <c r="O73" s="295"/>
    </row>
    <row r="74" spans="2:48" ht="15" thickBot="1">
      <c r="B74" s="1" t="s">
        <v>189</v>
      </c>
      <c r="C74" s="1"/>
      <c r="D74" s="7">
        <v>2015</v>
      </c>
      <c r="E74" s="7">
        <v>2019</v>
      </c>
      <c r="F74" s="7">
        <v>2021</v>
      </c>
      <c r="G74" s="7">
        <v>2025</v>
      </c>
      <c r="H74" s="7">
        <v>2030</v>
      </c>
      <c r="I74" s="7">
        <v>2050</v>
      </c>
      <c r="J74" s="7">
        <v>2080</v>
      </c>
      <c r="L74" s="152">
        <v>2015</v>
      </c>
      <c r="M74" s="152">
        <v>2030</v>
      </c>
      <c r="N74" s="152">
        <v>2050</v>
      </c>
      <c r="O74" s="152">
        <v>2080</v>
      </c>
    </row>
    <row r="75" spans="2:48">
      <c r="B75" s="116" t="s">
        <v>50</v>
      </c>
      <c r="C75" s="117" t="s">
        <v>181</v>
      </c>
      <c r="D75" s="148">
        <f>Calcul_Puits!F34</f>
        <v>57.424473149917219</v>
      </c>
      <c r="E75" s="148">
        <f>Calcul_Puits!J34</f>
        <v>30.159411880524118</v>
      </c>
      <c r="F75" s="148">
        <f>Calcul_Puits!L34</f>
        <v>27.532651204604988</v>
      </c>
      <c r="G75" s="148">
        <f>Calcul_Puits!P34</f>
        <v>1.5014934567513762</v>
      </c>
      <c r="H75" s="148">
        <f>Calcul_Puits!U34</f>
        <v>10.569746484360451</v>
      </c>
      <c r="I75" s="149">
        <f>Calcul_Puits!AO34</f>
        <v>-2.0027319892315063</v>
      </c>
      <c r="J75" s="150">
        <f>Calcul_Puits!BS34</f>
        <v>-12.406517179523377</v>
      </c>
      <c r="L75" s="153">
        <v>59.231999999999999</v>
      </c>
      <c r="M75" s="149">
        <v>37.584307604259401</v>
      </c>
      <c r="N75" s="149">
        <v>15.9761481321703</v>
      </c>
      <c r="O75" s="150">
        <v>-0.25591949747823101</v>
      </c>
    </row>
    <row r="76" spans="2:48">
      <c r="B76" s="118" t="s">
        <v>51</v>
      </c>
      <c r="C76" s="111" t="s">
        <v>181</v>
      </c>
      <c r="D76" s="112">
        <f>Calcul_Puits!F38</f>
        <v>0</v>
      </c>
      <c r="E76" s="112">
        <f>Calcul_Puits!J38</f>
        <v>8.0000000000000002E-8</v>
      </c>
      <c r="F76" s="112">
        <f>Calcul_Puits!L38</f>
        <v>0.3819796640404115</v>
      </c>
      <c r="G76" s="112">
        <f>Calcul_Puits!P38</f>
        <v>1.8276665226515432</v>
      </c>
      <c r="H76" s="112">
        <f>Calcul_Puits!U38</f>
        <v>3.167666522651543</v>
      </c>
      <c r="I76" s="146">
        <f>Calcul_Puits!AO38</f>
        <v>7.2944412580959961</v>
      </c>
      <c r="J76" s="147">
        <f>Calcul_Puits!BS38</f>
        <v>11.347107924762662</v>
      </c>
      <c r="L76" s="154">
        <v>0.25</v>
      </c>
      <c r="M76" s="146">
        <v>4.8049999999999997</v>
      </c>
      <c r="N76" s="146">
        <v>12.25</v>
      </c>
      <c r="O76" s="147">
        <v>20.320833333333301</v>
      </c>
    </row>
    <row r="77" spans="2:48">
      <c r="B77" s="118" t="s">
        <v>54</v>
      </c>
      <c r="C77" s="113" t="s">
        <v>184</v>
      </c>
      <c r="D77" s="146">
        <f>Calcul_Puits!G64</f>
        <v>1.483843366949344</v>
      </c>
      <c r="E77" s="146">
        <f>Calcul_Puits!J64</f>
        <v>1.013191319655661</v>
      </c>
      <c r="F77" s="146">
        <f>Calcul_Puits!L64</f>
        <v>1.0521032632586014</v>
      </c>
      <c r="G77" s="146">
        <f>Calcul_Puits!P64</f>
        <v>5.6972688764329789</v>
      </c>
      <c r="H77" s="146">
        <f>Calcul_Puits!U64</f>
        <v>8.7537095636980169</v>
      </c>
      <c r="I77" s="146">
        <f>Calcul_Puits!AO64</f>
        <v>9.8637434792301946</v>
      </c>
      <c r="J77" s="147">
        <f>Calcul_Puits!BS64</f>
        <v>8.3959952886203624</v>
      </c>
      <c r="L77" s="154">
        <v>-3.4621678046420401</v>
      </c>
      <c r="M77" s="146">
        <v>4.9035995680919804</v>
      </c>
      <c r="N77" s="146">
        <v>20.385006459296001</v>
      </c>
      <c r="O77" s="147">
        <v>22.9985906655752</v>
      </c>
    </row>
    <row r="78" spans="2:48" ht="30">
      <c r="B78" s="122" t="s">
        <v>188</v>
      </c>
      <c r="C78" s="114" t="s">
        <v>186</v>
      </c>
      <c r="D78" s="115">
        <f>D75+D76+D77</f>
        <v>58.908316516866563</v>
      </c>
      <c r="E78" s="115">
        <f t="shared" ref="E78:F78" si="5">E75+E76+E77</f>
        <v>31.172603280179779</v>
      </c>
      <c r="F78" s="115">
        <f t="shared" si="5"/>
        <v>28.966734131904001</v>
      </c>
      <c r="G78" s="115">
        <f t="shared" ref="G78" si="6">G75+G76+G77</f>
        <v>9.0264288558358992</v>
      </c>
      <c r="H78" s="115">
        <f t="shared" ref="H78" si="7">H75+H76+H77</f>
        <v>22.491122570710012</v>
      </c>
      <c r="I78" s="115">
        <f t="shared" ref="I78" si="8">I75+I76+I77</f>
        <v>15.155452748094685</v>
      </c>
      <c r="J78" s="123">
        <f t="shared" ref="J78" si="9">J75+J76+J77</f>
        <v>7.336586033859648</v>
      </c>
      <c r="K78" s="109"/>
      <c r="L78" s="155">
        <f t="shared" ref="L78" si="10">L75+L76+L77</f>
        <v>56.019832195357957</v>
      </c>
      <c r="M78" s="115">
        <f t="shared" ref="M78" si="11">M75+M76+M77</f>
        <v>47.292907172351377</v>
      </c>
      <c r="N78" s="115">
        <f t="shared" ref="N78" si="12">N75+N76+N77</f>
        <v>48.611154591466303</v>
      </c>
      <c r="O78" s="123">
        <f t="shared" ref="O78" si="13">O75+O76+O77</f>
        <v>43.063504501430273</v>
      </c>
    </row>
    <row r="79" spans="2:48" ht="15" customHeight="1" thickBot="1">
      <c r="B79" s="124" t="s">
        <v>198</v>
      </c>
      <c r="C79" s="125" t="s">
        <v>186</v>
      </c>
      <c r="D79" s="126">
        <v>57.746852376970601</v>
      </c>
      <c r="E79" s="126">
        <v>29.157726427981299</v>
      </c>
      <c r="F79" s="126">
        <v>28.625686144103799</v>
      </c>
      <c r="G79" s="127"/>
      <c r="H79" s="128"/>
      <c r="I79" s="128"/>
      <c r="J79" s="129"/>
      <c r="L79" s="156"/>
      <c r="M79" s="157"/>
      <c r="N79" s="157"/>
      <c r="O79" s="158"/>
    </row>
    <row r="80" spans="2:48" ht="60.75" thickBot="1">
      <c r="B80" s="203" t="s">
        <v>53</v>
      </c>
      <c r="C80" s="131" t="s">
        <v>187</v>
      </c>
      <c r="D80" s="132">
        <f>Calcul_Puits!F36+Calcul_Puits!F37</f>
        <v>-17.080000000000002</v>
      </c>
      <c r="E80" s="132">
        <f>Calcul_Puits!J36+Calcul_Puits!J37</f>
        <v>-12.100000000000001</v>
      </c>
      <c r="F80" s="132">
        <f>Calcul_Puits!L36+Calcul_Puits!L37</f>
        <v>-12.149999999999999</v>
      </c>
      <c r="G80" s="132">
        <f>Calcul_Puits!P37+Calcul_Puits!P37</f>
        <v>-6.66</v>
      </c>
      <c r="H80" s="132">
        <f>Calcul_Puits!U36+Calcul_Puits!U37</f>
        <v>-7.2</v>
      </c>
      <c r="I80" s="132">
        <f>Calcul_Puits!AO36+Calcul_Puits!AO37</f>
        <v>-4.0999999999999996</v>
      </c>
      <c r="J80" s="151">
        <f>Calcul_Puits!BS36+Calcul_Puits!BS37</f>
        <v>-3.5</v>
      </c>
      <c r="L80" s="159">
        <v>-10.7</v>
      </c>
      <c r="M80" s="160">
        <v>-7.2</v>
      </c>
      <c r="N80" s="160">
        <v>-4.0999999999999996</v>
      </c>
      <c r="O80" s="161">
        <v>-3.5</v>
      </c>
    </row>
    <row r="81" spans="2:17">
      <c r="B81" s="116" t="s">
        <v>55</v>
      </c>
      <c r="C81" s="133" t="s">
        <v>182</v>
      </c>
      <c r="D81" s="149">
        <f>Calcul_Puits!G65</f>
        <v>-7</v>
      </c>
      <c r="E81" s="149">
        <f>Calcul_Puits!J65</f>
        <v>-4</v>
      </c>
      <c r="F81" s="149">
        <f>Calcul_Puits!L65</f>
        <v>10</v>
      </c>
      <c r="G81" s="149">
        <f>Calcul_Puits!P65</f>
        <v>16.850285389993019</v>
      </c>
      <c r="H81" s="149">
        <f>Calcul_Puits!U65</f>
        <v>5.9258307314069043</v>
      </c>
      <c r="I81" s="149">
        <f>Calcul_Puits!AO65</f>
        <v>4.2201093720505014</v>
      </c>
      <c r="J81" s="150">
        <f>Calcul_Puits!BS65</f>
        <v>2.9956612490304906</v>
      </c>
      <c r="L81" s="153">
        <v>8.1602601212547903</v>
      </c>
      <c r="M81" s="149">
        <v>4.8215812711979398</v>
      </c>
      <c r="N81" s="149">
        <v>1.78343342033691</v>
      </c>
      <c r="O81" s="150">
        <v>1.19818809115282</v>
      </c>
    </row>
    <row r="82" spans="2:17">
      <c r="B82" s="118" t="s">
        <v>52</v>
      </c>
      <c r="C82" s="113" t="s">
        <v>182</v>
      </c>
      <c r="D82" s="146">
        <f>Calcul_Puits!F6</f>
        <v>7.4</v>
      </c>
      <c r="E82" s="146">
        <f>Calcul_Puits!J6</f>
        <v>7.4</v>
      </c>
      <c r="F82" s="146">
        <f>Calcul_Puits!L6</f>
        <v>7.4</v>
      </c>
      <c r="G82" s="146">
        <f>Calcul_Puits!P6</f>
        <v>7.4</v>
      </c>
      <c r="H82" s="146">
        <f>Calcul_Puits!U6</f>
        <v>7.4</v>
      </c>
      <c r="I82" s="146">
        <f>Calcul_Puits!AO6</f>
        <v>7.4</v>
      </c>
      <c r="J82" s="147">
        <f>Calcul_Puits!BS6</f>
        <v>7.4</v>
      </c>
      <c r="L82" s="154">
        <v>5</v>
      </c>
      <c r="M82" s="146">
        <v>5</v>
      </c>
      <c r="N82" s="146">
        <v>5</v>
      </c>
      <c r="O82" s="147">
        <v>5</v>
      </c>
    </row>
    <row r="83" spans="2:17" ht="15.75" thickBot="1">
      <c r="B83" s="119" t="s">
        <v>183</v>
      </c>
      <c r="C83" s="134" t="s">
        <v>182</v>
      </c>
      <c r="D83" s="120">
        <f>D81+D82</f>
        <v>0.40000000000000036</v>
      </c>
      <c r="E83" s="120">
        <f t="shared" ref="E83:F83" si="14">E81+E82</f>
        <v>3.4000000000000004</v>
      </c>
      <c r="F83" s="120">
        <f t="shared" si="14"/>
        <v>17.399999999999999</v>
      </c>
      <c r="G83" s="120">
        <f t="shared" ref="G83" si="15">G81+G82</f>
        <v>24.250285389993017</v>
      </c>
      <c r="H83" s="120">
        <f>H81+H82</f>
        <v>13.325830731406905</v>
      </c>
      <c r="I83" s="120">
        <f t="shared" ref="I83" si="16">I81+I82</f>
        <v>11.620109372050502</v>
      </c>
      <c r="J83" s="121">
        <f t="shared" ref="J83" si="17">J81+J82</f>
        <v>10.395661249030491</v>
      </c>
      <c r="K83" s="110"/>
      <c r="L83" s="162">
        <f t="shared" ref="L83" si="18">L81+L82</f>
        <v>13.16026012125479</v>
      </c>
      <c r="M83" s="134">
        <f t="shared" ref="M83" si="19">M81+M82</f>
        <v>9.8215812711979389</v>
      </c>
      <c r="N83" s="134">
        <f t="shared" ref="N83" si="20">N81+N82</f>
        <v>6.7834334203369098</v>
      </c>
      <c r="O83" s="135">
        <f t="shared" ref="O83" si="21">O81+O82</f>
        <v>6.1981880911528204</v>
      </c>
    </row>
    <row r="84" spans="2:17" ht="15" thickBot="1"/>
    <row r="85" spans="2:17" ht="15.75" thickBot="1">
      <c r="B85" s="296" t="s">
        <v>185</v>
      </c>
      <c r="C85" s="297"/>
      <c r="D85" s="115">
        <f t="shared" ref="D85:J85" si="22">D83+D80+D78</f>
        <v>42.228316516866563</v>
      </c>
      <c r="E85" s="115">
        <f t="shared" si="22"/>
        <v>22.472603280179776</v>
      </c>
      <c r="F85" s="115">
        <f t="shared" si="22"/>
        <v>34.216734131904005</v>
      </c>
      <c r="G85" s="115">
        <f t="shared" si="22"/>
        <v>26.616714245828916</v>
      </c>
      <c r="H85" s="115">
        <f t="shared" si="22"/>
        <v>28.616953302116915</v>
      </c>
      <c r="I85" s="115">
        <f t="shared" si="22"/>
        <v>22.675562120145187</v>
      </c>
      <c r="J85" s="115">
        <f t="shared" si="22"/>
        <v>14.232247282890139</v>
      </c>
      <c r="K85" s="109"/>
      <c r="L85" s="163">
        <f>L83+L80+L78</f>
        <v>58.480092316612748</v>
      </c>
      <c r="M85" s="132">
        <f>M83+M80+M78</f>
        <v>49.914488443549317</v>
      </c>
      <c r="N85" s="132">
        <f>N83+N80+N78</f>
        <v>51.294588011803214</v>
      </c>
      <c r="O85" s="151">
        <f>O83+O80+O78</f>
        <v>45.761692592583096</v>
      </c>
    </row>
    <row r="86" spans="2:17" ht="15" thickBot="1"/>
    <row r="87" spans="2:17" ht="15" thickBot="1">
      <c r="B87" s="299" t="s">
        <v>217</v>
      </c>
      <c r="C87" s="300"/>
      <c r="D87" s="174">
        <f>Calcul_Puits!F41+Calcul_Puits!F47+Calcul_Puits!F50</f>
        <v>13.824775758736653</v>
      </c>
      <c r="E87" s="174">
        <f>Calcul_Puits!J41+Calcul_Puits!J47+Calcul_Puits!J50</f>
        <v>12.965171844353792</v>
      </c>
      <c r="F87" s="174">
        <f>Calcul_Puits!L41+Calcul_Puits!L47+Calcul_Puits!L50</f>
        <v>13.568735594631674</v>
      </c>
      <c r="G87" s="174">
        <f>Calcul_Puits!P41+Calcul_Puits!P47+Calcul_Puits!P50</f>
        <v>17.208452668570498</v>
      </c>
      <c r="H87" s="174">
        <f>Calcul_Puits!U41+Calcul_Puits!U47+Calcul_Puits!U50</f>
        <v>20.536305467009804</v>
      </c>
      <c r="I87" s="174">
        <f>Calcul_Puits!AO41+Calcul_Puits!AO47+Calcul_Puits!AO50</f>
        <v>24.755832563231813</v>
      </c>
      <c r="J87" s="175">
        <f>Calcul_Puits!BS41+Calcul_Puits!BS47+Calcul_Puits!BS50</f>
        <v>28.044111687894365</v>
      </c>
      <c r="L87" s="176">
        <v>13.5156207381307</v>
      </c>
      <c r="M87" s="166">
        <v>20.2328607381307</v>
      </c>
      <c r="N87" s="166">
        <v>40.081820738130702</v>
      </c>
      <c r="O87" s="167">
        <v>54.056300738130702</v>
      </c>
    </row>
    <row r="88" spans="2:17">
      <c r="B88" s="301" t="s">
        <v>214</v>
      </c>
      <c r="C88" s="302"/>
      <c r="D88" s="168">
        <f>Calcul_Puits!F51</f>
        <v>28.193236379999998</v>
      </c>
      <c r="E88" s="168">
        <f>Calcul_Puits!J51</f>
        <v>29.772214469999994</v>
      </c>
      <c r="F88" s="168">
        <f>Calcul_Puits!L51</f>
        <v>31.359070349999996</v>
      </c>
      <c r="G88" s="168">
        <f>Calcul_Puits!P51</f>
        <v>34.317</v>
      </c>
      <c r="H88" s="169">
        <f>Calcul_Puits!U51</f>
        <v>32.886000000000003</v>
      </c>
      <c r="I88" s="169">
        <f>Calcul_Puits!AO51</f>
        <v>28.917000000000002</v>
      </c>
      <c r="J88" s="170">
        <f>Calcul_Puits!BS51</f>
        <v>25.515000000000001</v>
      </c>
      <c r="L88" s="177">
        <v>33.961179261869297</v>
      </c>
      <c r="M88" s="178">
        <v>41.211939261869297</v>
      </c>
      <c r="N88" s="178">
        <v>36.461979261869303</v>
      </c>
      <c r="O88" s="179">
        <v>33.053499261869298</v>
      </c>
      <c r="Q88" t="s">
        <v>201</v>
      </c>
    </row>
    <row r="89" spans="2:17">
      <c r="B89" s="303" t="s">
        <v>215</v>
      </c>
      <c r="C89" s="304"/>
      <c r="D89" s="164">
        <f>Calcul_Puits!F52</f>
        <v>7</v>
      </c>
      <c r="E89" s="164">
        <f>Calcul_Puits!J52</f>
        <v>8.0078269515477416</v>
      </c>
      <c r="F89" s="164">
        <f>Calcul_Puits!L52</f>
        <v>8.7199205241898738</v>
      </c>
      <c r="G89" s="164">
        <f>Calcul_Puits!P52</f>
        <v>8.633387844103142</v>
      </c>
      <c r="H89" s="164">
        <f>Calcul_Puits!U52</f>
        <v>10.015206517814976</v>
      </c>
      <c r="I89" s="164">
        <f>Calcul_Puits!AO52</f>
        <v>14.147484629801605</v>
      </c>
      <c r="J89" s="171">
        <f>Calcul_Puits!BS52</f>
        <v>18.665710579310254</v>
      </c>
      <c r="L89" s="180">
        <v>6.22143098387411</v>
      </c>
      <c r="M89" s="165">
        <v>8.4310936435213204</v>
      </c>
      <c r="N89" s="165">
        <v>15.757451423067799</v>
      </c>
      <c r="O89" s="181">
        <v>29.504824568927699</v>
      </c>
    </row>
    <row r="90" spans="2:17" ht="15" thickBot="1">
      <c r="B90" s="291" t="s">
        <v>190</v>
      </c>
      <c r="C90" s="292"/>
      <c r="D90" s="172">
        <f>(D88+D89)*(0.211/$C$68)</f>
        <v>8.2508587513111102</v>
      </c>
      <c r="E90" s="172">
        <f t="shared" ref="E90:I90" si="23">(E88+E89)*(0.211/$C$68)</f>
        <v>8.8573208221628583</v>
      </c>
      <c r="F90" s="172">
        <f t="shared" si="23"/>
        <v>9.396296749393402</v>
      </c>
      <c r="G90" s="172">
        <f t="shared" si="23"/>
        <v>10.069479816784179</v>
      </c>
      <c r="H90" s="172">
        <f t="shared" si="23"/>
        <v>10.05794952806551</v>
      </c>
      <c r="I90" s="172">
        <f t="shared" si="23"/>
        <v>10.096229174320154</v>
      </c>
      <c r="J90" s="173">
        <f>(J88+J89)*(0.211/$C$68)</f>
        <v>10.357922146927182</v>
      </c>
      <c r="L90" s="182">
        <v>9.4205897353909496</v>
      </c>
      <c r="M90" s="172">
        <v>11.6385332700416</v>
      </c>
      <c r="N90" s="172">
        <v>12.2425554161352</v>
      </c>
      <c r="O90" s="173"/>
    </row>
    <row r="91" spans="2:17" ht="15" thickBot="1"/>
    <row r="92" spans="2:17" ht="15" thickBot="1">
      <c r="B92" s="267" t="s">
        <v>216</v>
      </c>
      <c r="C92" s="269"/>
      <c r="D92" s="268">
        <f>D88*2.67+D89*2.14</f>
        <v>90.255941134599993</v>
      </c>
      <c r="E92" s="268">
        <f t="shared" ref="E92:J92" si="24">E88*2.67+E89*2.14</f>
        <v>96.62856231121215</v>
      </c>
      <c r="F92" s="268">
        <f t="shared" si="24"/>
        <v>102.38934775626632</v>
      </c>
      <c r="G92" s="268">
        <f t="shared" si="24"/>
        <v>110.10183998638072</v>
      </c>
      <c r="H92" s="268">
        <f t="shared" si="24"/>
        <v>109.23816194812406</v>
      </c>
      <c r="I92" s="268">
        <f t="shared" si="24"/>
        <v>107.48400710777544</v>
      </c>
      <c r="J92" s="269">
        <f t="shared" si="24"/>
        <v>108.06967063972394</v>
      </c>
    </row>
  </sheetData>
  <mergeCells count="23">
    <mergeCell ref="B6:I7"/>
    <mergeCell ref="B8:B9"/>
    <mergeCell ref="F8:I8"/>
    <mergeCell ref="B12:B13"/>
    <mergeCell ref="B20:B21"/>
    <mergeCell ref="C8:E8"/>
    <mergeCell ref="C12:E12"/>
    <mergeCell ref="F12:I12"/>
    <mergeCell ref="C20:E20"/>
    <mergeCell ref="F20:I20"/>
    <mergeCell ref="C25:E25"/>
    <mergeCell ref="F25:I25"/>
    <mergeCell ref="D73:F73"/>
    <mergeCell ref="G73:J73"/>
    <mergeCell ref="B25:B26"/>
    <mergeCell ref="B90:C90"/>
    <mergeCell ref="B50:E50"/>
    <mergeCell ref="L73:O73"/>
    <mergeCell ref="B85:C85"/>
    <mergeCell ref="B72:J72"/>
    <mergeCell ref="B87:C87"/>
    <mergeCell ref="B88:C88"/>
    <mergeCell ref="B89:C89"/>
  </mergeCells>
  <pageMargins left="0" right="0" top="0.39370078740157505" bottom="0.39370078740157505" header="0" footer="0"/>
  <pageSetup paperSize="9" fitToWidth="0" fitToHeight="0" pageOrder="overThenDown" orientation="portrait" useFirstPageNumber="1" r:id="rId1"/>
  <headerFooter>
    <oddHeader>&amp;C&amp;A</oddHeader>
    <oddFooter>&amp;CPage &amp;P</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AMI78"/>
  <sheetViews>
    <sheetView tabSelected="1" topLeftCell="D1" zoomScale="70" zoomScaleNormal="70" workbookViewId="0">
      <pane xSplit="2" ySplit="1" topLeftCell="F56" activePane="bottomRight" state="frozen"/>
      <selection activeCell="D1" sqref="D1"/>
      <selection pane="topRight" activeCell="F1" sqref="F1"/>
      <selection pane="bottomLeft" activeCell="D2" sqref="D2"/>
      <selection pane="bottomRight" activeCell="G64" sqref="G64"/>
    </sheetView>
  </sheetViews>
  <sheetFormatPr baseColWidth="10" defaultColWidth="11" defaultRowHeight="14.25"/>
  <cols>
    <col min="1" max="1" width="42.375" customWidth="1"/>
    <col min="2" max="2" width="27" style="1" customWidth="1"/>
    <col min="3" max="3" width="53.625" style="1" customWidth="1"/>
    <col min="4" max="4" width="23.875" style="1" customWidth="1"/>
    <col min="5" max="5" width="34.5" style="1" customWidth="1"/>
    <col min="6" max="10" width="9.125" customWidth="1"/>
    <col min="11" max="11" width="12.5" bestFit="1" customWidth="1"/>
    <col min="12" max="15" width="9.125" customWidth="1"/>
    <col min="16" max="16" width="10.625" customWidth="1"/>
    <col min="17" max="17" width="7.375" customWidth="1"/>
    <col min="18" max="18" width="6.375" customWidth="1"/>
    <col min="19" max="19" width="6.625" customWidth="1"/>
    <col min="20" max="20" width="6.375" customWidth="1"/>
    <col min="21" max="21" width="9.375" customWidth="1"/>
    <col min="22" max="71" width="6.625" customWidth="1"/>
    <col min="72" max="1023" width="10.625" customWidth="1"/>
    <col min="1024" max="1024" width="11" customWidth="1"/>
  </cols>
  <sheetData>
    <row r="1" spans="1:1023" ht="30">
      <c r="A1" s="29" t="s">
        <v>57</v>
      </c>
      <c r="B1" s="29" t="s">
        <v>58</v>
      </c>
      <c r="C1" s="29" t="s">
        <v>59</v>
      </c>
      <c r="D1" s="29" t="s">
        <v>60</v>
      </c>
      <c r="E1" s="30" t="s">
        <v>61</v>
      </c>
      <c r="F1" s="31">
        <v>2015</v>
      </c>
      <c r="G1" s="31">
        <v>2016</v>
      </c>
      <c r="H1" s="31">
        <v>2017</v>
      </c>
      <c r="I1" s="31">
        <v>2018</v>
      </c>
      <c r="J1" s="31">
        <v>2019</v>
      </c>
      <c r="K1" s="31">
        <v>2020</v>
      </c>
      <c r="L1" s="31">
        <v>2021</v>
      </c>
      <c r="M1" s="31">
        <v>2022</v>
      </c>
      <c r="N1" s="31">
        <v>2023</v>
      </c>
      <c r="O1" s="31">
        <v>2024</v>
      </c>
      <c r="P1" s="31">
        <v>2025</v>
      </c>
      <c r="Q1" s="31">
        <v>2026</v>
      </c>
      <c r="R1" s="31">
        <v>2027</v>
      </c>
      <c r="S1" s="31">
        <v>2028</v>
      </c>
      <c r="T1" s="31">
        <v>2029</v>
      </c>
      <c r="U1" s="31">
        <v>2030</v>
      </c>
      <c r="V1" s="31">
        <v>2031</v>
      </c>
      <c r="W1" s="31">
        <v>2032</v>
      </c>
      <c r="X1" s="31">
        <v>2033</v>
      </c>
      <c r="Y1" s="31">
        <v>2034</v>
      </c>
      <c r="Z1" s="31">
        <v>2035</v>
      </c>
      <c r="AA1" s="31">
        <v>2036</v>
      </c>
      <c r="AB1" s="31">
        <v>2037</v>
      </c>
      <c r="AC1" s="31">
        <v>2038</v>
      </c>
      <c r="AD1" s="31">
        <v>2039</v>
      </c>
      <c r="AE1" s="31">
        <v>2040</v>
      </c>
      <c r="AF1" s="31">
        <v>2041</v>
      </c>
      <c r="AG1" s="31">
        <v>2042</v>
      </c>
      <c r="AH1" s="31">
        <v>2043</v>
      </c>
      <c r="AI1" s="31">
        <v>2044</v>
      </c>
      <c r="AJ1" s="31">
        <v>2045</v>
      </c>
      <c r="AK1" s="31">
        <v>2046</v>
      </c>
      <c r="AL1" s="31">
        <v>2047</v>
      </c>
      <c r="AM1" s="31">
        <v>2048</v>
      </c>
      <c r="AN1" s="31">
        <v>2049</v>
      </c>
      <c r="AO1" s="31">
        <v>2050</v>
      </c>
      <c r="AP1" s="31">
        <v>2051</v>
      </c>
      <c r="AQ1" s="31">
        <v>2052</v>
      </c>
      <c r="AR1" s="31">
        <v>2053</v>
      </c>
      <c r="AS1" s="31">
        <v>2054</v>
      </c>
      <c r="AT1" s="31">
        <v>2055</v>
      </c>
      <c r="AU1" s="31">
        <v>2056</v>
      </c>
      <c r="AV1" s="31">
        <v>2057</v>
      </c>
      <c r="AW1" s="31">
        <v>2058</v>
      </c>
      <c r="AX1" s="31">
        <v>2059</v>
      </c>
      <c r="AY1" s="31">
        <v>2060</v>
      </c>
      <c r="AZ1" s="31">
        <v>2061</v>
      </c>
      <c r="BA1" s="31">
        <v>2062</v>
      </c>
      <c r="BB1" s="31">
        <v>2063</v>
      </c>
      <c r="BC1" s="31">
        <v>2064</v>
      </c>
      <c r="BD1" s="31">
        <v>2065</v>
      </c>
      <c r="BE1" s="31">
        <v>2066</v>
      </c>
      <c r="BF1" s="31">
        <v>2067</v>
      </c>
      <c r="BG1" s="31">
        <v>2068</v>
      </c>
      <c r="BH1" s="31">
        <v>2069</v>
      </c>
      <c r="BI1" s="31">
        <v>2070</v>
      </c>
      <c r="BJ1" s="31">
        <v>2071</v>
      </c>
      <c r="BK1" s="31">
        <v>2072</v>
      </c>
      <c r="BL1" s="31">
        <v>2073</v>
      </c>
      <c r="BM1" s="31">
        <v>2074</v>
      </c>
      <c r="BN1" s="31">
        <v>2075</v>
      </c>
      <c r="BO1" s="31">
        <v>2076</v>
      </c>
      <c r="BP1" s="31">
        <v>2077</v>
      </c>
      <c r="BQ1" s="31">
        <v>2078</v>
      </c>
      <c r="BR1" s="31">
        <v>2079</v>
      </c>
      <c r="BS1" s="31">
        <v>2080</v>
      </c>
    </row>
    <row r="2" spans="1:1023" ht="57">
      <c r="A2" t="s">
        <v>62</v>
      </c>
      <c r="B2" s="1" t="s">
        <v>63</v>
      </c>
      <c r="C2" s="1" t="s">
        <v>64</v>
      </c>
      <c r="D2" s="1" t="s">
        <v>65</v>
      </c>
      <c r="E2" s="32" t="s">
        <v>66</v>
      </c>
      <c r="F2" s="34">
        <v>4649</v>
      </c>
      <c r="G2" s="38">
        <v>4691.1697836450312</v>
      </c>
      <c r="H2" s="38">
        <v>4691.1074440777411</v>
      </c>
      <c r="I2" s="37">
        <v>4720.5500550055012</v>
      </c>
      <c r="J2" s="26">
        <f>+I2+J3-J4-J9-(-1*J36)*0.7</f>
        <v>4744.485361640357</v>
      </c>
      <c r="K2" s="26">
        <f>+J2+K3-K4-K9-(-1*K36)*0.7</f>
        <v>4770.6739534385752</v>
      </c>
      <c r="L2" s="26">
        <f>+K2+L3-L4-L9-(-1*L36)*0.7</f>
        <v>4791.9568339023854</v>
      </c>
      <c r="M2" s="26">
        <f>+L2+M3-M4-M9-(-1*M36)*0.7</f>
        <v>4807.2810322249252</v>
      </c>
      <c r="N2" s="26">
        <f>+M2+N3-N4-N9-(-1*N36)*0.7</f>
        <v>4816.6465484061964</v>
      </c>
      <c r="O2" s="26">
        <f t="shared" ref="O2:BS2" si="0">+N2+O3-O4-O9-(-1*O36)*0.7</f>
        <v>4820.0533824462</v>
      </c>
      <c r="P2" s="35">
        <f t="shared" si="0"/>
        <v>4817.501534344934</v>
      </c>
      <c r="Q2" s="26">
        <f t="shared" si="0"/>
        <v>4817.0041064968327</v>
      </c>
      <c r="R2" s="26">
        <f t="shared" si="0"/>
        <v>4818.5610989018951</v>
      </c>
      <c r="S2" s="26">
        <f t="shared" si="0"/>
        <v>4822.1725115601239</v>
      </c>
      <c r="T2" s="26">
        <f t="shared" si="0"/>
        <v>4827.8383444715164</v>
      </c>
      <c r="U2" s="35">
        <f t="shared" si="0"/>
        <v>4835.5585976360735</v>
      </c>
      <c r="V2" s="26">
        <f t="shared" si="0"/>
        <v>4842.7413508006312</v>
      </c>
      <c r="W2" s="26">
        <f t="shared" si="0"/>
        <v>4849.3866039651875</v>
      </c>
      <c r="X2" s="26">
        <f t="shared" si="0"/>
        <v>4855.4943571297445</v>
      </c>
      <c r="Y2" s="26">
        <f t="shared" si="0"/>
        <v>4861.0646102943019</v>
      </c>
      <c r="Z2" s="26">
        <f t="shared" si="0"/>
        <v>4866.097363458859</v>
      </c>
      <c r="AA2" s="26">
        <f t="shared" si="0"/>
        <v>4870.5926166234167</v>
      </c>
      <c r="AB2" s="26">
        <f t="shared" si="0"/>
        <v>4874.5503697879731</v>
      </c>
      <c r="AC2" s="26">
        <f t="shared" si="0"/>
        <v>4877.97062295253</v>
      </c>
      <c r="AD2" s="26">
        <f t="shared" si="0"/>
        <v>4880.8533761170875</v>
      </c>
      <c r="AE2" s="26">
        <f t="shared" si="0"/>
        <v>4883.1986292816446</v>
      </c>
      <c r="AF2" s="26">
        <f t="shared" si="0"/>
        <v>4885.0063824462022</v>
      </c>
      <c r="AG2" s="26">
        <f t="shared" si="0"/>
        <v>4886.2766356107586</v>
      </c>
      <c r="AH2" s="26">
        <f t="shared" si="0"/>
        <v>4887.0093887753155</v>
      </c>
      <c r="AI2" s="26">
        <f t="shared" si="0"/>
        <v>4887.204641939873</v>
      </c>
      <c r="AJ2" s="26">
        <f t="shared" si="0"/>
        <v>4886.8623951044301</v>
      </c>
      <c r="AK2" s="26">
        <f t="shared" si="0"/>
        <v>4885.9826482689878</v>
      </c>
      <c r="AL2" s="26">
        <f t="shared" si="0"/>
        <v>4884.5654014335441</v>
      </c>
      <c r="AM2" s="26">
        <f t="shared" si="0"/>
        <v>4882.6106545981011</v>
      </c>
      <c r="AN2" s="26">
        <f t="shared" si="0"/>
        <v>4880.1184077626585</v>
      </c>
      <c r="AO2" s="35">
        <f t="shared" si="0"/>
        <v>4877.0886609272156</v>
      </c>
      <c r="AP2" s="26">
        <f t="shared" si="0"/>
        <v>4873.7155807584386</v>
      </c>
      <c r="AQ2" s="26">
        <f t="shared" si="0"/>
        <v>4869.9991672563292</v>
      </c>
      <c r="AR2" s="26">
        <f t="shared" si="0"/>
        <v>4865.9394204208866</v>
      </c>
      <c r="AS2" s="26">
        <f t="shared" si="0"/>
        <v>4861.5363402521098</v>
      </c>
      <c r="AT2" s="26">
        <f t="shared" si="0"/>
        <v>4856.7899267499997</v>
      </c>
      <c r="AU2" s="26">
        <f t="shared" si="0"/>
        <v>4851.7001799145573</v>
      </c>
      <c r="AV2" s="26">
        <f t="shared" si="0"/>
        <v>4846.2670997457808</v>
      </c>
      <c r="AW2" s="26">
        <f t="shared" si="0"/>
        <v>4840.490686243671</v>
      </c>
      <c r="AX2" s="26">
        <f t="shared" si="0"/>
        <v>4834.370939408228</v>
      </c>
      <c r="AY2" s="26">
        <f t="shared" si="0"/>
        <v>4827.9078592394517</v>
      </c>
      <c r="AZ2" s="26">
        <f t="shared" si="0"/>
        <v>4821.1014457373421</v>
      </c>
      <c r="BA2" s="26">
        <f t="shared" si="0"/>
        <v>4813.9516989018985</v>
      </c>
      <c r="BB2" s="26">
        <f t="shared" si="0"/>
        <v>4806.4586187331215</v>
      </c>
      <c r="BC2" s="26">
        <f t="shared" si="0"/>
        <v>4798.6222052310122</v>
      </c>
      <c r="BD2" s="26">
        <f t="shared" si="0"/>
        <v>4790.4424583955688</v>
      </c>
      <c r="BE2" s="26">
        <f t="shared" si="0"/>
        <v>4781.9193782267921</v>
      </c>
      <c r="BF2" s="26">
        <f t="shared" si="0"/>
        <v>4773.0529647246831</v>
      </c>
      <c r="BG2" s="26">
        <f t="shared" si="0"/>
        <v>4763.8432178892399</v>
      </c>
      <c r="BH2" s="26">
        <f t="shared" si="0"/>
        <v>4754.2901377204635</v>
      </c>
      <c r="BI2" s="26">
        <f t="shared" si="0"/>
        <v>4744.3937242183538</v>
      </c>
      <c r="BJ2" s="26">
        <f t="shared" si="0"/>
        <v>4734.1539773829109</v>
      </c>
      <c r="BK2" s="26">
        <f t="shared" si="0"/>
        <v>4723.5708972141347</v>
      </c>
      <c r="BL2" s="26">
        <f t="shared" si="0"/>
        <v>4712.6444837120252</v>
      </c>
      <c r="BM2" s="26">
        <f t="shared" si="0"/>
        <v>4701.3747368765817</v>
      </c>
      <c r="BN2" s="26">
        <f t="shared" si="0"/>
        <v>4689.7616567078057</v>
      </c>
      <c r="BO2" s="26">
        <f t="shared" si="0"/>
        <v>4677.8052432056957</v>
      </c>
      <c r="BP2" s="26">
        <f t="shared" si="0"/>
        <v>4665.5054963702523</v>
      </c>
      <c r="BQ2" s="26">
        <f t="shared" si="0"/>
        <v>4652.8624162014758</v>
      </c>
      <c r="BR2" s="26">
        <f t="shared" si="0"/>
        <v>4639.8760026993659</v>
      </c>
      <c r="BS2" s="35">
        <f t="shared" si="0"/>
        <v>4626.5462558639229</v>
      </c>
    </row>
    <row r="3" spans="1:1023" ht="71.25">
      <c r="A3" t="s">
        <v>67</v>
      </c>
      <c r="B3" s="33" t="s">
        <v>68</v>
      </c>
      <c r="C3" s="1" t="s">
        <v>69</v>
      </c>
      <c r="D3" s="1" t="s">
        <v>70</v>
      </c>
      <c r="E3" s="3" t="s">
        <v>71</v>
      </c>
      <c r="F3" s="34">
        <f>Hypothèses_et_résultats!$C$14</f>
        <v>145.1</v>
      </c>
      <c r="G3" s="38">
        <v>141.68342989532749</v>
      </c>
      <c r="H3" s="38">
        <v>138.58413087041311</v>
      </c>
      <c r="I3" s="38">
        <v>142.60175078510215</v>
      </c>
      <c r="J3" s="38">
        <f>Hypothèses_et_résultats!$D$14</f>
        <v>142.6</v>
      </c>
      <c r="K3" s="38">
        <v>142.62295117526193</v>
      </c>
      <c r="L3" s="38">
        <f>Hypothèses_et_résultats!$E$14</f>
        <v>142.6</v>
      </c>
      <c r="M3" s="25">
        <f>L3+($P3-$L3)/4</f>
        <v>138.625</v>
      </c>
      <c r="N3" s="25">
        <f t="shared" ref="M3:O8" si="1">M3+($P3-$L3)/4</f>
        <v>134.65</v>
      </c>
      <c r="O3" s="25">
        <f t="shared" si="1"/>
        <v>130.67500000000001</v>
      </c>
      <c r="P3" s="38">
        <f>Hypothèses_et_résultats!F14</f>
        <v>126.7</v>
      </c>
      <c r="Q3" s="25">
        <f>P3+($U3-$P3)/5</f>
        <v>127.32000000000001</v>
      </c>
      <c r="R3" s="25">
        <f t="shared" ref="Q3:T8" si="2">Q3+($U3-$P3)/5</f>
        <v>127.94000000000001</v>
      </c>
      <c r="S3" s="25">
        <f t="shared" si="2"/>
        <v>128.56</v>
      </c>
      <c r="T3" s="25">
        <f t="shared" si="2"/>
        <v>129.18</v>
      </c>
      <c r="U3" s="38">
        <f>Hypothèses_et_résultats!$G$14</f>
        <v>129.80000000000001</v>
      </c>
      <c r="V3" s="25">
        <f>U3+($AO3-$U3)/20</f>
        <v>129.47500000000002</v>
      </c>
      <c r="W3" s="25">
        <f t="shared" ref="W3:AN4" si="3">V3+($AO3-$U3)/20</f>
        <v>129.15000000000003</v>
      </c>
      <c r="X3" s="25">
        <f t="shared" si="3"/>
        <v>128.82500000000005</v>
      </c>
      <c r="Y3" s="25">
        <f t="shared" si="3"/>
        <v>128.50000000000006</v>
      </c>
      <c r="Z3" s="25">
        <f t="shared" si="3"/>
        <v>128.17500000000007</v>
      </c>
      <c r="AA3" s="25">
        <f t="shared" si="3"/>
        <v>127.85000000000007</v>
      </c>
      <c r="AB3" s="25">
        <f t="shared" si="3"/>
        <v>127.52500000000006</v>
      </c>
      <c r="AC3" s="25">
        <f t="shared" si="3"/>
        <v>127.20000000000006</v>
      </c>
      <c r="AD3" s="25">
        <f t="shared" si="3"/>
        <v>126.87500000000006</v>
      </c>
      <c r="AE3" s="25">
        <f t="shared" si="3"/>
        <v>126.55000000000005</v>
      </c>
      <c r="AF3" s="25">
        <f t="shared" si="3"/>
        <v>126.22500000000005</v>
      </c>
      <c r="AG3" s="25">
        <f t="shared" si="3"/>
        <v>125.90000000000005</v>
      </c>
      <c r="AH3" s="25">
        <f t="shared" si="3"/>
        <v>125.57500000000005</v>
      </c>
      <c r="AI3" s="25">
        <f t="shared" si="3"/>
        <v>125.25000000000004</v>
      </c>
      <c r="AJ3" s="25">
        <f t="shared" si="3"/>
        <v>124.92500000000004</v>
      </c>
      <c r="AK3" s="25">
        <f t="shared" si="3"/>
        <v>124.60000000000004</v>
      </c>
      <c r="AL3" s="25">
        <f t="shared" si="3"/>
        <v>124.27500000000003</v>
      </c>
      <c r="AM3" s="25">
        <f t="shared" si="3"/>
        <v>123.95000000000003</v>
      </c>
      <c r="AN3" s="25">
        <f t="shared" si="3"/>
        <v>123.62500000000003</v>
      </c>
      <c r="AO3" s="38">
        <f>Hypothèses_et_résultats!$H$14</f>
        <v>123.3</v>
      </c>
      <c r="AP3" s="25">
        <f t="shared" ref="AP3:BR3" si="4">AO3+($BS3-$AO3)/30</f>
        <v>123.19</v>
      </c>
      <c r="AQ3" s="25">
        <f t="shared" si="4"/>
        <v>123.08</v>
      </c>
      <c r="AR3" s="25">
        <f t="shared" si="4"/>
        <v>122.97</v>
      </c>
      <c r="AS3" s="25">
        <f t="shared" si="4"/>
        <v>122.86</v>
      </c>
      <c r="AT3" s="25">
        <f t="shared" si="4"/>
        <v>122.75</v>
      </c>
      <c r="AU3" s="25">
        <f t="shared" si="4"/>
        <v>122.64</v>
      </c>
      <c r="AV3" s="25">
        <f t="shared" si="4"/>
        <v>122.53</v>
      </c>
      <c r="AW3" s="25">
        <f t="shared" si="4"/>
        <v>122.42</v>
      </c>
      <c r="AX3" s="25">
        <f t="shared" si="4"/>
        <v>122.31</v>
      </c>
      <c r="AY3" s="25">
        <f t="shared" si="4"/>
        <v>122.2</v>
      </c>
      <c r="AZ3" s="25">
        <f t="shared" si="4"/>
        <v>122.09</v>
      </c>
      <c r="BA3" s="25">
        <f t="shared" si="4"/>
        <v>121.98</v>
      </c>
      <c r="BB3" s="25">
        <f t="shared" si="4"/>
        <v>121.87</v>
      </c>
      <c r="BC3" s="25">
        <f t="shared" si="4"/>
        <v>121.76</v>
      </c>
      <c r="BD3" s="25">
        <f t="shared" si="4"/>
        <v>121.65</v>
      </c>
      <c r="BE3" s="25">
        <f t="shared" si="4"/>
        <v>121.54</v>
      </c>
      <c r="BF3" s="25">
        <f t="shared" si="4"/>
        <v>121.43</v>
      </c>
      <c r="BG3" s="25">
        <f t="shared" si="4"/>
        <v>121.32000000000001</v>
      </c>
      <c r="BH3" s="25">
        <f t="shared" si="4"/>
        <v>121.21000000000001</v>
      </c>
      <c r="BI3" s="25">
        <f t="shared" si="4"/>
        <v>121.10000000000001</v>
      </c>
      <c r="BJ3" s="25">
        <f t="shared" si="4"/>
        <v>120.99000000000001</v>
      </c>
      <c r="BK3" s="25">
        <f t="shared" si="4"/>
        <v>120.88000000000001</v>
      </c>
      <c r="BL3" s="25">
        <f t="shared" si="4"/>
        <v>120.77000000000001</v>
      </c>
      <c r="BM3" s="25">
        <f t="shared" si="4"/>
        <v>120.66000000000001</v>
      </c>
      <c r="BN3" s="25">
        <f t="shared" si="4"/>
        <v>120.55000000000001</v>
      </c>
      <c r="BO3" s="25">
        <f t="shared" si="4"/>
        <v>120.44000000000001</v>
      </c>
      <c r="BP3" s="25">
        <f t="shared" si="4"/>
        <v>120.33000000000001</v>
      </c>
      <c r="BQ3" s="25">
        <f t="shared" si="4"/>
        <v>120.22000000000001</v>
      </c>
      <c r="BR3" s="25">
        <f t="shared" si="4"/>
        <v>120.11000000000001</v>
      </c>
      <c r="BS3" s="38">
        <f>Hypothèses_et_résultats!$I$14</f>
        <v>120</v>
      </c>
    </row>
    <row r="4" spans="1:1023" ht="57">
      <c r="B4" s="33"/>
      <c r="D4" s="1" t="s">
        <v>72</v>
      </c>
      <c r="E4" s="212" t="s">
        <v>73</v>
      </c>
      <c r="F4" s="213">
        <f>Hypothèses_et_résultats!$C$15</f>
        <v>20.371328115905573</v>
      </c>
      <c r="G4" s="214">
        <v>23.664073537040441</v>
      </c>
      <c r="H4" s="214">
        <v>28.785355960087905</v>
      </c>
      <c r="I4" s="214">
        <v>33.262462463651012</v>
      </c>
      <c r="J4" s="214">
        <f>Hypothèses_et_résultats!$D$15</f>
        <v>36.295342732232868</v>
      </c>
      <c r="K4" s="214">
        <v>37.206762069197893</v>
      </c>
      <c r="L4" s="214">
        <f>Hypothèses_et_résultats!$E$15</f>
        <v>37.549343586824051</v>
      </c>
      <c r="M4" s="215">
        <f>L4+($P4-$L4)/4</f>
        <v>37.912007690118038</v>
      </c>
      <c r="N4" s="215">
        <f t="shared" si="1"/>
        <v>38.274671793412026</v>
      </c>
      <c r="O4" s="215">
        <f t="shared" si="1"/>
        <v>38.637335896706013</v>
      </c>
      <c r="P4" s="214">
        <f>Hypothèses_et_résultats!$F$15</f>
        <v>39</v>
      </c>
      <c r="Q4" s="215">
        <f>P4+($U4-$P4)/5</f>
        <v>37.4</v>
      </c>
      <c r="R4" s="215">
        <f t="shared" si="2"/>
        <v>35.799999999999997</v>
      </c>
      <c r="S4" s="215">
        <f t="shared" si="2"/>
        <v>34.199999999999996</v>
      </c>
      <c r="T4" s="215">
        <f t="shared" si="2"/>
        <v>32.599999999999994</v>
      </c>
      <c r="U4" s="214">
        <f>Hypothèses_et_résultats!$G$15</f>
        <v>31</v>
      </c>
      <c r="V4" s="215">
        <f>U4+($AO4-$U4)/20</f>
        <v>31.3</v>
      </c>
      <c r="W4" s="215">
        <f t="shared" si="3"/>
        <v>31.6</v>
      </c>
      <c r="X4" s="215">
        <f t="shared" si="3"/>
        <v>31.900000000000002</v>
      </c>
      <c r="Y4" s="215">
        <f t="shared" si="3"/>
        <v>32.200000000000003</v>
      </c>
      <c r="Z4" s="215">
        <f t="shared" si="3"/>
        <v>32.5</v>
      </c>
      <c r="AA4" s="215">
        <f t="shared" si="3"/>
        <v>32.799999999999997</v>
      </c>
      <c r="AB4" s="215">
        <f t="shared" si="3"/>
        <v>33.099999999999994</v>
      </c>
      <c r="AC4" s="215">
        <f t="shared" si="3"/>
        <v>33.399999999999991</v>
      </c>
      <c r="AD4" s="215">
        <f t="shared" si="3"/>
        <v>33.699999999999989</v>
      </c>
      <c r="AE4" s="215">
        <f t="shared" si="3"/>
        <v>33.999999999999986</v>
      </c>
      <c r="AF4" s="215">
        <f t="shared" si="3"/>
        <v>34.299999999999983</v>
      </c>
      <c r="AG4" s="215">
        <f t="shared" si="3"/>
        <v>34.59999999999998</v>
      </c>
      <c r="AH4" s="215">
        <f t="shared" si="3"/>
        <v>34.899999999999977</v>
      </c>
      <c r="AI4" s="215">
        <f t="shared" si="3"/>
        <v>35.199999999999974</v>
      </c>
      <c r="AJ4" s="215">
        <f t="shared" si="3"/>
        <v>35.499999999999972</v>
      </c>
      <c r="AK4" s="215">
        <f t="shared" si="3"/>
        <v>35.799999999999969</v>
      </c>
      <c r="AL4" s="215">
        <f t="shared" si="3"/>
        <v>36.099999999999966</v>
      </c>
      <c r="AM4" s="215">
        <f t="shared" si="3"/>
        <v>36.399999999999963</v>
      </c>
      <c r="AN4" s="215">
        <f t="shared" si="3"/>
        <v>36.69999999999996</v>
      </c>
      <c r="AO4" s="214">
        <f>Hypothèses_et_résultats!$H$15</f>
        <v>37</v>
      </c>
      <c r="AP4" s="215">
        <f t="shared" ref="AP4:BR4" si="5">AO4+($BS4-$AO4)/30</f>
        <v>37.233333333333334</v>
      </c>
      <c r="AQ4" s="215">
        <f t="shared" si="5"/>
        <v>37.466666666666669</v>
      </c>
      <c r="AR4" s="215">
        <f t="shared" si="5"/>
        <v>37.700000000000003</v>
      </c>
      <c r="AS4" s="215">
        <f t="shared" si="5"/>
        <v>37.933333333333337</v>
      </c>
      <c r="AT4" s="215">
        <f t="shared" si="5"/>
        <v>38.166666666666671</v>
      </c>
      <c r="AU4" s="215">
        <f t="shared" si="5"/>
        <v>38.400000000000006</v>
      </c>
      <c r="AV4" s="215">
        <f t="shared" si="5"/>
        <v>38.63333333333334</v>
      </c>
      <c r="AW4" s="215">
        <f t="shared" si="5"/>
        <v>38.866666666666674</v>
      </c>
      <c r="AX4" s="215">
        <f t="shared" si="5"/>
        <v>39.100000000000009</v>
      </c>
      <c r="AY4" s="215">
        <f t="shared" si="5"/>
        <v>39.333333333333343</v>
      </c>
      <c r="AZ4" s="215">
        <f t="shared" si="5"/>
        <v>39.566666666666677</v>
      </c>
      <c r="BA4" s="215">
        <f t="shared" si="5"/>
        <v>39.800000000000011</v>
      </c>
      <c r="BB4" s="215">
        <f t="shared" si="5"/>
        <v>40.033333333333346</v>
      </c>
      <c r="BC4" s="215">
        <f t="shared" si="5"/>
        <v>40.26666666666668</v>
      </c>
      <c r="BD4" s="215">
        <f t="shared" si="5"/>
        <v>40.500000000000014</v>
      </c>
      <c r="BE4" s="215">
        <f t="shared" si="5"/>
        <v>40.733333333333348</v>
      </c>
      <c r="BF4" s="215">
        <f t="shared" si="5"/>
        <v>40.966666666666683</v>
      </c>
      <c r="BG4" s="215">
        <f t="shared" si="5"/>
        <v>41.200000000000017</v>
      </c>
      <c r="BH4" s="215">
        <f t="shared" si="5"/>
        <v>41.433333333333351</v>
      </c>
      <c r="BI4" s="215">
        <f t="shared" si="5"/>
        <v>41.666666666666686</v>
      </c>
      <c r="BJ4" s="215">
        <f t="shared" si="5"/>
        <v>41.90000000000002</v>
      </c>
      <c r="BK4" s="215">
        <f t="shared" si="5"/>
        <v>42.133333333333354</v>
      </c>
      <c r="BL4" s="215">
        <f t="shared" si="5"/>
        <v>42.366666666666688</v>
      </c>
      <c r="BM4" s="215">
        <f t="shared" si="5"/>
        <v>42.600000000000023</v>
      </c>
      <c r="BN4" s="215">
        <f t="shared" si="5"/>
        <v>42.833333333333357</v>
      </c>
      <c r="BO4" s="215">
        <f t="shared" si="5"/>
        <v>43.066666666666691</v>
      </c>
      <c r="BP4" s="215">
        <f t="shared" si="5"/>
        <v>43.300000000000026</v>
      </c>
      <c r="BQ4" s="215">
        <f t="shared" si="5"/>
        <v>43.53333333333336</v>
      </c>
      <c r="BR4" s="215">
        <f t="shared" si="5"/>
        <v>43.766666666666694</v>
      </c>
      <c r="BS4" s="214">
        <f>Hypothèses_et_résultats!$I$15</f>
        <v>44</v>
      </c>
    </row>
    <row r="5" spans="1:1023" ht="35.1" customHeight="1">
      <c r="A5" t="s">
        <v>67</v>
      </c>
      <c r="B5" s="33" t="s">
        <v>68</v>
      </c>
      <c r="C5" s="1" t="s">
        <v>69</v>
      </c>
      <c r="D5" s="1" t="s">
        <v>74</v>
      </c>
      <c r="E5" s="216" t="s">
        <v>202</v>
      </c>
      <c r="F5" s="217">
        <f t="shared" ref="F5:L5" si="6">F4/F2</f>
        <v>4.3818731159186008E-3</v>
      </c>
      <c r="G5" s="217">
        <f t="shared" si="6"/>
        <v>5.0443865023903469E-3</v>
      </c>
      <c r="H5" s="217">
        <f t="shared" si="6"/>
        <v>6.1361536275251587E-3</v>
      </c>
      <c r="I5" s="217">
        <f>I4/I2</f>
        <v>7.0463107214339769E-3</v>
      </c>
      <c r="J5" s="217">
        <f t="shared" si="6"/>
        <v>7.6500062632049361E-3</v>
      </c>
      <c r="K5" s="217">
        <f t="shared" si="6"/>
        <v>7.7990578338266543E-3</v>
      </c>
      <c r="L5" s="217">
        <f t="shared" si="6"/>
        <v>7.8359102321556833E-3</v>
      </c>
      <c r="M5" s="218">
        <f t="shared" si="1"/>
        <v>7.9008033320688772E-3</v>
      </c>
      <c r="N5" s="218">
        <f t="shared" si="1"/>
        <v>7.9656964319820694E-3</v>
      </c>
      <c r="O5" s="218">
        <f t="shared" si="1"/>
        <v>8.0305895318952616E-3</v>
      </c>
      <c r="P5" s="219">
        <f>Hypothèses_et_résultats!F16</f>
        <v>8.0954826318084556E-3</v>
      </c>
      <c r="Q5" s="218">
        <f t="shared" si="2"/>
        <v>7.7585544164731164E-3</v>
      </c>
      <c r="R5" s="218">
        <f t="shared" si="2"/>
        <v>7.4216262011377772E-3</v>
      </c>
      <c r="S5" s="218">
        <f t="shared" si="2"/>
        <v>7.084697985802438E-3</v>
      </c>
      <c r="T5" s="218">
        <f t="shared" si="2"/>
        <v>6.7477697704670988E-3</v>
      </c>
      <c r="U5" s="219">
        <f>Hypothèses_et_résultats!$G$16</f>
        <v>6.4108415551317605E-3</v>
      </c>
      <c r="V5" s="220">
        <f t="shared" ref="V5:AN5" si="7">U5+($AO5-$U5)/20</f>
        <v>6.4696241377655544E-3</v>
      </c>
      <c r="W5" s="220">
        <f t="shared" si="7"/>
        <v>6.5284067203993483E-3</v>
      </c>
      <c r="X5" s="220">
        <f t="shared" si="7"/>
        <v>6.5871893030331422E-3</v>
      </c>
      <c r="Y5" s="220">
        <f t="shared" si="7"/>
        <v>6.6459718856669361E-3</v>
      </c>
      <c r="Z5" s="220">
        <f t="shared" si="7"/>
        <v>6.7047544683007301E-3</v>
      </c>
      <c r="AA5" s="220">
        <f t="shared" si="7"/>
        <v>6.763537050934524E-3</v>
      </c>
      <c r="AB5" s="220">
        <f t="shared" si="7"/>
        <v>6.8223196335683179E-3</v>
      </c>
      <c r="AC5" s="220">
        <f t="shared" si="7"/>
        <v>6.8811022162021118E-3</v>
      </c>
      <c r="AD5" s="220">
        <f t="shared" si="7"/>
        <v>6.9398847988359057E-3</v>
      </c>
      <c r="AE5" s="220">
        <f t="shared" si="7"/>
        <v>6.9986673814696997E-3</v>
      </c>
      <c r="AF5" s="220">
        <f t="shared" si="7"/>
        <v>7.0574499641034936E-3</v>
      </c>
      <c r="AG5" s="220">
        <f t="shared" si="7"/>
        <v>7.1162325467372875E-3</v>
      </c>
      <c r="AH5" s="220">
        <f t="shared" si="7"/>
        <v>7.1750151293710814E-3</v>
      </c>
      <c r="AI5" s="220">
        <f t="shared" si="7"/>
        <v>7.2337977120048753E-3</v>
      </c>
      <c r="AJ5" s="220">
        <f t="shared" si="7"/>
        <v>7.2925802946386693E-3</v>
      </c>
      <c r="AK5" s="220">
        <f t="shared" si="7"/>
        <v>7.3513628772724632E-3</v>
      </c>
      <c r="AL5" s="220">
        <f t="shared" si="7"/>
        <v>7.4101454599062571E-3</v>
      </c>
      <c r="AM5" s="220">
        <f t="shared" si="7"/>
        <v>7.468928042540051E-3</v>
      </c>
      <c r="AN5" s="220">
        <f t="shared" si="7"/>
        <v>7.5277106251738449E-3</v>
      </c>
      <c r="AO5" s="219">
        <f>Hypothèses_et_résultats!$H$16</f>
        <v>7.5864932078076441E-3</v>
      </c>
      <c r="AP5" s="220">
        <f t="shared" ref="AP5:BR5" si="8">AO5+($BS5-$AO5)/30</f>
        <v>7.6506212330633393E-3</v>
      </c>
      <c r="AQ5" s="220">
        <f t="shared" si="8"/>
        <v>7.7147492583190345E-3</v>
      </c>
      <c r="AR5" s="220">
        <f t="shared" si="8"/>
        <v>7.7788772835747297E-3</v>
      </c>
      <c r="AS5" s="220">
        <f t="shared" si="8"/>
        <v>7.8430053088304249E-3</v>
      </c>
      <c r="AT5" s="220">
        <f t="shared" si="8"/>
        <v>7.9071333340861201E-3</v>
      </c>
      <c r="AU5" s="220">
        <f t="shared" si="8"/>
        <v>7.9712613593418153E-3</v>
      </c>
      <c r="AV5" s="220">
        <f t="shared" si="8"/>
        <v>8.0353893845975105E-3</v>
      </c>
      <c r="AW5" s="220">
        <f t="shared" si="8"/>
        <v>8.0995174098532057E-3</v>
      </c>
      <c r="AX5" s="220">
        <f t="shared" si="8"/>
        <v>8.1636454351089009E-3</v>
      </c>
      <c r="AY5" s="220">
        <f t="shared" si="8"/>
        <v>8.2277734603645961E-3</v>
      </c>
      <c r="AZ5" s="220">
        <f t="shared" si="8"/>
        <v>8.2919014856202913E-3</v>
      </c>
      <c r="BA5" s="220">
        <f t="shared" si="8"/>
        <v>8.3560295108759865E-3</v>
      </c>
      <c r="BB5" s="220">
        <f t="shared" si="8"/>
        <v>8.4201575361316817E-3</v>
      </c>
      <c r="BC5" s="220">
        <f t="shared" si="8"/>
        <v>8.484285561387377E-3</v>
      </c>
      <c r="BD5" s="220">
        <f t="shared" si="8"/>
        <v>8.5484135866430722E-3</v>
      </c>
      <c r="BE5" s="220">
        <f t="shared" si="8"/>
        <v>8.6125416118987674E-3</v>
      </c>
      <c r="BF5" s="220">
        <f t="shared" si="8"/>
        <v>8.6766696371544626E-3</v>
      </c>
      <c r="BG5" s="220">
        <f t="shared" si="8"/>
        <v>8.7407976624101578E-3</v>
      </c>
      <c r="BH5" s="220">
        <f t="shared" si="8"/>
        <v>8.804925687665853E-3</v>
      </c>
      <c r="BI5" s="220">
        <f t="shared" si="8"/>
        <v>8.8690537129215482E-3</v>
      </c>
      <c r="BJ5" s="220">
        <f t="shared" si="8"/>
        <v>8.9331817381772434E-3</v>
      </c>
      <c r="BK5" s="220">
        <f t="shared" si="8"/>
        <v>8.9973097634329386E-3</v>
      </c>
      <c r="BL5" s="220">
        <f t="shared" si="8"/>
        <v>9.0614377886886338E-3</v>
      </c>
      <c r="BM5" s="220">
        <f t="shared" si="8"/>
        <v>9.125565813944329E-3</v>
      </c>
      <c r="BN5" s="220">
        <f t="shared" si="8"/>
        <v>9.1896938392000242E-3</v>
      </c>
      <c r="BO5" s="220">
        <f t="shared" si="8"/>
        <v>9.2538218644557194E-3</v>
      </c>
      <c r="BP5" s="220">
        <f t="shared" si="8"/>
        <v>9.3179498897114146E-3</v>
      </c>
      <c r="BQ5" s="220">
        <f t="shared" si="8"/>
        <v>9.3820779149671098E-3</v>
      </c>
      <c r="BR5" s="220">
        <f t="shared" si="8"/>
        <v>9.446205940222805E-3</v>
      </c>
      <c r="BS5" s="219">
        <f>Hypothèses_et_résultats!$I$16</f>
        <v>9.5103339654784898E-3</v>
      </c>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c r="CU5" s="27"/>
      <c r="CV5" s="27"/>
      <c r="CW5" s="27"/>
      <c r="CX5" s="27"/>
      <c r="CY5" s="27"/>
      <c r="CZ5" s="27"/>
      <c r="DA5" s="27"/>
      <c r="DB5" s="27"/>
      <c r="DC5" s="27"/>
      <c r="DD5" s="27"/>
      <c r="DE5" s="27"/>
      <c r="DF5" s="27"/>
      <c r="DG5" s="27"/>
      <c r="DH5" s="27"/>
      <c r="DI5" s="27"/>
      <c r="DJ5" s="27"/>
      <c r="DK5" s="27"/>
      <c r="DL5" s="27"/>
      <c r="DM5" s="27"/>
      <c r="DN5" s="27"/>
      <c r="DO5" s="27"/>
      <c r="DP5" s="27"/>
      <c r="DQ5" s="27"/>
      <c r="DR5" s="27"/>
      <c r="DS5" s="27"/>
      <c r="DT5" s="27"/>
      <c r="DU5" s="27"/>
      <c r="DV5" s="27"/>
      <c r="DW5" s="27"/>
      <c r="DX5" s="27"/>
      <c r="DY5" s="27"/>
      <c r="DZ5" s="27"/>
      <c r="EA5" s="27"/>
      <c r="EB5" s="27"/>
      <c r="EC5" s="27"/>
      <c r="ED5" s="27"/>
      <c r="EE5" s="27"/>
      <c r="EF5" s="27"/>
      <c r="EG5" s="27"/>
      <c r="EH5" s="27"/>
      <c r="EI5" s="27"/>
      <c r="EJ5" s="27"/>
      <c r="EK5" s="27"/>
      <c r="EL5" s="27"/>
      <c r="EM5" s="27"/>
      <c r="EN5" s="27"/>
      <c r="EO5" s="27"/>
      <c r="EP5" s="27"/>
      <c r="EQ5" s="27"/>
      <c r="ER5" s="27"/>
      <c r="ES5" s="27"/>
      <c r="ET5" s="27"/>
      <c r="EU5" s="27"/>
      <c r="EV5" s="27"/>
      <c r="EW5" s="27"/>
      <c r="EX5" s="27"/>
      <c r="EY5" s="27"/>
      <c r="EZ5" s="27"/>
      <c r="FA5" s="27"/>
      <c r="FB5" s="27"/>
      <c r="FC5" s="27"/>
      <c r="FD5" s="27"/>
      <c r="FE5" s="27"/>
      <c r="FF5" s="27"/>
      <c r="FG5" s="27"/>
      <c r="FH5" s="27"/>
      <c r="FI5" s="27"/>
      <c r="FJ5" s="27"/>
      <c r="FK5" s="27"/>
      <c r="FL5" s="27"/>
      <c r="FM5" s="27"/>
      <c r="FN5" s="27"/>
      <c r="FO5" s="27"/>
      <c r="FP5" s="27"/>
      <c r="FQ5" s="27"/>
      <c r="FR5" s="27"/>
      <c r="FS5" s="27"/>
      <c r="FT5" s="27"/>
      <c r="FU5" s="27"/>
      <c r="FV5" s="27"/>
      <c r="FW5" s="27"/>
      <c r="FX5" s="27"/>
      <c r="FY5" s="27"/>
      <c r="FZ5" s="27"/>
      <c r="GA5" s="27"/>
      <c r="GB5" s="27"/>
      <c r="GC5" s="27"/>
      <c r="GD5" s="27"/>
      <c r="GE5" s="27"/>
      <c r="GF5" s="27"/>
      <c r="GG5" s="27"/>
      <c r="GH5" s="27"/>
      <c r="GI5" s="27"/>
      <c r="GJ5" s="27"/>
      <c r="GK5" s="27"/>
      <c r="GL5" s="27"/>
      <c r="GM5" s="27"/>
      <c r="GN5" s="27"/>
      <c r="GO5" s="27"/>
      <c r="GP5" s="27"/>
      <c r="GQ5" s="27"/>
      <c r="GR5" s="27"/>
      <c r="GS5" s="27"/>
      <c r="GT5" s="27"/>
      <c r="GU5" s="27"/>
      <c r="GV5" s="27"/>
      <c r="GW5" s="27"/>
      <c r="GX5" s="27"/>
      <c r="GY5" s="27"/>
      <c r="GZ5" s="27"/>
      <c r="HA5" s="27"/>
      <c r="HB5" s="27"/>
      <c r="HC5" s="27"/>
      <c r="HD5" s="27"/>
      <c r="HE5" s="27"/>
      <c r="HF5" s="27"/>
      <c r="HG5" s="27"/>
      <c r="HH5" s="27"/>
      <c r="HI5" s="27"/>
      <c r="HJ5" s="27"/>
      <c r="HK5" s="27"/>
      <c r="HL5" s="27"/>
      <c r="HM5" s="27"/>
      <c r="HN5" s="27"/>
      <c r="HO5" s="27"/>
      <c r="HP5" s="27"/>
      <c r="HQ5" s="27"/>
      <c r="HR5" s="27"/>
      <c r="HS5" s="27"/>
      <c r="HT5" s="27"/>
      <c r="HU5" s="27"/>
      <c r="HV5" s="27"/>
      <c r="HW5" s="27"/>
      <c r="HX5" s="27"/>
      <c r="HY5" s="27"/>
      <c r="HZ5" s="27"/>
      <c r="IA5" s="27"/>
      <c r="IB5" s="27"/>
      <c r="IC5" s="27"/>
      <c r="ID5" s="27"/>
      <c r="IE5" s="27"/>
      <c r="IF5" s="27"/>
      <c r="IG5" s="27"/>
      <c r="IH5" s="27"/>
      <c r="II5" s="27"/>
      <c r="IJ5" s="27"/>
      <c r="IK5" s="27"/>
      <c r="IL5" s="27"/>
      <c r="IM5" s="27"/>
      <c r="IN5" s="27"/>
      <c r="IO5" s="27"/>
      <c r="IP5" s="27"/>
      <c r="IQ5" s="27"/>
      <c r="IR5" s="27"/>
      <c r="IS5" s="27"/>
      <c r="IT5" s="27"/>
      <c r="IU5" s="27"/>
      <c r="IV5" s="27"/>
      <c r="IW5" s="27"/>
      <c r="IX5" s="27"/>
      <c r="IY5" s="27"/>
      <c r="IZ5" s="27"/>
      <c r="JA5" s="27"/>
      <c r="JB5" s="27"/>
      <c r="JC5" s="27"/>
      <c r="JD5" s="27"/>
      <c r="JE5" s="27"/>
      <c r="JF5" s="27"/>
      <c r="JG5" s="27"/>
      <c r="JH5" s="27"/>
      <c r="JI5" s="27"/>
      <c r="JJ5" s="27"/>
      <c r="JK5" s="27"/>
      <c r="JL5" s="27"/>
      <c r="JM5" s="27"/>
      <c r="JN5" s="27"/>
      <c r="JO5" s="27"/>
      <c r="JP5" s="27"/>
      <c r="JQ5" s="27"/>
      <c r="JR5" s="27"/>
      <c r="JS5" s="27"/>
      <c r="JT5" s="27"/>
      <c r="JU5" s="27"/>
      <c r="JV5" s="27"/>
      <c r="JW5" s="27"/>
      <c r="JX5" s="27"/>
      <c r="JY5" s="27"/>
      <c r="JZ5" s="27"/>
      <c r="KA5" s="27"/>
      <c r="KB5" s="27"/>
      <c r="KC5" s="27"/>
      <c r="KD5" s="27"/>
      <c r="KE5" s="27"/>
      <c r="KF5" s="27"/>
      <c r="KG5" s="27"/>
      <c r="KH5" s="27"/>
      <c r="KI5" s="27"/>
      <c r="KJ5" s="27"/>
      <c r="KK5" s="27"/>
      <c r="KL5" s="27"/>
      <c r="KM5" s="27"/>
      <c r="KN5" s="27"/>
      <c r="KO5" s="27"/>
      <c r="KP5" s="27"/>
      <c r="KQ5" s="27"/>
      <c r="KR5" s="27"/>
      <c r="KS5" s="27"/>
      <c r="KT5" s="27"/>
      <c r="KU5" s="27"/>
      <c r="KV5" s="27"/>
      <c r="KW5" s="27"/>
      <c r="KX5" s="27"/>
      <c r="KY5" s="27"/>
      <c r="KZ5" s="27"/>
      <c r="LA5" s="27"/>
      <c r="LB5" s="27"/>
      <c r="LC5" s="27"/>
      <c r="LD5" s="27"/>
      <c r="LE5" s="27"/>
      <c r="LF5" s="27"/>
      <c r="LG5" s="27"/>
      <c r="LH5" s="27"/>
      <c r="LI5" s="27"/>
      <c r="LJ5" s="27"/>
      <c r="LK5" s="27"/>
      <c r="LL5" s="27"/>
      <c r="LM5" s="27"/>
      <c r="LN5" s="27"/>
      <c r="LO5" s="27"/>
      <c r="LP5" s="27"/>
      <c r="LQ5" s="27"/>
      <c r="LR5" s="27"/>
      <c r="LS5" s="27"/>
      <c r="LT5" s="27"/>
      <c r="LU5" s="27"/>
      <c r="LV5" s="27"/>
      <c r="LW5" s="27"/>
      <c r="LX5" s="27"/>
      <c r="LY5" s="27"/>
      <c r="LZ5" s="27"/>
      <c r="MA5" s="27"/>
      <c r="MB5" s="27"/>
      <c r="MC5" s="27"/>
      <c r="MD5" s="27"/>
      <c r="ME5" s="27"/>
      <c r="MF5" s="27"/>
      <c r="MG5" s="27"/>
      <c r="MH5" s="27"/>
      <c r="MI5" s="27"/>
      <c r="MJ5" s="27"/>
      <c r="MK5" s="27"/>
      <c r="ML5" s="27"/>
      <c r="MM5" s="27"/>
      <c r="MN5" s="27"/>
      <c r="MO5" s="27"/>
      <c r="MP5" s="27"/>
      <c r="MQ5" s="27"/>
      <c r="MR5" s="27"/>
      <c r="MS5" s="27"/>
      <c r="MT5" s="27"/>
      <c r="MU5" s="27"/>
      <c r="MV5" s="27"/>
      <c r="MW5" s="27"/>
      <c r="MX5" s="27"/>
      <c r="MY5" s="27"/>
      <c r="MZ5" s="27"/>
      <c r="NA5" s="27"/>
      <c r="NB5" s="27"/>
      <c r="NC5" s="27"/>
      <c r="ND5" s="27"/>
      <c r="NE5" s="27"/>
      <c r="NF5" s="27"/>
      <c r="NG5" s="27"/>
      <c r="NH5" s="27"/>
      <c r="NI5" s="27"/>
      <c r="NJ5" s="27"/>
      <c r="NK5" s="27"/>
      <c r="NL5" s="27"/>
      <c r="NM5" s="27"/>
      <c r="NN5" s="27"/>
      <c r="NO5" s="27"/>
      <c r="NP5" s="27"/>
      <c r="NQ5" s="27"/>
      <c r="NR5" s="27"/>
      <c r="NS5" s="27"/>
      <c r="NT5" s="27"/>
      <c r="NU5" s="27"/>
      <c r="NV5" s="27"/>
      <c r="NW5" s="27"/>
      <c r="NX5" s="27"/>
      <c r="NY5" s="27"/>
      <c r="NZ5" s="27"/>
      <c r="OA5" s="27"/>
      <c r="OB5" s="27"/>
      <c r="OC5" s="27"/>
      <c r="OD5" s="27"/>
      <c r="OE5" s="27"/>
      <c r="OF5" s="27"/>
      <c r="OG5" s="27"/>
      <c r="OH5" s="27"/>
      <c r="OI5" s="27"/>
      <c r="OJ5" s="27"/>
      <c r="OK5" s="27"/>
      <c r="OL5" s="27"/>
      <c r="OM5" s="27"/>
      <c r="ON5" s="27"/>
      <c r="OO5" s="27"/>
      <c r="OP5" s="27"/>
      <c r="OQ5" s="27"/>
      <c r="OR5" s="27"/>
      <c r="OS5" s="27"/>
      <c r="OT5" s="27"/>
      <c r="OU5" s="27"/>
      <c r="OV5" s="27"/>
      <c r="OW5" s="27"/>
      <c r="OX5" s="27"/>
      <c r="OY5" s="27"/>
      <c r="OZ5" s="27"/>
      <c r="PA5" s="27"/>
      <c r="PB5" s="27"/>
      <c r="PC5" s="27"/>
      <c r="PD5" s="27"/>
      <c r="PE5" s="27"/>
      <c r="PF5" s="27"/>
      <c r="PG5" s="27"/>
      <c r="PH5" s="27"/>
      <c r="PI5" s="27"/>
      <c r="PJ5" s="27"/>
      <c r="PK5" s="27"/>
      <c r="PL5" s="27"/>
      <c r="PM5" s="27"/>
      <c r="PN5" s="27"/>
      <c r="PO5" s="27"/>
      <c r="PP5" s="27"/>
      <c r="PQ5" s="27"/>
      <c r="PR5" s="27"/>
      <c r="PS5" s="27"/>
      <c r="PT5" s="27"/>
      <c r="PU5" s="27"/>
      <c r="PV5" s="27"/>
      <c r="PW5" s="27"/>
      <c r="PX5" s="27"/>
      <c r="PY5" s="27"/>
      <c r="PZ5" s="27"/>
      <c r="QA5" s="27"/>
      <c r="QB5" s="27"/>
      <c r="QC5" s="27"/>
      <c r="QD5" s="27"/>
      <c r="QE5" s="27"/>
      <c r="QF5" s="27"/>
      <c r="QG5" s="27"/>
      <c r="QH5" s="27"/>
      <c r="QI5" s="27"/>
      <c r="QJ5" s="27"/>
      <c r="QK5" s="27"/>
      <c r="QL5" s="27"/>
      <c r="QM5" s="27"/>
      <c r="QN5" s="27"/>
      <c r="QO5" s="27"/>
      <c r="QP5" s="27"/>
      <c r="QQ5" s="27"/>
      <c r="QR5" s="27"/>
      <c r="QS5" s="27"/>
      <c r="QT5" s="27"/>
      <c r="QU5" s="27"/>
      <c r="QV5" s="27"/>
      <c r="QW5" s="27"/>
      <c r="QX5" s="27"/>
      <c r="QY5" s="27"/>
      <c r="QZ5" s="27"/>
      <c r="RA5" s="27"/>
      <c r="RB5" s="27"/>
      <c r="RC5" s="27"/>
      <c r="RD5" s="27"/>
      <c r="RE5" s="27"/>
      <c r="RF5" s="27"/>
      <c r="RG5" s="27"/>
      <c r="RH5" s="27"/>
      <c r="RI5" s="27"/>
      <c r="RJ5" s="27"/>
      <c r="RK5" s="27"/>
      <c r="RL5" s="27"/>
      <c r="RM5" s="27"/>
      <c r="RN5" s="27"/>
      <c r="RO5" s="27"/>
      <c r="RP5" s="27"/>
      <c r="RQ5" s="27"/>
      <c r="RR5" s="27"/>
      <c r="RS5" s="27"/>
      <c r="RT5" s="27"/>
      <c r="RU5" s="27"/>
      <c r="RV5" s="27"/>
      <c r="RW5" s="27"/>
      <c r="RX5" s="27"/>
      <c r="RY5" s="27"/>
      <c r="RZ5" s="27"/>
      <c r="SA5" s="27"/>
      <c r="SB5" s="27"/>
      <c r="SC5" s="27"/>
      <c r="SD5" s="27"/>
      <c r="SE5" s="27"/>
      <c r="SF5" s="27"/>
      <c r="SG5" s="27"/>
      <c r="SH5" s="27"/>
      <c r="SI5" s="27"/>
      <c r="SJ5" s="27"/>
      <c r="SK5" s="27"/>
      <c r="SL5" s="27"/>
      <c r="SM5" s="27"/>
      <c r="SN5" s="27"/>
      <c r="SO5" s="27"/>
      <c r="SP5" s="27"/>
      <c r="SQ5" s="27"/>
      <c r="SR5" s="27"/>
      <c r="SS5" s="27"/>
      <c r="ST5" s="27"/>
      <c r="SU5" s="27"/>
      <c r="SV5" s="27"/>
      <c r="SW5" s="27"/>
      <c r="SX5" s="27"/>
      <c r="SY5" s="27"/>
      <c r="SZ5" s="27"/>
      <c r="TA5" s="27"/>
      <c r="TB5" s="27"/>
      <c r="TC5" s="27"/>
      <c r="TD5" s="27"/>
      <c r="TE5" s="27"/>
      <c r="TF5" s="27"/>
      <c r="TG5" s="27"/>
      <c r="TH5" s="27"/>
      <c r="TI5" s="27"/>
      <c r="TJ5" s="27"/>
      <c r="TK5" s="27"/>
      <c r="TL5" s="27"/>
      <c r="TM5" s="27"/>
      <c r="TN5" s="27"/>
      <c r="TO5" s="27"/>
      <c r="TP5" s="27"/>
      <c r="TQ5" s="27"/>
      <c r="TR5" s="27"/>
      <c r="TS5" s="27"/>
      <c r="TT5" s="27"/>
      <c r="TU5" s="27"/>
      <c r="TV5" s="27"/>
      <c r="TW5" s="27"/>
      <c r="TX5" s="27"/>
      <c r="TY5" s="27"/>
      <c r="TZ5" s="27"/>
      <c r="UA5" s="27"/>
      <c r="UB5" s="27"/>
      <c r="UC5" s="27"/>
      <c r="UD5" s="27"/>
      <c r="UE5" s="27"/>
      <c r="UF5" s="27"/>
      <c r="UG5" s="27"/>
      <c r="UH5" s="27"/>
      <c r="UI5" s="27"/>
      <c r="UJ5" s="27"/>
      <c r="UK5" s="27"/>
      <c r="UL5" s="27"/>
      <c r="UM5" s="27"/>
      <c r="UN5" s="27"/>
      <c r="UO5" s="27"/>
      <c r="UP5" s="27"/>
      <c r="UQ5" s="27"/>
      <c r="UR5" s="27"/>
      <c r="US5" s="27"/>
      <c r="UT5" s="27"/>
      <c r="UU5" s="27"/>
      <c r="UV5" s="27"/>
      <c r="UW5" s="27"/>
      <c r="UX5" s="27"/>
      <c r="UY5" s="27"/>
      <c r="UZ5" s="27"/>
      <c r="VA5" s="27"/>
      <c r="VB5" s="27"/>
      <c r="VC5" s="27"/>
      <c r="VD5" s="27"/>
      <c r="VE5" s="27"/>
      <c r="VF5" s="27"/>
      <c r="VG5" s="27"/>
      <c r="VH5" s="27"/>
      <c r="VI5" s="27"/>
      <c r="VJ5" s="27"/>
      <c r="VK5" s="27"/>
      <c r="VL5" s="27"/>
      <c r="VM5" s="27"/>
      <c r="VN5" s="27"/>
      <c r="VO5" s="27"/>
      <c r="VP5" s="27"/>
      <c r="VQ5" s="27"/>
      <c r="VR5" s="27"/>
      <c r="VS5" s="27"/>
      <c r="VT5" s="27"/>
      <c r="VU5" s="27"/>
      <c r="VV5" s="27"/>
      <c r="VW5" s="27"/>
      <c r="VX5" s="27"/>
      <c r="VY5" s="27"/>
      <c r="VZ5" s="27"/>
      <c r="WA5" s="27"/>
      <c r="WB5" s="27"/>
      <c r="WC5" s="27"/>
      <c r="WD5" s="27"/>
      <c r="WE5" s="27"/>
      <c r="WF5" s="27"/>
      <c r="WG5" s="27"/>
      <c r="WH5" s="27"/>
      <c r="WI5" s="27"/>
      <c r="WJ5" s="27"/>
      <c r="WK5" s="27"/>
      <c r="WL5" s="27"/>
      <c r="WM5" s="27"/>
      <c r="WN5" s="27"/>
      <c r="WO5" s="27"/>
      <c r="WP5" s="27"/>
      <c r="WQ5" s="27"/>
      <c r="WR5" s="27"/>
      <c r="WS5" s="27"/>
      <c r="WT5" s="27"/>
      <c r="WU5" s="27"/>
      <c r="WV5" s="27"/>
      <c r="WW5" s="27"/>
      <c r="WX5" s="27"/>
      <c r="WY5" s="27"/>
      <c r="WZ5" s="27"/>
      <c r="XA5" s="27"/>
      <c r="XB5" s="27"/>
      <c r="XC5" s="27"/>
      <c r="XD5" s="27"/>
      <c r="XE5" s="27"/>
      <c r="XF5" s="27"/>
      <c r="XG5" s="27"/>
      <c r="XH5" s="27"/>
      <c r="XI5" s="27"/>
      <c r="XJ5" s="27"/>
      <c r="XK5" s="27"/>
      <c r="XL5" s="27"/>
      <c r="XM5" s="27"/>
      <c r="XN5" s="27"/>
      <c r="XO5" s="27"/>
      <c r="XP5" s="27"/>
      <c r="XQ5" s="27"/>
      <c r="XR5" s="27"/>
      <c r="XS5" s="27"/>
      <c r="XT5" s="27"/>
      <c r="XU5" s="27"/>
      <c r="XV5" s="27"/>
      <c r="XW5" s="27"/>
      <c r="XX5" s="27"/>
      <c r="XY5" s="27"/>
      <c r="XZ5" s="27"/>
      <c r="YA5" s="27"/>
      <c r="YB5" s="27"/>
      <c r="YC5" s="27"/>
      <c r="YD5" s="27"/>
      <c r="YE5" s="27"/>
      <c r="YF5" s="27"/>
      <c r="YG5" s="27"/>
      <c r="YH5" s="27"/>
      <c r="YI5" s="27"/>
      <c r="YJ5" s="27"/>
      <c r="YK5" s="27"/>
      <c r="YL5" s="27"/>
      <c r="YM5" s="27"/>
      <c r="YN5" s="27"/>
      <c r="YO5" s="27"/>
      <c r="YP5" s="27"/>
      <c r="YQ5" s="27"/>
      <c r="YR5" s="27"/>
      <c r="YS5" s="27"/>
      <c r="YT5" s="27"/>
      <c r="YU5" s="27"/>
      <c r="YV5" s="27"/>
      <c r="YW5" s="27"/>
      <c r="YX5" s="27"/>
      <c r="YY5" s="27"/>
      <c r="YZ5" s="27"/>
      <c r="ZA5" s="27"/>
      <c r="ZB5" s="27"/>
      <c r="ZC5" s="27"/>
      <c r="ZD5" s="27"/>
      <c r="ZE5" s="27"/>
      <c r="ZF5" s="27"/>
      <c r="ZG5" s="27"/>
      <c r="ZH5" s="27"/>
      <c r="ZI5" s="27"/>
      <c r="ZJ5" s="27"/>
      <c r="ZK5" s="27"/>
      <c r="ZL5" s="27"/>
      <c r="ZM5" s="27"/>
      <c r="ZN5" s="27"/>
      <c r="ZO5" s="27"/>
      <c r="ZP5" s="27"/>
      <c r="ZQ5" s="27"/>
      <c r="ZR5" s="27"/>
      <c r="ZS5" s="27"/>
      <c r="ZT5" s="27"/>
      <c r="ZU5" s="27"/>
      <c r="ZV5" s="27"/>
      <c r="ZW5" s="27"/>
      <c r="ZX5" s="27"/>
      <c r="ZY5" s="27"/>
      <c r="ZZ5" s="27"/>
      <c r="AAA5" s="27"/>
      <c r="AAB5" s="27"/>
      <c r="AAC5" s="27"/>
      <c r="AAD5" s="27"/>
      <c r="AAE5" s="27"/>
      <c r="AAF5" s="27"/>
      <c r="AAG5" s="27"/>
      <c r="AAH5" s="27"/>
      <c r="AAI5" s="27"/>
      <c r="AAJ5" s="27"/>
      <c r="AAK5" s="27"/>
      <c r="AAL5" s="27"/>
      <c r="AAM5" s="27"/>
      <c r="AAN5" s="27"/>
      <c r="AAO5" s="27"/>
      <c r="AAP5" s="27"/>
      <c r="AAQ5" s="27"/>
      <c r="AAR5" s="27"/>
      <c r="AAS5" s="27"/>
      <c r="AAT5" s="27"/>
      <c r="AAU5" s="27"/>
      <c r="AAV5" s="27"/>
      <c r="AAW5" s="27"/>
      <c r="AAX5" s="27"/>
      <c r="AAY5" s="27"/>
      <c r="AAZ5" s="27"/>
      <c r="ABA5" s="27"/>
      <c r="ABB5" s="27"/>
      <c r="ABC5" s="27"/>
      <c r="ABD5" s="27"/>
      <c r="ABE5" s="27"/>
      <c r="ABF5" s="27"/>
      <c r="ABG5" s="27"/>
      <c r="ABH5" s="27"/>
      <c r="ABI5" s="27"/>
      <c r="ABJ5" s="27"/>
      <c r="ABK5" s="27"/>
      <c r="ABL5" s="27"/>
      <c r="ABM5" s="27"/>
      <c r="ABN5" s="27"/>
      <c r="ABO5" s="27"/>
      <c r="ABP5" s="27"/>
      <c r="ABQ5" s="27"/>
      <c r="ABR5" s="27"/>
      <c r="ABS5" s="27"/>
      <c r="ABT5" s="27"/>
      <c r="ABU5" s="27"/>
      <c r="ABV5" s="27"/>
      <c r="ABW5" s="27"/>
      <c r="ABX5" s="27"/>
      <c r="ABY5" s="27"/>
      <c r="ABZ5" s="27"/>
      <c r="ACA5" s="27"/>
      <c r="ACB5" s="27"/>
      <c r="ACC5" s="27"/>
      <c r="ACD5" s="27"/>
      <c r="ACE5" s="27"/>
      <c r="ACF5" s="27"/>
      <c r="ACG5" s="27"/>
      <c r="ACH5" s="27"/>
      <c r="ACI5" s="27"/>
      <c r="ACJ5" s="27"/>
      <c r="ACK5" s="27"/>
      <c r="ACL5" s="27"/>
      <c r="ACM5" s="27"/>
      <c r="ACN5" s="27"/>
      <c r="ACO5" s="27"/>
      <c r="ACP5" s="27"/>
      <c r="ACQ5" s="27"/>
      <c r="ACR5" s="27"/>
      <c r="ACS5" s="27"/>
      <c r="ACT5" s="27"/>
      <c r="ACU5" s="27"/>
      <c r="ACV5" s="27"/>
      <c r="ACW5" s="27"/>
      <c r="ACX5" s="27"/>
      <c r="ACY5" s="27"/>
      <c r="ACZ5" s="27"/>
      <c r="ADA5" s="27"/>
      <c r="ADB5" s="27"/>
      <c r="ADC5" s="27"/>
      <c r="ADD5" s="27"/>
      <c r="ADE5" s="27"/>
      <c r="ADF5" s="27"/>
      <c r="ADG5" s="27"/>
      <c r="ADH5" s="27"/>
      <c r="ADI5" s="27"/>
      <c r="ADJ5" s="27"/>
      <c r="ADK5" s="27"/>
      <c r="ADL5" s="27"/>
      <c r="ADM5" s="27"/>
      <c r="ADN5" s="27"/>
      <c r="ADO5" s="27"/>
      <c r="ADP5" s="27"/>
      <c r="ADQ5" s="27"/>
      <c r="ADR5" s="27"/>
      <c r="ADS5" s="27"/>
      <c r="ADT5" s="27"/>
      <c r="ADU5" s="27"/>
      <c r="ADV5" s="27"/>
      <c r="ADW5" s="27"/>
      <c r="ADX5" s="27"/>
      <c r="ADY5" s="27"/>
      <c r="ADZ5" s="27"/>
      <c r="AEA5" s="27"/>
      <c r="AEB5" s="27"/>
      <c r="AEC5" s="27"/>
      <c r="AED5" s="27"/>
      <c r="AEE5" s="27"/>
      <c r="AEF5" s="27"/>
      <c r="AEG5" s="27"/>
      <c r="AEH5" s="27"/>
      <c r="AEI5" s="27"/>
      <c r="AEJ5" s="27"/>
      <c r="AEK5" s="27"/>
      <c r="AEL5" s="27"/>
      <c r="AEM5" s="27"/>
      <c r="AEN5" s="27"/>
      <c r="AEO5" s="27"/>
      <c r="AEP5" s="27"/>
      <c r="AEQ5" s="27"/>
      <c r="AER5" s="27"/>
      <c r="AES5" s="27"/>
      <c r="AET5" s="27"/>
      <c r="AEU5" s="27"/>
      <c r="AEV5" s="27"/>
      <c r="AEW5" s="27"/>
      <c r="AEX5" s="27"/>
      <c r="AEY5" s="27"/>
      <c r="AEZ5" s="27"/>
      <c r="AFA5" s="27"/>
      <c r="AFB5" s="27"/>
      <c r="AFC5" s="27"/>
      <c r="AFD5" s="27"/>
      <c r="AFE5" s="27"/>
      <c r="AFF5" s="27"/>
      <c r="AFG5" s="27"/>
      <c r="AFH5" s="27"/>
      <c r="AFI5" s="27"/>
      <c r="AFJ5" s="27"/>
      <c r="AFK5" s="27"/>
      <c r="AFL5" s="27"/>
      <c r="AFM5" s="27"/>
      <c r="AFN5" s="27"/>
      <c r="AFO5" s="27"/>
      <c r="AFP5" s="27"/>
      <c r="AFQ5" s="27"/>
      <c r="AFR5" s="27"/>
      <c r="AFS5" s="27"/>
      <c r="AFT5" s="27"/>
      <c r="AFU5" s="27"/>
      <c r="AFV5" s="27"/>
      <c r="AFW5" s="27"/>
      <c r="AFX5" s="27"/>
      <c r="AFY5" s="27"/>
      <c r="AFZ5" s="27"/>
      <c r="AGA5" s="27"/>
      <c r="AGB5" s="27"/>
      <c r="AGC5" s="27"/>
      <c r="AGD5" s="27"/>
      <c r="AGE5" s="27"/>
      <c r="AGF5" s="27"/>
      <c r="AGG5" s="27"/>
      <c r="AGH5" s="27"/>
      <c r="AGI5" s="27"/>
      <c r="AGJ5" s="27"/>
      <c r="AGK5" s="27"/>
      <c r="AGL5" s="27"/>
      <c r="AGM5" s="27"/>
      <c r="AGN5" s="27"/>
      <c r="AGO5" s="27"/>
      <c r="AGP5" s="27"/>
      <c r="AGQ5" s="27"/>
      <c r="AGR5" s="27"/>
      <c r="AGS5" s="27"/>
      <c r="AGT5" s="27"/>
      <c r="AGU5" s="27"/>
      <c r="AGV5" s="27"/>
      <c r="AGW5" s="27"/>
      <c r="AGX5" s="27"/>
      <c r="AGY5" s="27"/>
      <c r="AGZ5" s="27"/>
      <c r="AHA5" s="27"/>
      <c r="AHB5" s="27"/>
      <c r="AHC5" s="27"/>
      <c r="AHD5" s="27"/>
      <c r="AHE5" s="27"/>
      <c r="AHF5" s="27"/>
      <c r="AHG5" s="27"/>
      <c r="AHH5" s="27"/>
      <c r="AHI5" s="27"/>
      <c r="AHJ5" s="27"/>
      <c r="AHK5" s="27"/>
      <c r="AHL5" s="27"/>
      <c r="AHM5" s="27"/>
      <c r="AHN5" s="27"/>
      <c r="AHO5" s="27"/>
      <c r="AHP5" s="27"/>
      <c r="AHQ5" s="27"/>
      <c r="AHR5" s="27"/>
      <c r="AHS5" s="27"/>
      <c r="AHT5" s="27"/>
      <c r="AHU5" s="27"/>
      <c r="AHV5" s="27"/>
      <c r="AHW5" s="27"/>
      <c r="AHX5" s="27"/>
      <c r="AHY5" s="27"/>
      <c r="AHZ5" s="27"/>
      <c r="AIA5" s="27"/>
      <c r="AIB5" s="27"/>
      <c r="AIC5" s="27"/>
      <c r="AID5" s="27"/>
      <c r="AIE5" s="27"/>
      <c r="AIF5" s="27"/>
      <c r="AIG5" s="27"/>
      <c r="AIH5" s="27"/>
      <c r="AII5" s="27"/>
      <c r="AIJ5" s="27"/>
      <c r="AIK5" s="27"/>
      <c r="AIL5" s="27"/>
      <c r="AIM5" s="27"/>
      <c r="AIN5" s="27"/>
      <c r="AIO5" s="27"/>
      <c r="AIP5" s="27"/>
      <c r="AIQ5" s="27"/>
      <c r="AIR5" s="27"/>
      <c r="AIS5" s="27"/>
      <c r="AIT5" s="27"/>
      <c r="AIU5" s="27"/>
      <c r="AIV5" s="27"/>
      <c r="AIW5" s="27"/>
      <c r="AIX5" s="27"/>
      <c r="AIY5" s="27"/>
      <c r="AIZ5" s="27"/>
      <c r="AJA5" s="27"/>
      <c r="AJB5" s="27"/>
      <c r="AJC5" s="27"/>
      <c r="AJD5" s="27"/>
      <c r="AJE5" s="27"/>
      <c r="AJF5" s="27"/>
      <c r="AJG5" s="27"/>
      <c r="AJH5" s="27"/>
      <c r="AJI5" s="27"/>
      <c r="AJJ5" s="27"/>
      <c r="AJK5" s="27"/>
      <c r="AJL5" s="27"/>
      <c r="AJM5" s="27"/>
      <c r="AJN5" s="27"/>
      <c r="AJO5" s="27"/>
      <c r="AJP5" s="27"/>
      <c r="AJQ5" s="27"/>
      <c r="AJR5" s="27"/>
      <c r="AJS5" s="27"/>
      <c r="AJT5" s="27"/>
      <c r="AJU5" s="27"/>
      <c r="AJV5" s="27"/>
      <c r="AJW5" s="27"/>
      <c r="AJX5" s="27"/>
      <c r="AJY5" s="27"/>
      <c r="AJZ5" s="27"/>
      <c r="AKA5" s="27"/>
      <c r="AKB5" s="27"/>
      <c r="AKC5" s="27"/>
      <c r="AKD5" s="27"/>
      <c r="AKE5" s="27"/>
      <c r="AKF5" s="27"/>
      <c r="AKG5" s="27"/>
      <c r="AKH5" s="27"/>
      <c r="AKI5" s="27"/>
      <c r="AKJ5" s="27"/>
      <c r="AKK5" s="27"/>
      <c r="AKL5" s="27"/>
      <c r="AKM5" s="27"/>
      <c r="AKN5" s="27"/>
      <c r="AKO5" s="27"/>
      <c r="AKP5" s="27"/>
      <c r="AKQ5" s="27"/>
      <c r="AKR5" s="27"/>
      <c r="AKS5" s="27"/>
      <c r="AKT5" s="27"/>
      <c r="AKU5" s="27"/>
      <c r="AKV5" s="27"/>
      <c r="AKW5" s="27"/>
      <c r="AKX5" s="27"/>
      <c r="AKY5" s="27"/>
      <c r="AKZ5" s="27"/>
      <c r="ALA5" s="27"/>
      <c r="ALB5" s="27"/>
      <c r="ALC5" s="27"/>
      <c r="ALD5" s="27"/>
      <c r="ALE5" s="27"/>
      <c r="ALF5" s="27"/>
      <c r="ALG5" s="27"/>
      <c r="ALH5" s="27"/>
      <c r="ALI5" s="27"/>
      <c r="ALJ5" s="27"/>
      <c r="ALK5" s="27"/>
      <c r="ALL5" s="27"/>
      <c r="ALM5" s="27"/>
      <c r="ALN5" s="27"/>
      <c r="ALO5" s="27"/>
      <c r="ALP5" s="27"/>
      <c r="ALQ5" s="27"/>
      <c r="ALR5" s="27"/>
      <c r="ALS5" s="27"/>
      <c r="ALT5" s="27"/>
      <c r="ALU5" s="27"/>
      <c r="ALV5" s="27"/>
      <c r="ALW5" s="27"/>
      <c r="ALX5" s="27"/>
      <c r="ALY5" s="27"/>
      <c r="ALZ5" s="27"/>
      <c r="AMA5" s="27"/>
      <c r="AMB5" s="27"/>
      <c r="AMC5" s="27"/>
      <c r="AMD5" s="27"/>
      <c r="AME5" s="27"/>
      <c r="AMF5" s="27"/>
      <c r="AMG5" s="27"/>
    </row>
    <row r="6" spans="1:1023" ht="32.1" customHeight="1">
      <c r="B6" s="33" t="s">
        <v>68</v>
      </c>
      <c r="C6" s="36" t="s">
        <v>75</v>
      </c>
      <c r="D6" s="36" t="s">
        <v>76</v>
      </c>
      <c r="E6" s="212" t="s">
        <v>77</v>
      </c>
      <c r="F6" s="213">
        <f>Hypothèses_et_résultats!$C$17</f>
        <v>7.4</v>
      </c>
      <c r="G6" s="214">
        <f t="shared" ref="G6:I7" si="9">F6+($J6-$F6)/4</f>
        <v>7.4</v>
      </c>
      <c r="H6" s="214">
        <f t="shared" si="9"/>
        <v>7.4</v>
      </c>
      <c r="I6" s="214">
        <f t="shared" si="9"/>
        <v>7.4</v>
      </c>
      <c r="J6" s="214">
        <f>Hypothèses_et_résultats!G17</f>
        <v>7.4</v>
      </c>
      <c r="K6" s="214">
        <v>7.4</v>
      </c>
      <c r="L6" s="214">
        <f>Hypothèses_et_résultats!$E$17</f>
        <v>7.4</v>
      </c>
      <c r="M6" s="221">
        <f t="shared" si="1"/>
        <v>7.4</v>
      </c>
      <c r="N6" s="221">
        <f t="shared" si="1"/>
        <v>7.4</v>
      </c>
      <c r="O6" s="221">
        <f t="shared" si="1"/>
        <v>7.4</v>
      </c>
      <c r="P6" s="214">
        <f>Hypothèses_et_résultats!F17</f>
        <v>7.4</v>
      </c>
      <c r="Q6" s="215">
        <f t="shared" si="2"/>
        <v>7.4</v>
      </c>
      <c r="R6" s="215">
        <f t="shared" si="2"/>
        <v>7.4</v>
      </c>
      <c r="S6" s="215">
        <f t="shared" si="2"/>
        <v>7.4</v>
      </c>
      <c r="T6" s="215">
        <f t="shared" si="2"/>
        <v>7.4</v>
      </c>
      <c r="U6" s="214">
        <f>Hypothèses_et_résultats!$G$17</f>
        <v>7.4</v>
      </c>
      <c r="V6" s="215">
        <f t="shared" ref="V6:AN6" si="10">U6+($AO6-$U6)/20</f>
        <v>7.4</v>
      </c>
      <c r="W6" s="215">
        <f t="shared" si="10"/>
        <v>7.4</v>
      </c>
      <c r="X6" s="215">
        <f t="shared" si="10"/>
        <v>7.4</v>
      </c>
      <c r="Y6" s="215">
        <f t="shared" si="10"/>
        <v>7.4</v>
      </c>
      <c r="Z6" s="215">
        <f t="shared" si="10"/>
        <v>7.4</v>
      </c>
      <c r="AA6" s="215">
        <f t="shared" si="10"/>
        <v>7.4</v>
      </c>
      <c r="AB6" s="215">
        <f t="shared" si="10"/>
        <v>7.4</v>
      </c>
      <c r="AC6" s="215">
        <f t="shared" si="10"/>
        <v>7.4</v>
      </c>
      <c r="AD6" s="215">
        <f t="shared" si="10"/>
        <v>7.4</v>
      </c>
      <c r="AE6" s="215">
        <f t="shared" si="10"/>
        <v>7.4</v>
      </c>
      <c r="AF6" s="215">
        <f t="shared" si="10"/>
        <v>7.4</v>
      </c>
      <c r="AG6" s="215">
        <f t="shared" si="10"/>
        <v>7.4</v>
      </c>
      <c r="AH6" s="215">
        <f t="shared" si="10"/>
        <v>7.4</v>
      </c>
      <c r="AI6" s="215">
        <f t="shared" si="10"/>
        <v>7.4</v>
      </c>
      <c r="AJ6" s="215">
        <f t="shared" si="10"/>
        <v>7.4</v>
      </c>
      <c r="AK6" s="215">
        <f t="shared" si="10"/>
        <v>7.4</v>
      </c>
      <c r="AL6" s="215">
        <f t="shared" si="10"/>
        <v>7.4</v>
      </c>
      <c r="AM6" s="215">
        <f t="shared" si="10"/>
        <v>7.4</v>
      </c>
      <c r="AN6" s="215">
        <f t="shared" si="10"/>
        <v>7.4</v>
      </c>
      <c r="AO6" s="214">
        <f>Hypothèses_et_résultats!$H$17</f>
        <v>7.4</v>
      </c>
      <c r="AP6" s="215">
        <f t="shared" ref="AP6:BR6" si="11">AO6+($BS6-$AO6)/30</f>
        <v>7.4</v>
      </c>
      <c r="AQ6" s="215">
        <f t="shared" si="11"/>
        <v>7.4</v>
      </c>
      <c r="AR6" s="215">
        <f t="shared" si="11"/>
        <v>7.4</v>
      </c>
      <c r="AS6" s="215">
        <f t="shared" si="11"/>
        <v>7.4</v>
      </c>
      <c r="AT6" s="215">
        <f t="shared" si="11"/>
        <v>7.4</v>
      </c>
      <c r="AU6" s="215">
        <f t="shared" si="11"/>
        <v>7.4</v>
      </c>
      <c r="AV6" s="215">
        <f t="shared" si="11"/>
        <v>7.4</v>
      </c>
      <c r="AW6" s="215">
        <f t="shared" si="11"/>
        <v>7.4</v>
      </c>
      <c r="AX6" s="215">
        <f t="shared" si="11"/>
        <v>7.4</v>
      </c>
      <c r="AY6" s="215">
        <f t="shared" si="11"/>
        <v>7.4</v>
      </c>
      <c r="AZ6" s="215">
        <f t="shared" si="11"/>
        <v>7.4</v>
      </c>
      <c r="BA6" s="215">
        <f t="shared" si="11"/>
        <v>7.4</v>
      </c>
      <c r="BB6" s="215">
        <f t="shared" si="11"/>
        <v>7.4</v>
      </c>
      <c r="BC6" s="215">
        <f t="shared" si="11"/>
        <v>7.4</v>
      </c>
      <c r="BD6" s="215">
        <f t="shared" si="11"/>
        <v>7.4</v>
      </c>
      <c r="BE6" s="215">
        <f t="shared" si="11"/>
        <v>7.4</v>
      </c>
      <c r="BF6" s="215">
        <f t="shared" si="11"/>
        <v>7.4</v>
      </c>
      <c r="BG6" s="215">
        <f t="shared" si="11"/>
        <v>7.4</v>
      </c>
      <c r="BH6" s="215">
        <f t="shared" si="11"/>
        <v>7.4</v>
      </c>
      <c r="BI6" s="215">
        <f t="shared" si="11"/>
        <v>7.4</v>
      </c>
      <c r="BJ6" s="215">
        <f t="shared" si="11"/>
        <v>7.4</v>
      </c>
      <c r="BK6" s="215">
        <f t="shared" si="11"/>
        <v>7.4</v>
      </c>
      <c r="BL6" s="215">
        <f t="shared" si="11"/>
        <v>7.4</v>
      </c>
      <c r="BM6" s="215">
        <f t="shared" si="11"/>
        <v>7.4</v>
      </c>
      <c r="BN6" s="215">
        <f t="shared" si="11"/>
        <v>7.4</v>
      </c>
      <c r="BO6" s="215">
        <f t="shared" si="11"/>
        <v>7.4</v>
      </c>
      <c r="BP6" s="215">
        <f t="shared" si="11"/>
        <v>7.4</v>
      </c>
      <c r="BQ6" s="215">
        <f t="shared" si="11"/>
        <v>7.4</v>
      </c>
      <c r="BR6" s="215">
        <f t="shared" si="11"/>
        <v>7.4</v>
      </c>
      <c r="BS6" s="214">
        <f>Hypothèses_et_résultats!$I$17</f>
        <v>7.4</v>
      </c>
    </row>
    <row r="7" spans="1:1023" ht="85.5">
      <c r="A7" t="s">
        <v>67</v>
      </c>
      <c r="B7" s="33" t="s">
        <v>68</v>
      </c>
      <c r="C7" s="39" t="s">
        <v>78</v>
      </c>
      <c r="D7" s="1" t="s">
        <v>79</v>
      </c>
      <c r="E7" s="102" t="s">
        <v>80</v>
      </c>
      <c r="F7" s="222">
        <f>Hypothèses_et_résultats!$C$24</f>
        <v>0.21</v>
      </c>
      <c r="G7" s="223">
        <f t="shared" si="9"/>
        <v>0.21</v>
      </c>
      <c r="H7" s="223">
        <f t="shared" si="9"/>
        <v>0.21</v>
      </c>
      <c r="I7" s="223">
        <f t="shared" si="9"/>
        <v>0.21</v>
      </c>
      <c r="J7" s="223">
        <f>Hypothèses_et_résultats!D24</f>
        <v>0.21</v>
      </c>
      <c r="K7" s="223">
        <v>0.21</v>
      </c>
      <c r="L7" s="223">
        <v>0.21</v>
      </c>
      <c r="M7" s="224">
        <f t="shared" si="1"/>
        <v>0.21</v>
      </c>
      <c r="N7" s="224">
        <f t="shared" si="1"/>
        <v>0.21</v>
      </c>
      <c r="O7" s="224">
        <f t="shared" si="1"/>
        <v>0.21</v>
      </c>
      <c r="P7" s="223">
        <f>Hypothèses_et_résultats!F24</f>
        <v>0.21</v>
      </c>
      <c r="Q7" s="224">
        <f t="shared" si="2"/>
        <v>0.21</v>
      </c>
      <c r="R7" s="224">
        <f t="shared" si="2"/>
        <v>0.21</v>
      </c>
      <c r="S7" s="224">
        <f t="shared" si="2"/>
        <v>0.21</v>
      </c>
      <c r="T7" s="224">
        <f t="shared" si="2"/>
        <v>0.21</v>
      </c>
      <c r="U7" s="223">
        <f>Hypothèses_et_résultats!$G$24</f>
        <v>0.21</v>
      </c>
      <c r="V7" s="224">
        <f t="shared" ref="V7:AN7" si="12">U7+($AO7-$U7)/20</f>
        <v>0.21</v>
      </c>
      <c r="W7" s="224">
        <f t="shared" si="12"/>
        <v>0.21</v>
      </c>
      <c r="X7" s="224">
        <f t="shared" si="12"/>
        <v>0.21</v>
      </c>
      <c r="Y7" s="224">
        <f t="shared" si="12"/>
        <v>0.21</v>
      </c>
      <c r="Z7" s="224">
        <f t="shared" si="12"/>
        <v>0.21</v>
      </c>
      <c r="AA7" s="224">
        <f t="shared" si="12"/>
        <v>0.21</v>
      </c>
      <c r="AB7" s="224">
        <f t="shared" si="12"/>
        <v>0.21</v>
      </c>
      <c r="AC7" s="224">
        <f t="shared" si="12"/>
        <v>0.21</v>
      </c>
      <c r="AD7" s="224">
        <f t="shared" si="12"/>
        <v>0.21</v>
      </c>
      <c r="AE7" s="224">
        <f t="shared" si="12"/>
        <v>0.21</v>
      </c>
      <c r="AF7" s="224">
        <f t="shared" si="12"/>
        <v>0.21</v>
      </c>
      <c r="AG7" s="224">
        <f t="shared" si="12"/>
        <v>0.21</v>
      </c>
      <c r="AH7" s="224">
        <f t="shared" si="12"/>
        <v>0.21</v>
      </c>
      <c r="AI7" s="224">
        <f t="shared" si="12"/>
        <v>0.21</v>
      </c>
      <c r="AJ7" s="224">
        <f t="shared" si="12"/>
        <v>0.21</v>
      </c>
      <c r="AK7" s="224">
        <f t="shared" si="12"/>
        <v>0.21</v>
      </c>
      <c r="AL7" s="224">
        <f t="shared" si="12"/>
        <v>0.21</v>
      </c>
      <c r="AM7" s="224">
        <f t="shared" si="12"/>
        <v>0.21</v>
      </c>
      <c r="AN7" s="224">
        <f t="shared" si="12"/>
        <v>0.21</v>
      </c>
      <c r="AO7" s="223">
        <f>Hypothèses_et_résultats!$H$24</f>
        <v>0.21</v>
      </c>
      <c r="AP7" s="224">
        <f t="shared" ref="AP7:BR7" si="13">AO7+($BS7-$AO7)/30</f>
        <v>0.21</v>
      </c>
      <c r="AQ7" s="224">
        <f t="shared" si="13"/>
        <v>0.21</v>
      </c>
      <c r="AR7" s="224">
        <f t="shared" si="13"/>
        <v>0.21</v>
      </c>
      <c r="AS7" s="224">
        <f t="shared" si="13"/>
        <v>0.21</v>
      </c>
      <c r="AT7" s="224">
        <f t="shared" si="13"/>
        <v>0.21</v>
      </c>
      <c r="AU7" s="224">
        <f t="shared" si="13"/>
        <v>0.21</v>
      </c>
      <c r="AV7" s="224">
        <f t="shared" si="13"/>
        <v>0.21</v>
      </c>
      <c r="AW7" s="224">
        <f t="shared" si="13"/>
        <v>0.21</v>
      </c>
      <c r="AX7" s="224">
        <f t="shared" si="13"/>
        <v>0.21</v>
      </c>
      <c r="AY7" s="224">
        <f t="shared" si="13"/>
        <v>0.21</v>
      </c>
      <c r="AZ7" s="224">
        <f t="shared" si="13"/>
        <v>0.21</v>
      </c>
      <c r="BA7" s="224">
        <f t="shared" si="13"/>
        <v>0.21</v>
      </c>
      <c r="BB7" s="224">
        <f t="shared" si="13"/>
        <v>0.21</v>
      </c>
      <c r="BC7" s="224">
        <f t="shared" si="13"/>
        <v>0.21</v>
      </c>
      <c r="BD7" s="224">
        <f t="shared" si="13"/>
        <v>0.21</v>
      </c>
      <c r="BE7" s="224">
        <f t="shared" si="13"/>
        <v>0.21</v>
      </c>
      <c r="BF7" s="224">
        <f t="shared" si="13"/>
        <v>0.21</v>
      </c>
      <c r="BG7" s="224">
        <f t="shared" si="13"/>
        <v>0.21</v>
      </c>
      <c r="BH7" s="224">
        <f t="shared" si="13"/>
        <v>0.21</v>
      </c>
      <c r="BI7" s="224">
        <f t="shared" si="13"/>
        <v>0.21</v>
      </c>
      <c r="BJ7" s="224">
        <f t="shared" si="13"/>
        <v>0.21</v>
      </c>
      <c r="BK7" s="224">
        <f t="shared" si="13"/>
        <v>0.21</v>
      </c>
      <c r="BL7" s="224">
        <f t="shared" si="13"/>
        <v>0.21</v>
      </c>
      <c r="BM7" s="224">
        <f t="shared" si="13"/>
        <v>0.21</v>
      </c>
      <c r="BN7" s="224">
        <f t="shared" si="13"/>
        <v>0.21</v>
      </c>
      <c r="BO7" s="224">
        <f t="shared" si="13"/>
        <v>0.21</v>
      </c>
      <c r="BP7" s="224">
        <f t="shared" si="13"/>
        <v>0.21</v>
      </c>
      <c r="BQ7" s="224">
        <f t="shared" si="13"/>
        <v>0.21</v>
      </c>
      <c r="BR7" s="224">
        <f t="shared" si="13"/>
        <v>0.21</v>
      </c>
      <c r="BS7" s="223">
        <f>Hypothèses_et_résultats!$I$24</f>
        <v>0.21</v>
      </c>
    </row>
    <row r="8" spans="1:1023" ht="57">
      <c r="A8" t="s">
        <v>67</v>
      </c>
      <c r="B8" s="40" t="s">
        <v>68</v>
      </c>
      <c r="C8" s="41" t="s">
        <v>78</v>
      </c>
      <c r="D8" s="1" t="s">
        <v>81</v>
      </c>
      <c r="E8" s="225" t="s">
        <v>82</v>
      </c>
      <c r="F8" s="226">
        <f>Hypothèses_et_résultats!$C$23</f>
        <v>43.227899999999998</v>
      </c>
      <c r="G8" s="227">
        <v>44.87217891642733</v>
      </c>
      <c r="H8" s="227">
        <v>46.562867405605651</v>
      </c>
      <c r="I8" s="227">
        <v>49.346523655205473</v>
      </c>
      <c r="J8" s="227">
        <f>Hypothèses_et_résultats!D23</f>
        <v>49.023899999999998</v>
      </c>
      <c r="K8" s="214">
        <v>47.038153760444878</v>
      </c>
      <c r="L8" s="214">
        <f>Hypothèses_et_résultats!E23</f>
        <v>49.895099999999999</v>
      </c>
      <c r="M8" s="215">
        <f t="shared" si="1"/>
        <v>51.258825000000002</v>
      </c>
      <c r="N8" s="215">
        <f t="shared" si="1"/>
        <v>52.622550000000004</v>
      </c>
      <c r="O8" s="215">
        <f t="shared" si="1"/>
        <v>53.986275000000006</v>
      </c>
      <c r="P8" s="227">
        <f>Hypothèses_et_résultats!F23</f>
        <v>55.35</v>
      </c>
      <c r="Q8" s="215">
        <f t="shared" si="2"/>
        <v>55.620000000000005</v>
      </c>
      <c r="R8" s="215">
        <f t="shared" si="2"/>
        <v>55.890000000000008</v>
      </c>
      <c r="S8" s="215">
        <f t="shared" si="2"/>
        <v>56.160000000000011</v>
      </c>
      <c r="T8" s="215">
        <f t="shared" si="2"/>
        <v>56.430000000000014</v>
      </c>
      <c r="U8" s="227">
        <f>Hypothèses_et_résultats!$G$23</f>
        <v>56.7</v>
      </c>
      <c r="V8" s="228">
        <f t="shared" ref="V8:AN8" si="14">U8+($AO8-$U8)/20</f>
        <v>56.7</v>
      </c>
      <c r="W8" s="228">
        <f t="shared" si="14"/>
        <v>56.7</v>
      </c>
      <c r="X8" s="228">
        <f t="shared" si="14"/>
        <v>56.7</v>
      </c>
      <c r="Y8" s="228">
        <f t="shared" si="14"/>
        <v>56.7</v>
      </c>
      <c r="Z8" s="228">
        <f t="shared" si="14"/>
        <v>56.7</v>
      </c>
      <c r="AA8" s="228">
        <f t="shared" si="14"/>
        <v>56.7</v>
      </c>
      <c r="AB8" s="228">
        <f t="shared" si="14"/>
        <v>56.7</v>
      </c>
      <c r="AC8" s="228">
        <f t="shared" si="14"/>
        <v>56.7</v>
      </c>
      <c r="AD8" s="228">
        <f t="shared" si="14"/>
        <v>56.7</v>
      </c>
      <c r="AE8" s="228">
        <f t="shared" si="14"/>
        <v>56.7</v>
      </c>
      <c r="AF8" s="228">
        <f t="shared" si="14"/>
        <v>56.7</v>
      </c>
      <c r="AG8" s="228">
        <f t="shared" si="14"/>
        <v>56.7</v>
      </c>
      <c r="AH8" s="228">
        <f t="shared" si="14"/>
        <v>56.7</v>
      </c>
      <c r="AI8" s="228">
        <f t="shared" si="14"/>
        <v>56.7</v>
      </c>
      <c r="AJ8" s="228">
        <f t="shared" si="14"/>
        <v>56.7</v>
      </c>
      <c r="AK8" s="228">
        <f t="shared" si="14"/>
        <v>56.7</v>
      </c>
      <c r="AL8" s="228">
        <f t="shared" si="14"/>
        <v>56.7</v>
      </c>
      <c r="AM8" s="228">
        <f t="shared" si="14"/>
        <v>56.7</v>
      </c>
      <c r="AN8" s="228">
        <f t="shared" si="14"/>
        <v>56.7</v>
      </c>
      <c r="AO8" s="227">
        <f>Hypothèses_et_résultats!$H$23</f>
        <v>56.7</v>
      </c>
      <c r="AP8" s="228">
        <f t="shared" ref="AP8:BR8" si="15">AO8+($BS8-$AO8)/30</f>
        <v>56.7</v>
      </c>
      <c r="AQ8" s="228">
        <f t="shared" si="15"/>
        <v>56.7</v>
      </c>
      <c r="AR8" s="228">
        <f t="shared" si="15"/>
        <v>56.7</v>
      </c>
      <c r="AS8" s="228">
        <f t="shared" si="15"/>
        <v>56.7</v>
      </c>
      <c r="AT8" s="228">
        <f t="shared" si="15"/>
        <v>56.7</v>
      </c>
      <c r="AU8" s="228">
        <f t="shared" si="15"/>
        <v>56.7</v>
      </c>
      <c r="AV8" s="228">
        <f t="shared" si="15"/>
        <v>56.7</v>
      </c>
      <c r="AW8" s="228">
        <f t="shared" si="15"/>
        <v>56.7</v>
      </c>
      <c r="AX8" s="228">
        <f t="shared" si="15"/>
        <v>56.7</v>
      </c>
      <c r="AY8" s="228">
        <f t="shared" si="15"/>
        <v>56.7</v>
      </c>
      <c r="AZ8" s="228">
        <f t="shared" si="15"/>
        <v>56.7</v>
      </c>
      <c r="BA8" s="228">
        <f t="shared" si="15"/>
        <v>56.7</v>
      </c>
      <c r="BB8" s="228">
        <f t="shared" si="15"/>
        <v>56.7</v>
      </c>
      <c r="BC8" s="228">
        <f t="shared" si="15"/>
        <v>56.7</v>
      </c>
      <c r="BD8" s="228">
        <f t="shared" si="15"/>
        <v>56.7</v>
      </c>
      <c r="BE8" s="228">
        <f t="shared" si="15"/>
        <v>56.7</v>
      </c>
      <c r="BF8" s="228">
        <f t="shared" si="15"/>
        <v>56.7</v>
      </c>
      <c r="BG8" s="228">
        <f t="shared" si="15"/>
        <v>56.7</v>
      </c>
      <c r="BH8" s="228">
        <f t="shared" si="15"/>
        <v>56.7</v>
      </c>
      <c r="BI8" s="228">
        <f t="shared" si="15"/>
        <v>56.7</v>
      </c>
      <c r="BJ8" s="228">
        <f t="shared" si="15"/>
        <v>56.7</v>
      </c>
      <c r="BK8" s="228">
        <f t="shared" si="15"/>
        <v>56.7</v>
      </c>
      <c r="BL8" s="228">
        <f t="shared" si="15"/>
        <v>56.7</v>
      </c>
      <c r="BM8" s="228">
        <f t="shared" si="15"/>
        <v>56.7</v>
      </c>
      <c r="BN8" s="228">
        <f t="shared" si="15"/>
        <v>56.7</v>
      </c>
      <c r="BO8" s="228">
        <f t="shared" si="15"/>
        <v>56.7</v>
      </c>
      <c r="BP8" s="228">
        <f t="shared" si="15"/>
        <v>56.7</v>
      </c>
      <c r="BQ8" s="228">
        <f t="shared" si="15"/>
        <v>56.7</v>
      </c>
      <c r="BR8" s="228">
        <f t="shared" si="15"/>
        <v>56.7</v>
      </c>
      <c r="BS8" s="226">
        <f>Hypothèses_et_résultats!$I$23</f>
        <v>56.7</v>
      </c>
      <c r="BT8" s="43"/>
      <c r="BU8" s="43"/>
      <c r="BV8" s="43"/>
      <c r="BW8" s="43"/>
      <c r="BX8" s="43"/>
      <c r="BY8" s="43"/>
      <c r="BZ8" s="43"/>
      <c r="CA8" s="43"/>
      <c r="CB8" s="43"/>
      <c r="CC8" s="43"/>
      <c r="CD8" s="43"/>
      <c r="CE8" s="43"/>
      <c r="CF8" s="43"/>
      <c r="CG8" s="43"/>
      <c r="CH8" s="43"/>
      <c r="CI8" s="43"/>
      <c r="CJ8" s="43"/>
      <c r="CK8" s="43"/>
      <c r="CL8" s="43"/>
      <c r="CM8" s="43"/>
      <c r="CN8" s="43"/>
      <c r="CO8" s="43"/>
      <c r="CP8" s="43"/>
      <c r="CQ8" s="43"/>
      <c r="CR8" s="43"/>
      <c r="CS8" s="43"/>
      <c r="CT8" s="43"/>
      <c r="CU8" s="43"/>
      <c r="CV8" s="43"/>
      <c r="CW8" s="43"/>
      <c r="CX8" s="43"/>
      <c r="CY8" s="43"/>
      <c r="CZ8" s="43"/>
      <c r="DA8" s="43"/>
      <c r="DB8" s="43"/>
      <c r="DC8" s="43"/>
      <c r="DD8" s="43"/>
      <c r="DE8" s="43"/>
      <c r="DF8" s="43"/>
      <c r="DG8" s="43"/>
      <c r="DH8" s="43"/>
      <c r="DI8" s="43"/>
      <c r="DJ8" s="43"/>
      <c r="DK8" s="43"/>
      <c r="DL8" s="43"/>
      <c r="DM8" s="43"/>
      <c r="DN8" s="43"/>
      <c r="DO8" s="43"/>
      <c r="DP8" s="43"/>
      <c r="DQ8" s="43"/>
      <c r="DR8" s="43"/>
      <c r="DS8" s="43"/>
      <c r="DT8" s="43"/>
      <c r="DU8" s="43"/>
      <c r="DV8" s="43"/>
      <c r="DW8" s="43"/>
      <c r="DX8" s="43"/>
      <c r="DY8" s="43"/>
      <c r="DZ8" s="43"/>
      <c r="EA8" s="43"/>
      <c r="EB8" s="43"/>
      <c r="EC8" s="43"/>
      <c r="ED8" s="43"/>
      <c r="EE8" s="43"/>
      <c r="EF8" s="43"/>
      <c r="EG8" s="43"/>
      <c r="EH8" s="43"/>
      <c r="EI8" s="43"/>
      <c r="EJ8" s="43"/>
      <c r="EK8" s="43"/>
      <c r="EL8" s="43"/>
      <c r="EM8" s="43"/>
      <c r="EN8" s="43"/>
      <c r="EO8" s="43"/>
      <c r="EP8" s="43"/>
      <c r="EQ8" s="43"/>
      <c r="ER8" s="43"/>
      <c r="ES8" s="43"/>
      <c r="ET8" s="43"/>
      <c r="EU8" s="43"/>
      <c r="EV8" s="43"/>
      <c r="EW8" s="43"/>
      <c r="EX8" s="43"/>
      <c r="EY8" s="43"/>
      <c r="EZ8" s="43"/>
      <c r="FA8" s="43"/>
      <c r="FB8" s="43"/>
      <c r="FC8" s="43"/>
      <c r="FD8" s="43"/>
      <c r="FE8" s="43"/>
      <c r="FF8" s="43"/>
      <c r="FG8" s="43"/>
      <c r="FH8" s="43"/>
      <c r="FI8" s="43"/>
      <c r="FJ8" s="43"/>
      <c r="FK8" s="43"/>
      <c r="FL8" s="43"/>
      <c r="FM8" s="43"/>
      <c r="FN8" s="43"/>
      <c r="FO8" s="43"/>
      <c r="FP8" s="43"/>
      <c r="FQ8" s="43"/>
      <c r="FR8" s="43"/>
      <c r="FS8" s="43"/>
      <c r="FT8" s="43"/>
      <c r="FU8" s="43"/>
      <c r="FV8" s="43"/>
      <c r="FW8" s="43"/>
      <c r="FX8" s="43"/>
      <c r="FY8" s="43"/>
      <c r="FZ8" s="43"/>
      <c r="GA8" s="43"/>
      <c r="GB8" s="43"/>
      <c r="GC8" s="43"/>
      <c r="GD8" s="43"/>
      <c r="GE8" s="43"/>
      <c r="GF8" s="43"/>
      <c r="GG8" s="43"/>
      <c r="GH8" s="43"/>
      <c r="GI8" s="43"/>
      <c r="GJ8" s="43"/>
      <c r="GK8" s="43"/>
      <c r="GL8" s="43"/>
      <c r="GM8" s="43"/>
      <c r="GN8" s="43"/>
      <c r="GO8" s="43"/>
      <c r="GP8" s="43"/>
      <c r="GQ8" s="43"/>
      <c r="GR8" s="43"/>
      <c r="GS8" s="43"/>
      <c r="GT8" s="43"/>
      <c r="GU8" s="43"/>
      <c r="GV8" s="43"/>
      <c r="GW8" s="43"/>
      <c r="GX8" s="43"/>
      <c r="GY8" s="43"/>
      <c r="GZ8" s="43"/>
      <c r="HA8" s="43"/>
      <c r="HB8" s="43"/>
      <c r="HC8" s="43"/>
      <c r="HD8" s="43"/>
      <c r="HE8" s="43"/>
      <c r="HF8" s="43"/>
      <c r="HG8" s="43"/>
      <c r="HH8" s="43"/>
      <c r="HI8" s="43"/>
      <c r="HJ8" s="43"/>
      <c r="HK8" s="43"/>
      <c r="HL8" s="43"/>
      <c r="HM8" s="43"/>
      <c r="HN8" s="43"/>
      <c r="HO8" s="43"/>
      <c r="HP8" s="43"/>
      <c r="HQ8" s="43"/>
      <c r="HR8" s="43"/>
      <c r="HS8" s="43"/>
      <c r="HT8" s="43"/>
      <c r="HU8" s="43"/>
      <c r="HV8" s="43"/>
      <c r="HW8" s="43"/>
      <c r="HX8" s="43"/>
      <c r="HY8" s="43"/>
      <c r="HZ8" s="43"/>
      <c r="IA8" s="43"/>
      <c r="IB8" s="43"/>
      <c r="IC8" s="43"/>
      <c r="ID8" s="43"/>
      <c r="IE8" s="43"/>
      <c r="IF8" s="43"/>
      <c r="IG8" s="43"/>
      <c r="IH8" s="43"/>
      <c r="II8" s="43"/>
      <c r="IJ8" s="43"/>
      <c r="IK8" s="43"/>
      <c r="IL8" s="43"/>
      <c r="IM8" s="43"/>
      <c r="IN8" s="43"/>
      <c r="IO8" s="43"/>
      <c r="IP8" s="43"/>
      <c r="IQ8" s="43"/>
      <c r="IR8" s="43"/>
      <c r="IS8" s="43"/>
      <c r="IT8" s="43"/>
      <c r="IU8" s="43"/>
      <c r="IV8" s="43"/>
      <c r="IW8" s="43"/>
      <c r="IX8" s="43"/>
      <c r="IY8" s="43"/>
      <c r="IZ8" s="43"/>
      <c r="JA8" s="43"/>
      <c r="JB8" s="43"/>
      <c r="JC8" s="43"/>
      <c r="JD8" s="43"/>
      <c r="JE8" s="43"/>
      <c r="JF8" s="43"/>
      <c r="JG8" s="43"/>
      <c r="JH8" s="43"/>
      <c r="JI8" s="43"/>
      <c r="JJ8" s="43"/>
      <c r="JK8" s="43"/>
      <c r="JL8" s="43"/>
      <c r="JM8" s="43"/>
      <c r="JN8" s="43"/>
      <c r="JO8" s="43"/>
      <c r="JP8" s="43"/>
      <c r="JQ8" s="43"/>
      <c r="JR8" s="43"/>
      <c r="JS8" s="43"/>
      <c r="JT8" s="43"/>
      <c r="JU8" s="43"/>
      <c r="JV8" s="43"/>
      <c r="JW8" s="43"/>
      <c r="JX8" s="43"/>
      <c r="JY8" s="43"/>
      <c r="JZ8" s="43"/>
      <c r="KA8" s="43"/>
      <c r="KB8" s="43"/>
      <c r="KC8" s="43"/>
      <c r="KD8" s="43"/>
      <c r="KE8" s="43"/>
      <c r="KF8" s="43"/>
      <c r="KG8" s="43"/>
      <c r="KH8" s="43"/>
      <c r="KI8" s="43"/>
      <c r="KJ8" s="43"/>
      <c r="KK8" s="43"/>
      <c r="KL8" s="43"/>
      <c r="KM8" s="43"/>
      <c r="KN8" s="43"/>
      <c r="KO8" s="43"/>
      <c r="KP8" s="43"/>
      <c r="KQ8" s="43"/>
      <c r="KR8" s="43"/>
      <c r="KS8" s="43"/>
      <c r="KT8" s="43"/>
      <c r="KU8" s="43"/>
      <c r="KV8" s="43"/>
      <c r="KW8" s="43"/>
      <c r="KX8" s="43"/>
      <c r="KY8" s="43"/>
      <c r="KZ8" s="43"/>
      <c r="LA8" s="43"/>
      <c r="LB8" s="43"/>
      <c r="LC8" s="43"/>
      <c r="LD8" s="43"/>
      <c r="LE8" s="43"/>
      <c r="LF8" s="43"/>
      <c r="LG8" s="43"/>
      <c r="LH8" s="43"/>
      <c r="LI8" s="43"/>
      <c r="LJ8" s="43"/>
      <c r="LK8" s="43"/>
      <c r="LL8" s="43"/>
      <c r="LM8" s="43"/>
      <c r="LN8" s="43"/>
      <c r="LO8" s="43"/>
      <c r="LP8" s="43"/>
      <c r="LQ8" s="43"/>
      <c r="LR8" s="43"/>
      <c r="LS8" s="43"/>
      <c r="LT8" s="43"/>
      <c r="LU8" s="43"/>
      <c r="LV8" s="43"/>
      <c r="LW8" s="43"/>
      <c r="LX8" s="43"/>
      <c r="LY8" s="43"/>
      <c r="LZ8" s="43"/>
      <c r="MA8" s="43"/>
      <c r="MB8" s="43"/>
      <c r="MC8" s="43"/>
      <c r="MD8" s="43"/>
      <c r="ME8" s="43"/>
      <c r="MF8" s="43"/>
      <c r="MG8" s="43"/>
      <c r="MH8" s="43"/>
      <c r="MI8" s="43"/>
      <c r="MJ8" s="43"/>
      <c r="MK8" s="43"/>
      <c r="ML8" s="43"/>
      <c r="MM8" s="43"/>
      <c r="MN8" s="43"/>
      <c r="MO8" s="43"/>
      <c r="MP8" s="43"/>
      <c r="MQ8" s="43"/>
      <c r="MR8" s="43"/>
      <c r="MS8" s="43"/>
      <c r="MT8" s="43"/>
      <c r="MU8" s="43"/>
      <c r="MV8" s="43"/>
      <c r="MW8" s="43"/>
      <c r="MX8" s="43"/>
      <c r="MY8" s="43"/>
      <c r="MZ8" s="43"/>
      <c r="NA8" s="43"/>
      <c r="NB8" s="43"/>
      <c r="NC8" s="43"/>
      <c r="ND8" s="43"/>
      <c r="NE8" s="43"/>
      <c r="NF8" s="43"/>
      <c r="NG8" s="43"/>
      <c r="NH8" s="43"/>
      <c r="NI8" s="43"/>
      <c r="NJ8" s="43"/>
      <c r="NK8" s="43"/>
      <c r="NL8" s="43"/>
      <c r="NM8" s="43"/>
      <c r="NN8" s="43"/>
      <c r="NO8" s="43"/>
      <c r="NP8" s="43"/>
      <c r="NQ8" s="43"/>
      <c r="NR8" s="43"/>
      <c r="NS8" s="43"/>
      <c r="NT8" s="43"/>
      <c r="NU8" s="43"/>
      <c r="NV8" s="43"/>
      <c r="NW8" s="43"/>
      <c r="NX8" s="43"/>
      <c r="NY8" s="43"/>
      <c r="NZ8" s="43"/>
      <c r="OA8" s="43"/>
      <c r="OB8" s="43"/>
      <c r="OC8" s="43"/>
      <c r="OD8" s="43"/>
      <c r="OE8" s="43"/>
      <c r="OF8" s="43"/>
      <c r="OG8" s="43"/>
      <c r="OH8" s="43"/>
      <c r="OI8" s="43"/>
      <c r="OJ8" s="43"/>
      <c r="OK8" s="43"/>
      <c r="OL8" s="43"/>
      <c r="OM8" s="43"/>
      <c r="ON8" s="43"/>
      <c r="OO8" s="43"/>
      <c r="OP8" s="43"/>
      <c r="OQ8" s="43"/>
      <c r="OR8" s="43"/>
      <c r="OS8" s="43"/>
      <c r="OT8" s="43"/>
      <c r="OU8" s="43"/>
      <c r="OV8" s="43"/>
      <c r="OW8" s="43"/>
      <c r="OX8" s="43"/>
      <c r="OY8" s="43"/>
      <c r="OZ8" s="43"/>
      <c r="PA8" s="43"/>
      <c r="PB8" s="43"/>
      <c r="PC8" s="43"/>
      <c r="PD8" s="43"/>
      <c r="PE8" s="43"/>
      <c r="PF8" s="43"/>
      <c r="PG8" s="43"/>
      <c r="PH8" s="43"/>
      <c r="PI8" s="43"/>
      <c r="PJ8" s="43"/>
      <c r="PK8" s="43"/>
      <c r="PL8" s="43"/>
      <c r="PM8" s="43"/>
      <c r="PN8" s="43"/>
      <c r="PO8" s="43"/>
      <c r="PP8" s="43"/>
      <c r="PQ8" s="43"/>
      <c r="PR8" s="43"/>
      <c r="PS8" s="43"/>
      <c r="PT8" s="43"/>
      <c r="PU8" s="43"/>
      <c r="PV8" s="43"/>
      <c r="PW8" s="43"/>
      <c r="PX8" s="43"/>
      <c r="PY8" s="43"/>
      <c r="PZ8" s="43"/>
      <c r="QA8" s="43"/>
      <c r="QB8" s="43"/>
      <c r="QC8" s="43"/>
      <c r="QD8" s="43"/>
      <c r="QE8" s="43"/>
      <c r="QF8" s="43"/>
      <c r="QG8" s="43"/>
      <c r="QH8" s="43"/>
      <c r="QI8" s="43"/>
      <c r="QJ8" s="43"/>
      <c r="QK8" s="43"/>
      <c r="QL8" s="43"/>
      <c r="QM8" s="43"/>
      <c r="QN8" s="43"/>
      <c r="QO8" s="43"/>
      <c r="QP8" s="43"/>
      <c r="QQ8" s="43"/>
      <c r="QR8" s="43"/>
      <c r="QS8" s="43"/>
      <c r="QT8" s="43"/>
      <c r="QU8" s="43"/>
      <c r="QV8" s="43"/>
      <c r="QW8" s="43"/>
      <c r="QX8" s="43"/>
      <c r="QY8" s="43"/>
      <c r="QZ8" s="43"/>
      <c r="RA8" s="43"/>
      <c r="RB8" s="43"/>
      <c r="RC8" s="43"/>
      <c r="RD8" s="43"/>
      <c r="RE8" s="43"/>
      <c r="RF8" s="43"/>
      <c r="RG8" s="43"/>
      <c r="RH8" s="43"/>
      <c r="RI8" s="43"/>
      <c r="RJ8" s="43"/>
      <c r="RK8" s="43"/>
      <c r="RL8" s="43"/>
      <c r="RM8" s="43"/>
      <c r="RN8" s="43"/>
      <c r="RO8" s="43"/>
      <c r="RP8" s="43"/>
      <c r="RQ8" s="43"/>
      <c r="RR8" s="43"/>
      <c r="RS8" s="43"/>
      <c r="RT8" s="43"/>
      <c r="RU8" s="43"/>
      <c r="RV8" s="43"/>
      <c r="RW8" s="43"/>
      <c r="RX8" s="43"/>
      <c r="RY8" s="43"/>
      <c r="RZ8" s="43"/>
      <c r="SA8" s="43"/>
      <c r="SB8" s="43"/>
      <c r="SC8" s="43"/>
      <c r="SD8" s="43"/>
      <c r="SE8" s="43"/>
      <c r="SF8" s="43"/>
      <c r="SG8" s="43"/>
      <c r="SH8" s="43"/>
      <c r="SI8" s="43"/>
      <c r="SJ8" s="43"/>
      <c r="SK8" s="43"/>
      <c r="SL8" s="43"/>
      <c r="SM8" s="43"/>
      <c r="SN8" s="43"/>
      <c r="SO8" s="43"/>
      <c r="SP8" s="43"/>
      <c r="SQ8" s="43"/>
      <c r="SR8" s="43"/>
      <c r="SS8" s="43"/>
      <c r="ST8" s="43"/>
      <c r="SU8" s="43"/>
      <c r="SV8" s="43"/>
      <c r="SW8" s="43"/>
      <c r="SX8" s="43"/>
      <c r="SY8" s="43"/>
      <c r="SZ8" s="43"/>
      <c r="TA8" s="43"/>
      <c r="TB8" s="43"/>
      <c r="TC8" s="43"/>
      <c r="TD8" s="43"/>
      <c r="TE8" s="43"/>
      <c r="TF8" s="43"/>
      <c r="TG8" s="43"/>
      <c r="TH8" s="43"/>
      <c r="TI8" s="43"/>
      <c r="TJ8" s="43"/>
      <c r="TK8" s="43"/>
      <c r="TL8" s="43"/>
      <c r="TM8" s="43"/>
      <c r="TN8" s="43"/>
      <c r="TO8" s="43"/>
      <c r="TP8" s="43"/>
      <c r="TQ8" s="43"/>
      <c r="TR8" s="43"/>
      <c r="TS8" s="43"/>
      <c r="TT8" s="43"/>
      <c r="TU8" s="43"/>
      <c r="TV8" s="43"/>
      <c r="TW8" s="43"/>
      <c r="TX8" s="43"/>
      <c r="TY8" s="43"/>
      <c r="TZ8" s="43"/>
      <c r="UA8" s="43"/>
      <c r="UB8" s="43"/>
      <c r="UC8" s="43"/>
      <c r="UD8" s="43"/>
      <c r="UE8" s="43"/>
      <c r="UF8" s="43"/>
      <c r="UG8" s="43"/>
      <c r="UH8" s="43"/>
      <c r="UI8" s="43"/>
      <c r="UJ8" s="43"/>
      <c r="UK8" s="43"/>
      <c r="UL8" s="43"/>
      <c r="UM8" s="43"/>
      <c r="UN8" s="43"/>
      <c r="UO8" s="43"/>
      <c r="UP8" s="43"/>
      <c r="UQ8" s="43"/>
      <c r="UR8" s="43"/>
      <c r="US8" s="43"/>
      <c r="UT8" s="43"/>
      <c r="UU8" s="43"/>
      <c r="UV8" s="43"/>
      <c r="UW8" s="43"/>
      <c r="UX8" s="43"/>
      <c r="UY8" s="43"/>
      <c r="UZ8" s="43"/>
      <c r="VA8" s="43"/>
      <c r="VB8" s="43"/>
      <c r="VC8" s="43"/>
      <c r="VD8" s="43"/>
      <c r="VE8" s="43"/>
      <c r="VF8" s="43"/>
      <c r="VG8" s="43"/>
      <c r="VH8" s="43"/>
      <c r="VI8" s="43"/>
      <c r="VJ8" s="43"/>
      <c r="VK8" s="43"/>
      <c r="VL8" s="43"/>
      <c r="VM8" s="43"/>
      <c r="VN8" s="43"/>
      <c r="VO8" s="43"/>
      <c r="VP8" s="43"/>
      <c r="VQ8" s="43"/>
      <c r="VR8" s="43"/>
      <c r="VS8" s="43"/>
      <c r="VT8" s="43"/>
      <c r="VU8" s="43"/>
      <c r="VV8" s="43"/>
      <c r="VW8" s="43"/>
      <c r="VX8" s="43"/>
      <c r="VY8" s="43"/>
      <c r="VZ8" s="43"/>
      <c r="WA8" s="43"/>
      <c r="WB8" s="43"/>
      <c r="WC8" s="43"/>
      <c r="WD8" s="43"/>
      <c r="WE8" s="43"/>
      <c r="WF8" s="43"/>
      <c r="WG8" s="43"/>
      <c r="WH8" s="43"/>
      <c r="WI8" s="43"/>
      <c r="WJ8" s="43"/>
      <c r="WK8" s="43"/>
      <c r="WL8" s="43"/>
      <c r="WM8" s="43"/>
      <c r="WN8" s="43"/>
      <c r="WO8" s="43"/>
      <c r="WP8" s="43"/>
      <c r="WQ8" s="43"/>
      <c r="WR8" s="43"/>
      <c r="WS8" s="43"/>
      <c r="WT8" s="43"/>
      <c r="WU8" s="43"/>
      <c r="WV8" s="43"/>
      <c r="WW8" s="43"/>
      <c r="WX8" s="43"/>
      <c r="WY8" s="43"/>
      <c r="WZ8" s="43"/>
      <c r="XA8" s="43"/>
      <c r="XB8" s="43"/>
      <c r="XC8" s="43"/>
      <c r="XD8" s="43"/>
      <c r="XE8" s="43"/>
      <c r="XF8" s="43"/>
      <c r="XG8" s="43"/>
      <c r="XH8" s="43"/>
      <c r="XI8" s="43"/>
      <c r="XJ8" s="43"/>
      <c r="XK8" s="43"/>
      <c r="XL8" s="43"/>
      <c r="XM8" s="43"/>
      <c r="XN8" s="43"/>
      <c r="XO8" s="43"/>
      <c r="XP8" s="43"/>
      <c r="XQ8" s="43"/>
      <c r="XR8" s="43"/>
      <c r="XS8" s="43"/>
      <c r="XT8" s="43"/>
      <c r="XU8" s="43"/>
      <c r="XV8" s="43"/>
      <c r="XW8" s="43"/>
      <c r="XX8" s="43"/>
      <c r="XY8" s="43"/>
      <c r="XZ8" s="43"/>
      <c r="YA8" s="43"/>
      <c r="YB8" s="43"/>
      <c r="YC8" s="43"/>
      <c r="YD8" s="43"/>
      <c r="YE8" s="43"/>
      <c r="YF8" s="43"/>
      <c r="YG8" s="43"/>
      <c r="YH8" s="43"/>
      <c r="YI8" s="43"/>
      <c r="YJ8" s="43"/>
      <c r="YK8" s="43"/>
      <c r="YL8" s="43"/>
      <c r="YM8" s="43"/>
      <c r="YN8" s="43"/>
      <c r="YO8" s="43"/>
      <c r="YP8" s="43"/>
      <c r="YQ8" s="43"/>
      <c r="YR8" s="43"/>
      <c r="YS8" s="43"/>
      <c r="YT8" s="43"/>
      <c r="YU8" s="43"/>
      <c r="YV8" s="43"/>
      <c r="YW8" s="43"/>
      <c r="YX8" s="43"/>
      <c r="YY8" s="43"/>
      <c r="YZ8" s="43"/>
      <c r="ZA8" s="43"/>
      <c r="ZB8" s="43"/>
      <c r="ZC8" s="43"/>
      <c r="ZD8" s="43"/>
      <c r="ZE8" s="43"/>
      <c r="ZF8" s="43"/>
      <c r="ZG8" s="43"/>
      <c r="ZH8" s="43"/>
      <c r="ZI8" s="43"/>
      <c r="ZJ8" s="43"/>
      <c r="ZK8" s="43"/>
      <c r="ZL8" s="43"/>
      <c r="ZM8" s="43"/>
      <c r="ZN8" s="43"/>
      <c r="ZO8" s="43"/>
      <c r="ZP8" s="43"/>
      <c r="ZQ8" s="43"/>
      <c r="ZR8" s="43"/>
      <c r="ZS8" s="43"/>
      <c r="ZT8" s="43"/>
      <c r="ZU8" s="43"/>
      <c r="ZV8" s="43"/>
      <c r="ZW8" s="43"/>
      <c r="ZX8" s="43"/>
      <c r="ZY8" s="43"/>
      <c r="ZZ8" s="43"/>
      <c r="AAA8" s="43"/>
      <c r="AAB8" s="43"/>
      <c r="AAC8" s="43"/>
      <c r="AAD8" s="43"/>
      <c r="AAE8" s="43"/>
      <c r="AAF8" s="43"/>
      <c r="AAG8" s="43"/>
      <c r="AAH8" s="43"/>
      <c r="AAI8" s="43"/>
      <c r="AAJ8" s="43"/>
      <c r="AAK8" s="43"/>
      <c r="AAL8" s="43"/>
      <c r="AAM8" s="43"/>
      <c r="AAN8" s="43"/>
      <c r="AAO8" s="43"/>
      <c r="AAP8" s="43"/>
      <c r="AAQ8" s="43"/>
      <c r="AAR8" s="43"/>
      <c r="AAS8" s="43"/>
      <c r="AAT8" s="43"/>
      <c r="AAU8" s="43"/>
      <c r="AAV8" s="43"/>
      <c r="AAW8" s="43"/>
      <c r="AAX8" s="43"/>
      <c r="AAY8" s="43"/>
      <c r="AAZ8" s="43"/>
      <c r="ABA8" s="43"/>
      <c r="ABB8" s="43"/>
      <c r="ABC8" s="43"/>
      <c r="ABD8" s="43"/>
      <c r="ABE8" s="43"/>
      <c r="ABF8" s="43"/>
      <c r="ABG8" s="43"/>
      <c r="ABH8" s="43"/>
      <c r="ABI8" s="43"/>
      <c r="ABJ8" s="43"/>
      <c r="ABK8" s="43"/>
      <c r="ABL8" s="43"/>
      <c r="ABM8" s="43"/>
      <c r="ABN8" s="43"/>
      <c r="ABO8" s="43"/>
      <c r="ABP8" s="43"/>
      <c r="ABQ8" s="43"/>
      <c r="ABR8" s="43"/>
      <c r="ABS8" s="43"/>
      <c r="ABT8" s="43"/>
      <c r="ABU8" s="43"/>
      <c r="ABV8" s="43"/>
      <c r="ABW8" s="43"/>
      <c r="ABX8" s="43"/>
      <c r="ABY8" s="43"/>
      <c r="ABZ8" s="43"/>
      <c r="ACA8" s="43"/>
      <c r="ACB8" s="43"/>
      <c r="ACC8" s="43"/>
      <c r="ACD8" s="43"/>
      <c r="ACE8" s="43"/>
      <c r="ACF8" s="43"/>
      <c r="ACG8" s="43"/>
      <c r="ACH8" s="43"/>
      <c r="ACI8" s="43"/>
      <c r="ACJ8" s="43"/>
      <c r="ACK8" s="43"/>
      <c r="ACL8" s="43"/>
      <c r="ACM8" s="43"/>
      <c r="ACN8" s="43"/>
      <c r="ACO8" s="43"/>
      <c r="ACP8" s="43"/>
      <c r="ACQ8" s="43"/>
      <c r="ACR8" s="43"/>
      <c r="ACS8" s="43"/>
      <c r="ACT8" s="43"/>
      <c r="ACU8" s="43"/>
      <c r="ACV8" s="43"/>
      <c r="ACW8" s="43"/>
      <c r="ACX8" s="43"/>
      <c r="ACY8" s="43"/>
      <c r="ACZ8" s="43"/>
      <c r="ADA8" s="43"/>
      <c r="ADB8" s="43"/>
      <c r="ADC8" s="43"/>
      <c r="ADD8" s="43"/>
      <c r="ADE8" s="43"/>
      <c r="ADF8" s="43"/>
      <c r="ADG8" s="43"/>
      <c r="ADH8" s="43"/>
      <c r="ADI8" s="43"/>
      <c r="ADJ8" s="43"/>
      <c r="ADK8" s="43"/>
      <c r="ADL8" s="43"/>
      <c r="ADM8" s="43"/>
      <c r="ADN8" s="43"/>
      <c r="ADO8" s="43"/>
      <c r="ADP8" s="43"/>
      <c r="ADQ8" s="43"/>
      <c r="ADR8" s="43"/>
      <c r="ADS8" s="43"/>
      <c r="ADT8" s="43"/>
      <c r="ADU8" s="43"/>
      <c r="ADV8" s="43"/>
      <c r="ADW8" s="43"/>
      <c r="ADX8" s="43"/>
      <c r="ADY8" s="43"/>
      <c r="ADZ8" s="43"/>
      <c r="AEA8" s="43"/>
      <c r="AEB8" s="43"/>
      <c r="AEC8" s="43"/>
      <c r="AED8" s="43"/>
      <c r="AEE8" s="43"/>
      <c r="AEF8" s="43"/>
      <c r="AEG8" s="43"/>
      <c r="AEH8" s="43"/>
      <c r="AEI8" s="43"/>
      <c r="AEJ8" s="43"/>
      <c r="AEK8" s="43"/>
      <c r="AEL8" s="43"/>
      <c r="AEM8" s="43"/>
      <c r="AEN8" s="43"/>
      <c r="AEO8" s="43"/>
      <c r="AEP8" s="43"/>
      <c r="AEQ8" s="43"/>
      <c r="AER8" s="43"/>
      <c r="AES8" s="43"/>
      <c r="AET8" s="43"/>
      <c r="AEU8" s="43"/>
      <c r="AEV8" s="43"/>
      <c r="AEW8" s="43"/>
      <c r="AEX8" s="43"/>
      <c r="AEY8" s="43"/>
      <c r="AEZ8" s="43"/>
      <c r="AFA8" s="43"/>
      <c r="AFB8" s="43"/>
      <c r="AFC8" s="43"/>
      <c r="AFD8" s="43"/>
      <c r="AFE8" s="43"/>
      <c r="AFF8" s="43"/>
      <c r="AFG8" s="43"/>
      <c r="AFH8" s="43"/>
      <c r="AFI8" s="43"/>
      <c r="AFJ8" s="43"/>
      <c r="AFK8" s="43"/>
      <c r="AFL8" s="43"/>
      <c r="AFM8" s="43"/>
      <c r="AFN8" s="43"/>
      <c r="AFO8" s="43"/>
      <c r="AFP8" s="43"/>
      <c r="AFQ8" s="43"/>
      <c r="AFR8" s="43"/>
      <c r="AFS8" s="43"/>
      <c r="AFT8" s="43"/>
      <c r="AFU8" s="43"/>
      <c r="AFV8" s="43"/>
      <c r="AFW8" s="43"/>
      <c r="AFX8" s="43"/>
      <c r="AFY8" s="43"/>
      <c r="AFZ8" s="43"/>
      <c r="AGA8" s="43"/>
      <c r="AGB8" s="43"/>
      <c r="AGC8" s="43"/>
      <c r="AGD8" s="43"/>
      <c r="AGE8" s="43"/>
      <c r="AGF8" s="43"/>
      <c r="AGG8" s="43"/>
      <c r="AGH8" s="43"/>
      <c r="AGI8" s="43"/>
      <c r="AGJ8" s="43"/>
      <c r="AGK8" s="43"/>
      <c r="AGL8" s="43"/>
      <c r="AGM8" s="43"/>
      <c r="AGN8" s="43"/>
      <c r="AGO8" s="43"/>
      <c r="AGP8" s="43"/>
      <c r="AGQ8" s="43"/>
      <c r="AGR8" s="43"/>
      <c r="AGS8" s="43"/>
      <c r="AGT8" s="43"/>
      <c r="AGU8" s="43"/>
      <c r="AGV8" s="43"/>
      <c r="AGW8" s="43"/>
      <c r="AGX8" s="43"/>
      <c r="AGY8" s="43"/>
      <c r="AGZ8" s="43"/>
      <c r="AHA8" s="43"/>
      <c r="AHB8" s="43"/>
      <c r="AHC8" s="43"/>
      <c r="AHD8" s="43"/>
      <c r="AHE8" s="43"/>
      <c r="AHF8" s="43"/>
      <c r="AHG8" s="43"/>
      <c r="AHH8" s="43"/>
      <c r="AHI8" s="43"/>
      <c r="AHJ8" s="43"/>
      <c r="AHK8" s="43"/>
      <c r="AHL8" s="43"/>
      <c r="AHM8" s="43"/>
      <c r="AHN8" s="43"/>
      <c r="AHO8" s="43"/>
      <c r="AHP8" s="43"/>
      <c r="AHQ8" s="43"/>
      <c r="AHR8" s="43"/>
      <c r="AHS8" s="43"/>
      <c r="AHT8" s="43"/>
      <c r="AHU8" s="43"/>
      <c r="AHV8" s="43"/>
      <c r="AHW8" s="43"/>
      <c r="AHX8" s="43"/>
      <c r="AHY8" s="43"/>
      <c r="AHZ8" s="43"/>
      <c r="AIA8" s="43"/>
      <c r="AIB8" s="43"/>
      <c r="AIC8" s="43"/>
      <c r="AID8" s="43"/>
      <c r="AIE8" s="43"/>
      <c r="AIF8" s="43"/>
      <c r="AIG8" s="43"/>
      <c r="AIH8" s="43"/>
      <c r="AII8" s="43"/>
      <c r="AIJ8" s="43"/>
      <c r="AIK8" s="43"/>
      <c r="AIL8" s="43"/>
      <c r="AIM8" s="43"/>
      <c r="AIN8" s="43"/>
      <c r="AIO8" s="43"/>
      <c r="AIP8" s="43"/>
      <c r="AIQ8" s="43"/>
      <c r="AIR8" s="43"/>
      <c r="AIS8" s="43"/>
      <c r="AIT8" s="43"/>
      <c r="AIU8" s="43"/>
      <c r="AIV8" s="43"/>
      <c r="AIW8" s="43"/>
      <c r="AIX8" s="43"/>
      <c r="AIY8" s="43"/>
      <c r="AIZ8" s="43"/>
      <c r="AJA8" s="43"/>
      <c r="AJB8" s="43"/>
      <c r="AJC8" s="43"/>
      <c r="AJD8" s="43"/>
      <c r="AJE8" s="43"/>
      <c r="AJF8" s="43"/>
      <c r="AJG8" s="43"/>
      <c r="AJH8" s="43"/>
      <c r="AJI8" s="43"/>
      <c r="AJJ8" s="43"/>
      <c r="AJK8" s="43"/>
      <c r="AJL8" s="43"/>
      <c r="AJM8" s="43"/>
      <c r="AJN8" s="43"/>
      <c r="AJO8" s="43"/>
      <c r="AJP8" s="43"/>
      <c r="AJQ8" s="43"/>
      <c r="AJR8" s="43"/>
      <c r="AJS8" s="43"/>
      <c r="AJT8" s="43"/>
      <c r="AJU8" s="43"/>
      <c r="AJV8" s="43"/>
      <c r="AJW8" s="43"/>
      <c r="AJX8" s="43"/>
      <c r="AJY8" s="43"/>
      <c r="AJZ8" s="43"/>
      <c r="AKA8" s="43"/>
      <c r="AKB8" s="43"/>
      <c r="AKC8" s="43"/>
      <c r="AKD8" s="43"/>
      <c r="AKE8" s="43"/>
      <c r="AKF8" s="43"/>
      <c r="AKG8" s="43"/>
      <c r="AKH8" s="43"/>
      <c r="AKI8" s="43"/>
      <c r="AKJ8" s="43"/>
      <c r="AKK8" s="43"/>
      <c r="AKL8" s="43"/>
      <c r="AKM8" s="43"/>
      <c r="AKN8" s="43"/>
      <c r="AKO8" s="43"/>
      <c r="AKP8" s="43"/>
      <c r="AKQ8" s="43"/>
      <c r="AKR8" s="43"/>
      <c r="AKS8" s="43"/>
      <c r="AKT8" s="43"/>
      <c r="AKU8" s="43"/>
      <c r="AKV8" s="43"/>
      <c r="AKW8" s="43"/>
      <c r="AKX8" s="43"/>
      <c r="AKY8" s="43"/>
      <c r="AKZ8" s="43"/>
      <c r="ALA8" s="43"/>
      <c r="ALB8" s="43"/>
      <c r="ALC8" s="43"/>
      <c r="ALD8" s="43"/>
      <c r="ALE8" s="43"/>
      <c r="ALF8" s="43"/>
      <c r="ALG8" s="43"/>
      <c r="ALH8" s="43"/>
      <c r="ALI8" s="43"/>
      <c r="ALJ8" s="43"/>
      <c r="ALK8" s="43"/>
      <c r="ALL8" s="43"/>
      <c r="ALM8" s="43"/>
      <c r="ALN8" s="43"/>
      <c r="ALO8" s="43"/>
      <c r="ALP8" s="43"/>
      <c r="ALQ8" s="43"/>
      <c r="ALR8" s="43"/>
      <c r="ALS8" s="43"/>
      <c r="ALT8" s="43"/>
      <c r="ALU8" s="43"/>
      <c r="ALV8" s="43"/>
      <c r="ALW8" s="43"/>
      <c r="ALX8" s="43"/>
      <c r="ALY8" s="43"/>
      <c r="ALZ8" s="43"/>
      <c r="AMA8" s="43"/>
      <c r="AMB8" s="43"/>
      <c r="AMC8" s="43"/>
      <c r="AMD8" s="43"/>
      <c r="AME8" s="43"/>
      <c r="AMF8" s="43"/>
      <c r="AMG8" s="43"/>
      <c r="AMH8" s="43"/>
      <c r="AMI8" s="43"/>
    </row>
    <row r="9" spans="1:1023" ht="72.75">
      <c r="B9" s="44" t="s">
        <v>83</v>
      </c>
      <c r="C9" s="44" t="s">
        <v>84</v>
      </c>
      <c r="D9" s="44" t="s">
        <v>85</v>
      </c>
      <c r="E9" s="206" t="s">
        <v>199</v>
      </c>
      <c r="F9" s="229">
        <f>F8*(1+Hypothèses_et_résultats!$C$66)/(1-F7)</f>
        <v>67.304198734177206</v>
      </c>
      <c r="G9" s="229">
        <f>G8*(1+Hypothèses_et_résultats!$C$66)/(1-G7)</f>
        <v>69.864278566083058</v>
      </c>
      <c r="H9" s="229">
        <f>H8*(1+Hypothèses_et_résultats!$C$66)/(1-H7)</f>
        <v>72.49661634037335</v>
      </c>
      <c r="I9" s="229">
        <f>I8*(1+Hypothèses_et_résultats!$C$66)/(1-I7)</f>
        <v>76.830663412535102</v>
      </c>
      <c r="J9" s="229">
        <f>J8*(1+Hypothèses_et_résultats!$C$66)/(1-J7)</f>
        <v>76.328350632911395</v>
      </c>
      <c r="K9" s="229">
        <f>K8*(1+Hypothèses_et_résultats!$C$66)/(1-K7)</f>
        <v>73.236619146009104</v>
      </c>
      <c r="L9" s="229">
        <f>L8*(1+Hypothèses_et_résultats!$C$66)/(1-L7)</f>
        <v>77.684775949367079</v>
      </c>
      <c r="M9" s="229">
        <f>M8*(1+Hypothèses_et_résultats!$C$66)/(1-M7)</f>
        <v>79.808043987341776</v>
      </c>
      <c r="N9" s="229">
        <f>N8*(1+Hypothèses_et_résultats!$C$66)/(1-N7)</f>
        <v>81.931312025316458</v>
      </c>
      <c r="O9" s="229">
        <f>O8*(1+Hypothèses_et_résultats!$C$66)/(1-O7)</f>
        <v>84.054580063291141</v>
      </c>
      <c r="P9" s="229">
        <f>P8*(1+Hypothèses_et_résultats!$C$66)/(1-P7)</f>
        <v>86.177848101265823</v>
      </c>
      <c r="Q9" s="229">
        <f>Q8*(1+Hypothèses_et_résultats!$C$66)/(1-Q7)</f>
        <v>86.59822784810126</v>
      </c>
      <c r="R9" s="229">
        <f>R8*(1+Hypothèses_et_résultats!$C$66)/(1-R7)</f>
        <v>87.018607594936711</v>
      </c>
      <c r="S9" s="229">
        <f>S8*(1+Hypothèses_et_résultats!$C$66)/(1-S7)</f>
        <v>87.438987341772162</v>
      </c>
      <c r="T9" s="229">
        <f>T8*(1+Hypothèses_et_résultats!$C$66)/(1-T7)</f>
        <v>87.859367088607613</v>
      </c>
      <c r="U9" s="229">
        <f>U8*(1+Hypothèses_et_résultats!$C$66)/(1-U7)</f>
        <v>88.279746835443035</v>
      </c>
      <c r="V9" s="229">
        <f>V8*(1+Hypothèses_et_résultats!$C$66)/(1-V7)</f>
        <v>88.279746835443035</v>
      </c>
      <c r="W9" s="229">
        <f>W8*(1+Hypothèses_et_résultats!$C$66)/(1-W7)</f>
        <v>88.279746835443035</v>
      </c>
      <c r="X9" s="229">
        <f>X8*(1+Hypothèses_et_résultats!$C$66)/(1-X7)</f>
        <v>88.279746835443035</v>
      </c>
      <c r="Y9" s="229">
        <f>Y8*(1+Hypothèses_et_résultats!$C$66)/(1-Y7)</f>
        <v>88.279746835443035</v>
      </c>
      <c r="Z9" s="229">
        <f>Z8*(1+Hypothèses_et_résultats!$C$66)/(1-Z7)</f>
        <v>88.279746835443035</v>
      </c>
      <c r="AA9" s="229">
        <f>AA8*(1+Hypothèses_et_résultats!$C$66)/(1-AA7)</f>
        <v>88.279746835443035</v>
      </c>
      <c r="AB9" s="229">
        <f>AB8*(1+Hypothèses_et_résultats!$C$66)/(1-AB7)</f>
        <v>88.279746835443035</v>
      </c>
      <c r="AC9" s="229">
        <f>AC8*(1+Hypothèses_et_résultats!$C$66)/(1-AC7)</f>
        <v>88.279746835443035</v>
      </c>
      <c r="AD9" s="229">
        <f>AD8*(1+Hypothèses_et_résultats!$C$66)/(1-AD7)</f>
        <v>88.279746835443035</v>
      </c>
      <c r="AE9" s="229">
        <f>AE8*(1+Hypothèses_et_résultats!$C$66)/(1-AE7)</f>
        <v>88.279746835443035</v>
      </c>
      <c r="AF9" s="229">
        <f>AF8*(1+Hypothèses_et_résultats!$C$66)/(1-AF7)</f>
        <v>88.279746835443035</v>
      </c>
      <c r="AG9" s="229">
        <f>AG8*(1+Hypothèses_et_résultats!$C$66)/(1-AG7)</f>
        <v>88.279746835443035</v>
      </c>
      <c r="AH9" s="229">
        <f>AH8*(1+Hypothèses_et_résultats!$C$66)/(1-AH7)</f>
        <v>88.279746835443035</v>
      </c>
      <c r="AI9" s="229">
        <f>AI8*(1+Hypothèses_et_résultats!$C$66)/(1-AI7)</f>
        <v>88.279746835443035</v>
      </c>
      <c r="AJ9" s="229">
        <f>AJ8*(1+Hypothèses_et_résultats!$C$66)/(1-AJ7)</f>
        <v>88.279746835443035</v>
      </c>
      <c r="AK9" s="229">
        <f>AK8*(1+Hypothèses_et_résultats!$C$66)/(1-AK7)</f>
        <v>88.279746835443035</v>
      </c>
      <c r="AL9" s="229">
        <f>AL8*(1+Hypothèses_et_résultats!$C$66)/(1-AL7)</f>
        <v>88.279746835443035</v>
      </c>
      <c r="AM9" s="229">
        <f>AM8*(1+Hypothèses_et_résultats!$C$66)/(1-AM7)</f>
        <v>88.279746835443035</v>
      </c>
      <c r="AN9" s="229">
        <f>AN8*(1+Hypothèses_et_résultats!$C$66)/(1-AN7)</f>
        <v>88.279746835443035</v>
      </c>
      <c r="AO9" s="229">
        <f>AO8*(1+Hypothèses_et_résultats!$C$66)/(1-AO7)</f>
        <v>88.279746835443035</v>
      </c>
      <c r="AP9" s="229">
        <f>AP8*(1+Hypothèses_et_résultats!$C$66)/(1-AP7)</f>
        <v>88.279746835443035</v>
      </c>
      <c r="AQ9" s="229">
        <f>AQ8*(1+Hypothèses_et_résultats!$C$66)/(1-AQ7)</f>
        <v>88.279746835443035</v>
      </c>
      <c r="AR9" s="229">
        <f>AR8*(1+Hypothèses_et_résultats!$C$66)/(1-AR7)</f>
        <v>88.279746835443035</v>
      </c>
      <c r="AS9" s="229">
        <f>AS8*(1+Hypothèses_et_résultats!$C$66)/(1-AS7)</f>
        <v>88.279746835443035</v>
      </c>
      <c r="AT9" s="229">
        <f>AT8*(1+Hypothèses_et_résultats!$C$66)/(1-AT7)</f>
        <v>88.279746835443035</v>
      </c>
      <c r="AU9" s="229">
        <f>AU8*(1+Hypothèses_et_résultats!$C$66)/(1-AU7)</f>
        <v>88.279746835443035</v>
      </c>
      <c r="AV9" s="229">
        <f>AV8*(1+Hypothèses_et_résultats!$C$66)/(1-AV7)</f>
        <v>88.279746835443035</v>
      </c>
      <c r="AW9" s="229">
        <f>AW8*(1+Hypothèses_et_résultats!$C$66)/(1-AW7)</f>
        <v>88.279746835443035</v>
      </c>
      <c r="AX9" s="229">
        <f>AX8*(1+Hypothèses_et_résultats!$C$66)/(1-AX7)</f>
        <v>88.279746835443035</v>
      </c>
      <c r="AY9" s="229">
        <f>AY8*(1+Hypothèses_et_résultats!$C$66)/(1-AY7)</f>
        <v>88.279746835443035</v>
      </c>
      <c r="AZ9" s="229">
        <f>AZ8*(1+Hypothèses_et_résultats!$C$66)/(1-AZ7)</f>
        <v>88.279746835443035</v>
      </c>
      <c r="BA9" s="229">
        <f>BA8*(1+Hypothèses_et_résultats!$C$66)/(1-BA7)</f>
        <v>88.279746835443035</v>
      </c>
      <c r="BB9" s="229">
        <f>BB8*(1+Hypothèses_et_résultats!$C$66)/(1-BB7)</f>
        <v>88.279746835443035</v>
      </c>
      <c r="BC9" s="229">
        <f>BC8*(1+Hypothèses_et_résultats!$C$66)/(1-BC7)</f>
        <v>88.279746835443035</v>
      </c>
      <c r="BD9" s="229">
        <f>BD8*(1+Hypothèses_et_résultats!$C$66)/(1-BD7)</f>
        <v>88.279746835443035</v>
      </c>
      <c r="BE9" s="229">
        <f>BE8*(1+Hypothèses_et_résultats!$C$66)/(1-BE7)</f>
        <v>88.279746835443035</v>
      </c>
      <c r="BF9" s="229">
        <f>BF8*(1+Hypothèses_et_résultats!$C$66)/(1-BF7)</f>
        <v>88.279746835443035</v>
      </c>
      <c r="BG9" s="229">
        <f>BG8*(1+Hypothèses_et_résultats!$C$66)/(1-BG7)</f>
        <v>88.279746835443035</v>
      </c>
      <c r="BH9" s="229">
        <f>BH8*(1+Hypothèses_et_résultats!$C$66)/(1-BH7)</f>
        <v>88.279746835443035</v>
      </c>
      <c r="BI9" s="229">
        <f>BI8*(1+Hypothèses_et_résultats!$C$66)/(1-BI7)</f>
        <v>88.279746835443035</v>
      </c>
      <c r="BJ9" s="229">
        <f>BJ8*(1+Hypothèses_et_résultats!$C$66)/(1-BJ7)</f>
        <v>88.279746835443035</v>
      </c>
      <c r="BK9" s="229">
        <f>BK8*(1+Hypothèses_et_résultats!$C$66)/(1-BK7)</f>
        <v>88.279746835443035</v>
      </c>
      <c r="BL9" s="229">
        <f>BL8*(1+Hypothèses_et_résultats!$C$66)/(1-BL7)</f>
        <v>88.279746835443035</v>
      </c>
      <c r="BM9" s="229">
        <f>BM8*(1+Hypothèses_et_résultats!$C$66)/(1-BM7)</f>
        <v>88.279746835443035</v>
      </c>
      <c r="BN9" s="229">
        <f>BN8*(1+Hypothèses_et_résultats!$C$66)/(1-BN7)</f>
        <v>88.279746835443035</v>
      </c>
      <c r="BO9" s="229">
        <f>BO8*(1+Hypothèses_et_résultats!$C$66)/(1-BO7)</f>
        <v>88.279746835443035</v>
      </c>
      <c r="BP9" s="229">
        <f>BP8*(1+Hypothèses_et_résultats!$C$66)/(1-BP7)</f>
        <v>88.279746835443035</v>
      </c>
      <c r="BQ9" s="229">
        <f>BQ8*(1+Hypothèses_et_résultats!$C$66)/(1-BQ7)</f>
        <v>88.279746835443035</v>
      </c>
      <c r="BR9" s="229">
        <f>BR8*(1+Hypothèses_et_résultats!$C$66)/(1-BR7)</f>
        <v>88.279746835443035</v>
      </c>
      <c r="BS9" s="229">
        <f>BS8*(1+Hypothèses_et_résultats!$C$66)/(1-BS7)</f>
        <v>88.279746835443035</v>
      </c>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c r="GA9" s="23"/>
      <c r="GB9" s="23"/>
      <c r="GC9" s="23"/>
      <c r="GD9" s="23"/>
      <c r="GE9" s="23"/>
      <c r="GF9" s="23"/>
      <c r="GG9" s="23"/>
      <c r="GH9" s="23"/>
      <c r="GI9" s="23"/>
      <c r="GJ9" s="23"/>
      <c r="GK9" s="23"/>
      <c r="GL9" s="23"/>
      <c r="GM9" s="23"/>
      <c r="GN9" s="23"/>
      <c r="GO9" s="23"/>
      <c r="GP9" s="23"/>
      <c r="GQ9" s="23"/>
      <c r="GR9" s="23"/>
      <c r="GS9" s="23"/>
      <c r="GT9" s="23"/>
      <c r="GU9" s="23"/>
      <c r="GV9" s="23"/>
      <c r="GW9" s="23"/>
      <c r="GX9" s="23"/>
      <c r="GY9" s="23"/>
      <c r="GZ9" s="23"/>
      <c r="HA9" s="23"/>
      <c r="HB9" s="23"/>
      <c r="HC9" s="23"/>
      <c r="HD9" s="23"/>
      <c r="HE9" s="23"/>
      <c r="HF9" s="23"/>
      <c r="HG9" s="23"/>
      <c r="HH9" s="23"/>
      <c r="HI9" s="23"/>
      <c r="HJ9" s="23"/>
      <c r="HK9" s="23"/>
      <c r="HL9" s="23"/>
      <c r="HM9" s="23"/>
      <c r="HN9" s="23"/>
      <c r="HO9" s="23"/>
      <c r="HP9" s="23"/>
      <c r="HQ9" s="23"/>
      <c r="HR9" s="23"/>
      <c r="HS9" s="23"/>
      <c r="HT9" s="23"/>
      <c r="HU9" s="23"/>
      <c r="HV9" s="23"/>
      <c r="HW9" s="23"/>
      <c r="HX9" s="23"/>
      <c r="HY9" s="23"/>
      <c r="HZ9" s="23"/>
      <c r="IA9" s="23"/>
      <c r="IB9" s="23"/>
      <c r="IC9" s="23"/>
      <c r="ID9" s="23"/>
      <c r="IE9" s="23"/>
      <c r="IF9" s="23"/>
      <c r="IG9" s="23"/>
      <c r="IH9" s="23"/>
      <c r="II9" s="23"/>
      <c r="IJ9" s="23"/>
      <c r="IK9" s="23"/>
      <c r="IL9" s="23"/>
      <c r="IM9" s="23"/>
      <c r="IN9" s="23"/>
      <c r="IO9" s="23"/>
      <c r="IP9" s="23"/>
      <c r="IQ9" s="23"/>
      <c r="IR9" s="23"/>
      <c r="IS9" s="23"/>
      <c r="IT9" s="23"/>
      <c r="IU9" s="23"/>
      <c r="IV9" s="23"/>
      <c r="IW9" s="23"/>
      <c r="IX9" s="23"/>
      <c r="IY9" s="23"/>
      <c r="IZ9" s="23"/>
      <c r="JA9" s="23"/>
      <c r="JB9" s="23"/>
      <c r="JC9" s="23"/>
      <c r="JD9" s="23"/>
      <c r="JE9" s="23"/>
      <c r="JF9" s="23"/>
      <c r="JG9" s="23"/>
      <c r="JH9" s="23"/>
      <c r="JI9" s="23"/>
      <c r="JJ9" s="23"/>
      <c r="JK9" s="23"/>
      <c r="JL9" s="23"/>
      <c r="JM9" s="23"/>
      <c r="JN9" s="23"/>
      <c r="JO9" s="23"/>
      <c r="JP9" s="23"/>
      <c r="JQ9" s="23"/>
      <c r="JR9" s="23"/>
      <c r="JS9" s="23"/>
      <c r="JT9" s="23"/>
      <c r="JU9" s="23"/>
      <c r="JV9" s="23"/>
      <c r="JW9" s="23"/>
      <c r="JX9" s="23"/>
      <c r="JY9" s="23"/>
      <c r="JZ9" s="23"/>
      <c r="KA9" s="23"/>
      <c r="KB9" s="23"/>
      <c r="KC9" s="23"/>
      <c r="KD9" s="23"/>
      <c r="KE9" s="23"/>
      <c r="KF9" s="23"/>
      <c r="KG9" s="23"/>
      <c r="KH9" s="23"/>
      <c r="KI9" s="23"/>
      <c r="KJ9" s="23"/>
      <c r="KK9" s="23"/>
      <c r="KL9" s="23"/>
      <c r="KM9" s="23"/>
      <c r="KN9" s="23"/>
      <c r="KO9" s="23"/>
      <c r="KP9" s="23"/>
      <c r="KQ9" s="23"/>
      <c r="KR9" s="23"/>
      <c r="KS9" s="23"/>
      <c r="KT9" s="23"/>
      <c r="KU9" s="23"/>
      <c r="KV9" s="23"/>
      <c r="KW9" s="23"/>
      <c r="KX9" s="23"/>
      <c r="KY9" s="23"/>
      <c r="KZ9" s="23"/>
      <c r="LA9" s="23"/>
      <c r="LB9" s="23"/>
      <c r="LC9" s="23"/>
      <c r="LD9" s="23"/>
      <c r="LE9" s="23"/>
      <c r="LF9" s="23"/>
      <c r="LG9" s="23"/>
      <c r="LH9" s="23"/>
      <c r="LI9" s="23"/>
      <c r="LJ9" s="23"/>
      <c r="LK9" s="23"/>
      <c r="LL9" s="23"/>
      <c r="LM9" s="23"/>
      <c r="LN9" s="23"/>
      <c r="LO9" s="23"/>
      <c r="LP9" s="23"/>
      <c r="LQ9" s="23"/>
      <c r="LR9" s="23"/>
      <c r="LS9" s="23"/>
      <c r="LT9" s="23"/>
      <c r="LU9" s="23"/>
      <c r="LV9" s="23"/>
      <c r="LW9" s="23"/>
      <c r="LX9" s="23"/>
      <c r="LY9" s="23"/>
      <c r="LZ9" s="23"/>
      <c r="MA9" s="23"/>
      <c r="MB9" s="23"/>
      <c r="MC9" s="23"/>
      <c r="MD9" s="23"/>
      <c r="ME9" s="23"/>
      <c r="MF9" s="23"/>
      <c r="MG9" s="23"/>
      <c r="MH9" s="23"/>
      <c r="MI9" s="23"/>
      <c r="MJ9" s="23"/>
      <c r="MK9" s="23"/>
      <c r="ML9" s="23"/>
      <c r="MM9" s="23"/>
      <c r="MN9" s="23"/>
      <c r="MO9" s="23"/>
      <c r="MP9" s="23"/>
      <c r="MQ9" s="23"/>
      <c r="MR9" s="23"/>
      <c r="MS9" s="23"/>
      <c r="MT9" s="23"/>
      <c r="MU9" s="23"/>
      <c r="MV9" s="23"/>
      <c r="MW9" s="23"/>
      <c r="MX9" s="23"/>
      <c r="MY9" s="23"/>
      <c r="MZ9" s="23"/>
      <c r="NA9" s="23"/>
      <c r="NB9" s="23"/>
      <c r="NC9" s="23"/>
      <c r="ND9" s="23"/>
      <c r="NE9" s="23"/>
      <c r="NF9" s="23"/>
      <c r="NG9" s="23"/>
      <c r="NH9" s="23"/>
      <c r="NI9" s="23"/>
      <c r="NJ9" s="23"/>
      <c r="NK9" s="23"/>
      <c r="NL9" s="23"/>
      <c r="NM9" s="23"/>
      <c r="NN9" s="23"/>
      <c r="NO9" s="23"/>
      <c r="NP9" s="23"/>
      <c r="NQ9" s="23"/>
      <c r="NR9" s="23"/>
      <c r="NS9" s="23"/>
      <c r="NT9" s="23"/>
      <c r="NU9" s="23"/>
      <c r="NV9" s="23"/>
      <c r="NW9" s="23"/>
      <c r="NX9" s="23"/>
      <c r="NY9" s="23"/>
      <c r="NZ9" s="23"/>
      <c r="OA9" s="23"/>
      <c r="OB9" s="23"/>
      <c r="OC9" s="23"/>
      <c r="OD9" s="23"/>
      <c r="OE9" s="23"/>
      <c r="OF9" s="23"/>
      <c r="OG9" s="23"/>
      <c r="OH9" s="23"/>
      <c r="OI9" s="23"/>
      <c r="OJ9" s="23"/>
      <c r="OK9" s="23"/>
      <c r="OL9" s="23"/>
      <c r="OM9" s="23"/>
      <c r="ON9" s="23"/>
      <c r="OO9" s="23"/>
      <c r="OP9" s="23"/>
      <c r="OQ9" s="23"/>
      <c r="OR9" s="23"/>
      <c r="OS9" s="23"/>
      <c r="OT9" s="23"/>
      <c r="OU9" s="23"/>
      <c r="OV9" s="23"/>
      <c r="OW9" s="23"/>
      <c r="OX9" s="23"/>
      <c r="OY9" s="23"/>
      <c r="OZ9" s="23"/>
      <c r="PA9" s="23"/>
      <c r="PB9" s="23"/>
      <c r="PC9" s="23"/>
      <c r="PD9" s="23"/>
      <c r="PE9" s="23"/>
      <c r="PF9" s="23"/>
      <c r="PG9" s="23"/>
      <c r="PH9" s="23"/>
      <c r="PI9" s="23"/>
      <c r="PJ9" s="23"/>
      <c r="PK9" s="23"/>
      <c r="PL9" s="23"/>
      <c r="PM9" s="23"/>
      <c r="PN9" s="23"/>
      <c r="PO9" s="23"/>
      <c r="PP9" s="23"/>
      <c r="PQ9" s="23"/>
      <c r="PR9" s="23"/>
      <c r="PS9" s="23"/>
      <c r="PT9" s="23"/>
      <c r="PU9" s="23"/>
      <c r="PV9" s="23"/>
      <c r="PW9" s="23"/>
      <c r="PX9" s="23"/>
      <c r="PY9" s="23"/>
      <c r="PZ9" s="23"/>
      <c r="QA9" s="23"/>
      <c r="QB9" s="23"/>
      <c r="QC9" s="23"/>
      <c r="QD9" s="23"/>
      <c r="QE9" s="23"/>
      <c r="QF9" s="23"/>
      <c r="QG9" s="23"/>
      <c r="QH9" s="23"/>
      <c r="QI9" s="23"/>
      <c r="QJ9" s="23"/>
      <c r="QK9" s="23"/>
      <c r="QL9" s="23"/>
      <c r="QM9" s="23"/>
      <c r="QN9" s="23"/>
      <c r="QO9" s="23"/>
      <c r="QP9" s="23"/>
      <c r="QQ9" s="23"/>
      <c r="QR9" s="23"/>
      <c r="QS9" s="23"/>
      <c r="QT9" s="23"/>
      <c r="QU9" s="23"/>
      <c r="QV9" s="23"/>
      <c r="QW9" s="23"/>
      <c r="QX9" s="23"/>
      <c r="QY9" s="23"/>
      <c r="QZ9" s="23"/>
      <c r="RA9" s="23"/>
      <c r="RB9" s="23"/>
      <c r="RC9" s="23"/>
      <c r="RD9" s="23"/>
      <c r="RE9" s="23"/>
      <c r="RF9" s="23"/>
      <c r="RG9" s="23"/>
      <c r="RH9" s="23"/>
      <c r="RI9" s="23"/>
      <c r="RJ9" s="23"/>
      <c r="RK9" s="23"/>
      <c r="RL9" s="23"/>
      <c r="RM9" s="23"/>
      <c r="RN9" s="23"/>
      <c r="RO9" s="23"/>
      <c r="RP9" s="23"/>
      <c r="RQ9" s="23"/>
      <c r="RR9" s="23"/>
      <c r="RS9" s="23"/>
      <c r="RT9" s="23"/>
      <c r="RU9" s="23"/>
      <c r="RV9" s="23"/>
      <c r="RW9" s="23"/>
      <c r="RX9" s="23"/>
      <c r="RY9" s="23"/>
      <c r="RZ9" s="23"/>
      <c r="SA9" s="23"/>
      <c r="SB9" s="23"/>
      <c r="SC9" s="23"/>
      <c r="SD9" s="23"/>
      <c r="SE9" s="23"/>
      <c r="SF9" s="23"/>
      <c r="SG9" s="23"/>
      <c r="SH9" s="23"/>
      <c r="SI9" s="23"/>
      <c r="SJ9" s="23"/>
      <c r="SK9" s="23"/>
      <c r="SL9" s="23"/>
      <c r="SM9" s="23"/>
      <c r="SN9" s="23"/>
      <c r="SO9" s="23"/>
      <c r="SP9" s="23"/>
      <c r="SQ9" s="23"/>
      <c r="SR9" s="23"/>
      <c r="SS9" s="23"/>
      <c r="ST9" s="23"/>
      <c r="SU9" s="23"/>
      <c r="SV9" s="23"/>
      <c r="SW9" s="23"/>
      <c r="SX9" s="23"/>
      <c r="SY9" s="23"/>
      <c r="SZ9" s="23"/>
      <c r="TA9" s="23"/>
      <c r="TB9" s="23"/>
      <c r="TC9" s="23"/>
      <c r="TD9" s="23"/>
      <c r="TE9" s="23"/>
      <c r="TF9" s="23"/>
      <c r="TG9" s="23"/>
      <c r="TH9" s="23"/>
      <c r="TI9" s="23"/>
      <c r="TJ9" s="23"/>
      <c r="TK9" s="23"/>
      <c r="TL9" s="23"/>
      <c r="TM9" s="23"/>
      <c r="TN9" s="23"/>
      <c r="TO9" s="23"/>
      <c r="TP9" s="23"/>
      <c r="TQ9" s="23"/>
      <c r="TR9" s="23"/>
      <c r="TS9" s="23"/>
      <c r="TT9" s="23"/>
      <c r="TU9" s="23"/>
      <c r="TV9" s="23"/>
      <c r="TW9" s="23"/>
      <c r="TX9" s="23"/>
      <c r="TY9" s="23"/>
      <c r="TZ9" s="23"/>
      <c r="UA9" s="23"/>
      <c r="UB9" s="23"/>
      <c r="UC9" s="23"/>
      <c r="UD9" s="23"/>
      <c r="UE9" s="23"/>
      <c r="UF9" s="23"/>
      <c r="UG9" s="23"/>
      <c r="UH9" s="23"/>
      <c r="UI9" s="23"/>
      <c r="UJ9" s="23"/>
      <c r="UK9" s="23"/>
      <c r="UL9" s="23"/>
      <c r="UM9" s="23"/>
      <c r="UN9" s="23"/>
      <c r="UO9" s="23"/>
      <c r="UP9" s="23"/>
      <c r="UQ9" s="23"/>
      <c r="UR9" s="23"/>
      <c r="US9" s="23"/>
      <c r="UT9" s="23"/>
      <c r="UU9" s="23"/>
      <c r="UV9" s="23"/>
      <c r="UW9" s="23"/>
      <c r="UX9" s="23"/>
      <c r="UY9" s="23"/>
      <c r="UZ9" s="23"/>
      <c r="VA9" s="23"/>
      <c r="VB9" s="23"/>
      <c r="VC9" s="23"/>
      <c r="VD9" s="23"/>
      <c r="VE9" s="23"/>
      <c r="VF9" s="23"/>
      <c r="VG9" s="23"/>
      <c r="VH9" s="23"/>
      <c r="VI9" s="23"/>
      <c r="VJ9" s="23"/>
      <c r="VK9" s="23"/>
      <c r="VL9" s="23"/>
      <c r="VM9" s="23"/>
      <c r="VN9" s="23"/>
      <c r="VO9" s="23"/>
      <c r="VP9" s="23"/>
      <c r="VQ9" s="23"/>
      <c r="VR9" s="23"/>
      <c r="VS9" s="23"/>
      <c r="VT9" s="23"/>
      <c r="VU9" s="23"/>
      <c r="VV9" s="23"/>
      <c r="VW9" s="23"/>
      <c r="VX9" s="23"/>
      <c r="VY9" s="23"/>
      <c r="VZ9" s="23"/>
      <c r="WA9" s="23"/>
      <c r="WB9" s="23"/>
      <c r="WC9" s="23"/>
      <c r="WD9" s="23"/>
      <c r="WE9" s="23"/>
      <c r="WF9" s="23"/>
      <c r="WG9" s="23"/>
      <c r="WH9" s="23"/>
      <c r="WI9" s="23"/>
      <c r="WJ9" s="23"/>
      <c r="WK9" s="23"/>
      <c r="WL9" s="23"/>
      <c r="WM9" s="23"/>
      <c r="WN9" s="23"/>
      <c r="WO9" s="23"/>
      <c r="WP9" s="23"/>
      <c r="WQ9" s="23"/>
      <c r="WR9" s="23"/>
      <c r="WS9" s="23"/>
      <c r="WT9" s="23"/>
      <c r="WU9" s="23"/>
      <c r="WV9" s="23"/>
      <c r="WW9" s="23"/>
      <c r="WX9" s="23"/>
      <c r="WY9" s="23"/>
      <c r="WZ9" s="23"/>
      <c r="XA9" s="23"/>
      <c r="XB9" s="23"/>
      <c r="XC9" s="23"/>
      <c r="XD9" s="23"/>
      <c r="XE9" s="23"/>
      <c r="XF9" s="23"/>
      <c r="XG9" s="23"/>
      <c r="XH9" s="23"/>
      <c r="XI9" s="23"/>
      <c r="XJ9" s="23"/>
      <c r="XK9" s="23"/>
      <c r="XL9" s="23"/>
      <c r="XM9" s="23"/>
      <c r="XN9" s="23"/>
      <c r="XO9" s="23"/>
      <c r="XP9" s="23"/>
      <c r="XQ9" s="23"/>
      <c r="XR9" s="23"/>
      <c r="XS9" s="23"/>
      <c r="XT9" s="23"/>
      <c r="XU9" s="23"/>
      <c r="XV9" s="23"/>
      <c r="XW9" s="23"/>
      <c r="XX9" s="23"/>
      <c r="XY9" s="23"/>
      <c r="XZ9" s="23"/>
      <c r="YA9" s="23"/>
      <c r="YB9" s="23"/>
      <c r="YC9" s="23"/>
      <c r="YD9" s="23"/>
      <c r="YE9" s="23"/>
      <c r="YF9" s="23"/>
      <c r="YG9" s="23"/>
      <c r="YH9" s="23"/>
      <c r="YI9" s="23"/>
      <c r="YJ9" s="23"/>
      <c r="YK9" s="23"/>
      <c r="YL9" s="23"/>
      <c r="YM9" s="23"/>
      <c r="YN9" s="23"/>
      <c r="YO9" s="23"/>
      <c r="YP9" s="23"/>
      <c r="YQ9" s="23"/>
      <c r="YR9" s="23"/>
      <c r="YS9" s="23"/>
      <c r="YT9" s="23"/>
      <c r="YU9" s="23"/>
      <c r="YV9" s="23"/>
      <c r="YW9" s="23"/>
      <c r="YX9" s="23"/>
      <c r="YY9" s="23"/>
      <c r="YZ9" s="23"/>
      <c r="ZA9" s="23"/>
      <c r="ZB9" s="23"/>
      <c r="ZC9" s="23"/>
      <c r="ZD9" s="23"/>
      <c r="ZE9" s="23"/>
      <c r="ZF9" s="23"/>
      <c r="ZG9" s="23"/>
      <c r="ZH9" s="23"/>
      <c r="ZI9" s="23"/>
      <c r="ZJ9" s="23"/>
      <c r="ZK9" s="23"/>
      <c r="ZL9" s="23"/>
      <c r="ZM9" s="23"/>
      <c r="ZN9" s="23"/>
      <c r="ZO9" s="23"/>
      <c r="ZP9" s="23"/>
      <c r="ZQ9" s="23"/>
      <c r="ZR9" s="23"/>
      <c r="ZS9" s="23"/>
      <c r="ZT9" s="23"/>
      <c r="ZU9" s="23"/>
      <c r="ZV9" s="23"/>
      <c r="ZW9" s="23"/>
      <c r="ZX9" s="23"/>
      <c r="ZY9" s="23"/>
      <c r="ZZ9" s="23"/>
      <c r="AAA9" s="23"/>
      <c r="AAB9" s="23"/>
      <c r="AAC9" s="23"/>
      <c r="AAD9" s="23"/>
      <c r="AAE9" s="23"/>
      <c r="AAF9" s="23"/>
      <c r="AAG9" s="23"/>
      <c r="AAH9" s="23"/>
      <c r="AAI9" s="23"/>
      <c r="AAJ9" s="23"/>
      <c r="AAK9" s="23"/>
      <c r="AAL9" s="23"/>
      <c r="AAM9" s="23"/>
      <c r="AAN9" s="23"/>
      <c r="AAO9" s="23"/>
      <c r="AAP9" s="23"/>
      <c r="AAQ9" s="23"/>
      <c r="AAR9" s="23"/>
      <c r="AAS9" s="23"/>
      <c r="AAT9" s="23"/>
      <c r="AAU9" s="23"/>
      <c r="AAV9" s="23"/>
      <c r="AAW9" s="23"/>
      <c r="AAX9" s="23"/>
      <c r="AAY9" s="23"/>
      <c r="AAZ9" s="23"/>
      <c r="ABA9" s="23"/>
      <c r="ABB9" s="23"/>
      <c r="ABC9" s="23"/>
      <c r="ABD9" s="23"/>
      <c r="ABE9" s="23"/>
      <c r="ABF9" s="23"/>
      <c r="ABG9" s="23"/>
      <c r="ABH9" s="23"/>
      <c r="ABI9" s="23"/>
      <c r="ABJ9" s="23"/>
      <c r="ABK9" s="23"/>
      <c r="ABL9" s="23"/>
      <c r="ABM9" s="23"/>
      <c r="ABN9" s="23"/>
      <c r="ABO9" s="23"/>
      <c r="ABP9" s="23"/>
      <c r="ABQ9" s="23"/>
      <c r="ABR9" s="23"/>
      <c r="ABS9" s="23"/>
      <c r="ABT9" s="23"/>
      <c r="ABU9" s="23"/>
      <c r="ABV9" s="23"/>
      <c r="ABW9" s="23"/>
      <c r="ABX9" s="23"/>
      <c r="ABY9" s="23"/>
      <c r="ABZ9" s="23"/>
      <c r="ACA9" s="23"/>
      <c r="ACB9" s="23"/>
      <c r="ACC9" s="23"/>
      <c r="ACD9" s="23"/>
      <c r="ACE9" s="23"/>
      <c r="ACF9" s="23"/>
      <c r="ACG9" s="23"/>
      <c r="ACH9" s="23"/>
      <c r="ACI9" s="23"/>
      <c r="ACJ9" s="23"/>
      <c r="ACK9" s="23"/>
      <c r="ACL9" s="23"/>
      <c r="ACM9" s="23"/>
      <c r="ACN9" s="23"/>
      <c r="ACO9" s="23"/>
      <c r="ACP9" s="23"/>
      <c r="ACQ9" s="23"/>
      <c r="ACR9" s="23"/>
      <c r="ACS9" s="23"/>
      <c r="ACT9" s="23"/>
      <c r="ACU9" s="23"/>
      <c r="ACV9" s="23"/>
      <c r="ACW9" s="23"/>
      <c r="ACX9" s="23"/>
      <c r="ACY9" s="23"/>
      <c r="ACZ9" s="23"/>
      <c r="ADA9" s="23"/>
      <c r="ADB9" s="23"/>
      <c r="ADC9" s="23"/>
      <c r="ADD9" s="23"/>
      <c r="ADE9" s="23"/>
      <c r="ADF9" s="23"/>
      <c r="ADG9" s="23"/>
      <c r="ADH9" s="23"/>
      <c r="ADI9" s="23"/>
      <c r="ADJ9" s="23"/>
      <c r="ADK9" s="23"/>
      <c r="ADL9" s="23"/>
      <c r="ADM9" s="23"/>
      <c r="ADN9" s="23"/>
      <c r="ADO9" s="23"/>
      <c r="ADP9" s="23"/>
      <c r="ADQ9" s="23"/>
      <c r="ADR9" s="23"/>
      <c r="ADS9" s="23"/>
      <c r="ADT9" s="23"/>
      <c r="ADU9" s="23"/>
      <c r="ADV9" s="23"/>
      <c r="ADW9" s="23"/>
      <c r="ADX9" s="23"/>
      <c r="ADY9" s="23"/>
      <c r="ADZ9" s="23"/>
      <c r="AEA9" s="23"/>
      <c r="AEB9" s="23"/>
      <c r="AEC9" s="23"/>
      <c r="AED9" s="23"/>
      <c r="AEE9" s="23"/>
      <c r="AEF9" s="23"/>
      <c r="AEG9" s="23"/>
      <c r="AEH9" s="23"/>
      <c r="AEI9" s="23"/>
      <c r="AEJ9" s="23"/>
      <c r="AEK9" s="23"/>
      <c r="AEL9" s="23"/>
      <c r="AEM9" s="23"/>
      <c r="AEN9" s="23"/>
      <c r="AEO9" s="23"/>
      <c r="AEP9" s="23"/>
      <c r="AEQ9" s="23"/>
      <c r="AER9" s="23"/>
      <c r="AES9" s="23"/>
      <c r="AET9" s="23"/>
      <c r="AEU9" s="23"/>
      <c r="AEV9" s="23"/>
      <c r="AEW9" s="23"/>
      <c r="AEX9" s="23"/>
      <c r="AEY9" s="23"/>
      <c r="AEZ9" s="23"/>
      <c r="AFA9" s="23"/>
      <c r="AFB9" s="23"/>
      <c r="AFC9" s="23"/>
      <c r="AFD9" s="23"/>
      <c r="AFE9" s="23"/>
      <c r="AFF9" s="23"/>
      <c r="AFG9" s="23"/>
      <c r="AFH9" s="23"/>
      <c r="AFI9" s="23"/>
      <c r="AFJ9" s="23"/>
      <c r="AFK9" s="23"/>
      <c r="AFL9" s="23"/>
      <c r="AFM9" s="23"/>
      <c r="AFN9" s="23"/>
      <c r="AFO9" s="23"/>
      <c r="AFP9" s="23"/>
      <c r="AFQ9" s="23"/>
      <c r="AFR9" s="23"/>
      <c r="AFS9" s="23"/>
      <c r="AFT9" s="23"/>
      <c r="AFU9" s="23"/>
      <c r="AFV9" s="23"/>
      <c r="AFW9" s="23"/>
      <c r="AFX9" s="23"/>
      <c r="AFY9" s="23"/>
      <c r="AFZ9" s="23"/>
      <c r="AGA9" s="23"/>
      <c r="AGB9" s="23"/>
      <c r="AGC9" s="23"/>
      <c r="AGD9" s="23"/>
      <c r="AGE9" s="23"/>
      <c r="AGF9" s="23"/>
      <c r="AGG9" s="23"/>
      <c r="AGH9" s="23"/>
      <c r="AGI9" s="23"/>
      <c r="AGJ9" s="23"/>
      <c r="AGK9" s="23"/>
      <c r="AGL9" s="23"/>
      <c r="AGM9" s="23"/>
      <c r="AGN9" s="23"/>
      <c r="AGO9" s="23"/>
      <c r="AGP9" s="23"/>
      <c r="AGQ9" s="23"/>
      <c r="AGR9" s="23"/>
      <c r="AGS9" s="23"/>
      <c r="AGT9" s="23"/>
      <c r="AGU9" s="23"/>
      <c r="AGV9" s="23"/>
      <c r="AGW9" s="23"/>
      <c r="AGX9" s="23"/>
      <c r="AGY9" s="23"/>
      <c r="AGZ9" s="23"/>
      <c r="AHA9" s="23"/>
      <c r="AHB9" s="23"/>
      <c r="AHC9" s="23"/>
      <c r="AHD9" s="23"/>
      <c r="AHE9" s="23"/>
      <c r="AHF9" s="23"/>
      <c r="AHG9" s="23"/>
      <c r="AHH9" s="23"/>
      <c r="AHI9" s="23"/>
      <c r="AHJ9" s="23"/>
      <c r="AHK9" s="23"/>
      <c r="AHL9" s="23"/>
      <c r="AHM9" s="23"/>
      <c r="AHN9" s="23"/>
      <c r="AHO9" s="23"/>
      <c r="AHP9" s="23"/>
      <c r="AHQ9" s="23"/>
      <c r="AHR9" s="23"/>
      <c r="AHS9" s="23"/>
      <c r="AHT9" s="23"/>
      <c r="AHU9" s="23"/>
      <c r="AHV9" s="23"/>
      <c r="AHW9" s="23"/>
      <c r="AHX9" s="23"/>
      <c r="AHY9" s="23"/>
      <c r="AHZ9" s="23"/>
      <c r="AIA9" s="23"/>
      <c r="AIB9" s="23"/>
      <c r="AIC9" s="23"/>
      <c r="AID9" s="23"/>
      <c r="AIE9" s="23"/>
      <c r="AIF9" s="23"/>
      <c r="AIG9" s="23"/>
      <c r="AIH9" s="23"/>
      <c r="AII9" s="23"/>
      <c r="AIJ9" s="23"/>
      <c r="AIK9" s="23"/>
      <c r="AIL9" s="23"/>
      <c r="AIM9" s="23"/>
      <c r="AIN9" s="23"/>
      <c r="AIO9" s="23"/>
      <c r="AIP9" s="23"/>
      <c r="AIQ9" s="23"/>
      <c r="AIR9" s="23"/>
      <c r="AIS9" s="23"/>
      <c r="AIT9" s="23"/>
      <c r="AIU9" s="23"/>
      <c r="AIV9" s="23"/>
      <c r="AIW9" s="23"/>
      <c r="AIX9" s="23"/>
      <c r="AIY9" s="23"/>
      <c r="AIZ9" s="23"/>
      <c r="AJA9" s="23"/>
      <c r="AJB9" s="23"/>
      <c r="AJC9" s="23"/>
      <c r="AJD9" s="23"/>
      <c r="AJE9" s="23"/>
      <c r="AJF9" s="23"/>
      <c r="AJG9" s="23"/>
      <c r="AJH9" s="23"/>
      <c r="AJI9" s="23"/>
      <c r="AJJ9" s="23"/>
      <c r="AJK9" s="23"/>
      <c r="AJL9" s="23"/>
      <c r="AJM9" s="23"/>
      <c r="AJN9" s="23"/>
      <c r="AJO9" s="23"/>
      <c r="AJP9" s="23"/>
      <c r="AJQ9" s="23"/>
      <c r="AJR9" s="23"/>
      <c r="AJS9" s="23"/>
      <c r="AJT9" s="23"/>
      <c r="AJU9" s="23"/>
      <c r="AJV9" s="23"/>
      <c r="AJW9" s="23"/>
      <c r="AJX9" s="23"/>
      <c r="AJY9" s="23"/>
      <c r="AJZ9" s="23"/>
      <c r="AKA9" s="23"/>
      <c r="AKB9" s="23"/>
      <c r="AKC9" s="23"/>
      <c r="AKD9" s="23"/>
      <c r="AKE9" s="23"/>
      <c r="AKF9" s="23"/>
      <c r="AKG9" s="23"/>
      <c r="AKH9" s="23"/>
      <c r="AKI9" s="23"/>
      <c r="AKJ9" s="23"/>
      <c r="AKK9" s="23"/>
      <c r="AKL9" s="23"/>
      <c r="AKM9" s="23"/>
      <c r="AKN9" s="23"/>
      <c r="AKO9" s="23"/>
      <c r="AKP9" s="23"/>
      <c r="AKQ9" s="23"/>
      <c r="AKR9" s="23"/>
      <c r="AKS9" s="23"/>
      <c r="AKT9" s="23"/>
      <c r="AKU9" s="23"/>
      <c r="AKV9" s="23"/>
      <c r="AKW9" s="23"/>
      <c r="AKX9" s="23"/>
      <c r="AKY9" s="23"/>
      <c r="AKZ9" s="23"/>
      <c r="ALA9" s="23"/>
      <c r="ALB9" s="23"/>
      <c r="ALC9" s="23"/>
      <c r="ALD9" s="23"/>
      <c r="ALE9" s="23"/>
      <c r="ALF9" s="23"/>
      <c r="ALG9" s="23"/>
      <c r="ALH9" s="23"/>
      <c r="ALI9" s="23"/>
      <c r="ALJ9" s="23"/>
      <c r="ALK9" s="23"/>
      <c r="ALL9" s="23"/>
      <c r="ALM9" s="23"/>
      <c r="ALN9" s="23"/>
      <c r="ALO9" s="23"/>
      <c r="ALP9" s="23"/>
      <c r="ALQ9" s="23"/>
      <c r="ALR9" s="23"/>
      <c r="ALS9" s="23"/>
      <c r="ALT9" s="23"/>
      <c r="ALU9" s="23"/>
      <c r="ALV9" s="23"/>
      <c r="ALW9" s="23"/>
      <c r="ALX9" s="23"/>
      <c r="ALY9" s="23"/>
      <c r="ALZ9" s="23"/>
      <c r="AMA9" s="23"/>
      <c r="AMB9" s="23"/>
      <c r="AMC9" s="23"/>
      <c r="AMD9" s="23"/>
      <c r="AME9" s="23"/>
      <c r="AMF9" s="23"/>
      <c r="AMG9" s="23"/>
    </row>
    <row r="10" spans="1:1023" ht="45">
      <c r="A10" t="s">
        <v>67</v>
      </c>
      <c r="B10" s="33" t="s">
        <v>68</v>
      </c>
      <c r="C10" s="46"/>
      <c r="D10" s="1" t="s">
        <v>86</v>
      </c>
      <c r="E10" s="230" t="s">
        <v>87</v>
      </c>
      <c r="F10" s="231">
        <f>Hypothèses_et_résultats!$C$28</f>
        <v>9.6119302084323663E-2</v>
      </c>
      <c r="G10" s="232">
        <v>8.3291060103488399E-2</v>
      </c>
      <c r="H10" s="232">
        <v>8.2761304058295196E-2</v>
      </c>
      <c r="I10" s="232">
        <v>8.0127932452591297E-2</v>
      </c>
      <c r="J10" s="219">
        <f>Hypothèses_et_résultats!D28</f>
        <v>8.4151794665851667E-2</v>
      </c>
      <c r="K10" s="232">
        <f>J10+($P10-$J10)/6</f>
        <v>8.5995143509380145E-2</v>
      </c>
      <c r="L10" s="232">
        <f>Hypothèses_et_résultats!E28</f>
        <v>8.5137926712152798E-2</v>
      </c>
      <c r="M10" s="233">
        <f t="shared" ref="M10:O20" si="16">L10+($P10-$L10)/4</f>
        <v>8.7656416965870246E-2</v>
      </c>
      <c r="N10" s="233">
        <f t="shared" si="16"/>
        <v>9.0174907219587694E-2</v>
      </c>
      <c r="O10" s="233">
        <f t="shared" si="16"/>
        <v>9.2693397473305142E-2</v>
      </c>
      <c r="P10" s="234">
        <f>Hypothèses_et_résultats!F28</f>
        <v>9.5211887727022576E-2</v>
      </c>
      <c r="Q10" s="233">
        <f t="shared" ref="Q10:T27" si="17">P10+($U10-$P10)/5</f>
        <v>0.10019584040652206</v>
      </c>
      <c r="R10" s="233">
        <f t="shared" si="17"/>
        <v>0.10517979308602154</v>
      </c>
      <c r="S10" s="233">
        <f t="shared" si="17"/>
        <v>0.11016374576552103</v>
      </c>
      <c r="T10" s="233">
        <f t="shared" si="17"/>
        <v>0.11514769844502051</v>
      </c>
      <c r="U10" s="231">
        <f>Hypothèses_et_résultats!$G28</f>
        <v>0.12013165112452001</v>
      </c>
      <c r="V10" s="233">
        <f t="shared" ref="V10:AN10" si="18">U10+($AO10-$U10)/20</f>
        <v>0.12147881378425902</v>
      </c>
      <c r="W10" s="233">
        <f t="shared" si="18"/>
        <v>0.12282597644399804</v>
      </c>
      <c r="X10" s="233">
        <f t="shared" si="18"/>
        <v>0.12417313910373705</v>
      </c>
      <c r="Y10" s="233">
        <f t="shared" si="18"/>
        <v>0.12552030176347606</v>
      </c>
      <c r="Z10" s="233">
        <f t="shared" si="18"/>
        <v>0.12686746442321506</v>
      </c>
      <c r="AA10" s="233">
        <f t="shared" si="18"/>
        <v>0.12821462708295406</v>
      </c>
      <c r="AB10" s="233">
        <f t="shared" si="18"/>
        <v>0.12956178974269306</v>
      </c>
      <c r="AC10" s="233">
        <f t="shared" si="18"/>
        <v>0.13090895240243205</v>
      </c>
      <c r="AD10" s="233">
        <f t="shared" si="18"/>
        <v>0.13225611506217105</v>
      </c>
      <c r="AE10" s="233">
        <f t="shared" si="18"/>
        <v>0.13360327772191005</v>
      </c>
      <c r="AF10" s="233">
        <f t="shared" si="18"/>
        <v>0.13495044038164905</v>
      </c>
      <c r="AG10" s="233">
        <f t="shared" si="18"/>
        <v>0.13629760304138805</v>
      </c>
      <c r="AH10" s="233">
        <f t="shared" si="18"/>
        <v>0.13764476570112705</v>
      </c>
      <c r="AI10" s="233">
        <f t="shared" si="18"/>
        <v>0.13899192836086605</v>
      </c>
      <c r="AJ10" s="233">
        <f t="shared" si="18"/>
        <v>0.14033909102060504</v>
      </c>
      <c r="AK10" s="233">
        <f t="shared" si="18"/>
        <v>0.14168625368034404</v>
      </c>
      <c r="AL10" s="233">
        <f t="shared" si="18"/>
        <v>0.14303341634008304</v>
      </c>
      <c r="AM10" s="233">
        <f t="shared" si="18"/>
        <v>0.14438057899982204</v>
      </c>
      <c r="AN10" s="233">
        <f t="shared" si="18"/>
        <v>0.14572774165956104</v>
      </c>
      <c r="AO10" s="231">
        <f>Hypothèses_et_résultats!$H28</f>
        <v>0.14707490431930018</v>
      </c>
      <c r="AP10" s="233">
        <f t="shared" ref="AP10:BR10" si="19">AO10+($BS10-$AO10)/30</f>
        <v>0.14802454473118482</v>
      </c>
      <c r="AQ10" s="233">
        <f t="shared" si="19"/>
        <v>0.14897418514306945</v>
      </c>
      <c r="AR10" s="233">
        <f t="shared" si="19"/>
        <v>0.14992382555495409</v>
      </c>
      <c r="AS10" s="233">
        <f t="shared" si="19"/>
        <v>0.15087346596683873</v>
      </c>
      <c r="AT10" s="233">
        <f t="shared" si="19"/>
        <v>0.15182310637872337</v>
      </c>
      <c r="AU10" s="233">
        <f t="shared" si="19"/>
        <v>0.15277274679060801</v>
      </c>
      <c r="AV10" s="233">
        <f t="shared" si="19"/>
        <v>0.15372238720249265</v>
      </c>
      <c r="AW10" s="233">
        <f t="shared" si="19"/>
        <v>0.15467202761437729</v>
      </c>
      <c r="AX10" s="233">
        <f t="shared" si="19"/>
        <v>0.15562166802626193</v>
      </c>
      <c r="AY10" s="233">
        <f t="shared" si="19"/>
        <v>0.15657130843814657</v>
      </c>
      <c r="AZ10" s="233">
        <f t="shared" si="19"/>
        <v>0.15752094885003121</v>
      </c>
      <c r="BA10" s="233">
        <f t="shared" si="19"/>
        <v>0.15847058926191585</v>
      </c>
      <c r="BB10" s="233">
        <f t="shared" si="19"/>
        <v>0.15942022967380048</v>
      </c>
      <c r="BC10" s="233">
        <f t="shared" si="19"/>
        <v>0.16036987008568512</v>
      </c>
      <c r="BD10" s="233">
        <f t="shared" si="19"/>
        <v>0.16131951049756976</v>
      </c>
      <c r="BE10" s="233">
        <f t="shared" si="19"/>
        <v>0.1622691509094544</v>
      </c>
      <c r="BF10" s="233">
        <f t="shared" si="19"/>
        <v>0.16321879132133904</v>
      </c>
      <c r="BG10" s="233">
        <f t="shared" si="19"/>
        <v>0.16416843173322368</v>
      </c>
      <c r="BH10" s="233">
        <f t="shared" si="19"/>
        <v>0.16511807214510832</v>
      </c>
      <c r="BI10" s="233">
        <f t="shared" si="19"/>
        <v>0.16606771255699296</v>
      </c>
      <c r="BJ10" s="233">
        <f t="shared" si="19"/>
        <v>0.1670173529688776</v>
      </c>
      <c r="BK10" s="233">
        <f t="shared" si="19"/>
        <v>0.16796699338076224</v>
      </c>
      <c r="BL10" s="233">
        <f t="shared" si="19"/>
        <v>0.16891663379264688</v>
      </c>
      <c r="BM10" s="233">
        <f t="shared" si="19"/>
        <v>0.16986627420453151</v>
      </c>
      <c r="BN10" s="233">
        <f t="shared" si="19"/>
        <v>0.17081591461641615</v>
      </c>
      <c r="BO10" s="233">
        <f t="shared" si="19"/>
        <v>0.17176555502830079</v>
      </c>
      <c r="BP10" s="233">
        <f t="shared" si="19"/>
        <v>0.17271519544018543</v>
      </c>
      <c r="BQ10" s="233">
        <f t="shared" si="19"/>
        <v>0.17366483585207007</v>
      </c>
      <c r="BR10" s="233">
        <f t="shared" si="19"/>
        <v>0.17461447626395471</v>
      </c>
      <c r="BS10" s="231">
        <f>Hypothèses_et_résultats!$I28</f>
        <v>0.17556411667583929</v>
      </c>
    </row>
    <row r="11" spans="1:1023">
      <c r="A11" t="s">
        <v>88</v>
      </c>
      <c r="B11" s="33"/>
      <c r="C11" s="46"/>
      <c r="D11" s="46"/>
      <c r="E11" s="103" t="s">
        <v>89</v>
      </c>
      <c r="F11" s="231">
        <f>Hypothèses_et_résultats!$C29</f>
        <v>2.9557834099728703E-2</v>
      </c>
      <c r="G11" s="232">
        <v>2.8267803056589005E-2</v>
      </c>
      <c r="H11" s="232">
        <v>2.7975845949420326E-2</v>
      </c>
      <c r="I11" s="232">
        <v>2.6596658266719288E-2</v>
      </c>
      <c r="J11" s="219">
        <f>Hypothèses_et_résultats!D29</f>
        <v>2.5783050476699616E-2</v>
      </c>
      <c r="K11" s="232">
        <v>2.7612597789804207E-2</v>
      </c>
      <c r="L11" s="232">
        <f>Hypothèses_et_résultats!E29</f>
        <v>2.6031526553952803E-2</v>
      </c>
      <c r="M11" s="233">
        <f t="shared" si="16"/>
        <v>2.6678295438304446E-2</v>
      </c>
      <c r="N11" s="233">
        <f t="shared" si="16"/>
        <v>2.7325064322656092E-2</v>
      </c>
      <c r="O11" s="233">
        <f t="shared" si="16"/>
        <v>2.7971833207007739E-2</v>
      </c>
      <c r="P11" s="234">
        <f>Hypothèses_et_résultats!F29</f>
        <v>2.8618602091359382E-2</v>
      </c>
      <c r="Q11" s="233">
        <f t="shared" si="17"/>
        <v>2.9038600817355195E-2</v>
      </c>
      <c r="R11" s="233">
        <f t="shared" si="17"/>
        <v>2.9458599543351009E-2</v>
      </c>
      <c r="S11" s="233">
        <f t="shared" si="17"/>
        <v>2.9878598269346822E-2</v>
      </c>
      <c r="T11" s="233">
        <f t="shared" si="17"/>
        <v>3.0298596995342635E-2</v>
      </c>
      <c r="U11" s="231">
        <f>Hypothèses_et_résultats!$G29</f>
        <v>3.0718595721338456E-2</v>
      </c>
      <c r="V11" s="233">
        <f t="shared" ref="V11:AN11" si="20">U11+($AO11-$U11)/20</f>
        <v>3.0822906503888262E-2</v>
      </c>
      <c r="W11" s="233">
        <f t="shared" si="20"/>
        <v>3.0927217286438068E-2</v>
      </c>
      <c r="X11" s="233">
        <f t="shared" si="20"/>
        <v>3.1031528068987874E-2</v>
      </c>
      <c r="Y11" s="233">
        <f t="shared" si="20"/>
        <v>3.113583885153768E-2</v>
      </c>
      <c r="Z11" s="233">
        <f t="shared" si="20"/>
        <v>3.1240149634087486E-2</v>
      </c>
      <c r="AA11" s="233">
        <f t="shared" si="20"/>
        <v>3.1344460416637292E-2</v>
      </c>
      <c r="AB11" s="233">
        <f t="shared" si="20"/>
        <v>3.1448771199187098E-2</v>
      </c>
      <c r="AC11" s="233">
        <f t="shared" si="20"/>
        <v>3.1553081981736904E-2</v>
      </c>
      <c r="AD11" s="233">
        <f t="shared" si="20"/>
        <v>3.165739276428671E-2</v>
      </c>
      <c r="AE11" s="233">
        <f t="shared" si="20"/>
        <v>3.1761703546836516E-2</v>
      </c>
      <c r="AF11" s="233">
        <f t="shared" si="20"/>
        <v>3.1866014329386322E-2</v>
      </c>
      <c r="AG11" s="233">
        <f t="shared" si="20"/>
        <v>3.1970325111936128E-2</v>
      </c>
      <c r="AH11" s="233">
        <f t="shared" si="20"/>
        <v>3.2074635894485934E-2</v>
      </c>
      <c r="AI11" s="233">
        <f t="shared" si="20"/>
        <v>3.217894667703574E-2</v>
      </c>
      <c r="AJ11" s="233">
        <f t="shared" si="20"/>
        <v>3.2283257459585546E-2</v>
      </c>
      <c r="AK11" s="233">
        <f t="shared" si="20"/>
        <v>3.2387568242135352E-2</v>
      </c>
      <c r="AL11" s="233">
        <f t="shared" si="20"/>
        <v>3.2491879024685158E-2</v>
      </c>
      <c r="AM11" s="233">
        <f t="shared" si="20"/>
        <v>3.2596189807234964E-2</v>
      </c>
      <c r="AN11" s="233">
        <f t="shared" si="20"/>
        <v>3.270050058978477E-2</v>
      </c>
      <c r="AO11" s="231">
        <f>Hypothèses_et_résultats!$H29</f>
        <v>3.2804811372334611E-2</v>
      </c>
      <c r="AP11" s="233">
        <f t="shared" ref="AP11:BR11" si="21">AO11+($BS11-$AO11)/30</f>
        <v>3.2885414155979224E-2</v>
      </c>
      <c r="AQ11" s="233">
        <f t="shared" si="21"/>
        <v>3.2966016939623838E-2</v>
      </c>
      <c r="AR11" s="233">
        <f t="shared" si="21"/>
        <v>3.3046619723268451E-2</v>
      </c>
      <c r="AS11" s="233">
        <f t="shared" si="21"/>
        <v>3.3127222506913065E-2</v>
      </c>
      <c r="AT11" s="233">
        <f t="shared" si="21"/>
        <v>3.3207825290557678E-2</v>
      </c>
      <c r="AU11" s="233">
        <f t="shared" si="21"/>
        <v>3.3288428074202292E-2</v>
      </c>
      <c r="AV11" s="233">
        <f t="shared" si="21"/>
        <v>3.3369030857846906E-2</v>
      </c>
      <c r="AW11" s="233">
        <f t="shared" si="21"/>
        <v>3.3449633641491519E-2</v>
      </c>
      <c r="AX11" s="233">
        <f t="shared" si="21"/>
        <v>3.3530236425136133E-2</v>
      </c>
      <c r="AY11" s="233">
        <f t="shared" si="21"/>
        <v>3.3610839208780746E-2</v>
      </c>
      <c r="AZ11" s="233">
        <f t="shared" si="21"/>
        <v>3.369144199242536E-2</v>
      </c>
      <c r="BA11" s="233">
        <f t="shared" si="21"/>
        <v>3.3772044776069973E-2</v>
      </c>
      <c r="BB11" s="233">
        <f t="shared" si="21"/>
        <v>3.3852647559714587E-2</v>
      </c>
      <c r="BC11" s="233">
        <f t="shared" si="21"/>
        <v>3.39332503433592E-2</v>
      </c>
      <c r="BD11" s="233">
        <f t="shared" si="21"/>
        <v>3.4013853127003814E-2</v>
      </c>
      <c r="BE11" s="233">
        <f t="shared" si="21"/>
        <v>3.4094455910648427E-2</v>
      </c>
      <c r="BF11" s="233">
        <f t="shared" si="21"/>
        <v>3.4175058694293041E-2</v>
      </c>
      <c r="BG11" s="233">
        <f t="shared" si="21"/>
        <v>3.4255661477937654E-2</v>
      </c>
      <c r="BH11" s="233">
        <f t="shared" si="21"/>
        <v>3.4336264261582268E-2</v>
      </c>
      <c r="BI11" s="233">
        <f t="shared" si="21"/>
        <v>3.4416867045226882E-2</v>
      </c>
      <c r="BJ11" s="233">
        <f t="shared" si="21"/>
        <v>3.4497469828871495E-2</v>
      </c>
      <c r="BK11" s="233">
        <f t="shared" si="21"/>
        <v>3.4578072612516109E-2</v>
      </c>
      <c r="BL11" s="233">
        <f t="shared" si="21"/>
        <v>3.4658675396160722E-2</v>
      </c>
      <c r="BM11" s="233">
        <f t="shared" si="21"/>
        <v>3.4739278179805336E-2</v>
      </c>
      <c r="BN11" s="233">
        <f t="shared" si="21"/>
        <v>3.4819880963449949E-2</v>
      </c>
      <c r="BO11" s="233">
        <f t="shared" si="21"/>
        <v>3.4900483747094563E-2</v>
      </c>
      <c r="BP11" s="233">
        <f t="shared" si="21"/>
        <v>3.4981086530739176E-2</v>
      </c>
      <c r="BQ11" s="233">
        <f t="shared" si="21"/>
        <v>3.506168931438379E-2</v>
      </c>
      <c r="BR11" s="233">
        <f t="shared" si="21"/>
        <v>3.5142292098028403E-2</v>
      </c>
      <c r="BS11" s="231">
        <f>Hypothèses_et_résultats!$I29</f>
        <v>3.5222894881673086E-2</v>
      </c>
    </row>
    <row r="12" spans="1:1023">
      <c r="A12" t="s">
        <v>88</v>
      </c>
      <c r="B12" s="33"/>
      <c r="C12" s="46"/>
      <c r="D12" s="46"/>
      <c r="E12" s="103" t="s">
        <v>90</v>
      </c>
      <c r="F12" s="231">
        <f>Hypothèses_et_résultats!$C30</f>
        <v>2.6448928699402395E-3</v>
      </c>
      <c r="G12" s="232">
        <v>2.536837594267826E-3</v>
      </c>
      <c r="H12" s="232">
        <v>2.3569349476243737E-3</v>
      </c>
      <c r="I12" s="232">
        <v>2.2153763347691037E-3</v>
      </c>
      <c r="J12" s="219">
        <f>Hypothèses_et_résultats!D30</f>
        <v>2.1313495913040442E-3</v>
      </c>
      <c r="K12" s="232">
        <v>2.1764751781426644E-3</v>
      </c>
      <c r="L12" s="232">
        <f>Hypothèses_et_résultats!E30</f>
        <v>2.0518522677630928E-3</v>
      </c>
      <c r="M12" s="233">
        <f t="shared" si="16"/>
        <v>2.2268363664799972E-3</v>
      </c>
      <c r="N12" s="233">
        <f t="shared" si="16"/>
        <v>2.4018204651969017E-3</v>
      </c>
      <c r="O12" s="233">
        <f t="shared" si="16"/>
        <v>2.5768045639138061E-3</v>
      </c>
      <c r="P12" s="234">
        <f>Hypothèses_et_résultats!F30</f>
        <v>2.7517886626307101E-3</v>
      </c>
      <c r="Q12" s="233">
        <f t="shared" si="17"/>
        <v>2.7499772822713263E-3</v>
      </c>
      <c r="R12" s="233">
        <f t="shared" si="17"/>
        <v>2.7481659019119426E-3</v>
      </c>
      <c r="S12" s="233">
        <f t="shared" si="17"/>
        <v>2.7463545215525588E-3</v>
      </c>
      <c r="T12" s="233">
        <f t="shared" si="17"/>
        <v>2.7445431411931751E-3</v>
      </c>
      <c r="U12" s="231">
        <f>Hypothèses_et_résultats!$G30</f>
        <v>2.7427317608337905E-3</v>
      </c>
      <c r="V12" s="233">
        <f t="shared" ref="V12:AN12" si="22">U12+($AO12-$U12)/20</f>
        <v>2.742281886843495E-3</v>
      </c>
      <c r="W12" s="233">
        <f t="shared" si="22"/>
        <v>2.7418320128531994E-3</v>
      </c>
      <c r="X12" s="233">
        <f t="shared" si="22"/>
        <v>2.7413821388629039E-3</v>
      </c>
      <c r="Y12" s="233">
        <f t="shared" si="22"/>
        <v>2.7409322648726084E-3</v>
      </c>
      <c r="Z12" s="233">
        <f t="shared" si="22"/>
        <v>2.7404823908823129E-3</v>
      </c>
      <c r="AA12" s="233">
        <f t="shared" si="22"/>
        <v>2.7400325168920174E-3</v>
      </c>
      <c r="AB12" s="233">
        <f t="shared" si="22"/>
        <v>2.7395826429017218E-3</v>
      </c>
      <c r="AC12" s="233">
        <f t="shared" si="22"/>
        <v>2.7391327689114263E-3</v>
      </c>
      <c r="AD12" s="233">
        <f t="shared" si="22"/>
        <v>2.7386828949211308E-3</v>
      </c>
      <c r="AE12" s="233">
        <f t="shared" si="22"/>
        <v>2.7382330209308353E-3</v>
      </c>
      <c r="AF12" s="233">
        <f t="shared" si="22"/>
        <v>2.7377831469405397E-3</v>
      </c>
      <c r="AG12" s="233">
        <f t="shared" si="22"/>
        <v>2.7373332729502442E-3</v>
      </c>
      <c r="AH12" s="233">
        <f t="shared" si="22"/>
        <v>2.7368833989599487E-3</v>
      </c>
      <c r="AI12" s="233">
        <f t="shared" si="22"/>
        <v>2.7364335249696532E-3</v>
      </c>
      <c r="AJ12" s="233">
        <f t="shared" si="22"/>
        <v>2.7359836509793577E-3</v>
      </c>
      <c r="AK12" s="233">
        <f t="shared" si="22"/>
        <v>2.7355337769890621E-3</v>
      </c>
      <c r="AL12" s="233">
        <f t="shared" si="22"/>
        <v>2.7350839029987666E-3</v>
      </c>
      <c r="AM12" s="233">
        <f t="shared" si="22"/>
        <v>2.7346340290084711E-3</v>
      </c>
      <c r="AN12" s="233">
        <f t="shared" si="22"/>
        <v>2.7341841550181756E-3</v>
      </c>
      <c r="AO12" s="231">
        <f>Hypothèses_et_résultats!$H30</f>
        <v>2.7337342810278839E-3</v>
      </c>
      <c r="AP12" s="233">
        <f t="shared" ref="AP12:BR12" si="23">AO12+($BS12-$AO12)/30</f>
        <v>2.7343360937479781E-3</v>
      </c>
      <c r="AQ12" s="233">
        <f t="shared" si="23"/>
        <v>2.7349379064680723E-3</v>
      </c>
      <c r="AR12" s="233">
        <f t="shared" si="23"/>
        <v>2.7355397191881664E-3</v>
      </c>
      <c r="AS12" s="233">
        <f t="shared" si="23"/>
        <v>2.7361415319082606E-3</v>
      </c>
      <c r="AT12" s="233">
        <f t="shared" si="23"/>
        <v>2.7367433446283547E-3</v>
      </c>
      <c r="AU12" s="233">
        <f t="shared" si="23"/>
        <v>2.7373451573484489E-3</v>
      </c>
      <c r="AV12" s="233">
        <f t="shared" si="23"/>
        <v>2.7379469700685431E-3</v>
      </c>
      <c r="AW12" s="233">
        <f t="shared" si="23"/>
        <v>2.7385487827886372E-3</v>
      </c>
      <c r="AX12" s="233">
        <f t="shared" si="23"/>
        <v>2.7391505955087314E-3</v>
      </c>
      <c r="AY12" s="233">
        <f t="shared" si="23"/>
        <v>2.7397524082288256E-3</v>
      </c>
      <c r="AZ12" s="233">
        <f t="shared" si="23"/>
        <v>2.7403542209489197E-3</v>
      </c>
      <c r="BA12" s="233">
        <f t="shared" si="23"/>
        <v>2.7409560336690139E-3</v>
      </c>
      <c r="BB12" s="233">
        <f t="shared" si="23"/>
        <v>2.741557846389108E-3</v>
      </c>
      <c r="BC12" s="233">
        <f t="shared" si="23"/>
        <v>2.7421596591092022E-3</v>
      </c>
      <c r="BD12" s="233">
        <f t="shared" si="23"/>
        <v>2.7427614718292964E-3</v>
      </c>
      <c r="BE12" s="233">
        <f t="shared" si="23"/>
        <v>2.7433632845493905E-3</v>
      </c>
      <c r="BF12" s="233">
        <f t="shared" si="23"/>
        <v>2.7439650972694847E-3</v>
      </c>
      <c r="BG12" s="233">
        <f t="shared" si="23"/>
        <v>2.7445669099895788E-3</v>
      </c>
      <c r="BH12" s="233">
        <f t="shared" si="23"/>
        <v>2.745168722709673E-3</v>
      </c>
      <c r="BI12" s="233">
        <f t="shared" si="23"/>
        <v>2.7457705354297672E-3</v>
      </c>
      <c r="BJ12" s="233">
        <f t="shared" si="23"/>
        <v>2.7463723481498613E-3</v>
      </c>
      <c r="BK12" s="233">
        <f t="shared" si="23"/>
        <v>2.7469741608699555E-3</v>
      </c>
      <c r="BL12" s="233">
        <f t="shared" si="23"/>
        <v>2.7475759735900497E-3</v>
      </c>
      <c r="BM12" s="233">
        <f t="shared" si="23"/>
        <v>2.7481777863101438E-3</v>
      </c>
      <c r="BN12" s="233">
        <f t="shared" si="23"/>
        <v>2.748779599030238E-3</v>
      </c>
      <c r="BO12" s="233">
        <f t="shared" si="23"/>
        <v>2.7493814117503321E-3</v>
      </c>
      <c r="BP12" s="233">
        <f t="shared" si="23"/>
        <v>2.7499832244704263E-3</v>
      </c>
      <c r="BQ12" s="233">
        <f t="shared" si="23"/>
        <v>2.7505850371905205E-3</v>
      </c>
      <c r="BR12" s="233">
        <f t="shared" si="23"/>
        <v>2.7511868499106146E-3</v>
      </c>
      <c r="BS12" s="231">
        <f>Hypothèses_et_résultats!$I30</f>
        <v>2.7517886626307101E-3</v>
      </c>
    </row>
    <row r="13" spans="1:1023">
      <c r="A13" t="s">
        <v>88</v>
      </c>
      <c r="B13" s="33"/>
      <c r="C13" s="46"/>
      <c r="D13" s="46"/>
      <c r="E13" s="103" t="s">
        <v>91</v>
      </c>
      <c r="F13" s="231">
        <f>Hypothèses_et_résultats!$C31</f>
        <v>1.2536251222662382E-2</v>
      </c>
      <c r="G13" s="232">
        <v>1.1992412413373626E-2</v>
      </c>
      <c r="H13" s="232">
        <v>1.1799876023530498E-2</v>
      </c>
      <c r="I13" s="232">
        <v>1.1206818483825072E-2</v>
      </c>
      <c r="J13" s="219">
        <f>Hypothèses_et_résultats!D31</f>
        <v>1.0856731315763542E-2</v>
      </c>
      <c r="K13" s="232">
        <v>1.1579704633829797E-2</v>
      </c>
      <c r="L13" s="232">
        <f>Hypothèses_et_résultats!E31</f>
        <v>1.0916661697573951E-2</v>
      </c>
      <c r="M13" s="233">
        <f t="shared" si="16"/>
        <v>1.1214463802074245E-2</v>
      </c>
      <c r="N13" s="233">
        <f t="shared" si="16"/>
        <v>1.1512265906574538E-2</v>
      </c>
      <c r="O13" s="233">
        <f t="shared" si="16"/>
        <v>1.1810068011074832E-2</v>
      </c>
      <c r="P13" s="234">
        <f>Hypothèses_et_résultats!F31</f>
        <v>1.2107870115575124E-2</v>
      </c>
      <c r="Q13" s="233">
        <f t="shared" si="17"/>
        <v>1.4074666909794163E-2</v>
      </c>
      <c r="R13" s="233">
        <f t="shared" si="17"/>
        <v>1.6041463704013204E-2</v>
      </c>
      <c r="S13" s="233">
        <f t="shared" si="17"/>
        <v>1.8008260498232245E-2</v>
      </c>
      <c r="T13" s="233">
        <f t="shared" si="17"/>
        <v>1.9975057292451286E-2</v>
      </c>
      <c r="U13" s="231">
        <f>Hypothèses_et_résultats!$G31</f>
        <v>2.1941854086670324E-2</v>
      </c>
      <c r="V13" s="233">
        <f t="shared" ref="V13:AN13" si="24">U13+($AO13-$U13)/20</f>
        <v>2.2485001950953539E-2</v>
      </c>
      <c r="W13" s="233">
        <f t="shared" si="24"/>
        <v>2.3028149815236754E-2</v>
      </c>
      <c r="X13" s="233">
        <f t="shared" si="24"/>
        <v>2.357129767951997E-2</v>
      </c>
      <c r="Y13" s="233">
        <f t="shared" si="24"/>
        <v>2.4114445543803185E-2</v>
      </c>
      <c r="Z13" s="233">
        <f t="shared" si="24"/>
        <v>2.46575934080864E-2</v>
      </c>
      <c r="AA13" s="233">
        <f t="shared" si="24"/>
        <v>2.5200741272369615E-2</v>
      </c>
      <c r="AB13" s="233">
        <f t="shared" si="24"/>
        <v>2.574388913665283E-2</v>
      </c>
      <c r="AC13" s="233">
        <f t="shared" si="24"/>
        <v>2.6287037000936046E-2</v>
      </c>
      <c r="AD13" s="233">
        <f t="shared" si="24"/>
        <v>2.6830184865219261E-2</v>
      </c>
      <c r="AE13" s="233">
        <f t="shared" si="24"/>
        <v>2.7373332729502476E-2</v>
      </c>
      <c r="AF13" s="233">
        <f t="shared" si="24"/>
        <v>2.7916480593785691E-2</v>
      </c>
      <c r="AG13" s="233">
        <f t="shared" si="24"/>
        <v>2.8459628458068906E-2</v>
      </c>
      <c r="AH13" s="233">
        <f t="shared" si="24"/>
        <v>2.9002776322352122E-2</v>
      </c>
      <c r="AI13" s="233">
        <f t="shared" si="24"/>
        <v>2.9545924186635337E-2</v>
      </c>
      <c r="AJ13" s="233">
        <f t="shared" si="24"/>
        <v>3.0089072050918552E-2</v>
      </c>
      <c r="AK13" s="233">
        <f t="shared" si="24"/>
        <v>3.0632219915201767E-2</v>
      </c>
      <c r="AL13" s="233">
        <f t="shared" si="24"/>
        <v>3.1175367779484982E-2</v>
      </c>
      <c r="AM13" s="233">
        <f t="shared" si="24"/>
        <v>3.1718515643768194E-2</v>
      </c>
      <c r="AN13" s="233">
        <f t="shared" si="24"/>
        <v>3.2261663508051409E-2</v>
      </c>
      <c r="AO13" s="231">
        <f>Hypothèses_et_résultats!$H31</f>
        <v>3.2804811372334611E-2</v>
      </c>
      <c r="AP13" s="233">
        <f t="shared" ref="AP13:BR13" si="25">AO13+($BS13-$AO13)/30</f>
        <v>3.3178938279993173E-2</v>
      </c>
      <c r="AQ13" s="233">
        <f t="shared" si="25"/>
        <v>3.3553065187651734E-2</v>
      </c>
      <c r="AR13" s="233">
        <f t="shared" si="25"/>
        <v>3.3927192095310296E-2</v>
      </c>
      <c r="AS13" s="233">
        <f t="shared" si="25"/>
        <v>3.4301319002968858E-2</v>
      </c>
      <c r="AT13" s="233">
        <f t="shared" si="25"/>
        <v>3.467544591062742E-2</v>
      </c>
      <c r="AU13" s="233">
        <f t="shared" si="25"/>
        <v>3.5049572818285982E-2</v>
      </c>
      <c r="AV13" s="233">
        <f t="shared" si="25"/>
        <v>3.5423699725944544E-2</v>
      </c>
      <c r="AW13" s="233">
        <f t="shared" si="25"/>
        <v>3.5797826633603105E-2</v>
      </c>
      <c r="AX13" s="233">
        <f t="shared" si="25"/>
        <v>3.6171953541261667E-2</v>
      </c>
      <c r="AY13" s="233">
        <f t="shared" si="25"/>
        <v>3.6546080448920229E-2</v>
      </c>
      <c r="AZ13" s="233">
        <f t="shared" si="25"/>
        <v>3.6920207356578791E-2</v>
      </c>
      <c r="BA13" s="233">
        <f t="shared" si="25"/>
        <v>3.7294334264237353E-2</v>
      </c>
      <c r="BB13" s="233">
        <f t="shared" si="25"/>
        <v>3.7668461171895914E-2</v>
      </c>
      <c r="BC13" s="233">
        <f t="shared" si="25"/>
        <v>3.8042588079554476E-2</v>
      </c>
      <c r="BD13" s="233">
        <f t="shared" si="25"/>
        <v>3.8416714987213038E-2</v>
      </c>
      <c r="BE13" s="233">
        <f t="shared" si="25"/>
        <v>3.87908418948716E-2</v>
      </c>
      <c r="BF13" s="233">
        <f t="shared" si="25"/>
        <v>3.9164968802530162E-2</v>
      </c>
      <c r="BG13" s="233">
        <f t="shared" si="25"/>
        <v>3.9539095710188724E-2</v>
      </c>
      <c r="BH13" s="233">
        <f t="shared" si="25"/>
        <v>3.9913222617847285E-2</v>
      </c>
      <c r="BI13" s="233">
        <f t="shared" si="25"/>
        <v>4.0287349525505847E-2</v>
      </c>
      <c r="BJ13" s="233">
        <f t="shared" si="25"/>
        <v>4.0661476433164409E-2</v>
      </c>
      <c r="BK13" s="233">
        <f t="shared" si="25"/>
        <v>4.1035603340822971E-2</v>
      </c>
      <c r="BL13" s="233">
        <f t="shared" si="25"/>
        <v>4.1409730248481533E-2</v>
      </c>
      <c r="BM13" s="233">
        <f t="shared" si="25"/>
        <v>4.1783857156140095E-2</v>
      </c>
      <c r="BN13" s="233">
        <f t="shared" si="25"/>
        <v>4.2157984063798656E-2</v>
      </c>
      <c r="BO13" s="233">
        <f t="shared" si="25"/>
        <v>4.2532110971457218E-2</v>
      </c>
      <c r="BP13" s="233">
        <f t="shared" si="25"/>
        <v>4.290623787911578E-2</v>
      </c>
      <c r="BQ13" s="233">
        <f t="shared" si="25"/>
        <v>4.3280364786774342E-2</v>
      </c>
      <c r="BR13" s="233">
        <f t="shared" si="25"/>
        <v>4.3654491694432904E-2</v>
      </c>
      <c r="BS13" s="231">
        <f>Hypothèses_et_résultats!$I31</f>
        <v>4.4028618602091361E-2</v>
      </c>
    </row>
    <row r="14" spans="1:1023">
      <c r="A14" t="s">
        <v>88</v>
      </c>
      <c r="B14" s="33"/>
      <c r="C14" s="46"/>
      <c r="D14" s="46"/>
      <c r="E14" s="104" t="s">
        <v>92</v>
      </c>
      <c r="F14" s="231">
        <f>Hypothèses_et_résultats!$C32</f>
        <v>4.3573804469916134E-2</v>
      </c>
      <c r="G14" s="232">
        <v>4.1640137378348568E-2</v>
      </c>
      <c r="H14" s="232">
        <v>4.1874902377618824E-2</v>
      </c>
      <c r="I14" s="232">
        <v>3.9920211702802584E-2</v>
      </c>
      <c r="J14" s="219">
        <f>Hypothèses_et_résultats!D32</f>
        <v>3.8769348143848692E-2</v>
      </c>
      <c r="K14" s="232">
        <v>4.1979387333533076E-2</v>
      </c>
      <c r="L14" s="232">
        <f>Hypothèses_et_résultats!E32</f>
        <v>3.9575687315267442E-2</v>
      </c>
      <c r="M14" s="233">
        <f t="shared" si="16"/>
        <v>4.0688920136973422E-2</v>
      </c>
      <c r="N14" s="233">
        <f t="shared" si="16"/>
        <v>4.1802152958679402E-2</v>
      </c>
      <c r="O14" s="233">
        <f t="shared" si="16"/>
        <v>4.2915385780385382E-2</v>
      </c>
      <c r="P14" s="234">
        <f>Hypothèses_et_résultats!F32</f>
        <v>4.4028618602091361E-2</v>
      </c>
      <c r="Q14" s="233">
        <f t="shared" si="17"/>
        <v>4.6413240465874951E-2</v>
      </c>
      <c r="R14" s="233">
        <f t="shared" si="17"/>
        <v>4.8797862329658541E-2</v>
      </c>
      <c r="S14" s="233">
        <f t="shared" si="17"/>
        <v>5.1182484193442131E-2</v>
      </c>
      <c r="T14" s="233">
        <f t="shared" si="17"/>
        <v>5.356710605722572E-2</v>
      </c>
      <c r="U14" s="231">
        <f>Hypothèses_et_résultats!$G32</f>
        <v>5.5951727921009324E-2</v>
      </c>
      <c r="V14" s="233">
        <f t="shared" ref="V14:AN14" si="26">U14+($AO14-$U14)/20</f>
        <v>5.6598646719053992E-2</v>
      </c>
      <c r="W14" s="233">
        <f t="shared" si="26"/>
        <v>5.7245565517098661E-2</v>
      </c>
      <c r="X14" s="233">
        <f t="shared" si="26"/>
        <v>5.7892484315143329E-2</v>
      </c>
      <c r="Y14" s="233">
        <f t="shared" si="26"/>
        <v>5.8539403113187997E-2</v>
      </c>
      <c r="Z14" s="233">
        <f t="shared" si="26"/>
        <v>5.9186321911232666E-2</v>
      </c>
      <c r="AA14" s="233">
        <f t="shared" si="26"/>
        <v>5.9833240709277334E-2</v>
      </c>
      <c r="AB14" s="233">
        <f t="shared" si="26"/>
        <v>6.0480159507322002E-2</v>
      </c>
      <c r="AC14" s="233">
        <f t="shared" si="26"/>
        <v>6.1127078305366671E-2</v>
      </c>
      <c r="AD14" s="233">
        <f t="shared" si="26"/>
        <v>6.1773997103411339E-2</v>
      </c>
      <c r="AE14" s="233">
        <f t="shared" si="26"/>
        <v>6.2420915901456007E-2</v>
      </c>
      <c r="AF14" s="233">
        <f t="shared" si="26"/>
        <v>6.3067834699500669E-2</v>
      </c>
      <c r="AG14" s="233">
        <f t="shared" si="26"/>
        <v>6.3714753497545337E-2</v>
      </c>
      <c r="AH14" s="233">
        <f t="shared" si="26"/>
        <v>6.4361672295590006E-2</v>
      </c>
      <c r="AI14" s="233">
        <f t="shared" si="26"/>
        <v>6.5008591093634674E-2</v>
      </c>
      <c r="AJ14" s="233">
        <f t="shared" si="26"/>
        <v>6.5655509891679342E-2</v>
      </c>
      <c r="AK14" s="233">
        <f t="shared" si="26"/>
        <v>6.6302428689724011E-2</v>
      </c>
      <c r="AL14" s="233">
        <f t="shared" si="26"/>
        <v>6.6949347487768679E-2</v>
      </c>
      <c r="AM14" s="233">
        <f t="shared" si="26"/>
        <v>6.7596266285813347E-2</v>
      </c>
      <c r="AN14" s="233">
        <f t="shared" si="26"/>
        <v>6.8243185083858016E-2</v>
      </c>
      <c r="AO14" s="231">
        <f>Hypothèses_et_résultats!$H32</f>
        <v>6.8890103881902684E-2</v>
      </c>
      <c r="AP14" s="233">
        <f t="shared" ref="AP14:BR14" si="27">AO14+($BS14-$AO14)/30</f>
        <v>6.934555574846997E-2</v>
      </c>
      <c r="AQ14" s="233">
        <f t="shared" si="27"/>
        <v>6.9801007615037255E-2</v>
      </c>
      <c r="AR14" s="233">
        <f t="shared" si="27"/>
        <v>7.0256459481604541E-2</v>
      </c>
      <c r="AS14" s="233">
        <f t="shared" si="27"/>
        <v>7.0711911348171827E-2</v>
      </c>
      <c r="AT14" s="233">
        <f t="shared" si="27"/>
        <v>7.1167363214739113E-2</v>
      </c>
      <c r="AU14" s="233">
        <f t="shared" si="27"/>
        <v>7.1622815081306399E-2</v>
      </c>
      <c r="AV14" s="233">
        <f t="shared" si="27"/>
        <v>7.2078266947873684E-2</v>
      </c>
      <c r="AW14" s="233">
        <f t="shared" si="27"/>
        <v>7.253371881444097E-2</v>
      </c>
      <c r="AX14" s="233">
        <f t="shared" si="27"/>
        <v>7.2989170681008256E-2</v>
      </c>
      <c r="AY14" s="233">
        <f t="shared" si="27"/>
        <v>7.3444622547575542E-2</v>
      </c>
      <c r="AZ14" s="233">
        <f t="shared" si="27"/>
        <v>7.3900074414142827E-2</v>
      </c>
      <c r="BA14" s="233">
        <f t="shared" si="27"/>
        <v>7.4355526280710113E-2</v>
      </c>
      <c r="BB14" s="233">
        <f t="shared" si="27"/>
        <v>7.4810978147277399E-2</v>
      </c>
      <c r="BC14" s="233">
        <f t="shared" si="27"/>
        <v>7.5266430013844685E-2</v>
      </c>
      <c r="BD14" s="233">
        <f t="shared" si="27"/>
        <v>7.572188188041197E-2</v>
      </c>
      <c r="BE14" s="233">
        <f t="shared" si="27"/>
        <v>7.6177333746979256E-2</v>
      </c>
      <c r="BF14" s="233">
        <f t="shared" si="27"/>
        <v>7.6632785613546542E-2</v>
      </c>
      <c r="BG14" s="233">
        <f t="shared" si="27"/>
        <v>7.7088237480113828E-2</v>
      </c>
      <c r="BH14" s="233">
        <f t="shared" si="27"/>
        <v>7.7543689346681113E-2</v>
      </c>
      <c r="BI14" s="233">
        <f t="shared" si="27"/>
        <v>7.7999141213248399E-2</v>
      </c>
      <c r="BJ14" s="233">
        <f t="shared" si="27"/>
        <v>7.8454593079815685E-2</v>
      </c>
      <c r="BK14" s="233">
        <f t="shared" si="27"/>
        <v>7.8910044946382971E-2</v>
      </c>
      <c r="BL14" s="233">
        <f t="shared" si="27"/>
        <v>7.9365496812950256E-2</v>
      </c>
      <c r="BM14" s="233">
        <f t="shared" si="27"/>
        <v>7.9820948679517542E-2</v>
      </c>
      <c r="BN14" s="233">
        <f t="shared" si="27"/>
        <v>8.0276400546084828E-2</v>
      </c>
      <c r="BO14" s="233">
        <f t="shared" si="27"/>
        <v>8.0731852412652114E-2</v>
      </c>
      <c r="BP14" s="233">
        <f t="shared" si="27"/>
        <v>8.1187304279219399E-2</v>
      </c>
      <c r="BQ14" s="233">
        <f t="shared" si="27"/>
        <v>8.1642756145786685E-2</v>
      </c>
      <c r="BR14" s="233">
        <f t="shared" si="27"/>
        <v>8.2098208012353971E-2</v>
      </c>
      <c r="BS14" s="231">
        <f>Hypothèses_et_résultats!$I32</f>
        <v>8.2553659878921298E-2</v>
      </c>
    </row>
    <row r="15" spans="1:1023">
      <c r="A15" t="s">
        <v>88</v>
      </c>
      <c r="B15" s="33"/>
      <c r="C15" s="46"/>
      <c r="D15" s="46"/>
      <c r="E15" s="104" t="s">
        <v>93</v>
      </c>
      <c r="F15" s="231">
        <f>Hypothèses_et_résultats!$C33</f>
        <v>7.8065194220762043E-3</v>
      </c>
      <c r="G15" s="232">
        <v>7.4741322427786623E-3</v>
      </c>
      <c r="H15" s="232">
        <v>7.2235799822644269E-3</v>
      </c>
      <c r="I15" s="232">
        <v>6.8388559226522198E-3</v>
      </c>
      <c r="J15" s="219">
        <f>Hypothèses_et_résultats!D33</f>
        <v>6.6113151382357713E-3</v>
      </c>
      <c r="K15" s="232">
        <v>6.960765741040824E-3</v>
      </c>
      <c r="L15" s="232">
        <f>Hypothèses_et_résultats!E33</f>
        <v>6.5621988775955015E-3</v>
      </c>
      <c r="M15" s="233">
        <f t="shared" si="16"/>
        <v>6.8479012220381231E-3</v>
      </c>
      <c r="N15" s="233">
        <f t="shared" si="16"/>
        <v>7.1336035664807448E-3</v>
      </c>
      <c r="O15" s="233">
        <f t="shared" si="16"/>
        <v>7.4193059109233664E-3</v>
      </c>
      <c r="P15" s="234">
        <f>Hypothèses_et_résultats!F33</f>
        <v>7.7050082553659881E-3</v>
      </c>
      <c r="Q15" s="233">
        <f t="shared" si="17"/>
        <v>7.9193549312264171E-3</v>
      </c>
      <c r="R15" s="233">
        <f t="shared" si="17"/>
        <v>8.1337016070868462E-3</v>
      </c>
      <c r="S15" s="233">
        <f t="shared" si="17"/>
        <v>8.3480482829472753E-3</v>
      </c>
      <c r="T15" s="233">
        <f t="shared" si="17"/>
        <v>8.5623949588077043E-3</v>
      </c>
      <c r="U15" s="231">
        <f>Hypothèses_et_résultats!$G33</f>
        <v>8.7767416346681299E-3</v>
      </c>
      <c r="V15" s="233">
        <f t="shared" ref="V15:AN15" si="28">U15+($AO15-$U15)/20</f>
        <v>8.8299767235197422E-3</v>
      </c>
      <c r="W15" s="233">
        <f t="shared" si="28"/>
        <v>8.8832118123713544E-3</v>
      </c>
      <c r="X15" s="233">
        <f t="shared" si="28"/>
        <v>8.9364469012229667E-3</v>
      </c>
      <c r="Y15" s="233">
        <f t="shared" si="28"/>
        <v>8.989681990074579E-3</v>
      </c>
      <c r="Z15" s="233">
        <f t="shared" si="28"/>
        <v>9.0429170789261912E-3</v>
      </c>
      <c r="AA15" s="233">
        <f t="shared" si="28"/>
        <v>9.0961521677778035E-3</v>
      </c>
      <c r="AB15" s="233">
        <f t="shared" si="28"/>
        <v>9.1493872566294158E-3</v>
      </c>
      <c r="AC15" s="233">
        <f t="shared" si="28"/>
        <v>9.202622345481028E-3</v>
      </c>
      <c r="AD15" s="233">
        <f t="shared" si="28"/>
        <v>9.2558574343326403E-3</v>
      </c>
      <c r="AE15" s="233">
        <f t="shared" si="28"/>
        <v>9.3090925231842526E-3</v>
      </c>
      <c r="AF15" s="233">
        <f t="shared" si="28"/>
        <v>9.3623276120358648E-3</v>
      </c>
      <c r="AG15" s="233">
        <f t="shared" si="28"/>
        <v>9.4155627008874771E-3</v>
      </c>
      <c r="AH15" s="233">
        <f t="shared" si="28"/>
        <v>9.4687977897390894E-3</v>
      </c>
      <c r="AI15" s="233">
        <f t="shared" si="28"/>
        <v>9.5220328785907016E-3</v>
      </c>
      <c r="AJ15" s="233">
        <f t="shared" si="28"/>
        <v>9.5752679674423139E-3</v>
      </c>
      <c r="AK15" s="233">
        <f t="shared" si="28"/>
        <v>9.6285030562939262E-3</v>
      </c>
      <c r="AL15" s="233">
        <f t="shared" si="28"/>
        <v>9.6817381451455384E-3</v>
      </c>
      <c r="AM15" s="233">
        <f t="shared" si="28"/>
        <v>9.7349732339971507E-3</v>
      </c>
      <c r="AN15" s="233">
        <f t="shared" si="28"/>
        <v>9.788208322848763E-3</v>
      </c>
      <c r="AO15" s="231">
        <f>Hypothèses_et_résultats!$H33</f>
        <v>9.8414434117003822E-3</v>
      </c>
      <c r="AP15" s="233">
        <f t="shared" ref="AP15:BR15" si="29">AO15+($BS15-$AO15)/30</f>
        <v>9.8803004529944647E-3</v>
      </c>
      <c r="AQ15" s="233">
        <f t="shared" si="29"/>
        <v>9.9191574942885472E-3</v>
      </c>
      <c r="AR15" s="233">
        <f t="shared" si="29"/>
        <v>9.9580145355826297E-3</v>
      </c>
      <c r="AS15" s="233">
        <f t="shared" si="29"/>
        <v>9.9968715768767123E-3</v>
      </c>
      <c r="AT15" s="233">
        <f t="shared" si="29"/>
        <v>1.0035728618170795E-2</v>
      </c>
      <c r="AU15" s="233">
        <f t="shared" si="29"/>
        <v>1.0074585659464877E-2</v>
      </c>
      <c r="AV15" s="233">
        <f t="shared" si="29"/>
        <v>1.011344270075896E-2</v>
      </c>
      <c r="AW15" s="233">
        <f t="shared" si="29"/>
        <v>1.0152299742053042E-2</v>
      </c>
      <c r="AX15" s="233">
        <f t="shared" si="29"/>
        <v>1.0191156783347125E-2</v>
      </c>
      <c r="AY15" s="233">
        <f t="shared" si="29"/>
        <v>1.0230013824641207E-2</v>
      </c>
      <c r="AZ15" s="233">
        <f t="shared" si="29"/>
        <v>1.026887086593529E-2</v>
      </c>
      <c r="BA15" s="233">
        <f t="shared" si="29"/>
        <v>1.0307727907229372E-2</v>
      </c>
      <c r="BB15" s="233">
        <f t="shared" si="29"/>
        <v>1.0346584948523455E-2</v>
      </c>
      <c r="BC15" s="233">
        <f t="shared" si="29"/>
        <v>1.0385441989817537E-2</v>
      </c>
      <c r="BD15" s="233">
        <f t="shared" si="29"/>
        <v>1.042429903111162E-2</v>
      </c>
      <c r="BE15" s="233">
        <f t="shared" si="29"/>
        <v>1.0463156072405702E-2</v>
      </c>
      <c r="BF15" s="233">
        <f t="shared" si="29"/>
        <v>1.0502013113699785E-2</v>
      </c>
      <c r="BG15" s="233">
        <f t="shared" si="29"/>
        <v>1.0540870154993867E-2</v>
      </c>
      <c r="BH15" s="233">
        <f t="shared" si="29"/>
        <v>1.057972719628795E-2</v>
      </c>
      <c r="BI15" s="233">
        <f t="shared" si="29"/>
        <v>1.0618584237582033E-2</v>
      </c>
      <c r="BJ15" s="233">
        <f t="shared" si="29"/>
        <v>1.0657441278876115E-2</v>
      </c>
      <c r="BK15" s="233">
        <f t="shared" si="29"/>
        <v>1.0696298320170198E-2</v>
      </c>
      <c r="BL15" s="233">
        <f t="shared" si="29"/>
        <v>1.073515536146428E-2</v>
      </c>
      <c r="BM15" s="233">
        <f t="shared" si="29"/>
        <v>1.0774012402758363E-2</v>
      </c>
      <c r="BN15" s="233">
        <f t="shared" si="29"/>
        <v>1.0812869444052445E-2</v>
      </c>
      <c r="BO15" s="233">
        <f t="shared" si="29"/>
        <v>1.0851726485346528E-2</v>
      </c>
      <c r="BP15" s="233">
        <f t="shared" si="29"/>
        <v>1.089058352664061E-2</v>
      </c>
      <c r="BQ15" s="233">
        <f t="shared" si="29"/>
        <v>1.0929440567934693E-2</v>
      </c>
      <c r="BR15" s="233">
        <f t="shared" si="29"/>
        <v>1.0968297609228775E-2</v>
      </c>
      <c r="BS15" s="231">
        <f>Hypothèses_et_résultats!$I33</f>
        <v>1.100715465052284E-2</v>
      </c>
    </row>
    <row r="16" spans="1:1023" ht="42.75">
      <c r="A16" t="s">
        <v>67</v>
      </c>
      <c r="B16" s="33"/>
      <c r="C16" s="46"/>
      <c r="D16" s="1" t="s">
        <v>94</v>
      </c>
      <c r="E16" s="102" t="s">
        <v>95</v>
      </c>
      <c r="F16" s="231">
        <f>Hypothèses_et_résultats!$C$34</f>
        <v>0.14306521723150795</v>
      </c>
      <c r="G16" s="232">
        <v>0.13600844780816559</v>
      </c>
      <c r="H16" s="232">
        <v>0.12686202253071868</v>
      </c>
      <c r="I16" s="232">
        <v>0.11929023850872522</v>
      </c>
      <c r="J16" s="232">
        <f>Hypothèses_et_résultats!D34</f>
        <v>0.11907446188473338</v>
      </c>
      <c r="K16" s="232">
        <v>0.12220341563722517</v>
      </c>
      <c r="L16" s="232">
        <f>Hypothèses_et_résultats!E34</f>
        <v>0.11535210515017343</v>
      </c>
      <c r="M16" s="233">
        <f t="shared" si="16"/>
        <v>0.12493672874013592</v>
      </c>
      <c r="N16" s="233">
        <f t="shared" si="16"/>
        <v>0.13452135233009843</v>
      </c>
      <c r="O16" s="233">
        <f t="shared" si="16"/>
        <v>0.14410597592006094</v>
      </c>
      <c r="P16" s="234">
        <f>Hypothèses_et_résultats!F34</f>
        <v>0.15369059951002342</v>
      </c>
      <c r="Q16" s="233">
        <f t="shared" si="17"/>
        <v>0.15902461663888123</v>
      </c>
      <c r="R16" s="233">
        <f t="shared" si="17"/>
        <v>0.16435863376773904</v>
      </c>
      <c r="S16" s="233">
        <f t="shared" si="17"/>
        <v>0.16969265089659685</v>
      </c>
      <c r="T16" s="233">
        <f t="shared" si="17"/>
        <v>0.17502666802545466</v>
      </c>
      <c r="U16" s="235">
        <f>Hypothèses_et_résultats!$G$34</f>
        <v>0.18036068515431247</v>
      </c>
      <c r="V16" s="224">
        <f t="shared" ref="V16:AN16" si="30">U16+($AO16-$U16)/20</f>
        <v>0.1828444458598486</v>
      </c>
      <c r="W16" s="224">
        <f t="shared" si="30"/>
        <v>0.18532820656538473</v>
      </c>
      <c r="X16" s="224">
        <f t="shared" si="30"/>
        <v>0.18781196727092087</v>
      </c>
      <c r="Y16" s="224">
        <f t="shared" si="30"/>
        <v>0.190295727976457</v>
      </c>
      <c r="Z16" s="224">
        <f t="shared" si="30"/>
        <v>0.19277948868199313</v>
      </c>
      <c r="AA16" s="224">
        <f t="shared" si="30"/>
        <v>0.19526324938752926</v>
      </c>
      <c r="AB16" s="224">
        <f t="shared" si="30"/>
        <v>0.19774701009306539</v>
      </c>
      <c r="AC16" s="224">
        <f t="shared" si="30"/>
        <v>0.20023077079860152</v>
      </c>
      <c r="AD16" s="224">
        <f t="shared" si="30"/>
        <v>0.20271453150413765</v>
      </c>
      <c r="AE16" s="224">
        <f t="shared" si="30"/>
        <v>0.20519829220967378</v>
      </c>
      <c r="AF16" s="224">
        <f t="shared" si="30"/>
        <v>0.20768205291520991</v>
      </c>
      <c r="AG16" s="224">
        <f t="shared" si="30"/>
        <v>0.21016581362074604</v>
      </c>
      <c r="AH16" s="224">
        <f t="shared" si="30"/>
        <v>0.21264957432628218</v>
      </c>
      <c r="AI16" s="224">
        <f t="shared" si="30"/>
        <v>0.21513333503181831</v>
      </c>
      <c r="AJ16" s="224">
        <f t="shared" si="30"/>
        <v>0.21761709573735444</v>
      </c>
      <c r="AK16" s="224">
        <f t="shared" si="30"/>
        <v>0.22010085644289057</v>
      </c>
      <c r="AL16" s="224">
        <f t="shared" si="30"/>
        <v>0.2225846171484267</v>
      </c>
      <c r="AM16" s="224">
        <f t="shared" si="30"/>
        <v>0.22506837785396283</v>
      </c>
      <c r="AN16" s="224">
        <f t="shared" si="30"/>
        <v>0.22755213855949896</v>
      </c>
      <c r="AO16" s="222">
        <f>Hypothèses_et_résultats!$H$34</f>
        <v>0.23003589926503512</v>
      </c>
      <c r="AP16" s="224">
        <f t="shared" ref="AP16:BR16" si="31">AO16+($BS16-$AO16)/30</f>
        <v>0.23103607021391623</v>
      </c>
      <c r="AQ16" s="224">
        <f t="shared" si="31"/>
        <v>0.23203624116279734</v>
      </c>
      <c r="AR16" s="233">
        <f t="shared" si="31"/>
        <v>0.23303641211167844</v>
      </c>
      <c r="AS16" s="233">
        <f t="shared" si="31"/>
        <v>0.23403658306055955</v>
      </c>
      <c r="AT16" s="233">
        <f t="shared" si="31"/>
        <v>0.23503675400944066</v>
      </c>
      <c r="AU16" s="233">
        <f t="shared" si="31"/>
        <v>0.23603692495832176</v>
      </c>
      <c r="AV16" s="233">
        <f t="shared" si="31"/>
        <v>0.23703709590720287</v>
      </c>
      <c r="AW16" s="233">
        <f t="shared" si="31"/>
        <v>0.23803726685608398</v>
      </c>
      <c r="AX16" s="233">
        <f t="shared" si="31"/>
        <v>0.23903743780496509</v>
      </c>
      <c r="AY16" s="233">
        <f t="shared" si="31"/>
        <v>0.24003760875384619</v>
      </c>
      <c r="AZ16" s="233">
        <f t="shared" si="31"/>
        <v>0.2410377797027273</v>
      </c>
      <c r="BA16" s="233">
        <f t="shared" si="31"/>
        <v>0.24203795065160841</v>
      </c>
      <c r="BB16" s="233">
        <f t="shared" si="31"/>
        <v>0.24303812160048952</v>
      </c>
      <c r="BC16" s="233">
        <f t="shared" si="31"/>
        <v>0.24403829254937062</v>
      </c>
      <c r="BD16" s="233">
        <f t="shared" si="31"/>
        <v>0.24503846349825173</v>
      </c>
      <c r="BE16" s="233">
        <f t="shared" si="31"/>
        <v>0.24603863444713284</v>
      </c>
      <c r="BF16" s="233">
        <f t="shared" si="31"/>
        <v>0.24703880539601394</v>
      </c>
      <c r="BG16" s="233">
        <f t="shared" si="31"/>
        <v>0.24803897634489505</v>
      </c>
      <c r="BH16" s="233">
        <f t="shared" si="31"/>
        <v>0.24903914729377616</v>
      </c>
      <c r="BI16" s="233">
        <f t="shared" si="31"/>
        <v>0.25003931824265729</v>
      </c>
      <c r="BJ16" s="233">
        <f t="shared" si="31"/>
        <v>0.2510394891915384</v>
      </c>
      <c r="BK16" s="233">
        <f t="shared" si="31"/>
        <v>0.25203966014041951</v>
      </c>
      <c r="BL16" s="233">
        <f t="shared" si="31"/>
        <v>0.25303983108930062</v>
      </c>
      <c r="BM16" s="233">
        <f t="shared" si="31"/>
        <v>0.25404000203818172</v>
      </c>
      <c r="BN16" s="233">
        <f t="shared" si="31"/>
        <v>0.25504017298706283</v>
      </c>
      <c r="BO16" s="233">
        <f t="shared" si="31"/>
        <v>0.25604034393594394</v>
      </c>
      <c r="BP16" s="233">
        <f t="shared" si="31"/>
        <v>0.25704051488482504</v>
      </c>
      <c r="BQ16" s="233">
        <f t="shared" si="31"/>
        <v>0.25804068583370615</v>
      </c>
      <c r="BR16" s="233">
        <f t="shared" si="31"/>
        <v>0.25904085678258726</v>
      </c>
      <c r="BS16" s="217">
        <f>Hypothèses_et_résultats!$I$34</f>
        <v>0.2600410277314687</v>
      </c>
    </row>
    <row r="17" spans="1:72">
      <c r="B17" s="33"/>
      <c r="C17" s="46"/>
      <c r="E17" s="103" t="s">
        <v>96</v>
      </c>
      <c r="F17" s="231">
        <f>Hypothèses_et_résultats!$C35</f>
        <v>0.12790000000000001</v>
      </c>
      <c r="G17" s="232">
        <v>0.12023083920614272</v>
      </c>
      <c r="H17" s="232">
        <v>0.11061248061185243</v>
      </c>
      <c r="I17" s="232">
        <v>0.10280478882678289</v>
      </c>
      <c r="J17" s="232">
        <f>Hypothèses_et_résultats!D35</f>
        <v>0.1031</v>
      </c>
      <c r="K17" s="232">
        <v>0.10310038151536252</v>
      </c>
      <c r="L17" s="232">
        <f>Hypothèses_et_résultats!E35</f>
        <v>0.1</v>
      </c>
      <c r="M17" s="233">
        <f t="shared" si="16"/>
        <v>0.10875000000000001</v>
      </c>
      <c r="N17" s="233">
        <f t="shared" si="16"/>
        <v>0.11750000000000002</v>
      </c>
      <c r="O17" s="233">
        <f t="shared" si="16"/>
        <v>0.12625000000000003</v>
      </c>
      <c r="P17" s="234">
        <f>Hypothèses_et_résultats!F35</f>
        <v>0.13500000000000001</v>
      </c>
      <c r="Q17" s="233">
        <f t="shared" si="17"/>
        <v>0.13980000000000001</v>
      </c>
      <c r="R17" s="233">
        <f t="shared" si="17"/>
        <v>0.14460000000000001</v>
      </c>
      <c r="S17" s="233">
        <f t="shared" si="17"/>
        <v>0.14940000000000001</v>
      </c>
      <c r="T17" s="233">
        <f t="shared" si="17"/>
        <v>0.1542</v>
      </c>
      <c r="U17" s="235">
        <f>Hypothèses_et_résultats!$G$35</f>
        <v>0.159</v>
      </c>
      <c r="V17" s="224">
        <f t="shared" ref="V17:AN17" si="32">U17+($AO17-$U17)/20</f>
        <v>0.16115000000000002</v>
      </c>
      <c r="W17" s="224">
        <f t="shared" si="32"/>
        <v>0.16330000000000003</v>
      </c>
      <c r="X17" s="224">
        <f t="shared" si="32"/>
        <v>0.16545000000000004</v>
      </c>
      <c r="Y17" s="224">
        <f t="shared" si="32"/>
        <v>0.16760000000000005</v>
      </c>
      <c r="Z17" s="224">
        <f t="shared" si="32"/>
        <v>0.16975000000000007</v>
      </c>
      <c r="AA17" s="224">
        <f t="shared" si="32"/>
        <v>0.17190000000000008</v>
      </c>
      <c r="AB17" s="224">
        <f t="shared" si="32"/>
        <v>0.17405000000000009</v>
      </c>
      <c r="AC17" s="224">
        <f t="shared" si="32"/>
        <v>0.17620000000000011</v>
      </c>
      <c r="AD17" s="224">
        <f t="shared" si="32"/>
        <v>0.17835000000000012</v>
      </c>
      <c r="AE17" s="224">
        <f t="shared" si="32"/>
        <v>0.18050000000000013</v>
      </c>
      <c r="AF17" s="224">
        <f t="shared" si="32"/>
        <v>0.18265000000000015</v>
      </c>
      <c r="AG17" s="224">
        <f t="shared" si="32"/>
        <v>0.18480000000000016</v>
      </c>
      <c r="AH17" s="224">
        <f t="shared" si="32"/>
        <v>0.18695000000000017</v>
      </c>
      <c r="AI17" s="224">
        <f t="shared" si="32"/>
        <v>0.18910000000000018</v>
      </c>
      <c r="AJ17" s="224">
        <f t="shared" si="32"/>
        <v>0.1912500000000002</v>
      </c>
      <c r="AK17" s="224">
        <f t="shared" si="32"/>
        <v>0.19340000000000021</v>
      </c>
      <c r="AL17" s="224">
        <f t="shared" si="32"/>
        <v>0.19555000000000022</v>
      </c>
      <c r="AM17" s="224">
        <f t="shared" si="32"/>
        <v>0.19770000000000024</v>
      </c>
      <c r="AN17" s="224">
        <f t="shared" si="32"/>
        <v>0.19985000000000025</v>
      </c>
      <c r="AO17" s="222">
        <f>Hypothèses_et_résultats!$H$35</f>
        <v>0.20200000000000001</v>
      </c>
      <c r="AP17" s="224">
        <f t="shared" ref="AP17:BR17" si="33">AO17+($BS17-$AO17)/30</f>
        <v>0.20286666666666667</v>
      </c>
      <c r="AQ17" s="224">
        <f t="shared" si="33"/>
        <v>0.20373333333333332</v>
      </c>
      <c r="AR17" s="224">
        <f t="shared" si="33"/>
        <v>0.20459999999999998</v>
      </c>
      <c r="AS17" s="224">
        <f t="shared" si="33"/>
        <v>0.20546666666666663</v>
      </c>
      <c r="AT17" s="224">
        <f t="shared" si="33"/>
        <v>0.20633333333333329</v>
      </c>
      <c r="AU17" s="224">
        <f t="shared" si="33"/>
        <v>0.20719999999999994</v>
      </c>
      <c r="AV17" s="224">
        <f t="shared" si="33"/>
        <v>0.20806666666666659</v>
      </c>
      <c r="AW17" s="224">
        <f t="shared" si="33"/>
        <v>0.20893333333333325</v>
      </c>
      <c r="AX17" s="224">
        <f t="shared" si="33"/>
        <v>0.2097999999999999</v>
      </c>
      <c r="AY17" s="224">
        <f t="shared" si="33"/>
        <v>0.21066666666666656</v>
      </c>
      <c r="AZ17" s="224">
        <f t="shared" si="33"/>
        <v>0.21153333333333321</v>
      </c>
      <c r="BA17" s="224">
        <f t="shared" si="33"/>
        <v>0.21239999999999987</v>
      </c>
      <c r="BB17" s="224">
        <f t="shared" si="33"/>
        <v>0.21326666666666652</v>
      </c>
      <c r="BC17" s="224">
        <f t="shared" si="33"/>
        <v>0.21413333333333318</v>
      </c>
      <c r="BD17" s="224">
        <f t="shared" si="33"/>
        <v>0.21499999999999983</v>
      </c>
      <c r="BE17" s="224">
        <f t="shared" si="33"/>
        <v>0.21586666666666648</v>
      </c>
      <c r="BF17" s="224">
        <f t="shared" si="33"/>
        <v>0.21673333333333314</v>
      </c>
      <c r="BG17" s="224">
        <f t="shared" si="33"/>
        <v>0.21759999999999979</v>
      </c>
      <c r="BH17" s="224">
        <f t="shared" si="33"/>
        <v>0.21846666666666645</v>
      </c>
      <c r="BI17" s="224">
        <f t="shared" si="33"/>
        <v>0.2193333333333331</v>
      </c>
      <c r="BJ17" s="224">
        <f t="shared" si="33"/>
        <v>0.22019999999999976</v>
      </c>
      <c r="BK17" s="224">
        <f t="shared" si="33"/>
        <v>0.22106666666666641</v>
      </c>
      <c r="BL17" s="224">
        <f t="shared" si="33"/>
        <v>0.22193333333333307</v>
      </c>
      <c r="BM17" s="224">
        <f t="shared" si="33"/>
        <v>0.22279999999999972</v>
      </c>
      <c r="BN17" s="224">
        <f t="shared" si="33"/>
        <v>0.22366666666666637</v>
      </c>
      <c r="BO17" s="224">
        <f t="shared" si="33"/>
        <v>0.22453333333333303</v>
      </c>
      <c r="BP17" s="224">
        <f t="shared" si="33"/>
        <v>0.22539999999999968</v>
      </c>
      <c r="BQ17" s="224">
        <f t="shared" si="33"/>
        <v>0.22626666666666634</v>
      </c>
      <c r="BR17" s="224">
        <f t="shared" si="33"/>
        <v>0.22713333333333299</v>
      </c>
      <c r="BS17" s="217">
        <f>Hypothèses_et_résultats!$I$35</f>
        <v>0.22800000000000001</v>
      </c>
    </row>
    <row r="18" spans="1:72">
      <c r="B18" s="33"/>
      <c r="C18" s="46"/>
      <c r="E18" s="103" t="s">
        <v>97</v>
      </c>
      <c r="F18" s="231">
        <f>Hypothèses_et_résultats!$C$36</f>
        <v>1.52E-2</v>
      </c>
      <c r="G18" s="232">
        <v>1.5777608602022875E-2</v>
      </c>
      <c r="H18" s="232">
        <v>1.624954191886625E-2</v>
      </c>
      <c r="I18" s="232">
        <v>1.6485449681942328E-2</v>
      </c>
      <c r="J18" s="232">
        <f>Hypothèses_et_résultats!D36</f>
        <v>1.6E-2</v>
      </c>
      <c r="K18" s="232">
        <v>1.5974080369370858E-2</v>
      </c>
      <c r="L18" s="232">
        <f>Hypothèses_et_résultats!E36</f>
        <v>1.54E-2</v>
      </c>
      <c r="M18" s="233">
        <f t="shared" si="16"/>
        <v>1.6222649877505851E-2</v>
      </c>
      <c r="N18" s="233">
        <f t="shared" si="16"/>
        <v>1.7045299755011706E-2</v>
      </c>
      <c r="O18" s="233">
        <f t="shared" si="16"/>
        <v>1.786794963251756E-2</v>
      </c>
      <c r="P18" s="234">
        <f>Hypothèses_et_résultats!F36</f>
        <v>1.8690599510023411E-2</v>
      </c>
      <c r="Q18" s="233">
        <f t="shared" si="17"/>
        <v>1.9224616638881222E-2</v>
      </c>
      <c r="R18" s="233">
        <f t="shared" si="17"/>
        <v>1.9758633767739033E-2</v>
      </c>
      <c r="S18" s="233">
        <f t="shared" si="17"/>
        <v>2.0292650896596844E-2</v>
      </c>
      <c r="T18" s="233">
        <f t="shared" si="17"/>
        <v>2.0826668025454655E-2</v>
      </c>
      <c r="U18" s="235">
        <f>Hypothèses_et_résultats!$G$36</f>
        <v>2.1360685154312463E-2</v>
      </c>
      <c r="V18" s="224">
        <f t="shared" ref="V18:AN18" si="34">U18+($AO18-$U18)/20</f>
        <v>2.1694445859848595E-2</v>
      </c>
      <c r="W18" s="224">
        <f t="shared" si="34"/>
        <v>2.2028206565384727E-2</v>
      </c>
      <c r="X18" s="224">
        <f t="shared" si="34"/>
        <v>2.2361967270920859E-2</v>
      </c>
      <c r="Y18" s="224">
        <f t="shared" si="34"/>
        <v>2.2695727976456991E-2</v>
      </c>
      <c r="Z18" s="224">
        <f t="shared" si="34"/>
        <v>2.3029488681993122E-2</v>
      </c>
      <c r="AA18" s="224">
        <f t="shared" si="34"/>
        <v>2.3363249387529254E-2</v>
      </c>
      <c r="AB18" s="224">
        <f t="shared" si="34"/>
        <v>2.3697010093065386E-2</v>
      </c>
      <c r="AC18" s="224">
        <f t="shared" si="34"/>
        <v>2.4030770798601518E-2</v>
      </c>
      <c r="AD18" s="224">
        <f t="shared" si="34"/>
        <v>2.436453150413765E-2</v>
      </c>
      <c r="AE18" s="224">
        <f t="shared" si="34"/>
        <v>2.4698292209673782E-2</v>
      </c>
      <c r="AF18" s="224">
        <f t="shared" si="34"/>
        <v>2.5032052915209914E-2</v>
      </c>
      <c r="AG18" s="224">
        <f t="shared" si="34"/>
        <v>2.5365813620746046E-2</v>
      </c>
      <c r="AH18" s="224">
        <f t="shared" si="34"/>
        <v>2.5699574326282178E-2</v>
      </c>
      <c r="AI18" s="224">
        <f t="shared" si="34"/>
        <v>2.603333503181831E-2</v>
      </c>
      <c r="AJ18" s="224">
        <f t="shared" si="34"/>
        <v>2.6367095737354442E-2</v>
      </c>
      <c r="AK18" s="224">
        <f t="shared" si="34"/>
        <v>2.6700856442890573E-2</v>
      </c>
      <c r="AL18" s="224">
        <f t="shared" si="34"/>
        <v>2.7034617148426705E-2</v>
      </c>
      <c r="AM18" s="224">
        <f t="shared" si="34"/>
        <v>2.7368377853962837E-2</v>
      </c>
      <c r="AN18" s="224">
        <f t="shared" si="34"/>
        <v>2.7702138559498969E-2</v>
      </c>
      <c r="AO18" s="222">
        <f>Hypothèses_et_résultats!$H$36</f>
        <v>2.8035899265035111E-2</v>
      </c>
      <c r="AP18" s="224">
        <f t="shared" ref="AP18:BR18" si="35">AO18+($BS18-$AO18)/30</f>
        <v>2.8169403547249564E-2</v>
      </c>
      <c r="AQ18" s="224">
        <f t="shared" si="35"/>
        <v>2.8302907829464017E-2</v>
      </c>
      <c r="AR18" s="224">
        <f t="shared" si="35"/>
        <v>2.843641211167847E-2</v>
      </c>
      <c r="AS18" s="224">
        <f t="shared" si="35"/>
        <v>2.8569916393892923E-2</v>
      </c>
      <c r="AT18" s="224">
        <f t="shared" si="35"/>
        <v>2.8703420676107375E-2</v>
      </c>
      <c r="AU18" s="224">
        <f t="shared" si="35"/>
        <v>2.8836924958321828E-2</v>
      </c>
      <c r="AV18" s="224">
        <f t="shared" si="35"/>
        <v>2.8970429240536281E-2</v>
      </c>
      <c r="AW18" s="224">
        <f t="shared" si="35"/>
        <v>2.9103933522750734E-2</v>
      </c>
      <c r="AX18" s="224">
        <f t="shared" si="35"/>
        <v>2.9237437804965186E-2</v>
      </c>
      <c r="AY18" s="224">
        <f t="shared" si="35"/>
        <v>2.9370942087179639E-2</v>
      </c>
      <c r="AZ18" s="224">
        <f t="shared" si="35"/>
        <v>2.9504446369394092E-2</v>
      </c>
      <c r="BA18" s="224">
        <f t="shared" si="35"/>
        <v>2.9637950651608545E-2</v>
      </c>
      <c r="BB18" s="224">
        <f t="shared" si="35"/>
        <v>2.9771454933822997E-2</v>
      </c>
      <c r="BC18" s="224">
        <f t="shared" si="35"/>
        <v>2.990495921603745E-2</v>
      </c>
      <c r="BD18" s="224">
        <f t="shared" si="35"/>
        <v>3.0038463498251903E-2</v>
      </c>
      <c r="BE18" s="224">
        <f t="shared" si="35"/>
        <v>3.0171967780466356E-2</v>
      </c>
      <c r="BF18" s="224">
        <f t="shared" si="35"/>
        <v>3.0305472062680808E-2</v>
      </c>
      <c r="BG18" s="224">
        <f t="shared" si="35"/>
        <v>3.0438976344895261E-2</v>
      </c>
      <c r="BH18" s="224">
        <f t="shared" si="35"/>
        <v>3.0572480627109714E-2</v>
      </c>
      <c r="BI18" s="224">
        <f t="shared" si="35"/>
        <v>3.0705984909324167E-2</v>
      </c>
      <c r="BJ18" s="224">
        <f t="shared" si="35"/>
        <v>3.0839489191538619E-2</v>
      </c>
      <c r="BK18" s="224">
        <f t="shared" si="35"/>
        <v>3.0972993473753072E-2</v>
      </c>
      <c r="BL18" s="224">
        <f t="shared" si="35"/>
        <v>3.1106497755967525E-2</v>
      </c>
      <c r="BM18" s="224">
        <f t="shared" si="35"/>
        <v>3.1240002038181978E-2</v>
      </c>
      <c r="BN18" s="224">
        <f t="shared" si="35"/>
        <v>3.1373506320396434E-2</v>
      </c>
      <c r="BO18" s="224">
        <f t="shared" si="35"/>
        <v>3.1507010602610887E-2</v>
      </c>
      <c r="BP18" s="224">
        <f t="shared" si="35"/>
        <v>3.164051488482534E-2</v>
      </c>
      <c r="BQ18" s="224">
        <f t="shared" si="35"/>
        <v>3.1774019167039792E-2</v>
      </c>
      <c r="BR18" s="224">
        <f t="shared" si="35"/>
        <v>3.1907523449254245E-2</v>
      </c>
      <c r="BS18" s="217">
        <f>Hypothèses_et_résultats!$I$36</f>
        <v>3.2041027731468698E-2</v>
      </c>
      <c r="BT18" s="47"/>
    </row>
    <row r="19" spans="1:72" ht="42.75">
      <c r="A19" t="s">
        <v>98</v>
      </c>
      <c r="B19" s="33"/>
      <c r="C19" s="46"/>
      <c r="D19" s="1" t="s">
        <v>99</v>
      </c>
      <c r="E19" s="102" t="s">
        <v>100</v>
      </c>
      <c r="F19" s="231">
        <f>Hypothèses_et_résultats!C37</f>
        <v>8.062689319175384E-2</v>
      </c>
      <c r="G19" s="232">
        <v>7.1790629380207596E-2</v>
      </c>
      <c r="H19" s="232">
        <v>6.9739098578629019E-2</v>
      </c>
      <c r="I19" s="232">
        <v>6.2913212927364376E-2</v>
      </c>
      <c r="J19" s="232">
        <f>Hypothèses_et_résultats!D37</f>
        <v>6.1240092400718156E-2</v>
      </c>
      <c r="K19" s="232">
        <v>6.9080212083206805E-2</v>
      </c>
      <c r="L19" s="232">
        <f>Hypothèses_et_résultats!E37</f>
        <v>7.1455221171171535E-2</v>
      </c>
      <c r="M19" s="233">
        <f t="shared" si="16"/>
        <v>6.9091415878378651E-2</v>
      </c>
      <c r="N19" s="233">
        <f t="shared" si="16"/>
        <v>6.6727610585585767E-2</v>
      </c>
      <c r="O19" s="233">
        <f t="shared" si="16"/>
        <v>6.4363805292792883E-2</v>
      </c>
      <c r="P19" s="234">
        <f>Hypothèses_et_résultats!F37</f>
        <v>6.2E-2</v>
      </c>
      <c r="Q19" s="233">
        <f t="shared" si="17"/>
        <v>6.1940000000000002E-2</v>
      </c>
      <c r="R19" s="233">
        <f t="shared" si="17"/>
        <v>6.1880000000000004E-2</v>
      </c>
      <c r="S19" s="233">
        <f t="shared" si="17"/>
        <v>6.1820000000000007E-2</v>
      </c>
      <c r="T19" s="233">
        <f t="shared" si="17"/>
        <v>6.1760000000000009E-2</v>
      </c>
      <c r="U19" s="231">
        <f>Hypothèses_et_résultats!G37</f>
        <v>6.1699999999999998E-2</v>
      </c>
      <c r="V19" s="233">
        <f t="shared" ref="V19:AN19" si="36">U19+($AO19-$U19)/20</f>
        <v>6.1589999999999999E-2</v>
      </c>
      <c r="W19" s="233">
        <f t="shared" si="36"/>
        <v>6.148E-2</v>
      </c>
      <c r="X19" s="233">
        <f t="shared" si="36"/>
        <v>6.1370000000000001E-2</v>
      </c>
      <c r="Y19" s="233">
        <f t="shared" si="36"/>
        <v>6.1260000000000002E-2</v>
      </c>
      <c r="Z19" s="233">
        <f t="shared" si="36"/>
        <v>6.1150000000000003E-2</v>
      </c>
      <c r="AA19" s="233">
        <f t="shared" si="36"/>
        <v>6.1040000000000004E-2</v>
      </c>
      <c r="AB19" s="233">
        <f t="shared" si="36"/>
        <v>6.0930000000000005E-2</v>
      </c>
      <c r="AC19" s="233">
        <f t="shared" si="36"/>
        <v>6.0820000000000006E-2</v>
      </c>
      <c r="AD19" s="233">
        <f t="shared" si="36"/>
        <v>6.0710000000000007E-2</v>
      </c>
      <c r="AE19" s="233">
        <f t="shared" si="36"/>
        <v>6.0600000000000008E-2</v>
      </c>
      <c r="AF19" s="233">
        <f t="shared" si="36"/>
        <v>6.0490000000000009E-2</v>
      </c>
      <c r="AG19" s="233">
        <f t="shared" si="36"/>
        <v>6.038000000000001E-2</v>
      </c>
      <c r="AH19" s="233">
        <f t="shared" si="36"/>
        <v>6.0270000000000011E-2</v>
      </c>
      <c r="AI19" s="233">
        <f t="shared" si="36"/>
        <v>6.0160000000000012E-2</v>
      </c>
      <c r="AJ19" s="233">
        <f t="shared" si="36"/>
        <v>6.0050000000000013E-2</v>
      </c>
      <c r="AK19" s="233">
        <f t="shared" si="36"/>
        <v>5.9940000000000014E-2</v>
      </c>
      <c r="AL19" s="233">
        <f t="shared" si="36"/>
        <v>5.9830000000000015E-2</v>
      </c>
      <c r="AM19" s="233">
        <f t="shared" si="36"/>
        <v>5.9720000000000016E-2</v>
      </c>
      <c r="AN19" s="233">
        <f t="shared" si="36"/>
        <v>5.9610000000000017E-2</v>
      </c>
      <c r="AO19" s="231">
        <f>Hypothèses_et_résultats!H37</f>
        <v>5.9499999999999997E-2</v>
      </c>
      <c r="AP19" s="233">
        <f t="shared" ref="AP19:BR19" si="37">AO19+($BS19-$AO19)/30</f>
        <v>5.9483333333333333E-2</v>
      </c>
      <c r="AQ19" s="233">
        <f t="shared" si="37"/>
        <v>5.9466666666666668E-2</v>
      </c>
      <c r="AR19" s="233">
        <f t="shared" si="37"/>
        <v>5.9450000000000003E-2</v>
      </c>
      <c r="AS19" s="233">
        <f t="shared" si="37"/>
        <v>5.9433333333333338E-2</v>
      </c>
      <c r="AT19" s="233">
        <f t="shared" si="37"/>
        <v>5.9416666666666673E-2</v>
      </c>
      <c r="AU19" s="233">
        <f t="shared" si="37"/>
        <v>5.9400000000000008E-2</v>
      </c>
      <c r="AV19" s="233">
        <f t="shared" si="37"/>
        <v>5.9383333333333344E-2</v>
      </c>
      <c r="AW19" s="233">
        <f t="shared" si="37"/>
        <v>5.9366666666666679E-2</v>
      </c>
      <c r="AX19" s="233">
        <f t="shared" si="37"/>
        <v>5.9350000000000014E-2</v>
      </c>
      <c r="AY19" s="233">
        <f t="shared" si="37"/>
        <v>5.9333333333333349E-2</v>
      </c>
      <c r="AZ19" s="233">
        <f t="shared" si="37"/>
        <v>5.9316666666666684E-2</v>
      </c>
      <c r="BA19" s="233">
        <f t="shared" si="37"/>
        <v>5.9300000000000019E-2</v>
      </c>
      <c r="BB19" s="233">
        <f t="shared" si="37"/>
        <v>5.9283333333333355E-2</v>
      </c>
      <c r="BC19" s="233">
        <f t="shared" si="37"/>
        <v>5.926666666666669E-2</v>
      </c>
      <c r="BD19" s="233">
        <f t="shared" si="37"/>
        <v>5.9250000000000025E-2</v>
      </c>
      <c r="BE19" s="233">
        <f t="shared" si="37"/>
        <v>5.923333333333336E-2</v>
      </c>
      <c r="BF19" s="233">
        <f t="shared" si="37"/>
        <v>5.9216666666666695E-2</v>
      </c>
      <c r="BG19" s="233">
        <f t="shared" si="37"/>
        <v>5.920000000000003E-2</v>
      </c>
      <c r="BH19" s="233">
        <f t="shared" si="37"/>
        <v>5.9183333333333366E-2</v>
      </c>
      <c r="BI19" s="233">
        <f t="shared" si="37"/>
        <v>5.9166666666666701E-2</v>
      </c>
      <c r="BJ19" s="233">
        <f t="shared" si="37"/>
        <v>5.9150000000000036E-2</v>
      </c>
      <c r="BK19" s="233">
        <f t="shared" si="37"/>
        <v>5.9133333333333371E-2</v>
      </c>
      <c r="BL19" s="233">
        <f t="shared" si="37"/>
        <v>5.9116666666666706E-2</v>
      </c>
      <c r="BM19" s="233">
        <f t="shared" si="37"/>
        <v>5.9100000000000041E-2</v>
      </c>
      <c r="BN19" s="233">
        <f t="shared" si="37"/>
        <v>5.9083333333333377E-2</v>
      </c>
      <c r="BO19" s="233">
        <f t="shared" si="37"/>
        <v>5.9066666666666712E-2</v>
      </c>
      <c r="BP19" s="233">
        <f t="shared" si="37"/>
        <v>5.9050000000000047E-2</v>
      </c>
      <c r="BQ19" s="233">
        <f t="shared" si="37"/>
        <v>5.9033333333333382E-2</v>
      </c>
      <c r="BR19" s="233">
        <f t="shared" si="37"/>
        <v>5.9016666666666717E-2</v>
      </c>
      <c r="BS19" s="231">
        <f>Hypothèses_et_résultats!I37</f>
        <v>5.8999999999999997E-2</v>
      </c>
    </row>
    <row r="20" spans="1:72" ht="57">
      <c r="A20" t="s">
        <v>101</v>
      </c>
      <c r="B20" s="33"/>
      <c r="C20" s="46"/>
      <c r="D20" s="1" t="s">
        <v>102</v>
      </c>
      <c r="E20" s="236" t="s">
        <v>103</v>
      </c>
      <c r="F20" s="231">
        <f>Hypothèses_et_résultats!C38</f>
        <v>0.6522</v>
      </c>
      <c r="G20" s="232">
        <v>0.68826224162145622</v>
      </c>
      <c r="H20" s="232">
        <v>0.63987577382948457</v>
      </c>
      <c r="I20" s="232">
        <v>0.60486643023560893</v>
      </c>
      <c r="J20" s="232">
        <f>Hypothèses_et_résultats!D38</f>
        <v>0.60729999999999995</v>
      </c>
      <c r="K20" s="232">
        <v>0.59144012043364858</v>
      </c>
      <c r="L20" s="232">
        <f>Hypothèses_et_résultats!E38</f>
        <v>0.62849999999999995</v>
      </c>
      <c r="M20" s="233">
        <f t="shared" si="16"/>
        <v>0.6263749999999999</v>
      </c>
      <c r="N20" s="233">
        <f t="shared" si="16"/>
        <v>0.62424999999999997</v>
      </c>
      <c r="O20" s="233">
        <f t="shared" si="16"/>
        <v>0.62212500000000004</v>
      </c>
      <c r="P20" s="234">
        <f>Hypothèses_et_résultats!F38</f>
        <v>0.62</v>
      </c>
      <c r="Q20" s="233">
        <f t="shared" si="17"/>
        <v>0.61199999999999999</v>
      </c>
      <c r="R20" s="233">
        <f t="shared" si="17"/>
        <v>0.60399999999999998</v>
      </c>
      <c r="S20" s="233">
        <f t="shared" si="17"/>
        <v>0.59599999999999997</v>
      </c>
      <c r="T20" s="233">
        <f t="shared" si="17"/>
        <v>0.58799999999999997</v>
      </c>
      <c r="U20" s="231">
        <f>Hypothèses_et_résultats!G38</f>
        <v>0.57999999999999996</v>
      </c>
      <c r="V20" s="233">
        <f t="shared" ref="V20:AN20" si="38">U20+($AO20-$U20)/20</f>
        <v>0.57650000000000001</v>
      </c>
      <c r="W20" s="233">
        <f t="shared" si="38"/>
        <v>0.57300000000000006</v>
      </c>
      <c r="X20" s="233">
        <f t="shared" si="38"/>
        <v>0.56950000000000012</v>
      </c>
      <c r="Y20" s="233">
        <f t="shared" si="38"/>
        <v>0.56600000000000017</v>
      </c>
      <c r="Z20" s="233">
        <f t="shared" si="38"/>
        <v>0.56250000000000022</v>
      </c>
      <c r="AA20" s="233">
        <f t="shared" si="38"/>
        <v>0.55900000000000027</v>
      </c>
      <c r="AB20" s="233">
        <f t="shared" si="38"/>
        <v>0.55550000000000033</v>
      </c>
      <c r="AC20" s="233">
        <f t="shared" si="38"/>
        <v>0.55200000000000038</v>
      </c>
      <c r="AD20" s="233">
        <f t="shared" si="38"/>
        <v>0.54850000000000043</v>
      </c>
      <c r="AE20" s="233">
        <f t="shared" si="38"/>
        <v>0.54500000000000048</v>
      </c>
      <c r="AF20" s="233">
        <f t="shared" si="38"/>
        <v>0.54150000000000054</v>
      </c>
      <c r="AG20" s="233">
        <f t="shared" si="38"/>
        <v>0.53800000000000059</v>
      </c>
      <c r="AH20" s="233">
        <f t="shared" si="38"/>
        <v>0.53450000000000064</v>
      </c>
      <c r="AI20" s="233">
        <f t="shared" si="38"/>
        <v>0.53100000000000069</v>
      </c>
      <c r="AJ20" s="233">
        <f t="shared" si="38"/>
        <v>0.52750000000000075</v>
      </c>
      <c r="AK20" s="233">
        <f t="shared" si="38"/>
        <v>0.5240000000000008</v>
      </c>
      <c r="AL20" s="233">
        <f t="shared" si="38"/>
        <v>0.52050000000000085</v>
      </c>
      <c r="AM20" s="233">
        <f t="shared" si="38"/>
        <v>0.5170000000000009</v>
      </c>
      <c r="AN20" s="233">
        <f t="shared" si="38"/>
        <v>0.51350000000000096</v>
      </c>
      <c r="AO20" s="231">
        <f>Hypothèses_et_résultats!H38</f>
        <v>0.51</v>
      </c>
      <c r="AP20" s="233">
        <f t="shared" ref="AP20:BR20" si="39">AO20+($BS20-$AO20)/30</f>
        <v>0.50800000000000001</v>
      </c>
      <c r="AQ20" s="233">
        <f t="shared" si="39"/>
        <v>0.50600000000000001</v>
      </c>
      <c r="AR20" s="233">
        <f t="shared" si="39"/>
        <v>0.504</v>
      </c>
      <c r="AS20" s="233">
        <f t="shared" si="39"/>
        <v>0.502</v>
      </c>
      <c r="AT20" s="233">
        <f t="shared" si="39"/>
        <v>0.5</v>
      </c>
      <c r="AU20" s="233">
        <f t="shared" si="39"/>
        <v>0.498</v>
      </c>
      <c r="AV20" s="233">
        <f t="shared" si="39"/>
        <v>0.496</v>
      </c>
      <c r="AW20" s="233">
        <f t="shared" si="39"/>
        <v>0.49399999999999999</v>
      </c>
      <c r="AX20" s="233">
        <f t="shared" si="39"/>
        <v>0.49199999999999999</v>
      </c>
      <c r="AY20" s="233">
        <f t="shared" si="39"/>
        <v>0.49</v>
      </c>
      <c r="AZ20" s="233">
        <f t="shared" si="39"/>
        <v>0.48799999999999999</v>
      </c>
      <c r="BA20" s="233">
        <f t="shared" si="39"/>
        <v>0.48599999999999999</v>
      </c>
      <c r="BB20" s="233">
        <f t="shared" si="39"/>
        <v>0.48399999999999999</v>
      </c>
      <c r="BC20" s="233">
        <f t="shared" si="39"/>
        <v>0.48199999999999998</v>
      </c>
      <c r="BD20" s="233">
        <f t="shared" si="39"/>
        <v>0.48</v>
      </c>
      <c r="BE20" s="233">
        <f t="shared" si="39"/>
        <v>0.47799999999999998</v>
      </c>
      <c r="BF20" s="233">
        <f t="shared" si="39"/>
        <v>0.47599999999999998</v>
      </c>
      <c r="BG20" s="233">
        <f t="shared" si="39"/>
        <v>0.47399999999999998</v>
      </c>
      <c r="BH20" s="233">
        <f t="shared" si="39"/>
        <v>0.47199999999999998</v>
      </c>
      <c r="BI20" s="233">
        <f t="shared" si="39"/>
        <v>0.47</v>
      </c>
      <c r="BJ20" s="233">
        <f t="shared" si="39"/>
        <v>0.46799999999999997</v>
      </c>
      <c r="BK20" s="233">
        <f t="shared" si="39"/>
        <v>0.46599999999999997</v>
      </c>
      <c r="BL20" s="233">
        <f t="shared" si="39"/>
        <v>0.46399999999999997</v>
      </c>
      <c r="BM20" s="233">
        <f t="shared" si="39"/>
        <v>0.46199999999999997</v>
      </c>
      <c r="BN20" s="233">
        <f t="shared" si="39"/>
        <v>0.45999999999999996</v>
      </c>
      <c r="BO20" s="233">
        <f t="shared" si="39"/>
        <v>0.45799999999999996</v>
      </c>
      <c r="BP20" s="233">
        <f t="shared" si="39"/>
        <v>0.45599999999999996</v>
      </c>
      <c r="BQ20" s="233">
        <f t="shared" si="39"/>
        <v>0.45399999999999996</v>
      </c>
      <c r="BR20" s="233">
        <f t="shared" si="39"/>
        <v>0.45199999999999996</v>
      </c>
      <c r="BS20" s="231">
        <f>Hypothèses_et_résultats!I38</f>
        <v>0.45</v>
      </c>
    </row>
    <row r="21" spans="1:72" ht="43.5">
      <c r="B21" s="33" t="s">
        <v>68</v>
      </c>
      <c r="C21" s="46"/>
      <c r="D21" s="46" t="s">
        <v>104</v>
      </c>
      <c r="E21" s="237" t="s">
        <v>105</v>
      </c>
      <c r="F21" s="238">
        <f>Hypothèses_et_résultats!C40</f>
        <v>0</v>
      </c>
      <c r="G21" s="239">
        <f t="shared" ref="G21:I27" si="40">F21+($J21-$F21)/4</f>
        <v>0</v>
      </c>
      <c r="H21" s="239">
        <f t="shared" si="40"/>
        <v>0</v>
      </c>
      <c r="I21" s="239">
        <f t="shared" si="40"/>
        <v>0</v>
      </c>
      <c r="J21" s="240">
        <f>Hypothèses_et_résultats!D40</f>
        <v>0</v>
      </c>
      <c r="K21" s="239">
        <f t="shared" ref="K21:O27" si="41">J21+($P21-$J21)/6</f>
        <v>0</v>
      </c>
      <c r="L21" s="239">
        <f t="shared" si="41"/>
        <v>0</v>
      </c>
      <c r="M21" s="241">
        <f t="shared" si="41"/>
        <v>0</v>
      </c>
      <c r="N21" s="241">
        <f t="shared" si="41"/>
        <v>0</v>
      </c>
      <c r="O21" s="241">
        <f t="shared" si="41"/>
        <v>0</v>
      </c>
      <c r="P21" s="242">
        <f>Hypothèses_et_résultats!F40</f>
        <v>0</v>
      </c>
      <c r="Q21" s="241">
        <f t="shared" si="17"/>
        <v>0</v>
      </c>
      <c r="R21" s="241">
        <f t="shared" si="17"/>
        <v>0</v>
      </c>
      <c r="S21" s="241">
        <f t="shared" si="17"/>
        <v>0</v>
      </c>
      <c r="T21" s="241">
        <f t="shared" si="17"/>
        <v>0</v>
      </c>
      <c r="U21" s="238">
        <f>Hypothèses_et_résultats!$G40</f>
        <v>0</v>
      </c>
      <c r="V21" s="243">
        <f t="shared" ref="V21:AN21" si="42">U21+($AO21-$U21)/20</f>
        <v>0</v>
      </c>
      <c r="W21" s="243">
        <f t="shared" si="42"/>
        <v>0</v>
      </c>
      <c r="X21" s="243">
        <f t="shared" si="42"/>
        <v>0</v>
      </c>
      <c r="Y21" s="243">
        <f t="shared" si="42"/>
        <v>0</v>
      </c>
      <c r="Z21" s="243">
        <f t="shared" si="42"/>
        <v>0</v>
      </c>
      <c r="AA21" s="243">
        <f t="shared" si="42"/>
        <v>0</v>
      </c>
      <c r="AB21" s="243">
        <f t="shared" si="42"/>
        <v>0</v>
      </c>
      <c r="AC21" s="243">
        <f t="shared" si="42"/>
        <v>0</v>
      </c>
      <c r="AD21" s="243">
        <f t="shared" si="42"/>
        <v>0</v>
      </c>
      <c r="AE21" s="243">
        <f t="shared" si="42"/>
        <v>0</v>
      </c>
      <c r="AF21" s="243">
        <f t="shared" si="42"/>
        <v>0</v>
      </c>
      <c r="AG21" s="243">
        <f t="shared" si="42"/>
        <v>0</v>
      </c>
      <c r="AH21" s="243">
        <f t="shared" si="42"/>
        <v>0</v>
      </c>
      <c r="AI21" s="243">
        <f t="shared" si="42"/>
        <v>0</v>
      </c>
      <c r="AJ21" s="243">
        <f t="shared" si="42"/>
        <v>0</v>
      </c>
      <c r="AK21" s="243">
        <f t="shared" si="42"/>
        <v>0</v>
      </c>
      <c r="AL21" s="243">
        <f t="shared" si="42"/>
        <v>0</v>
      </c>
      <c r="AM21" s="243">
        <f t="shared" si="42"/>
        <v>0</v>
      </c>
      <c r="AN21" s="243">
        <f t="shared" si="42"/>
        <v>0</v>
      </c>
      <c r="AO21" s="238">
        <f>Hypothèses_et_résultats!$H40</f>
        <v>0</v>
      </c>
      <c r="AP21" s="243">
        <f t="shared" ref="AP21:BR21" si="43">AO21+($BS21-$AO21)/30</f>
        <v>0</v>
      </c>
      <c r="AQ21" s="243">
        <f t="shared" si="43"/>
        <v>0</v>
      </c>
      <c r="AR21" s="243">
        <f t="shared" si="43"/>
        <v>0</v>
      </c>
      <c r="AS21" s="243">
        <f t="shared" si="43"/>
        <v>0</v>
      </c>
      <c r="AT21" s="243">
        <f t="shared" si="43"/>
        <v>0</v>
      </c>
      <c r="AU21" s="243">
        <f t="shared" si="43"/>
        <v>0</v>
      </c>
      <c r="AV21" s="243">
        <f t="shared" si="43"/>
        <v>0</v>
      </c>
      <c r="AW21" s="243">
        <f t="shared" si="43"/>
        <v>0</v>
      </c>
      <c r="AX21" s="243">
        <f t="shared" si="43"/>
        <v>0</v>
      </c>
      <c r="AY21" s="243">
        <f t="shared" si="43"/>
        <v>0</v>
      </c>
      <c r="AZ21" s="243">
        <f t="shared" si="43"/>
        <v>0</v>
      </c>
      <c r="BA21" s="243">
        <f t="shared" si="43"/>
        <v>0</v>
      </c>
      <c r="BB21" s="243">
        <f t="shared" si="43"/>
        <v>0</v>
      </c>
      <c r="BC21" s="243">
        <f t="shared" si="43"/>
        <v>0</v>
      </c>
      <c r="BD21" s="243">
        <f t="shared" si="43"/>
        <v>0</v>
      </c>
      <c r="BE21" s="243">
        <f t="shared" si="43"/>
        <v>0</v>
      </c>
      <c r="BF21" s="243">
        <f t="shared" si="43"/>
        <v>0</v>
      </c>
      <c r="BG21" s="243">
        <f t="shared" si="43"/>
        <v>0</v>
      </c>
      <c r="BH21" s="243">
        <f t="shared" si="43"/>
        <v>0</v>
      </c>
      <c r="BI21" s="243">
        <f t="shared" si="43"/>
        <v>0</v>
      </c>
      <c r="BJ21" s="243">
        <f t="shared" si="43"/>
        <v>0</v>
      </c>
      <c r="BK21" s="243">
        <f t="shared" si="43"/>
        <v>0</v>
      </c>
      <c r="BL21" s="243">
        <f t="shared" si="43"/>
        <v>0</v>
      </c>
      <c r="BM21" s="243">
        <f t="shared" si="43"/>
        <v>0</v>
      </c>
      <c r="BN21" s="243">
        <f t="shared" si="43"/>
        <v>0</v>
      </c>
      <c r="BO21" s="243">
        <f t="shared" si="43"/>
        <v>0</v>
      </c>
      <c r="BP21" s="243">
        <f t="shared" si="43"/>
        <v>0</v>
      </c>
      <c r="BQ21" s="243">
        <f t="shared" si="43"/>
        <v>0</v>
      </c>
      <c r="BR21" s="243">
        <f t="shared" si="43"/>
        <v>0</v>
      </c>
      <c r="BS21" s="238">
        <f>Hypothèses_et_résultats!$I40</f>
        <v>0</v>
      </c>
    </row>
    <row r="22" spans="1:72" ht="28.5">
      <c r="A22" t="s">
        <v>88</v>
      </c>
      <c r="B22" s="33"/>
      <c r="C22" s="46"/>
      <c r="D22" s="46" t="s">
        <v>104</v>
      </c>
      <c r="E22" s="103" t="s">
        <v>19</v>
      </c>
      <c r="F22" s="238">
        <f>Hypothèses_et_résultats!C41</f>
        <v>0</v>
      </c>
      <c r="G22" s="239">
        <f t="shared" si="40"/>
        <v>0</v>
      </c>
      <c r="H22" s="239">
        <f t="shared" si="40"/>
        <v>0</v>
      </c>
      <c r="I22" s="239">
        <f t="shared" si="40"/>
        <v>0</v>
      </c>
      <c r="J22" s="240">
        <f>Hypothèses_et_résultats!D41</f>
        <v>0</v>
      </c>
      <c r="K22" s="239">
        <f t="shared" si="41"/>
        <v>8.3333333333333332E-3</v>
      </c>
      <c r="L22" s="239">
        <f t="shared" si="41"/>
        <v>1.6666666666666666E-2</v>
      </c>
      <c r="M22" s="241">
        <f t="shared" si="41"/>
        <v>2.5000000000000001E-2</v>
      </c>
      <c r="N22" s="241">
        <f t="shared" si="41"/>
        <v>3.3333333333333333E-2</v>
      </c>
      <c r="O22" s="241">
        <f t="shared" si="41"/>
        <v>4.1666666666666664E-2</v>
      </c>
      <c r="P22" s="242">
        <f>Hypothèses_et_résultats!F41</f>
        <v>0.05</v>
      </c>
      <c r="Q22" s="241">
        <f t="shared" si="17"/>
        <v>6.4000000000000001E-2</v>
      </c>
      <c r="R22" s="241">
        <f t="shared" si="17"/>
        <v>7.8E-2</v>
      </c>
      <c r="S22" s="241">
        <f t="shared" si="17"/>
        <v>9.1999999999999998E-2</v>
      </c>
      <c r="T22" s="241">
        <f t="shared" si="17"/>
        <v>0.106</v>
      </c>
      <c r="U22" s="238">
        <f>Hypothèses_et_résultats!$G41</f>
        <v>0.12</v>
      </c>
      <c r="V22" s="243">
        <f t="shared" ref="V22:AN22" si="44">U22+($AO22-$U22)/20</f>
        <v>0.126</v>
      </c>
      <c r="W22" s="243">
        <f t="shared" si="44"/>
        <v>0.13200000000000001</v>
      </c>
      <c r="X22" s="243">
        <f t="shared" si="44"/>
        <v>0.13800000000000001</v>
      </c>
      <c r="Y22" s="243">
        <f t="shared" si="44"/>
        <v>0.14400000000000002</v>
      </c>
      <c r="Z22" s="243">
        <f t="shared" si="44"/>
        <v>0.15000000000000002</v>
      </c>
      <c r="AA22" s="243">
        <f t="shared" si="44"/>
        <v>0.15600000000000003</v>
      </c>
      <c r="AB22" s="243">
        <f t="shared" si="44"/>
        <v>0.16200000000000003</v>
      </c>
      <c r="AC22" s="243">
        <f t="shared" si="44"/>
        <v>0.16800000000000004</v>
      </c>
      <c r="AD22" s="243">
        <f t="shared" si="44"/>
        <v>0.17400000000000004</v>
      </c>
      <c r="AE22" s="243">
        <f t="shared" si="44"/>
        <v>0.18000000000000005</v>
      </c>
      <c r="AF22" s="243">
        <f t="shared" si="44"/>
        <v>0.18600000000000005</v>
      </c>
      <c r="AG22" s="243">
        <f t="shared" si="44"/>
        <v>0.19200000000000006</v>
      </c>
      <c r="AH22" s="243">
        <f t="shared" si="44"/>
        <v>0.19800000000000006</v>
      </c>
      <c r="AI22" s="243">
        <f t="shared" si="44"/>
        <v>0.20400000000000007</v>
      </c>
      <c r="AJ22" s="243">
        <f t="shared" si="44"/>
        <v>0.21000000000000008</v>
      </c>
      <c r="AK22" s="243">
        <f t="shared" si="44"/>
        <v>0.21600000000000008</v>
      </c>
      <c r="AL22" s="243">
        <f t="shared" si="44"/>
        <v>0.22200000000000009</v>
      </c>
      <c r="AM22" s="243">
        <f t="shared" si="44"/>
        <v>0.22800000000000009</v>
      </c>
      <c r="AN22" s="243">
        <f t="shared" si="44"/>
        <v>0.2340000000000001</v>
      </c>
      <c r="AO22" s="238">
        <f>Hypothèses_et_résultats!$H41</f>
        <v>0.24</v>
      </c>
      <c r="AP22" s="243">
        <f t="shared" ref="AP22:BR22" si="45">AO22+($BS22-$AO22)/30</f>
        <v>0.24399999999999999</v>
      </c>
      <c r="AQ22" s="243">
        <f t="shared" si="45"/>
        <v>0.248</v>
      </c>
      <c r="AR22" s="243">
        <f t="shared" si="45"/>
        <v>0.252</v>
      </c>
      <c r="AS22" s="243">
        <f t="shared" si="45"/>
        <v>0.25600000000000001</v>
      </c>
      <c r="AT22" s="243">
        <f t="shared" si="45"/>
        <v>0.26</v>
      </c>
      <c r="AU22" s="243">
        <f t="shared" si="45"/>
        <v>0.26400000000000001</v>
      </c>
      <c r="AV22" s="243">
        <f t="shared" si="45"/>
        <v>0.26800000000000002</v>
      </c>
      <c r="AW22" s="243">
        <f t="shared" si="45"/>
        <v>0.27200000000000002</v>
      </c>
      <c r="AX22" s="243">
        <f t="shared" si="45"/>
        <v>0.27600000000000002</v>
      </c>
      <c r="AY22" s="243">
        <f t="shared" si="45"/>
        <v>0.28000000000000003</v>
      </c>
      <c r="AZ22" s="243">
        <f t="shared" si="45"/>
        <v>0.28400000000000003</v>
      </c>
      <c r="BA22" s="243">
        <f t="shared" si="45"/>
        <v>0.28800000000000003</v>
      </c>
      <c r="BB22" s="243">
        <f t="shared" si="45"/>
        <v>0.29200000000000004</v>
      </c>
      <c r="BC22" s="243">
        <f t="shared" si="45"/>
        <v>0.29600000000000004</v>
      </c>
      <c r="BD22" s="243">
        <f t="shared" si="45"/>
        <v>0.30000000000000004</v>
      </c>
      <c r="BE22" s="243">
        <f t="shared" si="45"/>
        <v>0.30400000000000005</v>
      </c>
      <c r="BF22" s="243">
        <f t="shared" si="45"/>
        <v>0.30800000000000005</v>
      </c>
      <c r="BG22" s="243">
        <f t="shared" si="45"/>
        <v>0.31200000000000006</v>
      </c>
      <c r="BH22" s="243">
        <f t="shared" si="45"/>
        <v>0.31600000000000006</v>
      </c>
      <c r="BI22" s="243">
        <f t="shared" si="45"/>
        <v>0.32000000000000006</v>
      </c>
      <c r="BJ22" s="243">
        <f t="shared" si="45"/>
        <v>0.32400000000000007</v>
      </c>
      <c r="BK22" s="243">
        <f t="shared" si="45"/>
        <v>0.32800000000000007</v>
      </c>
      <c r="BL22" s="243">
        <f t="shared" si="45"/>
        <v>0.33200000000000007</v>
      </c>
      <c r="BM22" s="243">
        <f t="shared" si="45"/>
        <v>0.33600000000000008</v>
      </c>
      <c r="BN22" s="243">
        <f t="shared" si="45"/>
        <v>0.34000000000000008</v>
      </c>
      <c r="BO22" s="243">
        <f t="shared" si="45"/>
        <v>0.34400000000000008</v>
      </c>
      <c r="BP22" s="243">
        <f t="shared" si="45"/>
        <v>0.34800000000000009</v>
      </c>
      <c r="BQ22" s="243">
        <f t="shared" si="45"/>
        <v>0.35200000000000009</v>
      </c>
      <c r="BR22" s="243">
        <f t="shared" si="45"/>
        <v>0.35600000000000009</v>
      </c>
      <c r="BS22" s="238">
        <f>Hypothèses_et_résultats!$I41</f>
        <v>0.36</v>
      </c>
    </row>
    <row r="23" spans="1:72" ht="28.5">
      <c r="A23" t="s">
        <v>88</v>
      </c>
      <c r="B23" s="33"/>
      <c r="C23" s="46"/>
      <c r="D23" s="46" t="s">
        <v>104</v>
      </c>
      <c r="E23" s="103" t="s">
        <v>20</v>
      </c>
      <c r="F23" s="238">
        <f>Hypothèses_et_résultats!C42</f>
        <v>0</v>
      </c>
      <c r="G23" s="239">
        <f t="shared" si="40"/>
        <v>0</v>
      </c>
      <c r="H23" s="239">
        <f t="shared" si="40"/>
        <v>0</v>
      </c>
      <c r="I23" s="239">
        <f t="shared" si="40"/>
        <v>0</v>
      </c>
      <c r="J23" s="240">
        <f>Hypothèses_et_résultats!D42</f>
        <v>0</v>
      </c>
      <c r="K23" s="239">
        <f t="shared" si="41"/>
        <v>3.3333333333333333E-2</v>
      </c>
      <c r="L23" s="239">
        <f t="shared" si="41"/>
        <v>6.6666666666666666E-2</v>
      </c>
      <c r="M23" s="241">
        <f t="shared" si="41"/>
        <v>0.1</v>
      </c>
      <c r="N23" s="241">
        <f t="shared" si="41"/>
        <v>0.13333333333333333</v>
      </c>
      <c r="O23" s="241">
        <f t="shared" si="41"/>
        <v>0.16666666666666666</v>
      </c>
      <c r="P23" s="242">
        <f>Hypothèses_et_résultats!F42</f>
        <v>0.2</v>
      </c>
      <c r="Q23" s="241">
        <f t="shared" si="17"/>
        <v>0.24000000000000002</v>
      </c>
      <c r="R23" s="241">
        <f t="shared" si="17"/>
        <v>0.28000000000000003</v>
      </c>
      <c r="S23" s="241">
        <f t="shared" si="17"/>
        <v>0.32</v>
      </c>
      <c r="T23" s="241">
        <f t="shared" si="17"/>
        <v>0.36</v>
      </c>
      <c r="U23" s="238">
        <f>Hypothèses_et_résultats!$G42</f>
        <v>0.4</v>
      </c>
      <c r="V23" s="243">
        <f t="shared" ref="V23:AN23" si="46">U23+($AO23-$U23)/20</f>
        <v>0.42000000000000004</v>
      </c>
      <c r="W23" s="243">
        <f t="shared" si="46"/>
        <v>0.44000000000000006</v>
      </c>
      <c r="X23" s="243">
        <f t="shared" si="46"/>
        <v>0.46000000000000008</v>
      </c>
      <c r="Y23" s="243">
        <f t="shared" si="46"/>
        <v>0.48000000000000009</v>
      </c>
      <c r="Z23" s="243">
        <f t="shared" si="46"/>
        <v>0.50000000000000011</v>
      </c>
      <c r="AA23" s="243">
        <f t="shared" si="46"/>
        <v>0.52000000000000013</v>
      </c>
      <c r="AB23" s="243">
        <f t="shared" si="46"/>
        <v>0.54000000000000015</v>
      </c>
      <c r="AC23" s="243">
        <f t="shared" si="46"/>
        <v>0.56000000000000016</v>
      </c>
      <c r="AD23" s="243">
        <f t="shared" si="46"/>
        <v>0.58000000000000018</v>
      </c>
      <c r="AE23" s="243">
        <f t="shared" si="46"/>
        <v>0.6000000000000002</v>
      </c>
      <c r="AF23" s="243">
        <f t="shared" si="46"/>
        <v>0.62000000000000022</v>
      </c>
      <c r="AG23" s="243">
        <f t="shared" si="46"/>
        <v>0.64000000000000024</v>
      </c>
      <c r="AH23" s="243">
        <f t="shared" si="46"/>
        <v>0.66000000000000025</v>
      </c>
      <c r="AI23" s="243">
        <f t="shared" si="46"/>
        <v>0.68000000000000027</v>
      </c>
      <c r="AJ23" s="243">
        <f t="shared" si="46"/>
        <v>0.70000000000000029</v>
      </c>
      <c r="AK23" s="243">
        <f t="shared" si="46"/>
        <v>0.72000000000000031</v>
      </c>
      <c r="AL23" s="243">
        <f t="shared" si="46"/>
        <v>0.74000000000000032</v>
      </c>
      <c r="AM23" s="243">
        <f t="shared" si="46"/>
        <v>0.76000000000000034</v>
      </c>
      <c r="AN23" s="243">
        <f t="shared" si="46"/>
        <v>0.78000000000000036</v>
      </c>
      <c r="AO23" s="238">
        <f>Hypothèses_et_résultats!$H42</f>
        <v>0.8</v>
      </c>
      <c r="AP23" s="243">
        <f t="shared" ref="AP23:BR23" si="47">AO23+($BS23-$AO23)/30</f>
        <v>0.81333333333333335</v>
      </c>
      <c r="AQ23" s="243">
        <f t="shared" si="47"/>
        <v>0.82666666666666666</v>
      </c>
      <c r="AR23" s="243">
        <f t="shared" si="47"/>
        <v>0.84</v>
      </c>
      <c r="AS23" s="243">
        <f t="shared" si="47"/>
        <v>0.85333333333333328</v>
      </c>
      <c r="AT23" s="243">
        <f t="shared" si="47"/>
        <v>0.86666666666666659</v>
      </c>
      <c r="AU23" s="243">
        <f t="shared" si="47"/>
        <v>0.87999999999999989</v>
      </c>
      <c r="AV23" s="243">
        <f t="shared" si="47"/>
        <v>0.8933333333333332</v>
      </c>
      <c r="AW23" s="243">
        <f t="shared" si="47"/>
        <v>0.90666666666666651</v>
      </c>
      <c r="AX23" s="243">
        <f t="shared" si="47"/>
        <v>0.91999999999999982</v>
      </c>
      <c r="AY23" s="243">
        <f t="shared" si="47"/>
        <v>0.93333333333333313</v>
      </c>
      <c r="AZ23" s="243">
        <f t="shared" si="47"/>
        <v>0.94666666666666643</v>
      </c>
      <c r="BA23" s="243">
        <f t="shared" si="47"/>
        <v>0.95999999999999974</v>
      </c>
      <c r="BB23" s="243">
        <f t="shared" si="47"/>
        <v>0.97333333333333305</v>
      </c>
      <c r="BC23" s="243">
        <f t="shared" si="47"/>
        <v>0.98666666666666636</v>
      </c>
      <c r="BD23" s="243">
        <f t="shared" si="47"/>
        <v>0.99999999999999967</v>
      </c>
      <c r="BE23" s="243">
        <f t="shared" si="47"/>
        <v>1.013333333333333</v>
      </c>
      <c r="BF23" s="243">
        <f t="shared" si="47"/>
        <v>1.0266666666666664</v>
      </c>
      <c r="BG23" s="243">
        <f t="shared" si="47"/>
        <v>1.0399999999999998</v>
      </c>
      <c r="BH23" s="243">
        <f t="shared" si="47"/>
        <v>1.0533333333333332</v>
      </c>
      <c r="BI23" s="243">
        <f t="shared" si="47"/>
        <v>1.0666666666666667</v>
      </c>
      <c r="BJ23" s="243">
        <f t="shared" si="47"/>
        <v>1.08</v>
      </c>
      <c r="BK23" s="243">
        <f t="shared" si="47"/>
        <v>1.0933333333333335</v>
      </c>
      <c r="BL23" s="243">
        <f t="shared" si="47"/>
        <v>1.1066666666666669</v>
      </c>
      <c r="BM23" s="243">
        <f t="shared" si="47"/>
        <v>1.1200000000000003</v>
      </c>
      <c r="BN23" s="243">
        <f t="shared" si="47"/>
        <v>1.1333333333333337</v>
      </c>
      <c r="BO23" s="243">
        <f t="shared" si="47"/>
        <v>1.1466666666666672</v>
      </c>
      <c r="BP23" s="243">
        <f t="shared" si="47"/>
        <v>1.1600000000000006</v>
      </c>
      <c r="BQ23" s="243">
        <f t="shared" si="47"/>
        <v>1.173333333333334</v>
      </c>
      <c r="BR23" s="243">
        <f t="shared" si="47"/>
        <v>1.1866666666666674</v>
      </c>
      <c r="BS23" s="238">
        <f>Hypothèses_et_résultats!$I42</f>
        <v>1.2</v>
      </c>
    </row>
    <row r="24" spans="1:72" ht="28.5">
      <c r="A24" t="s">
        <v>88</v>
      </c>
      <c r="B24" s="33"/>
      <c r="C24" s="46"/>
      <c r="D24" s="46" t="s">
        <v>104</v>
      </c>
      <c r="E24" s="103" t="s">
        <v>21</v>
      </c>
      <c r="F24" s="238">
        <f>Hypothèses_et_résultats!C43</f>
        <v>0</v>
      </c>
      <c r="G24" s="239">
        <f t="shared" si="40"/>
        <v>0</v>
      </c>
      <c r="H24" s="239">
        <f t="shared" si="40"/>
        <v>0</v>
      </c>
      <c r="I24" s="239">
        <f t="shared" si="40"/>
        <v>0</v>
      </c>
      <c r="J24" s="240">
        <f>Hypothèses_et_résultats!D43</f>
        <v>0</v>
      </c>
      <c r="K24" s="239">
        <f t="shared" si="41"/>
        <v>4.9999999999999996E-2</v>
      </c>
      <c r="L24" s="239">
        <f t="shared" si="41"/>
        <v>9.9999999999999992E-2</v>
      </c>
      <c r="M24" s="241">
        <f t="shared" si="41"/>
        <v>0.15</v>
      </c>
      <c r="N24" s="241">
        <f t="shared" si="41"/>
        <v>0.19999999999999998</v>
      </c>
      <c r="O24" s="241">
        <f t="shared" si="41"/>
        <v>0.24999999999999997</v>
      </c>
      <c r="P24" s="242">
        <f>Hypothèses_et_résultats!F43</f>
        <v>0.3</v>
      </c>
      <c r="Q24" s="241">
        <f t="shared" si="17"/>
        <v>0.36</v>
      </c>
      <c r="R24" s="241">
        <f t="shared" si="17"/>
        <v>0.42</v>
      </c>
      <c r="S24" s="241">
        <f t="shared" si="17"/>
        <v>0.48</v>
      </c>
      <c r="T24" s="241">
        <f t="shared" si="17"/>
        <v>0.54</v>
      </c>
      <c r="U24" s="238">
        <f>Hypothèses_et_résultats!$G43</f>
        <v>0.6</v>
      </c>
      <c r="V24" s="243">
        <f t="shared" ref="V24:AN24" si="48">U24+($AO24-$U24)/20</f>
        <v>0.63</v>
      </c>
      <c r="W24" s="243">
        <f t="shared" si="48"/>
        <v>0.66</v>
      </c>
      <c r="X24" s="243">
        <f t="shared" si="48"/>
        <v>0.69000000000000006</v>
      </c>
      <c r="Y24" s="243">
        <f t="shared" si="48"/>
        <v>0.72000000000000008</v>
      </c>
      <c r="Z24" s="243">
        <f t="shared" si="48"/>
        <v>0.75000000000000011</v>
      </c>
      <c r="AA24" s="243">
        <f t="shared" si="48"/>
        <v>0.78000000000000014</v>
      </c>
      <c r="AB24" s="243">
        <f t="shared" si="48"/>
        <v>0.81000000000000016</v>
      </c>
      <c r="AC24" s="243">
        <f t="shared" si="48"/>
        <v>0.84000000000000019</v>
      </c>
      <c r="AD24" s="243">
        <f t="shared" si="48"/>
        <v>0.87000000000000022</v>
      </c>
      <c r="AE24" s="243">
        <f t="shared" si="48"/>
        <v>0.90000000000000024</v>
      </c>
      <c r="AF24" s="243">
        <f t="shared" si="48"/>
        <v>0.93000000000000027</v>
      </c>
      <c r="AG24" s="243">
        <f t="shared" si="48"/>
        <v>0.9600000000000003</v>
      </c>
      <c r="AH24" s="243">
        <f t="shared" si="48"/>
        <v>0.99000000000000032</v>
      </c>
      <c r="AI24" s="243">
        <f t="shared" si="48"/>
        <v>1.0200000000000002</v>
      </c>
      <c r="AJ24" s="243">
        <f t="shared" si="48"/>
        <v>1.0500000000000003</v>
      </c>
      <c r="AK24" s="243">
        <f t="shared" si="48"/>
        <v>1.0800000000000003</v>
      </c>
      <c r="AL24" s="243">
        <f t="shared" si="48"/>
        <v>1.1100000000000003</v>
      </c>
      <c r="AM24" s="243">
        <f t="shared" si="48"/>
        <v>1.1400000000000003</v>
      </c>
      <c r="AN24" s="243">
        <f t="shared" si="48"/>
        <v>1.1700000000000004</v>
      </c>
      <c r="AO24" s="238">
        <f>Hypothèses_et_résultats!$H43</f>
        <v>1.2</v>
      </c>
      <c r="AP24" s="243">
        <f t="shared" ref="AP24:BR24" si="49">AO24+($BS24-$AO24)/30</f>
        <v>1.22</v>
      </c>
      <c r="AQ24" s="243">
        <f t="shared" si="49"/>
        <v>1.24</v>
      </c>
      <c r="AR24" s="243">
        <f t="shared" si="49"/>
        <v>1.26</v>
      </c>
      <c r="AS24" s="243">
        <f t="shared" si="49"/>
        <v>1.28</v>
      </c>
      <c r="AT24" s="243">
        <f t="shared" si="49"/>
        <v>1.3</v>
      </c>
      <c r="AU24" s="243">
        <f t="shared" si="49"/>
        <v>1.32</v>
      </c>
      <c r="AV24" s="243">
        <f t="shared" si="49"/>
        <v>1.34</v>
      </c>
      <c r="AW24" s="243">
        <f t="shared" si="49"/>
        <v>1.36</v>
      </c>
      <c r="AX24" s="243">
        <f t="shared" si="49"/>
        <v>1.3800000000000001</v>
      </c>
      <c r="AY24" s="243">
        <f t="shared" si="49"/>
        <v>1.4000000000000001</v>
      </c>
      <c r="AZ24" s="243">
        <f t="shared" si="49"/>
        <v>1.4200000000000002</v>
      </c>
      <c r="BA24" s="243">
        <f t="shared" si="49"/>
        <v>1.4400000000000002</v>
      </c>
      <c r="BB24" s="243">
        <f t="shared" si="49"/>
        <v>1.4600000000000002</v>
      </c>
      <c r="BC24" s="243">
        <f t="shared" si="49"/>
        <v>1.4800000000000002</v>
      </c>
      <c r="BD24" s="243">
        <f t="shared" si="49"/>
        <v>1.5000000000000002</v>
      </c>
      <c r="BE24" s="243">
        <f t="shared" si="49"/>
        <v>1.5200000000000002</v>
      </c>
      <c r="BF24" s="243">
        <f t="shared" si="49"/>
        <v>1.5400000000000003</v>
      </c>
      <c r="BG24" s="243">
        <f t="shared" si="49"/>
        <v>1.5600000000000003</v>
      </c>
      <c r="BH24" s="243">
        <f t="shared" si="49"/>
        <v>1.5800000000000003</v>
      </c>
      <c r="BI24" s="243">
        <f t="shared" si="49"/>
        <v>1.6000000000000003</v>
      </c>
      <c r="BJ24" s="243">
        <f t="shared" si="49"/>
        <v>1.6200000000000003</v>
      </c>
      <c r="BK24" s="243">
        <f t="shared" si="49"/>
        <v>1.6400000000000003</v>
      </c>
      <c r="BL24" s="243">
        <f t="shared" si="49"/>
        <v>1.6600000000000004</v>
      </c>
      <c r="BM24" s="243">
        <f t="shared" si="49"/>
        <v>1.6800000000000004</v>
      </c>
      <c r="BN24" s="243">
        <f t="shared" si="49"/>
        <v>1.7000000000000004</v>
      </c>
      <c r="BO24" s="243">
        <f t="shared" si="49"/>
        <v>1.7200000000000004</v>
      </c>
      <c r="BP24" s="243">
        <f t="shared" si="49"/>
        <v>1.7400000000000004</v>
      </c>
      <c r="BQ24" s="243">
        <f t="shared" si="49"/>
        <v>1.7600000000000005</v>
      </c>
      <c r="BR24" s="243">
        <f t="shared" si="49"/>
        <v>1.7800000000000005</v>
      </c>
      <c r="BS24" s="238">
        <f>Hypothèses_et_résultats!$I43</f>
        <v>1.8</v>
      </c>
    </row>
    <row r="25" spans="1:72" ht="28.5">
      <c r="A25" t="s">
        <v>88</v>
      </c>
      <c r="B25" s="33"/>
      <c r="C25" s="46"/>
      <c r="D25" s="46" t="s">
        <v>104</v>
      </c>
      <c r="E25" s="104" t="s">
        <v>22</v>
      </c>
      <c r="F25" s="238">
        <f>Hypothèses_et_résultats!C44</f>
        <v>0</v>
      </c>
      <c r="G25" s="239">
        <f t="shared" si="40"/>
        <v>0</v>
      </c>
      <c r="H25" s="239">
        <f t="shared" si="40"/>
        <v>0</v>
      </c>
      <c r="I25" s="239">
        <f t="shared" si="40"/>
        <v>0</v>
      </c>
      <c r="J25" s="240">
        <f>Hypothèses_et_résultats!D44</f>
        <v>0</v>
      </c>
      <c r="K25" s="239">
        <f t="shared" si="41"/>
        <v>0.16666666666666666</v>
      </c>
      <c r="L25" s="239">
        <f t="shared" si="41"/>
        <v>0.33333333333333331</v>
      </c>
      <c r="M25" s="241">
        <f t="shared" si="41"/>
        <v>0.5</v>
      </c>
      <c r="N25" s="241">
        <f t="shared" si="41"/>
        <v>0.66666666666666663</v>
      </c>
      <c r="O25" s="241">
        <f t="shared" si="41"/>
        <v>0.83333333333333326</v>
      </c>
      <c r="P25" s="242">
        <f>Hypothèses_et_résultats!F44</f>
        <v>1</v>
      </c>
      <c r="Q25" s="241">
        <f t="shared" si="17"/>
        <v>1.2</v>
      </c>
      <c r="R25" s="241">
        <f t="shared" si="17"/>
        <v>1.4</v>
      </c>
      <c r="S25" s="241">
        <f t="shared" si="17"/>
        <v>1.5999999999999999</v>
      </c>
      <c r="T25" s="241">
        <f t="shared" si="17"/>
        <v>1.7999999999999998</v>
      </c>
      <c r="U25" s="238">
        <f>Hypothèses_et_résultats!$G44</f>
        <v>2</v>
      </c>
      <c r="V25" s="243">
        <f t="shared" ref="V25:AN25" si="50">U25+($AO25-$U25)/20</f>
        <v>2.1</v>
      </c>
      <c r="W25" s="243">
        <f t="shared" si="50"/>
        <v>2.2000000000000002</v>
      </c>
      <c r="X25" s="243">
        <f t="shared" si="50"/>
        <v>2.3000000000000003</v>
      </c>
      <c r="Y25" s="243">
        <f t="shared" si="50"/>
        <v>2.4000000000000004</v>
      </c>
      <c r="Z25" s="243">
        <f t="shared" si="50"/>
        <v>2.5000000000000004</v>
      </c>
      <c r="AA25" s="243">
        <f t="shared" si="50"/>
        <v>2.6000000000000005</v>
      </c>
      <c r="AB25" s="243">
        <f t="shared" si="50"/>
        <v>2.7000000000000006</v>
      </c>
      <c r="AC25" s="243">
        <f t="shared" si="50"/>
        <v>2.8000000000000007</v>
      </c>
      <c r="AD25" s="243">
        <f t="shared" si="50"/>
        <v>2.9000000000000008</v>
      </c>
      <c r="AE25" s="243">
        <f t="shared" si="50"/>
        <v>3.0000000000000009</v>
      </c>
      <c r="AF25" s="243">
        <f t="shared" si="50"/>
        <v>3.100000000000001</v>
      </c>
      <c r="AG25" s="243">
        <f t="shared" si="50"/>
        <v>3.2000000000000011</v>
      </c>
      <c r="AH25" s="243">
        <f t="shared" si="50"/>
        <v>3.3000000000000012</v>
      </c>
      <c r="AI25" s="243">
        <f t="shared" si="50"/>
        <v>3.4000000000000012</v>
      </c>
      <c r="AJ25" s="243">
        <f t="shared" si="50"/>
        <v>3.5000000000000013</v>
      </c>
      <c r="AK25" s="243">
        <f t="shared" si="50"/>
        <v>3.6000000000000014</v>
      </c>
      <c r="AL25" s="243">
        <f t="shared" si="50"/>
        <v>3.7000000000000015</v>
      </c>
      <c r="AM25" s="243">
        <f t="shared" si="50"/>
        <v>3.8000000000000016</v>
      </c>
      <c r="AN25" s="243">
        <f t="shared" si="50"/>
        <v>3.9000000000000017</v>
      </c>
      <c r="AO25" s="238">
        <f>Hypothèses_et_résultats!$H44</f>
        <v>4</v>
      </c>
      <c r="AP25" s="243">
        <f t="shared" ref="AP25:BR25" si="51">AO25+($BS25-$AO25)/30</f>
        <v>4.0666666666666664</v>
      </c>
      <c r="AQ25" s="243">
        <f t="shared" si="51"/>
        <v>4.1333333333333329</v>
      </c>
      <c r="AR25" s="243">
        <f t="shared" si="51"/>
        <v>4.1999999999999993</v>
      </c>
      <c r="AS25" s="243">
        <f t="shared" si="51"/>
        <v>4.2666666666666657</v>
      </c>
      <c r="AT25" s="243">
        <f t="shared" si="51"/>
        <v>4.3333333333333321</v>
      </c>
      <c r="AU25" s="243">
        <f t="shared" si="51"/>
        <v>4.3999999999999986</v>
      </c>
      <c r="AV25" s="243">
        <f t="shared" si="51"/>
        <v>4.466666666666665</v>
      </c>
      <c r="AW25" s="243">
        <f t="shared" si="51"/>
        <v>4.5333333333333314</v>
      </c>
      <c r="AX25" s="243">
        <f t="shared" si="51"/>
        <v>4.5999999999999979</v>
      </c>
      <c r="AY25" s="243">
        <f t="shared" si="51"/>
        <v>4.6666666666666643</v>
      </c>
      <c r="AZ25" s="243">
        <f t="shared" si="51"/>
        <v>4.7333333333333307</v>
      </c>
      <c r="BA25" s="243">
        <f t="shared" si="51"/>
        <v>4.7999999999999972</v>
      </c>
      <c r="BB25" s="243">
        <f t="shared" si="51"/>
        <v>4.8666666666666636</v>
      </c>
      <c r="BC25" s="243">
        <f t="shared" si="51"/>
        <v>4.93333333333333</v>
      </c>
      <c r="BD25" s="243">
        <f t="shared" si="51"/>
        <v>4.9999999999999964</v>
      </c>
      <c r="BE25" s="243">
        <f t="shared" si="51"/>
        <v>5.0666666666666629</v>
      </c>
      <c r="BF25" s="243">
        <f t="shared" si="51"/>
        <v>5.1333333333333293</v>
      </c>
      <c r="BG25" s="243">
        <f t="shared" si="51"/>
        <v>5.1999999999999957</v>
      </c>
      <c r="BH25" s="243">
        <f t="shared" si="51"/>
        <v>5.2666666666666622</v>
      </c>
      <c r="BI25" s="243">
        <f t="shared" si="51"/>
        <v>5.3333333333333286</v>
      </c>
      <c r="BJ25" s="243">
        <f t="shared" si="51"/>
        <v>5.399999999999995</v>
      </c>
      <c r="BK25" s="243">
        <f t="shared" si="51"/>
        <v>5.4666666666666615</v>
      </c>
      <c r="BL25" s="243">
        <f t="shared" si="51"/>
        <v>5.5333333333333279</v>
      </c>
      <c r="BM25" s="243">
        <f t="shared" si="51"/>
        <v>5.5999999999999943</v>
      </c>
      <c r="BN25" s="243">
        <f t="shared" si="51"/>
        <v>5.6666666666666607</v>
      </c>
      <c r="BO25" s="243">
        <f t="shared" si="51"/>
        <v>5.7333333333333272</v>
      </c>
      <c r="BP25" s="243">
        <f t="shared" si="51"/>
        <v>5.7999999999999936</v>
      </c>
      <c r="BQ25" s="243">
        <f t="shared" si="51"/>
        <v>5.86666666666666</v>
      </c>
      <c r="BR25" s="243">
        <f t="shared" si="51"/>
        <v>5.9333333333333265</v>
      </c>
      <c r="BS25" s="238">
        <f>Hypothèses_et_résultats!$I44</f>
        <v>6</v>
      </c>
    </row>
    <row r="26" spans="1:72" ht="28.5">
      <c r="A26" t="s">
        <v>88</v>
      </c>
      <c r="B26" s="33"/>
      <c r="C26" s="46"/>
      <c r="D26" s="46" t="s">
        <v>104</v>
      </c>
      <c r="E26" s="104" t="s">
        <v>23</v>
      </c>
      <c r="F26" s="238">
        <f>Hypothèses_et_résultats!C45</f>
        <v>0</v>
      </c>
      <c r="G26" s="239">
        <f t="shared" si="40"/>
        <v>0</v>
      </c>
      <c r="H26" s="239">
        <f t="shared" si="40"/>
        <v>0</v>
      </c>
      <c r="I26" s="239">
        <f t="shared" si="40"/>
        <v>0</v>
      </c>
      <c r="J26" s="240">
        <f>Hypothèses_et_résultats!D45</f>
        <v>0</v>
      </c>
      <c r="K26" s="239">
        <f t="shared" si="41"/>
        <v>8.3333333333333329E-2</v>
      </c>
      <c r="L26" s="239">
        <f t="shared" si="41"/>
        <v>0.16666666666666666</v>
      </c>
      <c r="M26" s="241">
        <f t="shared" si="41"/>
        <v>0.25</v>
      </c>
      <c r="N26" s="241">
        <f t="shared" si="41"/>
        <v>0.33333333333333331</v>
      </c>
      <c r="O26" s="241">
        <f t="shared" si="41"/>
        <v>0.41666666666666663</v>
      </c>
      <c r="P26" s="242">
        <f>Hypothèses_et_résultats!F45</f>
        <v>0.5</v>
      </c>
      <c r="Q26" s="241">
        <f t="shared" si="17"/>
        <v>0.64</v>
      </c>
      <c r="R26" s="241">
        <f t="shared" si="17"/>
        <v>0.78</v>
      </c>
      <c r="S26" s="241">
        <f t="shared" si="17"/>
        <v>0.92</v>
      </c>
      <c r="T26" s="241">
        <f t="shared" si="17"/>
        <v>1.06</v>
      </c>
      <c r="U26" s="238">
        <f>Hypothèses_et_résultats!$G45</f>
        <v>1.2</v>
      </c>
      <c r="V26" s="243">
        <f t="shared" ref="V26:AN26" si="52">U26+($AO26-$U26)/20</f>
        <v>1.26</v>
      </c>
      <c r="W26" s="243">
        <f t="shared" si="52"/>
        <v>1.32</v>
      </c>
      <c r="X26" s="243">
        <f t="shared" si="52"/>
        <v>1.3800000000000001</v>
      </c>
      <c r="Y26" s="243">
        <f t="shared" si="52"/>
        <v>1.4400000000000002</v>
      </c>
      <c r="Z26" s="243">
        <f t="shared" si="52"/>
        <v>1.5000000000000002</v>
      </c>
      <c r="AA26" s="243">
        <f t="shared" si="52"/>
        <v>1.5600000000000003</v>
      </c>
      <c r="AB26" s="243">
        <f t="shared" si="52"/>
        <v>1.6200000000000003</v>
      </c>
      <c r="AC26" s="243">
        <f t="shared" si="52"/>
        <v>1.6800000000000004</v>
      </c>
      <c r="AD26" s="243">
        <f t="shared" si="52"/>
        <v>1.7400000000000004</v>
      </c>
      <c r="AE26" s="243">
        <f t="shared" si="52"/>
        <v>1.8000000000000005</v>
      </c>
      <c r="AF26" s="243">
        <f t="shared" si="52"/>
        <v>1.8600000000000005</v>
      </c>
      <c r="AG26" s="243">
        <f t="shared" si="52"/>
        <v>1.9200000000000006</v>
      </c>
      <c r="AH26" s="243">
        <f t="shared" si="52"/>
        <v>1.9800000000000006</v>
      </c>
      <c r="AI26" s="243">
        <f t="shared" si="52"/>
        <v>2.0400000000000005</v>
      </c>
      <c r="AJ26" s="243">
        <f t="shared" si="52"/>
        <v>2.1000000000000005</v>
      </c>
      <c r="AK26" s="243">
        <f t="shared" si="52"/>
        <v>2.1600000000000006</v>
      </c>
      <c r="AL26" s="243">
        <f t="shared" si="52"/>
        <v>2.2200000000000006</v>
      </c>
      <c r="AM26" s="243">
        <f t="shared" si="52"/>
        <v>2.2800000000000007</v>
      </c>
      <c r="AN26" s="243">
        <f t="shared" si="52"/>
        <v>2.3400000000000007</v>
      </c>
      <c r="AO26" s="238">
        <f>Hypothèses_et_résultats!$H45</f>
        <v>2.4</v>
      </c>
      <c r="AP26" s="243">
        <f t="shared" ref="AP26:BR26" si="53">AO26+($BS26-$AO26)/30</f>
        <v>2.44</v>
      </c>
      <c r="AQ26" s="243">
        <f t="shared" si="53"/>
        <v>2.48</v>
      </c>
      <c r="AR26" s="243">
        <f t="shared" si="53"/>
        <v>2.52</v>
      </c>
      <c r="AS26" s="243">
        <f t="shared" si="53"/>
        <v>2.56</v>
      </c>
      <c r="AT26" s="243">
        <f t="shared" si="53"/>
        <v>2.6</v>
      </c>
      <c r="AU26" s="243">
        <f t="shared" si="53"/>
        <v>2.64</v>
      </c>
      <c r="AV26" s="243">
        <f t="shared" si="53"/>
        <v>2.68</v>
      </c>
      <c r="AW26" s="243">
        <f t="shared" si="53"/>
        <v>2.72</v>
      </c>
      <c r="AX26" s="243">
        <f t="shared" si="53"/>
        <v>2.7600000000000002</v>
      </c>
      <c r="AY26" s="243">
        <f t="shared" si="53"/>
        <v>2.8000000000000003</v>
      </c>
      <c r="AZ26" s="243">
        <f t="shared" si="53"/>
        <v>2.8400000000000003</v>
      </c>
      <c r="BA26" s="243">
        <f t="shared" si="53"/>
        <v>2.8800000000000003</v>
      </c>
      <c r="BB26" s="243">
        <f t="shared" si="53"/>
        <v>2.9200000000000004</v>
      </c>
      <c r="BC26" s="243">
        <f t="shared" si="53"/>
        <v>2.9600000000000004</v>
      </c>
      <c r="BD26" s="243">
        <f t="shared" si="53"/>
        <v>3.0000000000000004</v>
      </c>
      <c r="BE26" s="243">
        <f t="shared" si="53"/>
        <v>3.0400000000000005</v>
      </c>
      <c r="BF26" s="243">
        <f t="shared" si="53"/>
        <v>3.0800000000000005</v>
      </c>
      <c r="BG26" s="243">
        <f t="shared" si="53"/>
        <v>3.1200000000000006</v>
      </c>
      <c r="BH26" s="243">
        <f t="shared" si="53"/>
        <v>3.1600000000000006</v>
      </c>
      <c r="BI26" s="243">
        <f t="shared" si="53"/>
        <v>3.2000000000000006</v>
      </c>
      <c r="BJ26" s="243">
        <f t="shared" si="53"/>
        <v>3.2400000000000007</v>
      </c>
      <c r="BK26" s="243">
        <f t="shared" si="53"/>
        <v>3.2800000000000007</v>
      </c>
      <c r="BL26" s="243">
        <f t="shared" si="53"/>
        <v>3.3200000000000007</v>
      </c>
      <c r="BM26" s="243">
        <f t="shared" si="53"/>
        <v>3.3600000000000008</v>
      </c>
      <c r="BN26" s="243">
        <f t="shared" si="53"/>
        <v>3.4000000000000008</v>
      </c>
      <c r="BO26" s="243">
        <f t="shared" si="53"/>
        <v>3.4400000000000008</v>
      </c>
      <c r="BP26" s="243">
        <f t="shared" si="53"/>
        <v>3.4800000000000009</v>
      </c>
      <c r="BQ26" s="243">
        <f t="shared" si="53"/>
        <v>3.5200000000000009</v>
      </c>
      <c r="BR26" s="243">
        <f t="shared" si="53"/>
        <v>3.5600000000000009</v>
      </c>
      <c r="BS26" s="238">
        <f>Hypothèses_et_résultats!$I45</f>
        <v>3.6</v>
      </c>
    </row>
    <row r="27" spans="1:72" ht="28.5">
      <c r="A27" t="s">
        <v>88</v>
      </c>
      <c r="B27" s="33"/>
      <c r="C27" s="46"/>
      <c r="D27" s="46" t="s">
        <v>104</v>
      </c>
      <c r="E27" s="212" t="s">
        <v>106</v>
      </c>
      <c r="F27" s="238">
        <v>0</v>
      </c>
      <c r="G27" s="239">
        <f t="shared" si="40"/>
        <v>0</v>
      </c>
      <c r="H27" s="239">
        <f t="shared" si="40"/>
        <v>0</v>
      </c>
      <c r="I27" s="239">
        <f t="shared" si="40"/>
        <v>0</v>
      </c>
      <c r="J27" s="240">
        <f>Hypothèses_et_résultats!D47</f>
        <v>0</v>
      </c>
      <c r="K27" s="239">
        <f t="shared" si="41"/>
        <v>0.83333333333333337</v>
      </c>
      <c r="L27" s="239">
        <f t="shared" si="41"/>
        <v>1.6666666666666667</v>
      </c>
      <c r="M27" s="241">
        <f t="shared" si="41"/>
        <v>2.5</v>
      </c>
      <c r="N27" s="241">
        <f t="shared" si="41"/>
        <v>3.3333333333333335</v>
      </c>
      <c r="O27" s="241">
        <f t="shared" si="41"/>
        <v>4.166666666666667</v>
      </c>
      <c r="P27" s="242">
        <f>Hypothèses_et_résultats!F47</f>
        <v>5</v>
      </c>
      <c r="Q27" s="241">
        <f t="shared" si="17"/>
        <v>5.6959999999999997</v>
      </c>
      <c r="R27" s="241">
        <f t="shared" si="17"/>
        <v>6.3919999999999995</v>
      </c>
      <c r="S27" s="241">
        <f t="shared" si="17"/>
        <v>7.0879999999999992</v>
      </c>
      <c r="T27" s="241">
        <f t="shared" si="17"/>
        <v>7.7839999999999989</v>
      </c>
      <c r="U27" s="238">
        <f>Hypothèses_et_résultats!$G$47</f>
        <v>8.48</v>
      </c>
      <c r="V27" s="243">
        <f t="shared" ref="V27:AN27" si="54">U27+($AO27-$U27)/20</f>
        <v>8.6775000000000002</v>
      </c>
      <c r="W27" s="243">
        <f t="shared" si="54"/>
        <v>8.875</v>
      </c>
      <c r="X27" s="243">
        <f t="shared" si="54"/>
        <v>9.0724999999999998</v>
      </c>
      <c r="Y27" s="243">
        <f t="shared" si="54"/>
        <v>9.27</v>
      </c>
      <c r="Z27" s="243">
        <f t="shared" si="54"/>
        <v>9.4674999999999994</v>
      </c>
      <c r="AA27" s="243">
        <f t="shared" si="54"/>
        <v>9.6649999999999991</v>
      </c>
      <c r="AB27" s="243">
        <f t="shared" si="54"/>
        <v>9.8624999999999989</v>
      </c>
      <c r="AC27" s="243">
        <f t="shared" si="54"/>
        <v>10.059999999999999</v>
      </c>
      <c r="AD27" s="243">
        <f t="shared" si="54"/>
        <v>10.257499999999999</v>
      </c>
      <c r="AE27" s="243">
        <f t="shared" si="54"/>
        <v>10.454999999999998</v>
      </c>
      <c r="AF27" s="243">
        <f t="shared" si="54"/>
        <v>10.652499999999998</v>
      </c>
      <c r="AG27" s="243">
        <f t="shared" si="54"/>
        <v>10.849999999999998</v>
      </c>
      <c r="AH27" s="243">
        <f t="shared" si="54"/>
        <v>11.047499999999998</v>
      </c>
      <c r="AI27" s="243">
        <f t="shared" si="54"/>
        <v>11.244999999999997</v>
      </c>
      <c r="AJ27" s="243">
        <f t="shared" si="54"/>
        <v>11.442499999999997</v>
      </c>
      <c r="AK27" s="243">
        <f t="shared" si="54"/>
        <v>11.639999999999997</v>
      </c>
      <c r="AL27" s="243">
        <f t="shared" si="54"/>
        <v>11.837499999999997</v>
      </c>
      <c r="AM27" s="243">
        <f t="shared" si="54"/>
        <v>12.034999999999997</v>
      </c>
      <c r="AN27" s="243">
        <f t="shared" si="54"/>
        <v>12.232499999999996</v>
      </c>
      <c r="AO27" s="238">
        <f>Hypothèses_et_résultats!$H$47</f>
        <v>12.43</v>
      </c>
      <c r="AP27" s="243">
        <f t="shared" ref="AP27:BR27" si="55">AO27+($BS27-$AO27)/30</f>
        <v>12.463333333333333</v>
      </c>
      <c r="AQ27" s="243">
        <f t="shared" si="55"/>
        <v>12.496666666666666</v>
      </c>
      <c r="AR27" s="243">
        <f t="shared" si="55"/>
        <v>12.53</v>
      </c>
      <c r="AS27" s="243">
        <f t="shared" si="55"/>
        <v>12.563333333333333</v>
      </c>
      <c r="AT27" s="243">
        <f t="shared" si="55"/>
        <v>12.596666666666666</v>
      </c>
      <c r="AU27" s="243">
        <f t="shared" si="55"/>
        <v>12.629999999999999</v>
      </c>
      <c r="AV27" s="243">
        <f t="shared" si="55"/>
        <v>12.663333333333332</v>
      </c>
      <c r="AW27" s="243">
        <f t="shared" si="55"/>
        <v>12.696666666666665</v>
      </c>
      <c r="AX27" s="243">
        <f t="shared" si="55"/>
        <v>12.729999999999999</v>
      </c>
      <c r="AY27" s="243">
        <f t="shared" si="55"/>
        <v>12.763333333333332</v>
      </c>
      <c r="AZ27" s="243">
        <f t="shared" si="55"/>
        <v>12.796666666666665</v>
      </c>
      <c r="BA27" s="243">
        <f t="shared" si="55"/>
        <v>12.829999999999998</v>
      </c>
      <c r="BB27" s="243">
        <f t="shared" si="55"/>
        <v>12.863333333333332</v>
      </c>
      <c r="BC27" s="243">
        <f t="shared" si="55"/>
        <v>12.896666666666665</v>
      </c>
      <c r="BD27" s="243">
        <f t="shared" si="55"/>
        <v>12.929999999999998</v>
      </c>
      <c r="BE27" s="243">
        <f t="shared" si="55"/>
        <v>12.963333333333331</v>
      </c>
      <c r="BF27" s="243">
        <f t="shared" si="55"/>
        <v>12.996666666666664</v>
      </c>
      <c r="BG27" s="243">
        <f t="shared" si="55"/>
        <v>13.029999999999998</v>
      </c>
      <c r="BH27" s="243">
        <f t="shared" si="55"/>
        <v>13.063333333333331</v>
      </c>
      <c r="BI27" s="243">
        <f t="shared" si="55"/>
        <v>13.096666666666664</v>
      </c>
      <c r="BJ27" s="243">
        <f t="shared" si="55"/>
        <v>13.129999999999997</v>
      </c>
      <c r="BK27" s="243">
        <f t="shared" si="55"/>
        <v>13.16333333333333</v>
      </c>
      <c r="BL27" s="243">
        <f t="shared" si="55"/>
        <v>13.196666666666664</v>
      </c>
      <c r="BM27" s="243">
        <f t="shared" si="55"/>
        <v>13.229999999999997</v>
      </c>
      <c r="BN27" s="243">
        <f t="shared" si="55"/>
        <v>13.26333333333333</v>
      </c>
      <c r="BO27" s="243">
        <f t="shared" si="55"/>
        <v>13.296666666666663</v>
      </c>
      <c r="BP27" s="243">
        <f t="shared" si="55"/>
        <v>13.329999999999997</v>
      </c>
      <c r="BQ27" s="243">
        <f t="shared" si="55"/>
        <v>13.36333333333333</v>
      </c>
      <c r="BR27" s="243">
        <f t="shared" si="55"/>
        <v>13.396666666666663</v>
      </c>
      <c r="BS27" s="238">
        <f>Hypothèses_et_résultats!$I$47</f>
        <v>13.43</v>
      </c>
    </row>
    <row r="28" spans="1:72">
      <c r="B28" s="33"/>
      <c r="C28" s="46"/>
      <c r="D28" s="46"/>
      <c r="E28" s="244" t="s">
        <v>107</v>
      </c>
      <c r="F28" s="238"/>
      <c r="G28" s="239"/>
      <c r="H28" s="239"/>
      <c r="I28" s="239"/>
      <c r="J28" s="240"/>
      <c r="K28" s="239"/>
      <c r="L28" s="239"/>
      <c r="M28" s="241"/>
      <c r="N28" s="241"/>
      <c r="O28" s="241"/>
      <c r="P28" s="242"/>
      <c r="Q28" s="241"/>
      <c r="R28" s="241"/>
      <c r="S28" s="241"/>
      <c r="T28" s="241"/>
      <c r="U28" s="238"/>
      <c r="V28" s="243"/>
      <c r="W28" s="243"/>
      <c r="X28" s="243"/>
      <c r="Y28" s="243"/>
      <c r="Z28" s="243"/>
      <c r="AA28" s="243"/>
      <c r="AB28" s="243"/>
      <c r="AC28" s="243"/>
      <c r="AD28" s="243"/>
      <c r="AE28" s="243"/>
      <c r="AF28" s="243"/>
      <c r="AG28" s="243"/>
      <c r="AH28" s="243"/>
      <c r="AI28" s="243"/>
      <c r="AJ28" s="243"/>
      <c r="AK28" s="243"/>
      <c r="AL28" s="243"/>
      <c r="AM28" s="243"/>
      <c r="AN28" s="243"/>
      <c r="AO28" s="238"/>
      <c r="AP28" s="243"/>
      <c r="AQ28" s="243"/>
      <c r="AR28" s="243"/>
      <c r="AS28" s="243"/>
      <c r="AT28" s="243"/>
      <c r="AU28" s="243"/>
      <c r="AV28" s="243"/>
      <c r="AW28" s="243"/>
      <c r="AX28" s="243"/>
      <c r="AY28" s="243"/>
      <c r="AZ28" s="243"/>
      <c r="BA28" s="243"/>
      <c r="BB28" s="243"/>
      <c r="BC28" s="243"/>
      <c r="BD28" s="243"/>
      <c r="BE28" s="243"/>
      <c r="BF28" s="243"/>
      <c r="BG28" s="243"/>
      <c r="BH28" s="243"/>
      <c r="BI28" s="243"/>
      <c r="BJ28" s="243"/>
      <c r="BK28" s="243"/>
      <c r="BL28" s="243"/>
      <c r="BM28" s="243"/>
      <c r="BN28" s="243"/>
      <c r="BO28" s="243"/>
      <c r="BP28" s="243"/>
      <c r="BQ28" s="243"/>
      <c r="BR28" s="243"/>
      <c r="BS28" s="238"/>
    </row>
    <row r="29" spans="1:72">
      <c r="B29" s="33"/>
      <c r="C29" s="46"/>
      <c r="D29" s="46"/>
      <c r="E29" s="244" t="s">
        <v>108</v>
      </c>
      <c r="F29" s="238"/>
      <c r="G29" s="239"/>
      <c r="H29" s="239"/>
      <c r="I29" s="239"/>
      <c r="J29" s="240"/>
      <c r="K29" s="239"/>
      <c r="L29" s="239"/>
      <c r="M29" s="241"/>
      <c r="N29" s="241"/>
      <c r="O29" s="241"/>
      <c r="P29" s="242"/>
      <c r="Q29" s="241"/>
      <c r="R29" s="241"/>
      <c r="S29" s="241"/>
      <c r="T29" s="241"/>
      <c r="U29" s="238"/>
      <c r="V29" s="243"/>
      <c r="W29" s="243"/>
      <c r="X29" s="243"/>
      <c r="Y29" s="243"/>
      <c r="Z29" s="243"/>
      <c r="AA29" s="243"/>
      <c r="AB29" s="243"/>
      <c r="AC29" s="243"/>
      <c r="AD29" s="243"/>
      <c r="AE29" s="243"/>
      <c r="AF29" s="243"/>
      <c r="AG29" s="243"/>
      <c r="AH29" s="243"/>
      <c r="AI29" s="243"/>
      <c r="AJ29" s="243"/>
      <c r="AK29" s="243"/>
      <c r="AL29" s="243"/>
      <c r="AM29" s="243"/>
      <c r="AN29" s="243"/>
      <c r="AO29" s="238"/>
      <c r="AP29" s="243"/>
      <c r="AQ29" s="243"/>
      <c r="AR29" s="243"/>
      <c r="AS29" s="243"/>
      <c r="AT29" s="243"/>
      <c r="AU29" s="243"/>
      <c r="AV29" s="243"/>
      <c r="AW29" s="243"/>
      <c r="AX29" s="243"/>
      <c r="AY29" s="243"/>
      <c r="AZ29" s="243"/>
      <c r="BA29" s="243"/>
      <c r="BB29" s="243"/>
      <c r="BC29" s="243"/>
      <c r="BD29" s="243"/>
      <c r="BE29" s="243"/>
      <c r="BF29" s="243"/>
      <c r="BG29" s="243"/>
      <c r="BH29" s="243"/>
      <c r="BI29" s="243"/>
      <c r="BJ29" s="243"/>
      <c r="BK29" s="243"/>
      <c r="BL29" s="243"/>
      <c r="BM29" s="243"/>
      <c r="BN29" s="243"/>
      <c r="BO29" s="243"/>
      <c r="BP29" s="243"/>
      <c r="BQ29" s="243"/>
      <c r="BR29" s="243"/>
      <c r="BS29" s="238"/>
    </row>
    <row r="30" spans="1:72" ht="28.5">
      <c r="B30" s="33"/>
      <c r="C30" s="46"/>
      <c r="D30" s="46" t="s">
        <v>104</v>
      </c>
      <c r="E30" s="212" t="s">
        <v>32</v>
      </c>
      <c r="F30" s="238">
        <v>0</v>
      </c>
      <c r="G30" s="239">
        <f t="shared" ref="G30:I31" si="56">F30+($J30-$F30)/4</f>
        <v>0</v>
      </c>
      <c r="H30" s="239">
        <f t="shared" si="56"/>
        <v>0</v>
      </c>
      <c r="I30" s="239">
        <f t="shared" si="56"/>
        <v>0</v>
      </c>
      <c r="J30" s="240">
        <f>Hypothèses_et_résultats!D46</f>
        <v>0</v>
      </c>
      <c r="K30" s="239">
        <f t="shared" ref="K30:O31" si="57">J30+($P30-$J30)/6</f>
        <v>6.6666666666666666E-2</v>
      </c>
      <c r="L30" s="239">
        <f t="shared" si="57"/>
        <v>0.13333333333333333</v>
      </c>
      <c r="M30" s="241">
        <f t="shared" si="57"/>
        <v>0.2</v>
      </c>
      <c r="N30" s="241">
        <f t="shared" si="57"/>
        <v>0.26666666666666666</v>
      </c>
      <c r="O30" s="241">
        <f t="shared" si="57"/>
        <v>0.33333333333333331</v>
      </c>
      <c r="P30" s="242">
        <f>Hypothèses_et_résultats!F46</f>
        <v>0.4</v>
      </c>
      <c r="Q30" s="241">
        <f t="shared" ref="Q30:T31" si="58">P30+($U30-$P30)/5</f>
        <v>0.47800000000000004</v>
      </c>
      <c r="R30" s="241">
        <f t="shared" si="58"/>
        <v>0.55600000000000005</v>
      </c>
      <c r="S30" s="241">
        <f t="shared" si="58"/>
        <v>0.63400000000000001</v>
      </c>
      <c r="T30" s="241">
        <f t="shared" si="58"/>
        <v>0.71199999999999997</v>
      </c>
      <c r="U30" s="238">
        <f>Hypothèses_et_résultats!G46</f>
        <v>0.79</v>
      </c>
      <c r="V30" s="243">
        <f t="shared" ref="V30:AN30" si="59">U30+($AO30-$U30)/20</f>
        <v>0.82300000000000006</v>
      </c>
      <c r="W30" s="243">
        <f t="shared" si="59"/>
        <v>0.85600000000000009</v>
      </c>
      <c r="X30" s="243">
        <f t="shared" si="59"/>
        <v>0.88900000000000012</v>
      </c>
      <c r="Y30" s="243">
        <f t="shared" si="59"/>
        <v>0.92200000000000015</v>
      </c>
      <c r="Z30" s="243">
        <f t="shared" si="59"/>
        <v>0.95500000000000018</v>
      </c>
      <c r="AA30" s="243">
        <f t="shared" si="59"/>
        <v>0.98800000000000021</v>
      </c>
      <c r="AB30" s="243">
        <f t="shared" si="59"/>
        <v>1.0210000000000001</v>
      </c>
      <c r="AC30" s="243">
        <f t="shared" si="59"/>
        <v>1.054</v>
      </c>
      <c r="AD30" s="243">
        <f t="shared" si="59"/>
        <v>1.087</v>
      </c>
      <c r="AE30" s="243">
        <f t="shared" si="59"/>
        <v>1.1199999999999999</v>
      </c>
      <c r="AF30" s="243">
        <f t="shared" si="59"/>
        <v>1.1529999999999998</v>
      </c>
      <c r="AG30" s="243">
        <f t="shared" si="59"/>
        <v>1.1859999999999997</v>
      </c>
      <c r="AH30" s="243">
        <f t="shared" si="59"/>
        <v>1.2189999999999996</v>
      </c>
      <c r="AI30" s="243">
        <f t="shared" si="59"/>
        <v>1.2519999999999996</v>
      </c>
      <c r="AJ30" s="243">
        <f t="shared" si="59"/>
        <v>1.2849999999999995</v>
      </c>
      <c r="AK30" s="243">
        <f t="shared" si="59"/>
        <v>1.3179999999999994</v>
      </c>
      <c r="AL30" s="243">
        <f t="shared" si="59"/>
        <v>1.3509999999999993</v>
      </c>
      <c r="AM30" s="243">
        <f t="shared" si="59"/>
        <v>1.3839999999999992</v>
      </c>
      <c r="AN30" s="243">
        <f t="shared" si="59"/>
        <v>1.4169999999999991</v>
      </c>
      <c r="AO30" s="238">
        <f>Hypothèses_et_résultats!H46</f>
        <v>1.45</v>
      </c>
      <c r="AP30" s="243">
        <f t="shared" ref="AP30:BR30" si="60">AO30+($BS30-$AO30)/30</f>
        <v>1.4633333333333334</v>
      </c>
      <c r="AQ30" s="243">
        <f t="shared" si="60"/>
        <v>1.4766666666666668</v>
      </c>
      <c r="AR30" s="243">
        <f t="shared" si="60"/>
        <v>1.4900000000000002</v>
      </c>
      <c r="AS30" s="243">
        <f t="shared" si="60"/>
        <v>1.5033333333333336</v>
      </c>
      <c r="AT30" s="243">
        <f t="shared" si="60"/>
        <v>1.5166666666666671</v>
      </c>
      <c r="AU30" s="243">
        <f t="shared" si="60"/>
        <v>1.5300000000000005</v>
      </c>
      <c r="AV30" s="243">
        <f t="shared" si="60"/>
        <v>1.5433333333333339</v>
      </c>
      <c r="AW30" s="243">
        <f t="shared" si="60"/>
        <v>1.5566666666666673</v>
      </c>
      <c r="AX30" s="243">
        <f t="shared" si="60"/>
        <v>1.5700000000000007</v>
      </c>
      <c r="AY30" s="243">
        <f t="shared" si="60"/>
        <v>1.5833333333333341</v>
      </c>
      <c r="AZ30" s="243">
        <f t="shared" si="60"/>
        <v>1.5966666666666676</v>
      </c>
      <c r="BA30" s="243">
        <f t="shared" si="60"/>
        <v>1.610000000000001</v>
      </c>
      <c r="BB30" s="243">
        <f t="shared" si="60"/>
        <v>1.6233333333333344</v>
      </c>
      <c r="BC30" s="243">
        <f t="shared" si="60"/>
        <v>1.6366666666666678</v>
      </c>
      <c r="BD30" s="243">
        <f t="shared" si="60"/>
        <v>1.6500000000000012</v>
      </c>
      <c r="BE30" s="243">
        <f t="shared" si="60"/>
        <v>1.6633333333333347</v>
      </c>
      <c r="BF30" s="243">
        <f t="shared" si="60"/>
        <v>1.6766666666666681</v>
      </c>
      <c r="BG30" s="243">
        <f t="shared" si="60"/>
        <v>1.6900000000000015</v>
      </c>
      <c r="BH30" s="243">
        <f t="shared" si="60"/>
        <v>1.7033333333333349</v>
      </c>
      <c r="BI30" s="243">
        <f t="shared" si="60"/>
        <v>1.7166666666666683</v>
      </c>
      <c r="BJ30" s="243">
        <f t="shared" si="60"/>
        <v>1.7300000000000018</v>
      </c>
      <c r="BK30" s="243">
        <f t="shared" si="60"/>
        <v>1.7433333333333352</v>
      </c>
      <c r="BL30" s="243">
        <f t="shared" si="60"/>
        <v>1.7566666666666686</v>
      </c>
      <c r="BM30" s="243">
        <f t="shared" si="60"/>
        <v>1.770000000000002</v>
      </c>
      <c r="BN30" s="243">
        <f t="shared" si="60"/>
        <v>1.7833333333333354</v>
      </c>
      <c r="BO30" s="243">
        <f t="shared" si="60"/>
        <v>1.7966666666666689</v>
      </c>
      <c r="BP30" s="243">
        <f t="shared" si="60"/>
        <v>1.8100000000000023</v>
      </c>
      <c r="BQ30" s="243">
        <f t="shared" si="60"/>
        <v>1.8233333333333357</v>
      </c>
      <c r="BR30" s="243">
        <f t="shared" si="60"/>
        <v>1.8366666666666691</v>
      </c>
      <c r="BS30" s="238">
        <f>Hypothèses_et_résultats!I46</f>
        <v>1.85</v>
      </c>
    </row>
    <row r="31" spans="1:72" ht="42.75">
      <c r="A31" t="s">
        <v>109</v>
      </c>
      <c r="B31" s="33" t="s">
        <v>68</v>
      </c>
      <c r="C31" s="46"/>
      <c r="D31" s="46" t="s">
        <v>110</v>
      </c>
      <c r="E31" s="245" t="s">
        <v>111</v>
      </c>
      <c r="F31" s="222">
        <f>Hypothèses_et_résultats!$C$48</f>
        <v>0.56999999999999995</v>
      </c>
      <c r="G31" s="223">
        <f t="shared" si="56"/>
        <v>0.59499999999999997</v>
      </c>
      <c r="H31" s="223">
        <f t="shared" si="56"/>
        <v>0.62</v>
      </c>
      <c r="I31" s="223">
        <f t="shared" si="56"/>
        <v>0.64500000000000002</v>
      </c>
      <c r="J31" s="223">
        <f>Hypothèses_et_résultats!D48</f>
        <v>0.67</v>
      </c>
      <c r="K31" s="232">
        <f t="shared" si="57"/>
        <v>0.68333333333333335</v>
      </c>
      <c r="L31" s="232">
        <f t="shared" si="57"/>
        <v>0.69666666666666666</v>
      </c>
      <c r="M31" s="233">
        <f t="shared" si="57"/>
        <v>0.71</v>
      </c>
      <c r="N31" s="233">
        <f t="shared" si="57"/>
        <v>0.72333333333333327</v>
      </c>
      <c r="O31" s="233">
        <f t="shared" si="57"/>
        <v>0.73666666666666658</v>
      </c>
      <c r="P31" s="246">
        <f>Hypothèses_et_résultats!F48</f>
        <v>0.75</v>
      </c>
      <c r="Q31" s="233">
        <f t="shared" si="58"/>
        <v>0.77</v>
      </c>
      <c r="R31" s="233">
        <f t="shared" si="58"/>
        <v>0.79</v>
      </c>
      <c r="S31" s="233">
        <f t="shared" si="58"/>
        <v>0.81</v>
      </c>
      <c r="T31" s="233">
        <f t="shared" si="58"/>
        <v>0.83000000000000007</v>
      </c>
      <c r="U31" s="222">
        <f>Hypothèses_et_résultats!$G$48</f>
        <v>0.85</v>
      </c>
      <c r="V31" s="224">
        <f t="shared" ref="V31:AN31" si="61">U31+($AO31-$U31)/20</f>
        <v>0.85499999999999998</v>
      </c>
      <c r="W31" s="224">
        <f t="shared" si="61"/>
        <v>0.86</v>
      </c>
      <c r="X31" s="224">
        <f t="shared" si="61"/>
        <v>0.86499999999999999</v>
      </c>
      <c r="Y31" s="224">
        <f t="shared" si="61"/>
        <v>0.87</v>
      </c>
      <c r="Z31" s="224">
        <f t="shared" si="61"/>
        <v>0.875</v>
      </c>
      <c r="AA31" s="224">
        <f t="shared" si="61"/>
        <v>0.88</v>
      </c>
      <c r="AB31" s="224">
        <f t="shared" si="61"/>
        <v>0.88500000000000001</v>
      </c>
      <c r="AC31" s="224">
        <f t="shared" si="61"/>
        <v>0.89</v>
      </c>
      <c r="AD31" s="224">
        <f t="shared" si="61"/>
        <v>0.89500000000000002</v>
      </c>
      <c r="AE31" s="224">
        <f t="shared" si="61"/>
        <v>0.9</v>
      </c>
      <c r="AF31" s="224">
        <f t="shared" si="61"/>
        <v>0.90500000000000003</v>
      </c>
      <c r="AG31" s="224">
        <f t="shared" si="61"/>
        <v>0.91</v>
      </c>
      <c r="AH31" s="224">
        <f t="shared" si="61"/>
        <v>0.91500000000000004</v>
      </c>
      <c r="AI31" s="224">
        <f t="shared" si="61"/>
        <v>0.92</v>
      </c>
      <c r="AJ31" s="224">
        <f t="shared" si="61"/>
        <v>0.92500000000000004</v>
      </c>
      <c r="AK31" s="224">
        <f t="shared" si="61"/>
        <v>0.93</v>
      </c>
      <c r="AL31" s="224">
        <f t="shared" si="61"/>
        <v>0.93500000000000005</v>
      </c>
      <c r="AM31" s="224">
        <f t="shared" si="61"/>
        <v>0.94000000000000006</v>
      </c>
      <c r="AN31" s="224">
        <f t="shared" si="61"/>
        <v>0.94500000000000006</v>
      </c>
      <c r="AO31" s="222">
        <f>Hypothèses_et_résultats!$H$48</f>
        <v>0.95</v>
      </c>
      <c r="AP31" s="224">
        <f t="shared" ref="AP31:BR31" si="62">AO31+($BS31-$AO31)/30</f>
        <v>0.95</v>
      </c>
      <c r="AQ31" s="224">
        <f t="shared" si="62"/>
        <v>0.95</v>
      </c>
      <c r="AR31" s="224">
        <f t="shared" si="62"/>
        <v>0.95</v>
      </c>
      <c r="AS31" s="224">
        <f t="shared" si="62"/>
        <v>0.95</v>
      </c>
      <c r="AT31" s="224">
        <f t="shared" si="62"/>
        <v>0.95</v>
      </c>
      <c r="AU31" s="224">
        <f t="shared" si="62"/>
        <v>0.95</v>
      </c>
      <c r="AV31" s="224">
        <f t="shared" si="62"/>
        <v>0.95</v>
      </c>
      <c r="AW31" s="224">
        <f t="shared" si="62"/>
        <v>0.95</v>
      </c>
      <c r="AX31" s="224">
        <f t="shared" si="62"/>
        <v>0.95</v>
      </c>
      <c r="AY31" s="224">
        <f t="shared" si="62"/>
        <v>0.95</v>
      </c>
      <c r="AZ31" s="224">
        <f t="shared" si="62"/>
        <v>0.95</v>
      </c>
      <c r="BA31" s="224">
        <f t="shared" si="62"/>
        <v>0.95</v>
      </c>
      <c r="BB31" s="224">
        <f t="shared" si="62"/>
        <v>0.95</v>
      </c>
      <c r="BC31" s="224">
        <f t="shared" si="62"/>
        <v>0.95</v>
      </c>
      <c r="BD31" s="224">
        <f t="shared" si="62"/>
        <v>0.95</v>
      </c>
      <c r="BE31" s="224">
        <f t="shared" si="62"/>
        <v>0.95</v>
      </c>
      <c r="BF31" s="224">
        <f t="shared" si="62"/>
        <v>0.95</v>
      </c>
      <c r="BG31" s="224">
        <f t="shared" si="62"/>
        <v>0.95</v>
      </c>
      <c r="BH31" s="224">
        <f t="shared" si="62"/>
        <v>0.95</v>
      </c>
      <c r="BI31" s="224">
        <f t="shared" si="62"/>
        <v>0.95</v>
      </c>
      <c r="BJ31" s="224">
        <f t="shared" si="62"/>
        <v>0.95</v>
      </c>
      <c r="BK31" s="224">
        <f t="shared" si="62"/>
        <v>0.95</v>
      </c>
      <c r="BL31" s="224">
        <f t="shared" si="62"/>
        <v>0.95</v>
      </c>
      <c r="BM31" s="224">
        <f t="shared" si="62"/>
        <v>0.95</v>
      </c>
      <c r="BN31" s="224">
        <f t="shared" si="62"/>
        <v>0.95</v>
      </c>
      <c r="BO31" s="224">
        <f t="shared" si="62"/>
        <v>0.95</v>
      </c>
      <c r="BP31" s="224">
        <f t="shared" si="62"/>
        <v>0.95</v>
      </c>
      <c r="BQ31" s="224">
        <f t="shared" si="62"/>
        <v>0.95</v>
      </c>
      <c r="BR31" s="224">
        <f t="shared" si="62"/>
        <v>0.95</v>
      </c>
      <c r="BS31" s="222">
        <f>Hypothèses_et_résultats!$I$48</f>
        <v>0.95</v>
      </c>
    </row>
    <row r="32" spans="1:72" ht="25.7" customHeight="1">
      <c r="C32" s="1" t="s">
        <v>112</v>
      </c>
      <c r="E32" s="247" t="s">
        <v>200</v>
      </c>
      <c r="F32" s="248">
        <f>+F2+Module_Extension_Forêt!B12+Module_Extension_Forêt!B13</f>
        <v>4649</v>
      </c>
      <c r="G32" s="248">
        <f>+F32+G3-(G5*F2)-G9-(-1*G36)+Module_Extension_Forêt!C12+Module_Extension_Forêt!C13</f>
        <v>4684.4251389183928</v>
      </c>
      <c r="H32" s="248">
        <f>+G32+H3-(H5*G2)-H9-(-1*H36)+Module_Extension_Forêt!D12+Module_Extension_Forêt!D13</f>
        <v>4709.6287426825456</v>
      </c>
      <c r="I32" s="248">
        <f>+H32+I3-(I5*H2)-I9-(-1*I36)+Module_Extension_Forêt!E12+Module_Extension_Forêt!E13</f>
        <v>4733.5667531361705</v>
      </c>
      <c r="J32" s="248">
        <f>+I32+J3-(J5*I2)-J9-(-1*J36)+Module_Extension_Forêt!F12+Module_Extension_Forêt!F13</f>
        <v>4755.0961650966947</v>
      </c>
      <c r="K32" s="248">
        <f>+J32+K3-(K5*J2)-K9-(-1*K36)+Module_Extension_Forêt!G12+Module_Extension_Forêt!G13</f>
        <v>4778.9214411675748</v>
      </c>
      <c r="L32" s="248">
        <f>+K32+L3-(L5*K2)-L9-(-1*L36)+Module_Extension_Forêt!H12+Module_Extension_Forêt!H13</f>
        <v>4798.1460720362211</v>
      </c>
      <c r="M32" s="248">
        <f>+L32+M3-(M5*L2)-M9-(-1*M36)+Module_Extension_Forêt!I12+Module_Extension_Forêt!I13</f>
        <v>4811.9016721598673</v>
      </c>
      <c r="N32" s="248">
        <f>+M32+N3-(N5*M2)-N9-(-1*N36)+Module_Extension_Forêt!J12+Module_Extension_Forêt!J13</f>
        <v>4820.2064094422321</v>
      </c>
      <c r="O32" s="248">
        <f>+N32+O3-(O5*N2)-O9-(-1*O36)+Module_Extension_Forêt!K12+Module_Extension_Forêt!K13</f>
        <v>4823.0908355369384</v>
      </c>
      <c r="P32" s="248">
        <f>+O32+P3-(P5*O2)-P9-(-1*P36)+Module_Extension_Forêt!L12+Module_Extension_Forêt!L13</f>
        <v>4820.5999955163406</v>
      </c>
      <c r="Q32" s="248">
        <f>+P32+Q3-(Q5*P2)-Q9-(-1*Q36)+Module_Extension_Forêt!M12+Module_Extension_Forêt!M13</f>
        <v>4820.6225863852324</v>
      </c>
      <c r="R32" s="248">
        <f>+Q32+R3-(R5*Q2)-R9-(-1*R36)+Module_Extension_Forêt!N12+Module_Extension_Forêt!N13</f>
        <v>4823.1226414251814</v>
      </c>
      <c r="S32" s="248">
        <f>+R32+S3-(S5*R2)-S9-(-1*S36)+Module_Extension_Forêt!O12+Module_Extension_Forêt!O13</f>
        <v>4828.0662704942051</v>
      </c>
      <c r="T32" s="248">
        <f>+S32+T3-(T5*S2)-T9-(-1*T36)+Module_Extension_Forêt!P12+Module_Extension_Forêt!P13</f>
        <v>4835.4216600267664</v>
      </c>
      <c r="U32" s="248">
        <f>+T32+U3-(U5*T2)-U9-(-1*U36)+Module_Extension_Forêt!Q12+Module_Extension_Forêt!Q13</f>
        <v>4845.1590730337794</v>
      </c>
      <c r="V32" s="248">
        <f>+U32+V3-(V5*U2)-V9-(-1*V36)+Module_Extension_Forêt!R12+Module_Extension_Forêt!R13</f>
        <v>4854.5565460981425</v>
      </c>
      <c r="W32" s="248">
        <f>+V32+W3-(W5*V2)-W9-(-1*W36)+Module_Extension_Forêt!S12+Module_Extension_Forêt!S13</f>
        <v>4863.6119806056286</v>
      </c>
      <c r="X32" s="248">
        <f>+W32+X3-(X5*W2)-X9-(-1*X36)+Module_Extension_Forêt!T12+Module_Extension_Forêt!T13</f>
        <v>4872.3233727289262</v>
      </c>
      <c r="Y32" s="248">
        <f>+X32+Y3-(Y5*X2)-Y9-(-1*Y36)+Module_Extension_Forêt!U12+Module_Extension_Forêt!U13</f>
        <v>4880.688813427636</v>
      </c>
      <c r="Z32" s="248">
        <f>+Y32+Z3-(Z5*Y2)-Z9-(-1*Z36)+Module_Extension_Forêt!V12+Module_Extension_Forêt!V13</f>
        <v>4888.7064884482752</v>
      </c>
      <c r="AA32" s="248">
        <f>+Z32+AA3-(AA5*Z2)-AA9-(-1*AA36)+Module_Extension_Forêt!W12+Module_Extension_Forêt!W13</f>
        <v>4896.3711783242752</v>
      </c>
      <c r="AB32" s="248">
        <f>+AA32+AB3-(AB5*AA2)-AB9-(-1*AB36)+Module_Extension_Forêt!X12+Module_Extension_Forêt!X13</f>
        <v>4903.6812583759802</v>
      </c>
      <c r="AC32" s="248">
        <f>+AB32+AC3-(AC5*AB2)-AC9-(-1*AC36)+Module_Extension_Forêt!Y12+Module_Extension_Forêt!Y13</f>
        <v>4910.6351987106518</v>
      </c>
      <c r="AD32" s="248">
        <f>+AC32+AD3-(AD5*AC2)-AD9-(-1*AD36)+Module_Extension_Forêt!Z12+Module_Extension_Forêt!Z13</f>
        <v>4917.2315642224648</v>
      </c>
      <c r="AE32" s="248">
        <f>+AD32+AE3-(AE5*AD2)-AE9-(-1*AE36)+Module_Extension_Forêt!AA12+Module_Extension_Forêt!AA13</f>
        <v>4923.4690147125066</v>
      </c>
      <c r="AF32" s="248">
        <f>+AE32+AF3-(AF5*AE2)-AF9-(-1*AF36)+Module_Extension_Forêt!AB12+Module_Extension_Forêt!AB13</f>
        <v>4929.4994269343979</v>
      </c>
      <c r="AG32" s="248">
        <f>+AF32+AG3-(AG5*AF2)-AG9-(-1*AG36)+Module_Extension_Forêt!AC12+Module_Extension_Forêt!AC13</f>
        <v>4935.3117029583182</v>
      </c>
      <c r="AH32" s="248">
        <f>+AG32+AH3-(AH5*AG2)-AH9-(-1*AH36)+Module_Extension_Forêt!AD12+Module_Extension_Forêt!AD13</f>
        <v>4940.8993290084982</v>
      </c>
      <c r="AI32" s="248">
        <f>+AH32+AI3-(AI5*AH2)-AI9-(-1*AI36)+Module_Extension_Forêt!AE12+Module_Extension_Forêt!AE13</f>
        <v>4946.2558860960826</v>
      </c>
      <c r="AJ32" s="248">
        <f>+AI32+AJ3-(AJ5*AI2)-AJ9-(-1*AJ36)+Module_Extension_Forêt!AF12+Module_Extension_Forêt!AF13</f>
        <v>4951.3682482510585</v>
      </c>
      <c r="AK32" s="248">
        <f>+AJ32+AK3-(AK5*AJ2)-AK9-(-1*AK36)+Module_Extension_Forêt!AG12+Module_Extension_Forêt!AG13</f>
        <v>4956.2296438760031</v>
      </c>
      <c r="AL32" s="248">
        <f>+AK32+AL3-(AL5*AK2)-AL9-(-1*AL36)+Module_Extension_Forêt!AH12+Module_Extension_Forêt!AH13</f>
        <v>4960.8333961604048</v>
      </c>
      <c r="AM32" s="248">
        <f>+AL32+AM3-(AM5*AL2)-AM9-(-1*AM36)+Module_Extension_Forêt!AI12+Module_Extension_Forêt!AI13</f>
        <v>4965.1729230806686</v>
      </c>
      <c r="AN32" s="248">
        <f>+AM32+AN3-(AN5*AM2)-AN9-(-1*AN36)+Module_Extension_Forêt!AJ12+Module_Extension_Forêt!AJ13</f>
        <v>4969.241737400117</v>
      </c>
      <c r="AO32" s="248">
        <f>+AN32+AO3-(AO5*AN2)-AO9-(-1*AO36)+Module_Extension_Forêt!AK12+Module_Extension_Forêt!AK13</f>
        <v>4973.0334466689819</v>
      </c>
      <c r="AP32" s="248">
        <f>+AO32+AP3-(AP5*AO2)-AP9-(-1*AP36)+Module_Extension_Forêt!AL12+Module_Extension_Forêt!AL13</f>
        <v>4976.6126496934785</v>
      </c>
      <c r="AQ32" s="248">
        <f>+AP32+AQ3-(AQ5*AP2)-AQ9-(-1*AQ36)+Module_Extension_Forêt!AM12+Module_Extension_Forêt!AM13</f>
        <v>4979.9786504542171</v>
      </c>
      <c r="AR32" s="248">
        <f>+AQ32+AR3-(AR5*AQ2)-AR9-(-1*AR36)+Module_Extension_Forêt!AN12+Module_Extension_Forêt!AN13</f>
        <v>4983.1308189836727</v>
      </c>
      <c r="AS32" s="248">
        <f>+AR32+AS3-(AS5*AR2)-AS9-(-1*AS36)+Module_Extension_Forêt!AO12+Module_Extension_Forêt!AO13</f>
        <v>4986.0685913661837</v>
      </c>
      <c r="AT32" s="248">
        <f>+AS32+AT3-(AT5*AS2)-AT9-(-1*AT36)+Module_Extension_Forêt!AP12+Module_Extension_Forêt!AP13</f>
        <v>4988.7914697379583</v>
      </c>
      <c r="AU32" s="248">
        <f>+AT32+AU3-(AU5*AT2)-AU9-(-1*AU36)+Module_Extension_Forêt!AQ12+Module_Extension_Forêt!AQ13</f>
        <v>4991.2990222870685</v>
      </c>
      <c r="AV32" s="248">
        <f>+AU32+AV3-(AV5*AU2)-AV9-(-1*AV36)+Module_Extension_Forêt!AR12+Module_Extension_Forêt!AR13</f>
        <v>4993.5908832534533</v>
      </c>
      <c r="AW32" s="248">
        <f>+AV32+AW3-(AW5*AV2)-AW9-(-1*AW36)+Module_Extension_Forêt!AS12+Module_Extension_Forêt!AS13</f>
        <v>4995.6667529289161</v>
      </c>
      <c r="AX32" s="248">
        <f>+AW32+AX3-(AX5*AW2)-AX9-(-1*AX36)+Module_Extension_Forêt!AT12+Module_Extension_Forêt!AT13</f>
        <v>4997.5263976571296</v>
      </c>
      <c r="AY32" s="248">
        <f>+AX32+AY3-(AY5*AX2)-AY9-(-1*AY36)+Module_Extension_Forêt!AU12+Module_Extension_Forêt!AU13</f>
        <v>4999.1696498336278</v>
      </c>
      <c r="AZ32" s="248">
        <f>+AY32+AZ3-(AZ5*AY2)-AZ9-(-1*AZ36)+Module_Extension_Forêt!AV12+Module_Extension_Forêt!AV13</f>
        <v>5000.5964079058158</v>
      </c>
      <c r="BA32" s="248">
        <f>+AZ32+BA3-(BA5*AZ2)-BA9-(-1*BA36)+Module_Extension_Forêt!AW12+Module_Extension_Forêt!AW13</f>
        <v>5001.8066363729604</v>
      </c>
      <c r="BB32" s="248">
        <f>+BA32+BB3-(BB5*BA2)-BB9-(-1*BB36)+Module_Extension_Forêt!AX12+Module_Extension_Forêt!AX13</f>
        <v>5002.8003657861982</v>
      </c>
      <c r="BC32" s="248">
        <f>+BB32+BC3-(BC5*BB2)-BC9-(-1*BC36)+Module_Extension_Forêt!AY12+Module_Extension_Forêt!AY13</f>
        <v>5003.5776927485276</v>
      </c>
      <c r="BD32" s="248">
        <f>+BC32+BD3-(BD5*BC2)-BD9-(-1*BD36)+Module_Extension_Forêt!AZ12+Module_Extension_Forêt!AZ13</f>
        <v>5004.138779914816</v>
      </c>
      <c r="BE32" s="248">
        <f>+BD32+BE3-(BE5*BD2)-BE9-(-1*BE36)+Module_Extension_Forêt!BA12+Module_Extension_Forêt!BA13</f>
        <v>5004.483855991798</v>
      </c>
      <c r="BF32" s="248">
        <f>+BE32+BF3-(BF5*BE2)-BF9-(-1*BF36)+Module_Extension_Forêt!BB12+Module_Extension_Forêt!BB13</f>
        <v>5004.6132157380707</v>
      </c>
      <c r="BG32" s="248">
        <f>+BF32+BG3-(BG5*BF2)-BG9-(-1*BG36)+Module_Extension_Forêt!BC12+Module_Extension_Forêt!BC13</f>
        <v>5004.5272199640985</v>
      </c>
      <c r="BH32" s="248">
        <f>+BG32+BH3-(BH5*BG2)-BH9-(-1*BH36)+Module_Extension_Forêt!BD12+Module_Extension_Forêt!BD13</f>
        <v>5004.2262955322121</v>
      </c>
      <c r="BI32" s="248">
        <f>+BH32+BI3-(BI5*BH2)-BI9-(-1*BI36)+Module_Extension_Forêt!BE12+Module_Extension_Forêt!BE13</f>
        <v>5003.7109353566102</v>
      </c>
      <c r="BJ32" s="248">
        <f>+BI32+BJ3-(BJ5*BI2)-BJ9-(-1*BJ36)+Module_Extension_Forêt!BF12+Module_Extension_Forêt!BF13</f>
        <v>5002.9827650700199</v>
      </c>
      <c r="BK32" s="248">
        <f>+BJ32+BK3-(BK5*BJ2)-BK9-(-1*BK36)+Module_Extension_Forêt!BG12+Module_Extension_Forêt!BG13</f>
        <v>5002.0434763570374</v>
      </c>
      <c r="BL32" s="248">
        <f>+BK32+BL3-(BL5*BK2)-BL9-(-1*BL36)+Module_Extension_Forêt!BH12+Module_Extension_Forêt!BH13</f>
        <v>5000.8948269541243</v>
      </c>
      <c r="BM32" s="248">
        <f>+BL32+BM3-(BM5*BL2)-BM9-(-1*BM36)+Module_Extension_Forêt!BI12+Module_Extension_Forêt!BI13</f>
        <v>4999.5386406496082</v>
      </c>
      <c r="BN32" s="248">
        <f>+BM32+BN3-(BN5*BM2)-BN9-(-1*BN36)+Module_Extension_Forêt!BJ12+Module_Extension_Forêt!BJ13</f>
        <v>4997.9768072836832</v>
      </c>
      <c r="BO32" s="248">
        <f>+BN32+BO3-(BO5*BN2)-BO9-(-1*BO36)+Module_Extension_Forêt!BK12+Module_Extension_Forêt!BK13</f>
        <v>4996.211282748407</v>
      </c>
      <c r="BP32" s="248">
        <f>+BO32+BP3-(BP5*BO2)-BP9-(-1*BP36)+Module_Extension_Forêt!BL12+Module_Extension_Forêt!BL13</f>
        <v>4994.2440889877071</v>
      </c>
      <c r="BQ32" s="248">
        <f>+BP32+BQ3-(BQ5*BP2)-BQ9-(-1*BQ36)+Module_Extension_Forêt!BM12+Module_Extension_Forêt!BM13</f>
        <v>4992.0773139973735</v>
      </c>
      <c r="BR32" s="248">
        <f>+BQ32+BR3-(BR5*BQ2)-BR9-(-1*BR36)+Module_Extension_Forêt!BN12+Module_Extension_Forêt!BN13</f>
        <v>4989.7131118250645</v>
      </c>
      <c r="BS32" s="248">
        <f>+BR32+BS3-(BS5*BR2)-BS9-(-1*BS36)+Module_Extension_Forêt!BO12+Module_Extension_Forêt!BO13</f>
        <v>4987.1537025703037</v>
      </c>
    </row>
    <row r="33" spans="1:1021" ht="15.75" customHeight="1">
      <c r="B33"/>
      <c r="C33" s="48"/>
      <c r="D33" s="48"/>
      <c r="E33" s="249" t="s">
        <v>113</v>
      </c>
      <c r="F33" s="248">
        <f t="shared" ref="F33:AK33" si="63">+F32+F63</f>
        <v>5073</v>
      </c>
      <c r="G33" s="248">
        <f t="shared" si="63"/>
        <v>5101.4251389183928</v>
      </c>
      <c r="H33" s="248">
        <f t="shared" si="63"/>
        <v>5125.6287426825456</v>
      </c>
      <c r="I33" s="248">
        <f t="shared" si="63"/>
        <v>5141.5667531361705</v>
      </c>
      <c r="J33" s="248">
        <f t="shared" si="63"/>
        <v>5159.0961650966947</v>
      </c>
      <c r="K33" s="248">
        <f t="shared" si="63"/>
        <v>5190.9214411675748</v>
      </c>
      <c r="L33" s="248">
        <f t="shared" si="63"/>
        <v>5220.1460720362211</v>
      </c>
      <c r="M33" s="248">
        <f t="shared" si="63"/>
        <v>5252.5347808965298</v>
      </c>
      <c r="N33" s="248">
        <f t="shared" si="63"/>
        <v>5278.8787977621114</v>
      </c>
      <c r="O33" s="248">
        <f t="shared" si="63"/>
        <v>5299.2085627232227</v>
      </c>
      <c r="P33" s="248">
        <f t="shared" si="63"/>
        <v>5313.5680080926177</v>
      </c>
      <c r="Q33" s="248">
        <f t="shared" si="63"/>
        <v>5327.9155660137485</v>
      </c>
      <c r="R33" s="248">
        <f t="shared" si="63"/>
        <v>5342.3991356283641</v>
      </c>
      <c r="S33" s="248">
        <f t="shared" si="63"/>
        <v>5357.1545740900656</v>
      </c>
      <c r="T33" s="248">
        <f t="shared" si="63"/>
        <v>5372.3066420423393</v>
      </c>
      <c r="U33" s="248">
        <f t="shared" si="63"/>
        <v>5387.9698857807598</v>
      </c>
      <c r="V33" s="248">
        <f t="shared" si="63"/>
        <v>5403.1738664339882</v>
      </c>
      <c r="W33" s="248">
        <f t="shared" si="63"/>
        <v>5417.9222141532209</v>
      </c>
      <c r="X33" s="248">
        <f t="shared" si="63"/>
        <v>5432.218187819476</v>
      </c>
      <c r="Y33" s="248">
        <f t="shared" si="63"/>
        <v>5446.0647062540429</v>
      </c>
      <c r="Z33" s="248">
        <f t="shared" si="63"/>
        <v>5459.4643773388643</v>
      </c>
      <c r="AA33" s="248">
        <f t="shared" si="63"/>
        <v>5472.416025186807</v>
      </c>
      <c r="AB33" s="248">
        <f t="shared" si="63"/>
        <v>5484.9217154924245</v>
      </c>
      <c r="AC33" s="248">
        <f t="shared" si="63"/>
        <v>5496.9832791850567</v>
      </c>
      <c r="AD33" s="248">
        <f t="shared" si="63"/>
        <v>5508.6023344979485</v>
      </c>
      <c r="AE33" s="248">
        <f t="shared" si="63"/>
        <v>5519.7803076794644</v>
      </c>
      <c r="AF33" s="248">
        <f t="shared" si="63"/>
        <v>5530.6715742509969</v>
      </c>
      <c r="AG33" s="248">
        <f t="shared" si="63"/>
        <v>5541.2672852966834</v>
      </c>
      <c r="AH33" s="248">
        <f t="shared" si="63"/>
        <v>5551.5629430261688</v>
      </c>
      <c r="AI33" s="248">
        <f t="shared" si="63"/>
        <v>5561.5539270126892</v>
      </c>
      <c r="AJ33" s="248">
        <f t="shared" si="63"/>
        <v>5571.2287069851945</v>
      </c>
      <c r="AK33" s="248">
        <f t="shared" si="63"/>
        <v>5580.5819177672274</v>
      </c>
      <c r="AL33" s="248">
        <f t="shared" ref="AL33:BQ33" si="64">+AL32+AL63</f>
        <v>5589.6081123666281</v>
      </c>
      <c r="AM33" s="248">
        <f t="shared" si="64"/>
        <v>5598.3017738020908</v>
      </c>
      <c r="AN33" s="248">
        <f t="shared" si="64"/>
        <v>5606.6573261377198</v>
      </c>
      <c r="AO33" s="248">
        <f t="shared" si="64"/>
        <v>5614.6691447786352</v>
      </c>
      <c r="AP33" s="248">
        <f t="shared" si="64"/>
        <v>5622.4378114718356</v>
      </c>
      <c r="AQ33" s="248">
        <f t="shared" si="64"/>
        <v>5629.9620414536912</v>
      </c>
      <c r="AR33" s="248">
        <f t="shared" si="64"/>
        <v>5637.2405980056765</v>
      </c>
      <c r="AS33" s="248">
        <f t="shared" si="64"/>
        <v>5644.2722936602231</v>
      </c>
      <c r="AT33" s="248">
        <f t="shared" si="64"/>
        <v>5651.0559913258385</v>
      </c>
      <c r="AU33" s="248">
        <f t="shared" si="64"/>
        <v>5657.5906053368535</v>
      </c>
      <c r="AV33" s="248">
        <f t="shared" si="64"/>
        <v>5663.8751024328949</v>
      </c>
      <c r="AW33" s="248">
        <f t="shared" si="64"/>
        <v>5669.9085026727489</v>
      </c>
      <c r="AX33" s="248">
        <f t="shared" si="64"/>
        <v>5675.6898802870382</v>
      </c>
      <c r="AY33" s="248">
        <f t="shared" si="64"/>
        <v>5681.2183644737834</v>
      </c>
      <c r="AZ33" s="248">
        <f t="shared" si="64"/>
        <v>5686.4931401407075</v>
      </c>
      <c r="BA33" s="248">
        <f t="shared" si="64"/>
        <v>5691.5134485978106</v>
      </c>
      <c r="BB33" s="248">
        <f t="shared" si="64"/>
        <v>5696.2785882035787</v>
      </c>
      <c r="BC33" s="248">
        <f t="shared" si="64"/>
        <v>5700.787914967912</v>
      </c>
      <c r="BD33" s="248">
        <f t="shared" si="64"/>
        <v>5705.040843114677</v>
      </c>
      <c r="BE33" s="248">
        <f t="shared" si="64"/>
        <v>5709.0368456065917</v>
      </c>
      <c r="BF33" s="248">
        <f t="shared" si="64"/>
        <v>5712.7754546349479</v>
      </c>
      <c r="BG33" s="248">
        <f t="shared" si="64"/>
        <v>5716.2562620765539</v>
      </c>
      <c r="BH33" s="248">
        <f t="shared" si="64"/>
        <v>5719.4789199200668</v>
      </c>
      <c r="BI33" s="248">
        <f t="shared" si="64"/>
        <v>5722.4431406637814</v>
      </c>
      <c r="BJ33" s="248">
        <f t="shared" si="64"/>
        <v>5725.1497643534358</v>
      </c>
      <c r="BK33" s="248">
        <f t="shared" si="64"/>
        <v>5727.5996922618451</v>
      </c>
      <c r="BL33" s="248">
        <f t="shared" si="64"/>
        <v>5729.7938872119976</v>
      </c>
      <c r="BM33" s="248">
        <f t="shared" si="64"/>
        <v>5731.7333738785237</v>
      </c>
      <c r="BN33" s="248">
        <f t="shared" si="64"/>
        <v>5733.4192390689686</v>
      </c>
      <c r="BO33" s="248">
        <f t="shared" si="64"/>
        <v>5734.852631986234</v>
      </c>
      <c r="BP33" s="248">
        <f t="shared" si="64"/>
        <v>5736.0347644734475</v>
      </c>
      <c r="BQ33" s="248">
        <f t="shared" si="64"/>
        <v>5736.9669112424226</v>
      </c>
      <c r="BR33" s="248">
        <f t="shared" ref="BR33:BS33" si="65">+BR32+BR63</f>
        <v>5737.6504100868333</v>
      </c>
      <c r="BS33" s="248">
        <f t="shared" si="65"/>
        <v>5738.086662081103</v>
      </c>
    </row>
    <row r="34" spans="1:1021" ht="15.75" customHeight="1">
      <c r="B34" s="44" t="s">
        <v>114</v>
      </c>
      <c r="C34" s="1" t="s">
        <v>69</v>
      </c>
      <c r="E34" s="206" t="s">
        <v>115</v>
      </c>
      <c r="F34" s="250">
        <f>F3-(F5*F2)-F9</f>
        <v>57.424473149917219</v>
      </c>
      <c r="G34" s="205">
        <f t="shared" ref="G34:AL34" si="66">G3-(G5*F2)-G9</f>
        <v>48.367798479631716</v>
      </c>
      <c r="H34" s="205">
        <f t="shared" si="66"/>
        <v>37.301776044789875</v>
      </c>
      <c r="I34" s="205">
        <f t="shared" si="66"/>
        <v>32.716086693963319</v>
      </c>
      <c r="J34" s="205">
        <f t="shared" si="66"/>
        <v>30.159411880524118</v>
      </c>
      <c r="K34" s="205">
        <f t="shared" si="66"/>
        <v>32.383816302075715</v>
      </c>
      <c r="L34" s="205">
        <f t="shared" si="66"/>
        <v>27.532651204604988</v>
      </c>
      <c r="M34" s="205">
        <f t="shared" si="66"/>
        <v>20.956647492232023</v>
      </c>
      <c r="N34" s="205">
        <f t="shared" si="66"/>
        <v>14.425346608754381</v>
      </c>
      <c r="O34" s="205">
        <f t="shared" si="66"/>
        <v>7.9399085862386158</v>
      </c>
      <c r="P34" s="205">
        <f>P3-(P5*O2)-P9</f>
        <v>1.5014934567513762</v>
      </c>
      <c r="Q34" s="205">
        <f t="shared" si="66"/>
        <v>3.3449243462408447</v>
      </c>
      <c r="R34" s="205">
        <f t="shared" si="66"/>
        <v>5.1713885172981406</v>
      </c>
      <c r="S34" s="205">
        <f t="shared" si="66"/>
        <v>6.9829625463715956</v>
      </c>
      <c r="T34" s="205">
        <f t="shared" si="66"/>
        <v>8.7817230099095838</v>
      </c>
      <c r="U34" s="205">
        <f t="shared" si="66"/>
        <v>10.569746484360451</v>
      </c>
      <c r="V34" s="205">
        <f t="shared" si="66"/>
        <v>9.9110065417108899</v>
      </c>
      <c r="W34" s="205">
        <f t="shared" si="66"/>
        <v>9.254867984834334</v>
      </c>
      <c r="X34" s="205">
        <f t="shared" si="66"/>
        <v>8.6014256006453138</v>
      </c>
      <c r="Y34" s="205">
        <f t="shared" si="66"/>
        <v>7.9507741760582888</v>
      </c>
      <c r="Z34" s="205">
        <f t="shared" si="66"/>
        <v>7.3030084979877756</v>
      </c>
      <c r="AA34" s="205">
        <f t="shared" si="66"/>
        <v>6.6582233533482338</v>
      </c>
      <c r="AB34" s="205">
        <f t="shared" si="66"/>
        <v>6.0165135290542082</v>
      </c>
      <c r="AC34" s="205">
        <f t="shared" si="66"/>
        <v>5.3779738120201728</v>
      </c>
      <c r="AD34" s="205">
        <f t="shared" si="66"/>
        <v>4.7426989891606439</v>
      </c>
      <c r="AE34" s="205">
        <f t="shared" si="66"/>
        <v>4.1107838473901097</v>
      </c>
      <c r="AF34" s="205">
        <f t="shared" si="66"/>
        <v>3.482323173623044</v>
      </c>
      <c r="AG34" s="205">
        <f t="shared" si="66"/>
        <v>2.8574117547739775</v>
      </c>
      <c r="AH34" s="205">
        <f t="shared" si="66"/>
        <v>2.2361443777573982</v>
      </c>
      <c r="AI34" s="205">
        <f t="shared" si="66"/>
        <v>1.6186158294877941</v>
      </c>
      <c r="AJ34" s="205">
        <f t="shared" si="66"/>
        <v>1.0049208968796535</v>
      </c>
      <c r="AK34" s="205">
        <f t="shared" si="66"/>
        <v>0.39515436684749261</v>
      </c>
      <c r="AL34" s="205">
        <f t="shared" si="66"/>
        <v>-0.21058897369420038</v>
      </c>
      <c r="AM34" s="205">
        <f t="shared" ref="AM34:BS34" si="67">AM3-(AM5*AL2)-AM9</f>
        <v>-0.81221433783090902</v>
      </c>
      <c r="AN34" s="205">
        <f t="shared" si="67"/>
        <v>-1.4096269386481595</v>
      </c>
      <c r="AO34" s="205">
        <f t="shared" si="67"/>
        <v>-2.0027319892315063</v>
      </c>
      <c r="AP34" s="205">
        <f t="shared" si="67"/>
        <v>-2.4025049002652423</v>
      </c>
      <c r="AQ34" s="205">
        <f t="shared" si="67"/>
        <v>-2.7992404973571183</v>
      </c>
      <c r="AR34" s="205">
        <f t="shared" si="67"/>
        <v>-3.1928727286411487</v>
      </c>
      <c r="AS34" s="205">
        <f t="shared" si="67"/>
        <v>-3.5833355422512909</v>
      </c>
      <c r="AT34" s="205">
        <f t="shared" si="67"/>
        <v>-3.970562886321531</v>
      </c>
      <c r="AU34" s="205">
        <f t="shared" si="67"/>
        <v>-4.3544887089858832</v>
      </c>
      <c r="AV34" s="205">
        <f t="shared" si="67"/>
        <v>-4.735046958378291</v>
      </c>
      <c r="AW34" s="205">
        <f t="shared" si="67"/>
        <v>-5.1121715826327829</v>
      </c>
      <c r="AX34" s="205">
        <f t="shared" si="67"/>
        <v>-5.4857965298833307</v>
      </c>
      <c r="AY34" s="205">
        <f t="shared" si="67"/>
        <v>-5.855855748263906</v>
      </c>
      <c r="AZ34" s="205">
        <f t="shared" si="67"/>
        <v>-6.2222831859085233</v>
      </c>
      <c r="BA34" s="205">
        <f t="shared" si="67"/>
        <v>-6.58501279095114</v>
      </c>
      <c r="BB34" s="205">
        <f t="shared" si="67"/>
        <v>-6.9439785115257564</v>
      </c>
      <c r="BC34" s="205">
        <f t="shared" si="67"/>
        <v>-7.2991142957663726</v>
      </c>
      <c r="BD34" s="205">
        <f t="shared" si="67"/>
        <v>-7.6503540918069461</v>
      </c>
      <c r="BE34" s="205">
        <f t="shared" si="67"/>
        <v>-7.9976318477814914</v>
      </c>
      <c r="BF34" s="205">
        <f t="shared" si="67"/>
        <v>-8.3408815118239801</v>
      </c>
      <c r="BG34" s="205">
        <f t="shared" si="67"/>
        <v>-8.6800370320684124</v>
      </c>
      <c r="BH34" s="205">
        <f t="shared" si="67"/>
        <v>-9.01503235664876</v>
      </c>
      <c r="BI34" s="205">
        <f t="shared" si="67"/>
        <v>-9.3458014336989947</v>
      </c>
      <c r="BJ34" s="205">
        <f t="shared" si="67"/>
        <v>-9.6722782113531451</v>
      </c>
      <c r="BK34" s="205">
        <f t="shared" si="67"/>
        <v>-9.9943966377451687</v>
      </c>
      <c r="BL34" s="205">
        <f t="shared" si="67"/>
        <v>-10.312090661009051</v>
      </c>
      <c r="BM34" s="205">
        <f t="shared" si="67"/>
        <v>-10.625294229278808</v>
      </c>
      <c r="BN34" s="205">
        <f t="shared" si="67"/>
        <v>-10.933941290688381</v>
      </c>
      <c r="BO34" s="205">
        <f t="shared" si="67"/>
        <v>-11.237965793371785</v>
      </c>
      <c r="BP34" s="205">
        <f t="shared" si="67"/>
        <v>-11.537301685463007</v>
      </c>
      <c r="BQ34" s="205">
        <f t="shared" si="67"/>
        <v>-11.831882915096031</v>
      </c>
      <c r="BR34" s="205">
        <f t="shared" si="67"/>
        <v>-12.121643430404845</v>
      </c>
      <c r="BS34" s="205">
        <f t="shared" si="67"/>
        <v>-12.406517179523377</v>
      </c>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23"/>
      <c r="FE34" s="23"/>
      <c r="FF34" s="23"/>
      <c r="FG34" s="23"/>
      <c r="FH34" s="23"/>
      <c r="FI34" s="23"/>
      <c r="FJ34" s="23"/>
      <c r="FK34" s="23"/>
      <c r="FL34" s="23"/>
      <c r="FM34" s="23"/>
      <c r="FN34" s="23"/>
      <c r="FO34" s="23"/>
      <c r="FP34" s="23"/>
      <c r="FQ34" s="23"/>
      <c r="FR34" s="23"/>
      <c r="FS34" s="23"/>
      <c r="FT34" s="23"/>
      <c r="FU34" s="23"/>
      <c r="FV34" s="23"/>
      <c r="FW34" s="23"/>
      <c r="FX34" s="23"/>
      <c r="FY34" s="23"/>
      <c r="FZ34" s="23"/>
      <c r="GA34" s="23"/>
      <c r="GB34" s="23"/>
      <c r="GC34" s="23"/>
      <c r="GD34" s="23"/>
      <c r="GE34" s="23"/>
      <c r="GF34" s="23"/>
      <c r="GG34" s="23"/>
      <c r="GH34" s="23"/>
      <c r="GI34" s="23"/>
      <c r="GJ34" s="23"/>
      <c r="GK34" s="23"/>
      <c r="GL34" s="23"/>
      <c r="GM34" s="23"/>
      <c r="GN34" s="23"/>
      <c r="GO34" s="23"/>
      <c r="GP34" s="23"/>
      <c r="GQ34" s="23"/>
      <c r="GR34" s="23"/>
      <c r="GS34" s="23"/>
      <c r="GT34" s="23"/>
      <c r="GU34" s="23"/>
      <c r="GV34" s="23"/>
      <c r="GW34" s="23"/>
      <c r="GX34" s="23"/>
      <c r="GY34" s="23"/>
      <c r="GZ34" s="23"/>
      <c r="HA34" s="23"/>
      <c r="HB34" s="23"/>
      <c r="HC34" s="23"/>
      <c r="HD34" s="23"/>
      <c r="HE34" s="23"/>
      <c r="HF34" s="23"/>
      <c r="HG34" s="23"/>
      <c r="HH34" s="23"/>
      <c r="HI34" s="23"/>
      <c r="HJ34" s="23"/>
      <c r="HK34" s="23"/>
      <c r="HL34" s="23"/>
      <c r="HM34" s="23"/>
      <c r="HN34" s="23"/>
      <c r="HO34" s="23"/>
      <c r="HP34" s="23"/>
      <c r="HQ34" s="23"/>
      <c r="HR34" s="23"/>
      <c r="HS34" s="23"/>
      <c r="HT34" s="23"/>
      <c r="HU34" s="23"/>
      <c r="HV34" s="23"/>
      <c r="HW34" s="23"/>
      <c r="HX34" s="23"/>
      <c r="HY34" s="23"/>
      <c r="HZ34" s="23"/>
      <c r="IA34" s="23"/>
      <c r="IB34" s="23"/>
      <c r="IC34" s="23"/>
      <c r="ID34" s="23"/>
      <c r="IE34" s="23"/>
      <c r="IF34" s="23"/>
      <c r="IG34" s="23"/>
      <c r="IH34" s="23"/>
      <c r="II34" s="23"/>
      <c r="IJ34" s="23"/>
      <c r="IK34" s="23"/>
      <c r="IL34" s="23"/>
      <c r="IM34" s="23"/>
      <c r="IN34" s="23"/>
      <c r="IO34" s="23"/>
      <c r="IP34" s="23"/>
      <c r="IQ34" s="23"/>
      <c r="IR34" s="23"/>
      <c r="IS34" s="23"/>
      <c r="IT34" s="23"/>
      <c r="IU34" s="23"/>
      <c r="IV34" s="23"/>
      <c r="IW34" s="23"/>
      <c r="IX34" s="23"/>
      <c r="IY34" s="23"/>
      <c r="IZ34" s="23"/>
      <c r="JA34" s="23"/>
      <c r="JB34" s="23"/>
      <c r="JC34" s="23"/>
      <c r="JD34" s="23"/>
      <c r="JE34" s="23"/>
      <c r="JF34" s="23"/>
      <c r="JG34" s="23"/>
      <c r="JH34" s="23"/>
      <c r="JI34" s="23"/>
      <c r="JJ34" s="23"/>
      <c r="JK34" s="23"/>
      <c r="JL34" s="23"/>
      <c r="JM34" s="23"/>
      <c r="JN34" s="23"/>
      <c r="JO34" s="23"/>
      <c r="JP34" s="23"/>
      <c r="JQ34" s="23"/>
      <c r="JR34" s="23"/>
      <c r="JS34" s="23"/>
      <c r="JT34" s="23"/>
      <c r="JU34" s="23"/>
      <c r="JV34" s="23"/>
      <c r="JW34" s="23"/>
      <c r="JX34" s="23"/>
      <c r="JY34" s="23"/>
      <c r="JZ34" s="23"/>
      <c r="KA34" s="23"/>
      <c r="KB34" s="23"/>
      <c r="KC34" s="23"/>
      <c r="KD34" s="23"/>
      <c r="KE34" s="23"/>
      <c r="KF34" s="23"/>
      <c r="KG34" s="23"/>
      <c r="KH34" s="23"/>
      <c r="KI34" s="23"/>
      <c r="KJ34" s="23"/>
      <c r="KK34" s="23"/>
      <c r="KL34" s="23"/>
      <c r="KM34" s="23"/>
      <c r="KN34" s="23"/>
      <c r="KO34" s="23"/>
      <c r="KP34" s="23"/>
      <c r="KQ34" s="23"/>
      <c r="KR34" s="23"/>
      <c r="KS34" s="23"/>
      <c r="KT34" s="23"/>
      <c r="KU34" s="23"/>
      <c r="KV34" s="23"/>
      <c r="KW34" s="23"/>
      <c r="KX34" s="23"/>
      <c r="KY34" s="23"/>
      <c r="KZ34" s="23"/>
      <c r="LA34" s="23"/>
      <c r="LB34" s="23"/>
      <c r="LC34" s="23"/>
      <c r="LD34" s="23"/>
      <c r="LE34" s="23"/>
      <c r="LF34" s="23"/>
      <c r="LG34" s="23"/>
      <c r="LH34" s="23"/>
      <c r="LI34" s="23"/>
      <c r="LJ34" s="23"/>
      <c r="LK34" s="23"/>
      <c r="LL34" s="23"/>
      <c r="LM34" s="23"/>
      <c r="LN34" s="23"/>
      <c r="LO34" s="23"/>
      <c r="LP34" s="23"/>
      <c r="LQ34" s="23"/>
      <c r="LR34" s="23"/>
      <c r="LS34" s="23"/>
      <c r="LT34" s="23"/>
      <c r="LU34" s="23"/>
      <c r="LV34" s="23"/>
      <c r="LW34" s="23"/>
      <c r="LX34" s="23"/>
      <c r="LY34" s="23"/>
      <c r="LZ34" s="23"/>
      <c r="MA34" s="23"/>
      <c r="MB34" s="23"/>
      <c r="MC34" s="23"/>
      <c r="MD34" s="23"/>
      <c r="ME34" s="23"/>
      <c r="MF34" s="23"/>
      <c r="MG34" s="23"/>
      <c r="MH34" s="23"/>
      <c r="MI34" s="23"/>
      <c r="MJ34" s="23"/>
      <c r="MK34" s="23"/>
      <c r="ML34" s="23"/>
      <c r="MM34" s="23"/>
      <c r="MN34" s="23"/>
      <c r="MO34" s="23"/>
      <c r="MP34" s="23"/>
      <c r="MQ34" s="23"/>
      <c r="MR34" s="23"/>
      <c r="MS34" s="23"/>
      <c r="MT34" s="23"/>
      <c r="MU34" s="23"/>
      <c r="MV34" s="23"/>
      <c r="MW34" s="23"/>
      <c r="MX34" s="23"/>
      <c r="MY34" s="23"/>
      <c r="MZ34" s="23"/>
      <c r="NA34" s="23"/>
      <c r="NB34" s="23"/>
      <c r="NC34" s="23"/>
      <c r="ND34" s="23"/>
      <c r="NE34" s="23"/>
      <c r="NF34" s="23"/>
      <c r="NG34" s="23"/>
      <c r="NH34" s="23"/>
      <c r="NI34" s="23"/>
      <c r="NJ34" s="23"/>
      <c r="NK34" s="23"/>
      <c r="NL34" s="23"/>
      <c r="NM34" s="23"/>
      <c r="NN34" s="23"/>
      <c r="NO34" s="23"/>
      <c r="NP34" s="23"/>
      <c r="NQ34" s="23"/>
      <c r="NR34" s="23"/>
      <c r="NS34" s="23"/>
      <c r="NT34" s="23"/>
      <c r="NU34" s="23"/>
      <c r="NV34" s="23"/>
      <c r="NW34" s="23"/>
      <c r="NX34" s="23"/>
      <c r="NY34" s="23"/>
      <c r="NZ34" s="23"/>
      <c r="OA34" s="23"/>
      <c r="OB34" s="23"/>
      <c r="OC34" s="23"/>
      <c r="OD34" s="23"/>
      <c r="OE34" s="23"/>
      <c r="OF34" s="23"/>
      <c r="OG34" s="23"/>
      <c r="OH34" s="23"/>
      <c r="OI34" s="23"/>
      <c r="OJ34" s="23"/>
      <c r="OK34" s="23"/>
      <c r="OL34" s="23"/>
      <c r="OM34" s="23"/>
      <c r="ON34" s="23"/>
      <c r="OO34" s="23"/>
      <c r="OP34" s="23"/>
      <c r="OQ34" s="23"/>
      <c r="OR34" s="23"/>
      <c r="OS34" s="23"/>
      <c r="OT34" s="23"/>
      <c r="OU34" s="23"/>
      <c r="OV34" s="23"/>
      <c r="OW34" s="23"/>
      <c r="OX34" s="23"/>
      <c r="OY34" s="23"/>
      <c r="OZ34" s="23"/>
      <c r="PA34" s="23"/>
      <c r="PB34" s="23"/>
      <c r="PC34" s="23"/>
      <c r="PD34" s="23"/>
      <c r="PE34" s="23"/>
      <c r="PF34" s="23"/>
      <c r="PG34" s="23"/>
      <c r="PH34" s="23"/>
      <c r="PI34" s="23"/>
      <c r="PJ34" s="23"/>
      <c r="PK34" s="23"/>
      <c r="PL34" s="23"/>
      <c r="PM34" s="23"/>
      <c r="PN34" s="23"/>
      <c r="PO34" s="23"/>
      <c r="PP34" s="23"/>
      <c r="PQ34" s="23"/>
      <c r="PR34" s="23"/>
      <c r="PS34" s="23"/>
      <c r="PT34" s="23"/>
      <c r="PU34" s="23"/>
      <c r="PV34" s="23"/>
      <c r="PW34" s="23"/>
      <c r="PX34" s="23"/>
      <c r="PY34" s="23"/>
      <c r="PZ34" s="23"/>
      <c r="QA34" s="23"/>
      <c r="QB34" s="23"/>
      <c r="QC34" s="23"/>
      <c r="QD34" s="23"/>
      <c r="QE34" s="23"/>
      <c r="QF34" s="23"/>
      <c r="QG34" s="23"/>
      <c r="QH34" s="23"/>
      <c r="QI34" s="23"/>
      <c r="QJ34" s="23"/>
      <c r="QK34" s="23"/>
      <c r="QL34" s="23"/>
      <c r="QM34" s="23"/>
      <c r="QN34" s="23"/>
      <c r="QO34" s="23"/>
      <c r="QP34" s="23"/>
      <c r="QQ34" s="23"/>
      <c r="QR34" s="23"/>
      <c r="QS34" s="23"/>
      <c r="QT34" s="23"/>
      <c r="QU34" s="23"/>
      <c r="QV34" s="23"/>
      <c r="QW34" s="23"/>
      <c r="QX34" s="23"/>
      <c r="QY34" s="23"/>
      <c r="QZ34" s="23"/>
      <c r="RA34" s="23"/>
      <c r="RB34" s="23"/>
      <c r="RC34" s="23"/>
      <c r="RD34" s="23"/>
      <c r="RE34" s="23"/>
      <c r="RF34" s="23"/>
      <c r="RG34" s="23"/>
      <c r="RH34" s="23"/>
      <c r="RI34" s="23"/>
      <c r="RJ34" s="23"/>
      <c r="RK34" s="23"/>
      <c r="RL34" s="23"/>
      <c r="RM34" s="23"/>
      <c r="RN34" s="23"/>
      <c r="RO34" s="23"/>
      <c r="RP34" s="23"/>
      <c r="RQ34" s="23"/>
      <c r="RR34" s="23"/>
      <c r="RS34" s="23"/>
      <c r="RT34" s="23"/>
      <c r="RU34" s="23"/>
      <c r="RV34" s="23"/>
      <c r="RW34" s="23"/>
      <c r="RX34" s="23"/>
      <c r="RY34" s="23"/>
      <c r="RZ34" s="23"/>
      <c r="SA34" s="23"/>
      <c r="SB34" s="23"/>
      <c r="SC34" s="23"/>
      <c r="SD34" s="23"/>
      <c r="SE34" s="23"/>
      <c r="SF34" s="23"/>
      <c r="SG34" s="23"/>
      <c r="SH34" s="23"/>
      <c r="SI34" s="23"/>
      <c r="SJ34" s="23"/>
      <c r="SK34" s="23"/>
      <c r="SL34" s="23"/>
      <c r="SM34" s="23"/>
      <c r="SN34" s="23"/>
      <c r="SO34" s="23"/>
      <c r="SP34" s="23"/>
      <c r="SQ34" s="23"/>
      <c r="SR34" s="23"/>
      <c r="SS34" s="23"/>
      <c r="ST34" s="23"/>
      <c r="SU34" s="23"/>
      <c r="SV34" s="23"/>
      <c r="SW34" s="23"/>
      <c r="SX34" s="23"/>
      <c r="SY34" s="23"/>
      <c r="SZ34" s="23"/>
      <c r="TA34" s="23"/>
      <c r="TB34" s="23"/>
      <c r="TC34" s="23"/>
      <c r="TD34" s="23"/>
      <c r="TE34" s="23"/>
      <c r="TF34" s="23"/>
      <c r="TG34" s="23"/>
      <c r="TH34" s="23"/>
      <c r="TI34" s="23"/>
      <c r="TJ34" s="23"/>
      <c r="TK34" s="23"/>
      <c r="TL34" s="23"/>
      <c r="TM34" s="23"/>
      <c r="TN34" s="23"/>
      <c r="TO34" s="23"/>
      <c r="TP34" s="23"/>
      <c r="TQ34" s="23"/>
      <c r="TR34" s="23"/>
      <c r="TS34" s="23"/>
      <c r="TT34" s="23"/>
      <c r="TU34" s="23"/>
      <c r="TV34" s="23"/>
      <c r="TW34" s="23"/>
      <c r="TX34" s="23"/>
      <c r="TY34" s="23"/>
      <c r="TZ34" s="23"/>
      <c r="UA34" s="23"/>
      <c r="UB34" s="23"/>
      <c r="UC34" s="23"/>
      <c r="UD34" s="23"/>
      <c r="UE34" s="23"/>
      <c r="UF34" s="23"/>
      <c r="UG34" s="23"/>
      <c r="UH34" s="23"/>
      <c r="UI34" s="23"/>
      <c r="UJ34" s="23"/>
      <c r="UK34" s="23"/>
      <c r="UL34" s="23"/>
      <c r="UM34" s="23"/>
      <c r="UN34" s="23"/>
      <c r="UO34" s="23"/>
      <c r="UP34" s="23"/>
      <c r="UQ34" s="23"/>
      <c r="UR34" s="23"/>
      <c r="US34" s="23"/>
      <c r="UT34" s="23"/>
      <c r="UU34" s="23"/>
      <c r="UV34" s="23"/>
      <c r="UW34" s="23"/>
      <c r="UX34" s="23"/>
      <c r="UY34" s="23"/>
      <c r="UZ34" s="23"/>
      <c r="VA34" s="23"/>
      <c r="VB34" s="23"/>
      <c r="VC34" s="23"/>
      <c r="VD34" s="23"/>
      <c r="VE34" s="23"/>
      <c r="VF34" s="23"/>
      <c r="VG34" s="23"/>
      <c r="VH34" s="23"/>
      <c r="VI34" s="23"/>
      <c r="VJ34" s="23"/>
      <c r="VK34" s="23"/>
      <c r="VL34" s="23"/>
      <c r="VM34" s="23"/>
      <c r="VN34" s="23"/>
      <c r="VO34" s="23"/>
      <c r="VP34" s="23"/>
      <c r="VQ34" s="23"/>
      <c r="VR34" s="23"/>
      <c r="VS34" s="23"/>
      <c r="VT34" s="23"/>
      <c r="VU34" s="23"/>
      <c r="VV34" s="23"/>
      <c r="VW34" s="23"/>
      <c r="VX34" s="23"/>
      <c r="VY34" s="23"/>
      <c r="VZ34" s="23"/>
      <c r="WA34" s="23"/>
      <c r="WB34" s="23"/>
      <c r="WC34" s="23"/>
      <c r="WD34" s="23"/>
      <c r="WE34" s="23"/>
      <c r="WF34" s="23"/>
      <c r="WG34" s="23"/>
      <c r="WH34" s="23"/>
      <c r="WI34" s="23"/>
      <c r="WJ34" s="23"/>
      <c r="WK34" s="23"/>
      <c r="WL34" s="23"/>
      <c r="WM34" s="23"/>
      <c r="WN34" s="23"/>
      <c r="WO34" s="23"/>
      <c r="WP34" s="23"/>
      <c r="WQ34" s="23"/>
      <c r="WR34" s="23"/>
      <c r="WS34" s="23"/>
      <c r="WT34" s="23"/>
      <c r="WU34" s="23"/>
      <c r="WV34" s="23"/>
      <c r="WW34" s="23"/>
      <c r="WX34" s="23"/>
      <c r="WY34" s="23"/>
      <c r="WZ34" s="23"/>
      <c r="XA34" s="23"/>
      <c r="XB34" s="23"/>
      <c r="XC34" s="23"/>
      <c r="XD34" s="23"/>
      <c r="XE34" s="23"/>
      <c r="XF34" s="23"/>
      <c r="XG34" s="23"/>
      <c r="XH34" s="23"/>
      <c r="XI34" s="23"/>
      <c r="XJ34" s="23"/>
      <c r="XK34" s="23"/>
      <c r="XL34" s="23"/>
      <c r="XM34" s="23"/>
      <c r="XN34" s="23"/>
      <c r="XO34" s="23"/>
      <c r="XP34" s="23"/>
      <c r="XQ34" s="23"/>
      <c r="XR34" s="23"/>
      <c r="XS34" s="23"/>
      <c r="XT34" s="23"/>
      <c r="XU34" s="23"/>
      <c r="XV34" s="23"/>
      <c r="XW34" s="23"/>
      <c r="XX34" s="23"/>
      <c r="XY34" s="23"/>
      <c r="XZ34" s="23"/>
      <c r="YA34" s="23"/>
      <c r="YB34" s="23"/>
      <c r="YC34" s="23"/>
      <c r="YD34" s="23"/>
      <c r="YE34" s="23"/>
      <c r="YF34" s="23"/>
      <c r="YG34" s="23"/>
      <c r="YH34" s="23"/>
      <c r="YI34" s="23"/>
      <c r="YJ34" s="23"/>
      <c r="YK34" s="23"/>
      <c r="YL34" s="23"/>
      <c r="YM34" s="23"/>
      <c r="YN34" s="23"/>
      <c r="YO34" s="23"/>
      <c r="YP34" s="23"/>
      <c r="YQ34" s="23"/>
      <c r="YR34" s="23"/>
      <c r="YS34" s="23"/>
      <c r="YT34" s="23"/>
      <c r="YU34" s="23"/>
      <c r="YV34" s="23"/>
      <c r="YW34" s="23"/>
      <c r="YX34" s="23"/>
      <c r="YY34" s="23"/>
      <c r="YZ34" s="23"/>
      <c r="ZA34" s="23"/>
      <c r="ZB34" s="23"/>
      <c r="ZC34" s="23"/>
      <c r="ZD34" s="23"/>
      <c r="ZE34" s="23"/>
      <c r="ZF34" s="23"/>
      <c r="ZG34" s="23"/>
      <c r="ZH34" s="23"/>
      <c r="ZI34" s="23"/>
      <c r="ZJ34" s="23"/>
      <c r="ZK34" s="23"/>
      <c r="ZL34" s="23"/>
      <c r="ZM34" s="23"/>
      <c r="ZN34" s="23"/>
      <c r="ZO34" s="23"/>
      <c r="ZP34" s="23"/>
      <c r="ZQ34" s="23"/>
      <c r="ZR34" s="23"/>
      <c r="ZS34" s="23"/>
      <c r="ZT34" s="23"/>
      <c r="ZU34" s="23"/>
      <c r="ZV34" s="23"/>
      <c r="ZW34" s="23"/>
      <c r="ZX34" s="23"/>
      <c r="ZY34" s="23"/>
      <c r="ZZ34" s="23"/>
      <c r="AAA34" s="23"/>
      <c r="AAB34" s="23"/>
      <c r="AAC34" s="23"/>
      <c r="AAD34" s="23"/>
      <c r="AAE34" s="23"/>
      <c r="AAF34" s="23"/>
      <c r="AAG34" s="23"/>
      <c r="AAH34" s="23"/>
      <c r="AAI34" s="23"/>
      <c r="AAJ34" s="23"/>
      <c r="AAK34" s="23"/>
      <c r="AAL34" s="23"/>
      <c r="AAM34" s="23"/>
      <c r="AAN34" s="23"/>
      <c r="AAO34" s="23"/>
      <c r="AAP34" s="23"/>
      <c r="AAQ34" s="23"/>
      <c r="AAR34" s="23"/>
      <c r="AAS34" s="23"/>
      <c r="AAT34" s="23"/>
      <c r="AAU34" s="23"/>
      <c r="AAV34" s="23"/>
      <c r="AAW34" s="23"/>
      <c r="AAX34" s="23"/>
      <c r="AAY34" s="23"/>
      <c r="AAZ34" s="23"/>
      <c r="ABA34" s="23"/>
      <c r="ABB34" s="23"/>
      <c r="ABC34" s="23"/>
      <c r="ABD34" s="23"/>
      <c r="ABE34" s="23"/>
      <c r="ABF34" s="23"/>
      <c r="ABG34" s="23"/>
      <c r="ABH34" s="23"/>
      <c r="ABI34" s="23"/>
      <c r="ABJ34" s="23"/>
      <c r="ABK34" s="23"/>
      <c r="ABL34" s="23"/>
      <c r="ABM34" s="23"/>
      <c r="ABN34" s="23"/>
      <c r="ABO34" s="23"/>
      <c r="ABP34" s="23"/>
      <c r="ABQ34" s="23"/>
      <c r="ABR34" s="23"/>
      <c r="ABS34" s="23"/>
      <c r="ABT34" s="23"/>
      <c r="ABU34" s="23"/>
      <c r="ABV34" s="23"/>
      <c r="ABW34" s="23"/>
      <c r="ABX34" s="23"/>
      <c r="ABY34" s="23"/>
      <c r="ABZ34" s="23"/>
      <c r="ACA34" s="23"/>
      <c r="ACB34" s="23"/>
      <c r="ACC34" s="23"/>
      <c r="ACD34" s="23"/>
      <c r="ACE34" s="23"/>
      <c r="ACF34" s="23"/>
      <c r="ACG34" s="23"/>
      <c r="ACH34" s="23"/>
      <c r="ACI34" s="23"/>
      <c r="ACJ34" s="23"/>
      <c r="ACK34" s="23"/>
      <c r="ACL34" s="23"/>
      <c r="ACM34" s="23"/>
      <c r="ACN34" s="23"/>
      <c r="ACO34" s="23"/>
      <c r="ACP34" s="23"/>
      <c r="ACQ34" s="23"/>
      <c r="ACR34" s="23"/>
      <c r="ACS34" s="23"/>
      <c r="ACT34" s="23"/>
      <c r="ACU34" s="23"/>
      <c r="ACV34" s="23"/>
      <c r="ACW34" s="23"/>
      <c r="ACX34" s="23"/>
      <c r="ACY34" s="23"/>
      <c r="ACZ34" s="23"/>
      <c r="ADA34" s="23"/>
      <c r="ADB34" s="23"/>
      <c r="ADC34" s="23"/>
      <c r="ADD34" s="23"/>
      <c r="ADE34" s="23"/>
      <c r="ADF34" s="23"/>
      <c r="ADG34" s="23"/>
      <c r="ADH34" s="23"/>
      <c r="ADI34" s="23"/>
      <c r="ADJ34" s="23"/>
      <c r="ADK34" s="23"/>
      <c r="ADL34" s="23"/>
      <c r="ADM34" s="23"/>
      <c r="ADN34" s="23"/>
      <c r="ADO34" s="23"/>
      <c r="ADP34" s="23"/>
      <c r="ADQ34" s="23"/>
      <c r="ADR34" s="23"/>
      <c r="ADS34" s="23"/>
      <c r="ADT34" s="23"/>
      <c r="ADU34" s="23"/>
      <c r="ADV34" s="23"/>
      <c r="ADW34" s="23"/>
      <c r="ADX34" s="23"/>
      <c r="ADY34" s="23"/>
      <c r="ADZ34" s="23"/>
      <c r="AEA34" s="23"/>
      <c r="AEB34" s="23"/>
      <c r="AEC34" s="23"/>
      <c r="AED34" s="23"/>
      <c r="AEE34" s="23"/>
      <c r="AEF34" s="23"/>
      <c r="AEG34" s="23"/>
      <c r="AEH34" s="23"/>
      <c r="AEI34" s="23"/>
      <c r="AEJ34" s="23"/>
      <c r="AEK34" s="23"/>
      <c r="AEL34" s="23"/>
      <c r="AEM34" s="23"/>
      <c r="AEN34" s="23"/>
      <c r="AEO34" s="23"/>
      <c r="AEP34" s="23"/>
      <c r="AEQ34" s="23"/>
      <c r="AER34" s="23"/>
      <c r="AES34" s="23"/>
      <c r="AET34" s="23"/>
      <c r="AEU34" s="23"/>
      <c r="AEV34" s="23"/>
      <c r="AEW34" s="23"/>
      <c r="AEX34" s="23"/>
      <c r="AEY34" s="23"/>
      <c r="AEZ34" s="23"/>
      <c r="AFA34" s="23"/>
      <c r="AFB34" s="23"/>
      <c r="AFC34" s="23"/>
      <c r="AFD34" s="23"/>
      <c r="AFE34" s="23"/>
      <c r="AFF34" s="23"/>
      <c r="AFG34" s="23"/>
      <c r="AFH34" s="23"/>
      <c r="AFI34" s="23"/>
      <c r="AFJ34" s="23"/>
      <c r="AFK34" s="23"/>
      <c r="AFL34" s="23"/>
      <c r="AFM34" s="23"/>
      <c r="AFN34" s="23"/>
      <c r="AFO34" s="23"/>
      <c r="AFP34" s="23"/>
      <c r="AFQ34" s="23"/>
      <c r="AFR34" s="23"/>
      <c r="AFS34" s="23"/>
      <c r="AFT34" s="23"/>
      <c r="AFU34" s="23"/>
      <c r="AFV34" s="23"/>
      <c r="AFW34" s="23"/>
      <c r="AFX34" s="23"/>
      <c r="AFY34" s="23"/>
      <c r="AFZ34" s="23"/>
      <c r="AGA34" s="23"/>
      <c r="AGB34" s="23"/>
      <c r="AGC34" s="23"/>
      <c r="AGD34" s="23"/>
      <c r="AGE34" s="23"/>
      <c r="AGF34" s="23"/>
      <c r="AGG34" s="23"/>
      <c r="AGH34" s="23"/>
      <c r="AGI34" s="23"/>
      <c r="AGJ34" s="23"/>
      <c r="AGK34" s="23"/>
      <c r="AGL34" s="23"/>
      <c r="AGM34" s="23"/>
      <c r="AGN34" s="23"/>
      <c r="AGO34" s="23"/>
      <c r="AGP34" s="23"/>
      <c r="AGQ34" s="23"/>
      <c r="AGR34" s="23"/>
      <c r="AGS34" s="23"/>
      <c r="AGT34" s="23"/>
      <c r="AGU34" s="23"/>
      <c r="AGV34" s="23"/>
      <c r="AGW34" s="23"/>
      <c r="AGX34" s="23"/>
      <c r="AGY34" s="23"/>
      <c r="AGZ34" s="23"/>
      <c r="AHA34" s="23"/>
      <c r="AHB34" s="23"/>
      <c r="AHC34" s="23"/>
      <c r="AHD34" s="23"/>
      <c r="AHE34" s="23"/>
      <c r="AHF34" s="23"/>
      <c r="AHG34" s="23"/>
      <c r="AHH34" s="23"/>
      <c r="AHI34" s="23"/>
      <c r="AHJ34" s="23"/>
      <c r="AHK34" s="23"/>
      <c r="AHL34" s="23"/>
      <c r="AHM34" s="23"/>
      <c r="AHN34" s="23"/>
      <c r="AHO34" s="23"/>
      <c r="AHP34" s="23"/>
      <c r="AHQ34" s="23"/>
      <c r="AHR34" s="23"/>
      <c r="AHS34" s="23"/>
      <c r="AHT34" s="23"/>
      <c r="AHU34" s="23"/>
      <c r="AHV34" s="23"/>
      <c r="AHW34" s="23"/>
      <c r="AHX34" s="23"/>
      <c r="AHY34" s="23"/>
      <c r="AHZ34" s="23"/>
      <c r="AIA34" s="23"/>
      <c r="AIB34" s="23"/>
      <c r="AIC34" s="23"/>
      <c r="AID34" s="23"/>
      <c r="AIE34" s="23"/>
      <c r="AIF34" s="23"/>
      <c r="AIG34" s="23"/>
      <c r="AIH34" s="23"/>
      <c r="AII34" s="23"/>
      <c r="AIJ34" s="23"/>
      <c r="AIK34" s="23"/>
      <c r="AIL34" s="23"/>
      <c r="AIM34" s="23"/>
      <c r="AIN34" s="23"/>
      <c r="AIO34" s="23"/>
      <c r="AIP34" s="23"/>
      <c r="AIQ34" s="23"/>
      <c r="AIR34" s="23"/>
      <c r="AIS34" s="23"/>
      <c r="AIT34" s="23"/>
      <c r="AIU34" s="23"/>
      <c r="AIV34" s="23"/>
      <c r="AIW34" s="23"/>
      <c r="AIX34" s="23"/>
      <c r="AIY34" s="23"/>
      <c r="AIZ34" s="23"/>
      <c r="AJA34" s="23"/>
      <c r="AJB34" s="23"/>
      <c r="AJC34" s="23"/>
      <c r="AJD34" s="23"/>
      <c r="AJE34" s="23"/>
      <c r="AJF34" s="23"/>
      <c r="AJG34" s="23"/>
      <c r="AJH34" s="23"/>
      <c r="AJI34" s="23"/>
      <c r="AJJ34" s="23"/>
      <c r="AJK34" s="23"/>
      <c r="AJL34" s="23"/>
      <c r="AJM34" s="23"/>
      <c r="AJN34" s="23"/>
      <c r="AJO34" s="23"/>
      <c r="AJP34" s="23"/>
      <c r="AJQ34" s="23"/>
      <c r="AJR34" s="23"/>
      <c r="AJS34" s="23"/>
      <c r="AJT34" s="23"/>
      <c r="AJU34" s="23"/>
      <c r="AJV34" s="23"/>
      <c r="AJW34" s="23"/>
      <c r="AJX34" s="23"/>
      <c r="AJY34" s="23"/>
      <c r="AJZ34" s="23"/>
      <c r="AKA34" s="23"/>
      <c r="AKB34" s="23"/>
      <c r="AKC34" s="23"/>
      <c r="AKD34" s="23"/>
      <c r="AKE34" s="23"/>
      <c r="AKF34" s="23"/>
      <c r="AKG34" s="23"/>
      <c r="AKH34" s="23"/>
      <c r="AKI34" s="23"/>
      <c r="AKJ34" s="23"/>
      <c r="AKK34" s="23"/>
      <c r="AKL34" s="23"/>
      <c r="AKM34" s="23"/>
      <c r="AKN34" s="23"/>
      <c r="AKO34" s="23"/>
      <c r="AKP34" s="23"/>
      <c r="AKQ34" s="23"/>
      <c r="AKR34" s="23"/>
      <c r="AKS34" s="23"/>
      <c r="AKT34" s="23"/>
      <c r="AKU34" s="23"/>
      <c r="AKV34" s="23"/>
      <c r="AKW34" s="23"/>
      <c r="AKX34" s="23"/>
      <c r="AKY34" s="23"/>
      <c r="AKZ34" s="23"/>
      <c r="ALA34" s="23"/>
      <c r="ALB34" s="23"/>
      <c r="ALC34" s="23"/>
      <c r="ALD34" s="23"/>
      <c r="ALE34" s="23"/>
      <c r="ALF34" s="23"/>
      <c r="ALG34" s="23"/>
      <c r="ALH34" s="23"/>
      <c r="ALI34" s="23"/>
      <c r="ALJ34" s="23"/>
      <c r="ALK34" s="23"/>
      <c r="ALL34" s="23"/>
      <c r="ALM34" s="23"/>
      <c r="ALN34" s="23"/>
      <c r="ALO34" s="23"/>
      <c r="ALP34" s="23"/>
      <c r="ALQ34" s="23"/>
      <c r="ALR34" s="23"/>
      <c r="ALS34" s="23"/>
      <c r="ALT34" s="23"/>
      <c r="ALU34" s="23"/>
      <c r="ALV34" s="23"/>
      <c r="ALW34" s="23"/>
      <c r="ALX34" s="23"/>
      <c r="ALY34" s="23"/>
      <c r="ALZ34" s="23"/>
      <c r="AMA34" s="23"/>
      <c r="AMB34" s="23"/>
      <c r="AMC34" s="23"/>
      <c r="AMD34" s="23"/>
      <c r="AME34" s="23"/>
      <c r="AMF34" s="23"/>
      <c r="AMG34" s="23"/>
    </row>
    <row r="35" spans="1:1021" ht="31.7" customHeight="1">
      <c r="B35" s="44" t="s">
        <v>116</v>
      </c>
      <c r="C35" s="1" t="s">
        <v>69</v>
      </c>
      <c r="E35" s="206" t="s">
        <v>117</v>
      </c>
      <c r="F35" s="251">
        <f>F8*(1+Hypothèses_et_résultats!$C$66)/(1-F7)/(F3-(F5*F2)+Module_Extension_Forêt!B12+Module_Extension_Forêt!B13)</f>
        <v>0.53960486965435195</v>
      </c>
      <c r="G35" s="252">
        <f>G9/(G3-(G5*F2)+Module_Extension_Forêt!C12+Module_Extension_Forêt!C13)</f>
        <v>0.59090798632480956</v>
      </c>
      <c r="H35" s="252">
        <f>H9/(H3-(H5*G2)+Module_Extension_Forêt!D12+Module_Extension_Forêt!D13)</f>
        <v>0.66027028962374523</v>
      </c>
      <c r="I35" s="252">
        <f>I9/(I3-(I5*H2)+Module_Extension_Forêt!E12+Module_Extension_Forêt!E13)</f>
        <v>0.70135045848318078</v>
      </c>
      <c r="J35" s="252">
        <f>J9/(J3-(J5*I2)+Module_Extension_Forêt!F12+Module_Extension_Forêt!F13)</f>
        <v>0.71678048983270393</v>
      </c>
      <c r="K35" s="252">
        <f>K9/(K3-(K5*J2)+Module_Extension_Forêt!G12+Module_Extension_Forêt!G13)</f>
        <v>0.69339440644520733</v>
      </c>
      <c r="L35" s="252">
        <f>L9/(L3-(L5*K2)+Module_Extension_Forêt!H12+Module_Extension_Forêt!H13)</f>
        <v>0.73565541976241577</v>
      </c>
      <c r="M35" s="252">
        <f>M9/(M3-(M5*L2)+Module_Extension_Forêt!I12+Module_Extension_Forêt!I13)</f>
        <v>0.78600625113461609</v>
      </c>
      <c r="N35" s="252">
        <f>N9/(N3-(N5*M2)+Module_Extension_Forêt!J12+Module_Extension_Forêt!J13)</f>
        <v>0.84039829919915054</v>
      </c>
      <c r="O35" s="252">
        <f>O9/(O3-(O5*N2)+Module_Extension_Forêt!K12+Module_Extension_Forêt!K13)</f>
        <v>0.89920541019385847</v>
      </c>
      <c r="P35" s="252">
        <f>P9/(P3-(P5*O2)+Module_Extension_Forêt!L12+Module_Extension_Forêt!L13)</f>
        <v>0.96280559421221512</v>
      </c>
      <c r="Q35" s="252">
        <f>Q9/(Q3-(Q5*P2)+Module_Extension_Forêt!M12+Module_Extension_Forêt!M13)</f>
        <v>0.9404997811041742</v>
      </c>
      <c r="R35" s="253">
        <f>R9/(R3-(R5*Q2)+Module_Extension_Forêt!N12+Module_Extension_Forêt!N13)</f>
        <v>0.91975476306250692</v>
      </c>
      <c r="S35" s="253">
        <f>S9/(S3-(S5*R2)+Module_Extension_Forêt!O12+Module_Extension_Forêt!O13)</f>
        <v>0.90040605830251952</v>
      </c>
      <c r="T35" s="253">
        <f>T9/(T3-(T5*S2)+Module_Extension_Forêt!P12+Module_Extension_Forêt!P13)</f>
        <v>0.88231034479426529</v>
      </c>
      <c r="U35" s="252">
        <f>U9/(U3-(U5*T2)+Module_Extension_Forêt!Q12+Module_Extension_Forêt!Q13)</f>
        <v>0.86534213432106266</v>
      </c>
      <c r="V35" s="253">
        <f>V9/(V3-(V5*U2)+Module_Extension_Forêt!R12+Module_Extension_Forêt!R13)</f>
        <v>0.86930395930825088</v>
      </c>
      <c r="W35" s="253">
        <f>W9/(W3-(W5*V2)+Module_Extension_Forêt!S12+Module_Extension_Forêt!S13)</f>
        <v>0.87332035875719738</v>
      </c>
      <c r="X35" s="253">
        <f>X9/(X3-(X5*W2)+Module_Extension_Forêt!T12+Module_Extension_Forêt!T13)</f>
        <v>0.87739151739508014</v>
      </c>
      <c r="Y35" s="253">
        <f>Y9/(Y3-(Y5*X2)+Module_Extension_Forêt!U12+Module_Extension_Forêt!U13)</f>
        <v>0.88151761466657286</v>
      </c>
      <c r="Z35" s="253">
        <f>Z9/(Z3-(Z5*Y2)+Module_Extension_Forêt!V12+Module_Extension_Forêt!V13)</f>
        <v>0.88569882412319356</v>
      </c>
      <c r="AA35" s="253">
        <f>AA9/(AA3-(AA5*Z2)+Module_Extension_Forêt!W12+Module_Extension_Forêt!W13)</f>
        <v>0.8899667134785928</v>
      </c>
      <c r="AB35" s="253">
        <f>AB9/(AB3-(AB5*AA2)+Module_Extension_Forêt!X12+Module_Extension_Forêt!X13)</f>
        <v>0.89429065135640484</v>
      </c>
      <c r="AC35" s="253">
        <f>AC9/(AC3-(AC5*AB2)+Module_Extension_Forêt!Y12+Module_Extension_Forêt!Y13)</f>
        <v>0.89867080610102601</v>
      </c>
      <c r="AD35" s="253">
        <f>AD9/(AD3-(AD5*AC2)+Module_Extension_Forêt!Z12+Module_Extension_Forêt!Z13)</f>
        <v>0.90310733776444718</v>
      </c>
      <c r="AE35" s="253">
        <f>AE9/(AE3-(AE5*AD2)+Module_Extension_Forêt!AA12+Module_Extension_Forêt!AA13)</f>
        <v>0.9076003962572603</v>
      </c>
      <c r="AF35" s="253">
        <f>AF9/(AF3-(AF5*AE2)+Module_Extension_Forêt!AB12+Module_Extension_Forêt!AB13)</f>
        <v>0.91070925858004348</v>
      </c>
      <c r="AG35" s="253">
        <f>AG9/(AG3-(AG5*AF2)+Module_Extension_Forêt!AC12+Module_Extension_Forêt!AC13)</f>
        <v>0.91394448756888524</v>
      </c>
      <c r="AH35" s="253">
        <f>AH9/(AH3-(AH5*AG2)+Module_Extension_Forêt!AD12+Module_Extension_Forêt!AD13)</f>
        <v>0.91726486150083819</v>
      </c>
      <c r="AI35" s="253">
        <f>AI9/(AI3-(AI5*AH2)+Module_Extension_Forêt!AE12+Module_Extension_Forêt!AE13)</f>
        <v>0.92067107838789997</v>
      </c>
      <c r="AJ35" s="253">
        <f>AJ9/(AJ3-(AJ5*AI2)+Module_Extension_Forêt!AF12+Module_Extension_Forêt!AF13)</f>
        <v>0.92422967747378515</v>
      </c>
      <c r="AK35" s="253">
        <f>AK9/(AK3-(AK5*AJ2)+Module_Extension_Forêt!AG12+Module_Extension_Forêt!AG13)</f>
        <v>0.92788192944182557</v>
      </c>
      <c r="AL35" s="253">
        <f>AL9/(AL3-(AL5*AK2)+Module_Extension_Forêt!AH12+Module_Extension_Forêt!AH13)</f>
        <v>0.93162880011208427</v>
      </c>
      <c r="AM35" s="253">
        <f>AM9/(AM3-(AM5*AL2)+Module_Extension_Forêt!AI12+Module_Extension_Forêt!AI13)</f>
        <v>0.93547129613364488</v>
      </c>
      <c r="AN35" s="253">
        <f>AN9/(AN3-(AN5*AM2)+Module_Extension_Forêt!AJ12+Module_Extension_Forêt!AJ13)</f>
        <v>0.93941046556634078</v>
      </c>
      <c r="AO35" s="253">
        <f>AO9/(AO3-(AO5*AN2)+Module_Extension_Forêt!AK12+Module_Extension_Forêt!AK13)</f>
        <v>0.94344739849975578</v>
      </c>
      <c r="AP35" s="253">
        <f>AP9/(AP3-(AP5*AO2)+Module_Extension_Forêt!AL12+Module_Extension_Forêt!AL13)</f>
        <v>0.945594899770002</v>
      </c>
      <c r="AQ35" s="253">
        <f>AQ9/(AQ3-(AQ5*AP2)+Module_Extension_Forêt!AM12+Module_Extension_Forêt!AM13)</f>
        <v>0.94775928170296497</v>
      </c>
      <c r="AR35" s="253">
        <f>AR9/(AR3-(AR5*AQ2)+Module_Extension_Forêt!AN12+Module_Extension_Forêt!AN13)</f>
        <v>0.94994003393572513</v>
      </c>
      <c r="AS35" s="253">
        <f>AS9/(AS3-(AS5*AR2)+Module_Extension_Forêt!AO12+Module_Extension_Forêt!AO13)</f>
        <v>0.9521366358813016</v>
      </c>
      <c r="AT35" s="253">
        <f>AT9/(AT3-(AT5*AS2)+Module_Extension_Forêt!AP12+Module_Extension_Forêt!AP13)</f>
        <v>0.95434855646188754</v>
      </c>
      <c r="AU35" s="253">
        <f>AU9/(AU3-(AU5*AT2)+Module_Extension_Forêt!AQ12+Module_Extension_Forêt!AQ13)</f>
        <v>0.95657525384494135</v>
      </c>
      <c r="AV35" s="253">
        <f>AV9/(AV3-(AV5*AU2)+Module_Extension_Forêt!AR12+Module_Extension_Forêt!AR13)</f>
        <v>0.95881617518240947</v>
      </c>
      <c r="AW35" s="253">
        <f>AW9/(AW3-(AW5*AV2)+Module_Extension_Forêt!AS12+Module_Extension_Forêt!AS13)</f>
        <v>0.96107075635338379</v>
      </c>
      <c r="AX35" s="253">
        <f>AX9/(AX3-(AX5*AW2)+Module_Extension_Forêt!AT12+Module_Extension_Forêt!AT13)</f>
        <v>0.96333842171050488</v>
      </c>
      <c r="AY35" s="253">
        <f>AY9/(AY3-(AY5*AX2)+Module_Extension_Forêt!AU12+Module_Extension_Forêt!AU13)</f>
        <v>0.96561858383044108</v>
      </c>
      <c r="AZ35" s="253">
        <f>AZ9/(AZ3-(AZ5*AY2)+Module_Extension_Forêt!AV12+Module_Extension_Forêt!AV13)</f>
        <v>0.96791064326879372</v>
      </c>
      <c r="BA35" s="253">
        <f>BA9/(BA3-(BA5*AZ2)+Module_Extension_Forêt!AW12+Module_Extension_Forêt!AW13)</f>
        <v>0.97021398831979067</v>
      </c>
      <c r="BB35" s="253">
        <f>BB9/(BB3-(BB5*BA2)+Module_Extension_Forêt!AX12+Module_Extension_Forêt!AX13)</f>
        <v>0.97252799478114982</v>
      </c>
      <c r="BC35" s="253">
        <f>BC9/(BC3-(BC5*BB2)+Module_Extension_Forêt!AY12+Module_Extension_Forêt!AY13)</f>
        <v>0.97485202572451457</v>
      </c>
      <c r="BD35" s="253">
        <f>BD9/(BD3-(BD5*BC2)+Module_Extension_Forêt!AZ12+Module_Extension_Forêt!AZ13)</f>
        <v>0.97718543127187052</v>
      </c>
      <c r="BE35" s="253">
        <f>BE9/(BE3-(BE5*BD2)+Module_Extension_Forêt!BA12+Module_Extension_Forêt!BA13)</f>
        <v>0.97952754837838552</v>
      </c>
      <c r="BF35" s="253">
        <f>BF9/(BF3-(BF5*BE2)+Module_Extension_Forêt!BB12+Module_Extension_Forêt!BB13)</f>
        <v>0.98187770062211499</v>
      </c>
      <c r="BG35" s="253">
        <f>BG9/(BG3-(BG5*BF2)+Module_Extension_Forêt!BC12+Module_Extension_Forêt!BC13)</f>
        <v>0.98423519800104564</v>
      </c>
      <c r="BH35" s="253">
        <f>BH9/(BH3-(BH5*BG2)+Module_Extension_Forêt!BD12+Module_Extension_Forêt!BD13)</f>
        <v>0.98659933673796052</v>
      </c>
      <c r="BI35" s="253">
        <f>BI9/(BI3-(BI5*BH2)+Module_Extension_Forêt!BE12+Module_Extension_Forêt!BE13)</f>
        <v>0.98896939909362558</v>
      </c>
      <c r="BJ35" s="253">
        <f>BJ9/(BJ3-(BJ5*BI2)+Module_Extension_Forêt!BF12+Module_Extension_Forêt!BF13)</f>
        <v>0.99133277878594206</v>
      </c>
      <c r="BK35" s="253">
        <f>BK9/(BK3-(BK5*BJ2)+Module_Extension_Forêt!BG12+Module_Extension_Forêt!BG13)</f>
        <v>0.99368855925703814</v>
      </c>
      <c r="BL35" s="253">
        <f>BL9/(BL3-(BL5*BK2)+Module_Extension_Forêt!BH12+Module_Extension_Forêt!BH13)</f>
        <v>0.99603580901890088</v>
      </c>
      <c r="BM35" s="253">
        <f>BM9/(BM3-(BM5*BL2)+Module_Extension_Forêt!BI12+Module_Extension_Forêt!BI13)</f>
        <v>0.9983735817171312</v>
      </c>
      <c r="BN35" s="253">
        <f>BN9/(BN3-(BN5*BM2)+Module_Extension_Forêt!BJ12+Module_Extension_Forêt!BJ13)</f>
        <v>1.0007009162141098</v>
      </c>
      <c r="BO35" s="253">
        <f>BO9/(BO3-(BO5*BN2)+Module_Extension_Forêt!BK12+Module_Extension_Forêt!BK13)</f>
        <v>1.0030168366922589</v>
      </c>
      <c r="BP35" s="253">
        <f>BP9/(BP3-(BP5*BO2)+Module_Extension_Forêt!BL12+Module_Extension_Forêt!BL13)</f>
        <v>1.0053203527780668</v>
      </c>
      <c r="BQ35" s="253">
        <f>BQ9/(BQ3-(BQ5*BP2)+Module_Extension_Forêt!BM12+Module_Extension_Forêt!BM13)</f>
        <v>1.0076104596875466</v>
      </c>
      <c r="BR35" s="253">
        <f>BR9/(BR3-(BR5*BQ2)+Module_Extension_Forêt!BN12+Module_Extension_Forêt!BN13)</f>
        <v>1.0098861383937965</v>
      </c>
      <c r="BS35" s="253">
        <f>BS9/(BS3-(BS5*BR2)+Module_Extension_Forêt!BO12+Module_Extension_Forêt!BO13)</f>
        <v>1.0121463558173085</v>
      </c>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c r="DN35" s="23"/>
      <c r="DO35" s="23"/>
      <c r="DP35" s="23"/>
      <c r="DQ35" s="23"/>
      <c r="DR35" s="23"/>
      <c r="DS35" s="23"/>
      <c r="DT35" s="23"/>
      <c r="DU35" s="23"/>
      <c r="DV35" s="23"/>
      <c r="DW35" s="23"/>
      <c r="DX35" s="23"/>
      <c r="DY35" s="23"/>
      <c r="DZ35" s="23"/>
      <c r="EA35" s="23"/>
      <c r="EB35" s="23"/>
      <c r="EC35" s="23"/>
      <c r="ED35" s="23"/>
      <c r="EE35" s="23"/>
      <c r="EF35" s="23"/>
      <c r="EG35" s="23"/>
      <c r="EH35" s="23"/>
      <c r="EI35" s="23"/>
      <c r="EJ35" s="23"/>
      <c r="EK35" s="23"/>
      <c r="EL35" s="23"/>
      <c r="EM35" s="23"/>
      <c r="EN35" s="23"/>
      <c r="EO35" s="23"/>
      <c r="EP35" s="23"/>
      <c r="EQ35" s="23"/>
      <c r="ER35" s="23"/>
      <c r="ES35" s="23"/>
      <c r="ET35" s="23"/>
      <c r="EU35" s="23"/>
      <c r="EV35" s="23"/>
      <c r="EW35" s="23"/>
      <c r="EX35" s="23"/>
      <c r="EY35" s="23"/>
      <c r="EZ35" s="23"/>
      <c r="FA35" s="23"/>
      <c r="FB35" s="23"/>
      <c r="FC35" s="23"/>
      <c r="FD35" s="23"/>
      <c r="FE35" s="23"/>
      <c r="FF35" s="23"/>
      <c r="FG35" s="23"/>
      <c r="FH35" s="23"/>
      <c r="FI35" s="23"/>
      <c r="FJ35" s="23"/>
      <c r="FK35" s="23"/>
      <c r="FL35" s="23"/>
      <c r="FM35" s="23"/>
      <c r="FN35" s="23"/>
      <c r="FO35" s="23"/>
      <c r="FP35" s="23"/>
      <c r="FQ35" s="23"/>
      <c r="FR35" s="23"/>
      <c r="FS35" s="23"/>
      <c r="FT35" s="23"/>
      <c r="FU35" s="23"/>
      <c r="FV35" s="23"/>
      <c r="FW35" s="23"/>
      <c r="FX35" s="23"/>
      <c r="FY35" s="23"/>
      <c r="FZ35" s="23"/>
      <c r="GA35" s="23"/>
      <c r="GB35" s="23"/>
      <c r="GC35" s="23"/>
      <c r="GD35" s="23"/>
      <c r="GE35" s="23"/>
      <c r="GF35" s="23"/>
      <c r="GG35" s="23"/>
      <c r="GH35" s="23"/>
      <c r="GI35" s="23"/>
      <c r="GJ35" s="23"/>
      <c r="GK35" s="23"/>
      <c r="GL35" s="23"/>
      <c r="GM35" s="23"/>
      <c r="GN35" s="23"/>
      <c r="GO35" s="23"/>
      <c r="GP35" s="23"/>
      <c r="GQ35" s="23"/>
      <c r="GR35" s="23"/>
      <c r="GS35" s="23"/>
      <c r="GT35" s="23"/>
      <c r="GU35" s="23"/>
      <c r="GV35" s="23"/>
      <c r="GW35" s="23"/>
      <c r="GX35" s="23"/>
      <c r="GY35" s="23"/>
      <c r="GZ35" s="23"/>
      <c r="HA35" s="23"/>
      <c r="HB35" s="23"/>
      <c r="HC35" s="23"/>
      <c r="HD35" s="23"/>
      <c r="HE35" s="23"/>
      <c r="HF35" s="23"/>
      <c r="HG35" s="23"/>
      <c r="HH35" s="23"/>
      <c r="HI35" s="23"/>
      <c r="HJ35" s="23"/>
      <c r="HK35" s="23"/>
      <c r="HL35" s="23"/>
      <c r="HM35" s="23"/>
      <c r="HN35" s="23"/>
      <c r="HO35" s="23"/>
      <c r="HP35" s="23"/>
      <c r="HQ35" s="23"/>
      <c r="HR35" s="23"/>
      <c r="HS35" s="23"/>
      <c r="HT35" s="23"/>
      <c r="HU35" s="23"/>
      <c r="HV35" s="23"/>
      <c r="HW35" s="23"/>
      <c r="HX35" s="23"/>
      <c r="HY35" s="23"/>
      <c r="HZ35" s="23"/>
      <c r="IA35" s="23"/>
      <c r="IB35" s="23"/>
      <c r="IC35" s="23"/>
      <c r="ID35" s="23"/>
      <c r="IE35" s="23"/>
      <c r="IF35" s="23"/>
      <c r="IG35" s="23"/>
      <c r="IH35" s="23"/>
      <c r="II35" s="23"/>
      <c r="IJ35" s="23"/>
      <c r="IK35" s="23"/>
      <c r="IL35" s="23"/>
      <c r="IM35" s="23"/>
      <c r="IN35" s="23"/>
      <c r="IO35" s="23"/>
      <c r="IP35" s="23"/>
      <c r="IQ35" s="23"/>
      <c r="IR35" s="23"/>
      <c r="IS35" s="23"/>
      <c r="IT35" s="23"/>
      <c r="IU35" s="23"/>
      <c r="IV35" s="23"/>
      <c r="IW35" s="23"/>
      <c r="IX35" s="23"/>
      <c r="IY35" s="23"/>
      <c r="IZ35" s="23"/>
      <c r="JA35" s="23"/>
      <c r="JB35" s="23"/>
      <c r="JC35" s="23"/>
      <c r="JD35" s="23"/>
      <c r="JE35" s="23"/>
      <c r="JF35" s="23"/>
      <c r="JG35" s="23"/>
      <c r="JH35" s="23"/>
      <c r="JI35" s="23"/>
      <c r="JJ35" s="23"/>
      <c r="JK35" s="23"/>
      <c r="JL35" s="23"/>
      <c r="JM35" s="23"/>
      <c r="JN35" s="23"/>
      <c r="JO35" s="23"/>
      <c r="JP35" s="23"/>
      <c r="JQ35" s="23"/>
      <c r="JR35" s="23"/>
      <c r="JS35" s="23"/>
      <c r="JT35" s="23"/>
      <c r="JU35" s="23"/>
      <c r="JV35" s="23"/>
      <c r="JW35" s="23"/>
      <c r="JX35" s="23"/>
      <c r="JY35" s="23"/>
      <c r="JZ35" s="23"/>
      <c r="KA35" s="23"/>
      <c r="KB35" s="23"/>
      <c r="KC35" s="23"/>
      <c r="KD35" s="23"/>
      <c r="KE35" s="23"/>
      <c r="KF35" s="23"/>
      <c r="KG35" s="23"/>
      <c r="KH35" s="23"/>
      <c r="KI35" s="23"/>
      <c r="KJ35" s="23"/>
      <c r="KK35" s="23"/>
      <c r="KL35" s="23"/>
      <c r="KM35" s="23"/>
      <c r="KN35" s="23"/>
      <c r="KO35" s="23"/>
      <c r="KP35" s="23"/>
      <c r="KQ35" s="23"/>
      <c r="KR35" s="23"/>
      <c r="KS35" s="23"/>
      <c r="KT35" s="23"/>
      <c r="KU35" s="23"/>
      <c r="KV35" s="23"/>
      <c r="KW35" s="23"/>
      <c r="KX35" s="23"/>
      <c r="KY35" s="23"/>
      <c r="KZ35" s="23"/>
      <c r="LA35" s="23"/>
      <c r="LB35" s="23"/>
      <c r="LC35" s="23"/>
      <c r="LD35" s="23"/>
      <c r="LE35" s="23"/>
      <c r="LF35" s="23"/>
      <c r="LG35" s="23"/>
      <c r="LH35" s="23"/>
      <c r="LI35" s="23"/>
      <c r="LJ35" s="23"/>
      <c r="LK35" s="23"/>
      <c r="LL35" s="23"/>
      <c r="LM35" s="23"/>
      <c r="LN35" s="23"/>
      <c r="LO35" s="23"/>
      <c r="LP35" s="23"/>
      <c r="LQ35" s="23"/>
      <c r="LR35" s="23"/>
      <c r="LS35" s="23"/>
      <c r="LT35" s="23"/>
      <c r="LU35" s="23"/>
      <c r="LV35" s="23"/>
      <c r="LW35" s="23"/>
      <c r="LX35" s="23"/>
      <c r="LY35" s="23"/>
      <c r="LZ35" s="23"/>
      <c r="MA35" s="23"/>
      <c r="MB35" s="23"/>
      <c r="MC35" s="23"/>
      <c r="MD35" s="23"/>
      <c r="ME35" s="23"/>
      <c r="MF35" s="23"/>
      <c r="MG35" s="23"/>
      <c r="MH35" s="23"/>
      <c r="MI35" s="23"/>
      <c r="MJ35" s="23"/>
      <c r="MK35" s="23"/>
      <c r="ML35" s="23"/>
      <c r="MM35" s="23"/>
      <c r="MN35" s="23"/>
      <c r="MO35" s="23"/>
      <c r="MP35" s="23"/>
      <c r="MQ35" s="23"/>
      <c r="MR35" s="23"/>
      <c r="MS35" s="23"/>
      <c r="MT35" s="23"/>
      <c r="MU35" s="23"/>
      <c r="MV35" s="23"/>
      <c r="MW35" s="23"/>
      <c r="MX35" s="23"/>
      <c r="MY35" s="23"/>
      <c r="MZ35" s="23"/>
      <c r="NA35" s="23"/>
      <c r="NB35" s="23"/>
      <c r="NC35" s="23"/>
      <c r="ND35" s="23"/>
      <c r="NE35" s="23"/>
      <c r="NF35" s="23"/>
      <c r="NG35" s="23"/>
      <c r="NH35" s="23"/>
      <c r="NI35" s="23"/>
      <c r="NJ35" s="23"/>
      <c r="NK35" s="23"/>
      <c r="NL35" s="23"/>
      <c r="NM35" s="23"/>
      <c r="NN35" s="23"/>
      <c r="NO35" s="23"/>
      <c r="NP35" s="23"/>
      <c r="NQ35" s="23"/>
      <c r="NR35" s="23"/>
      <c r="NS35" s="23"/>
      <c r="NT35" s="23"/>
      <c r="NU35" s="23"/>
      <c r="NV35" s="23"/>
      <c r="NW35" s="23"/>
      <c r="NX35" s="23"/>
      <c r="NY35" s="23"/>
      <c r="NZ35" s="23"/>
      <c r="OA35" s="23"/>
      <c r="OB35" s="23"/>
      <c r="OC35" s="23"/>
      <c r="OD35" s="23"/>
      <c r="OE35" s="23"/>
      <c r="OF35" s="23"/>
      <c r="OG35" s="23"/>
      <c r="OH35" s="23"/>
      <c r="OI35" s="23"/>
      <c r="OJ35" s="23"/>
      <c r="OK35" s="23"/>
      <c r="OL35" s="23"/>
      <c r="OM35" s="23"/>
      <c r="ON35" s="23"/>
      <c r="OO35" s="23"/>
      <c r="OP35" s="23"/>
      <c r="OQ35" s="23"/>
      <c r="OR35" s="23"/>
      <c r="OS35" s="23"/>
      <c r="OT35" s="23"/>
      <c r="OU35" s="23"/>
      <c r="OV35" s="23"/>
      <c r="OW35" s="23"/>
      <c r="OX35" s="23"/>
      <c r="OY35" s="23"/>
      <c r="OZ35" s="23"/>
      <c r="PA35" s="23"/>
      <c r="PB35" s="23"/>
      <c r="PC35" s="23"/>
      <c r="PD35" s="23"/>
      <c r="PE35" s="23"/>
      <c r="PF35" s="23"/>
      <c r="PG35" s="23"/>
      <c r="PH35" s="23"/>
      <c r="PI35" s="23"/>
      <c r="PJ35" s="23"/>
      <c r="PK35" s="23"/>
      <c r="PL35" s="23"/>
      <c r="PM35" s="23"/>
      <c r="PN35" s="23"/>
      <c r="PO35" s="23"/>
      <c r="PP35" s="23"/>
      <c r="PQ35" s="23"/>
      <c r="PR35" s="23"/>
      <c r="PS35" s="23"/>
      <c r="PT35" s="23"/>
      <c r="PU35" s="23"/>
      <c r="PV35" s="23"/>
      <c r="PW35" s="23"/>
      <c r="PX35" s="23"/>
      <c r="PY35" s="23"/>
      <c r="PZ35" s="23"/>
      <c r="QA35" s="23"/>
      <c r="QB35" s="23"/>
      <c r="QC35" s="23"/>
      <c r="QD35" s="23"/>
      <c r="QE35" s="23"/>
      <c r="QF35" s="23"/>
      <c r="QG35" s="23"/>
      <c r="QH35" s="23"/>
      <c r="QI35" s="23"/>
      <c r="QJ35" s="23"/>
      <c r="QK35" s="23"/>
      <c r="QL35" s="23"/>
      <c r="QM35" s="23"/>
      <c r="QN35" s="23"/>
      <c r="QO35" s="23"/>
      <c r="QP35" s="23"/>
      <c r="QQ35" s="23"/>
      <c r="QR35" s="23"/>
      <c r="QS35" s="23"/>
      <c r="QT35" s="23"/>
      <c r="QU35" s="23"/>
      <c r="QV35" s="23"/>
      <c r="QW35" s="23"/>
      <c r="QX35" s="23"/>
      <c r="QY35" s="23"/>
      <c r="QZ35" s="23"/>
      <c r="RA35" s="23"/>
      <c r="RB35" s="23"/>
      <c r="RC35" s="23"/>
      <c r="RD35" s="23"/>
      <c r="RE35" s="23"/>
      <c r="RF35" s="23"/>
      <c r="RG35" s="23"/>
      <c r="RH35" s="23"/>
      <c r="RI35" s="23"/>
      <c r="RJ35" s="23"/>
      <c r="RK35" s="23"/>
      <c r="RL35" s="23"/>
      <c r="RM35" s="23"/>
      <c r="RN35" s="23"/>
      <c r="RO35" s="23"/>
      <c r="RP35" s="23"/>
      <c r="RQ35" s="23"/>
      <c r="RR35" s="23"/>
      <c r="RS35" s="23"/>
      <c r="RT35" s="23"/>
      <c r="RU35" s="23"/>
      <c r="RV35" s="23"/>
      <c r="RW35" s="23"/>
      <c r="RX35" s="23"/>
      <c r="RY35" s="23"/>
      <c r="RZ35" s="23"/>
      <c r="SA35" s="23"/>
      <c r="SB35" s="23"/>
      <c r="SC35" s="23"/>
      <c r="SD35" s="23"/>
      <c r="SE35" s="23"/>
      <c r="SF35" s="23"/>
      <c r="SG35" s="23"/>
      <c r="SH35" s="23"/>
      <c r="SI35" s="23"/>
      <c r="SJ35" s="23"/>
      <c r="SK35" s="23"/>
      <c r="SL35" s="23"/>
      <c r="SM35" s="23"/>
      <c r="SN35" s="23"/>
      <c r="SO35" s="23"/>
      <c r="SP35" s="23"/>
      <c r="SQ35" s="23"/>
      <c r="SR35" s="23"/>
      <c r="SS35" s="23"/>
      <c r="ST35" s="23"/>
      <c r="SU35" s="23"/>
      <c r="SV35" s="23"/>
      <c r="SW35" s="23"/>
      <c r="SX35" s="23"/>
      <c r="SY35" s="23"/>
      <c r="SZ35" s="23"/>
      <c r="TA35" s="23"/>
      <c r="TB35" s="23"/>
      <c r="TC35" s="23"/>
      <c r="TD35" s="23"/>
      <c r="TE35" s="23"/>
      <c r="TF35" s="23"/>
      <c r="TG35" s="23"/>
      <c r="TH35" s="23"/>
      <c r="TI35" s="23"/>
      <c r="TJ35" s="23"/>
      <c r="TK35" s="23"/>
      <c r="TL35" s="23"/>
      <c r="TM35" s="23"/>
      <c r="TN35" s="23"/>
      <c r="TO35" s="23"/>
      <c r="TP35" s="23"/>
      <c r="TQ35" s="23"/>
      <c r="TR35" s="23"/>
      <c r="TS35" s="23"/>
      <c r="TT35" s="23"/>
      <c r="TU35" s="23"/>
      <c r="TV35" s="23"/>
      <c r="TW35" s="23"/>
      <c r="TX35" s="23"/>
      <c r="TY35" s="23"/>
      <c r="TZ35" s="23"/>
      <c r="UA35" s="23"/>
      <c r="UB35" s="23"/>
      <c r="UC35" s="23"/>
      <c r="UD35" s="23"/>
      <c r="UE35" s="23"/>
      <c r="UF35" s="23"/>
      <c r="UG35" s="23"/>
      <c r="UH35" s="23"/>
      <c r="UI35" s="23"/>
      <c r="UJ35" s="23"/>
      <c r="UK35" s="23"/>
      <c r="UL35" s="23"/>
      <c r="UM35" s="23"/>
      <c r="UN35" s="23"/>
      <c r="UO35" s="23"/>
      <c r="UP35" s="23"/>
      <c r="UQ35" s="23"/>
      <c r="UR35" s="23"/>
      <c r="US35" s="23"/>
      <c r="UT35" s="23"/>
      <c r="UU35" s="23"/>
      <c r="UV35" s="23"/>
      <c r="UW35" s="23"/>
      <c r="UX35" s="23"/>
      <c r="UY35" s="23"/>
      <c r="UZ35" s="23"/>
      <c r="VA35" s="23"/>
      <c r="VB35" s="23"/>
      <c r="VC35" s="23"/>
      <c r="VD35" s="23"/>
      <c r="VE35" s="23"/>
      <c r="VF35" s="23"/>
      <c r="VG35" s="23"/>
      <c r="VH35" s="23"/>
      <c r="VI35" s="23"/>
      <c r="VJ35" s="23"/>
      <c r="VK35" s="23"/>
      <c r="VL35" s="23"/>
      <c r="VM35" s="23"/>
      <c r="VN35" s="23"/>
      <c r="VO35" s="23"/>
      <c r="VP35" s="23"/>
      <c r="VQ35" s="23"/>
      <c r="VR35" s="23"/>
      <c r="VS35" s="23"/>
      <c r="VT35" s="23"/>
      <c r="VU35" s="23"/>
      <c r="VV35" s="23"/>
      <c r="VW35" s="23"/>
      <c r="VX35" s="23"/>
      <c r="VY35" s="23"/>
      <c r="VZ35" s="23"/>
      <c r="WA35" s="23"/>
      <c r="WB35" s="23"/>
      <c r="WC35" s="23"/>
      <c r="WD35" s="23"/>
      <c r="WE35" s="23"/>
      <c r="WF35" s="23"/>
      <c r="WG35" s="23"/>
      <c r="WH35" s="23"/>
      <c r="WI35" s="23"/>
      <c r="WJ35" s="23"/>
      <c r="WK35" s="23"/>
      <c r="WL35" s="23"/>
      <c r="WM35" s="23"/>
      <c r="WN35" s="23"/>
      <c r="WO35" s="23"/>
      <c r="WP35" s="23"/>
      <c r="WQ35" s="23"/>
      <c r="WR35" s="23"/>
      <c r="WS35" s="23"/>
      <c r="WT35" s="23"/>
      <c r="WU35" s="23"/>
      <c r="WV35" s="23"/>
      <c r="WW35" s="23"/>
      <c r="WX35" s="23"/>
      <c r="WY35" s="23"/>
      <c r="WZ35" s="23"/>
      <c r="XA35" s="23"/>
      <c r="XB35" s="23"/>
      <c r="XC35" s="23"/>
      <c r="XD35" s="23"/>
      <c r="XE35" s="23"/>
      <c r="XF35" s="23"/>
      <c r="XG35" s="23"/>
      <c r="XH35" s="23"/>
      <c r="XI35" s="23"/>
      <c r="XJ35" s="23"/>
      <c r="XK35" s="23"/>
      <c r="XL35" s="23"/>
      <c r="XM35" s="23"/>
      <c r="XN35" s="23"/>
      <c r="XO35" s="23"/>
      <c r="XP35" s="23"/>
      <c r="XQ35" s="23"/>
      <c r="XR35" s="23"/>
      <c r="XS35" s="23"/>
      <c r="XT35" s="23"/>
      <c r="XU35" s="23"/>
      <c r="XV35" s="23"/>
      <c r="XW35" s="23"/>
      <c r="XX35" s="23"/>
      <c r="XY35" s="23"/>
      <c r="XZ35" s="23"/>
      <c r="YA35" s="23"/>
      <c r="YB35" s="23"/>
      <c r="YC35" s="23"/>
      <c r="YD35" s="23"/>
      <c r="YE35" s="23"/>
      <c r="YF35" s="23"/>
      <c r="YG35" s="23"/>
      <c r="YH35" s="23"/>
      <c r="YI35" s="23"/>
      <c r="YJ35" s="23"/>
      <c r="YK35" s="23"/>
      <c r="YL35" s="23"/>
      <c r="YM35" s="23"/>
      <c r="YN35" s="23"/>
      <c r="YO35" s="23"/>
      <c r="YP35" s="23"/>
      <c r="YQ35" s="23"/>
      <c r="YR35" s="23"/>
      <c r="YS35" s="23"/>
      <c r="YT35" s="23"/>
      <c r="YU35" s="23"/>
      <c r="YV35" s="23"/>
      <c r="YW35" s="23"/>
      <c r="YX35" s="23"/>
      <c r="YY35" s="23"/>
      <c r="YZ35" s="23"/>
      <c r="ZA35" s="23"/>
      <c r="ZB35" s="23"/>
      <c r="ZC35" s="23"/>
      <c r="ZD35" s="23"/>
      <c r="ZE35" s="23"/>
      <c r="ZF35" s="23"/>
      <c r="ZG35" s="23"/>
      <c r="ZH35" s="23"/>
      <c r="ZI35" s="23"/>
      <c r="ZJ35" s="23"/>
      <c r="ZK35" s="23"/>
      <c r="ZL35" s="23"/>
      <c r="ZM35" s="23"/>
      <c r="ZN35" s="23"/>
      <c r="ZO35" s="23"/>
      <c r="ZP35" s="23"/>
      <c r="ZQ35" s="23"/>
      <c r="ZR35" s="23"/>
      <c r="ZS35" s="23"/>
      <c r="ZT35" s="23"/>
      <c r="ZU35" s="23"/>
      <c r="ZV35" s="23"/>
      <c r="ZW35" s="23"/>
      <c r="ZX35" s="23"/>
      <c r="ZY35" s="23"/>
      <c r="ZZ35" s="23"/>
      <c r="AAA35" s="23"/>
      <c r="AAB35" s="23"/>
      <c r="AAC35" s="23"/>
      <c r="AAD35" s="23"/>
      <c r="AAE35" s="23"/>
      <c r="AAF35" s="23"/>
      <c r="AAG35" s="23"/>
      <c r="AAH35" s="23"/>
      <c r="AAI35" s="23"/>
      <c r="AAJ35" s="23"/>
      <c r="AAK35" s="23"/>
      <c r="AAL35" s="23"/>
      <c r="AAM35" s="23"/>
      <c r="AAN35" s="23"/>
      <c r="AAO35" s="23"/>
      <c r="AAP35" s="23"/>
      <c r="AAQ35" s="23"/>
      <c r="AAR35" s="23"/>
      <c r="AAS35" s="23"/>
      <c r="AAT35" s="23"/>
      <c r="AAU35" s="23"/>
      <c r="AAV35" s="23"/>
      <c r="AAW35" s="23"/>
      <c r="AAX35" s="23"/>
      <c r="AAY35" s="23"/>
      <c r="AAZ35" s="23"/>
      <c r="ABA35" s="23"/>
      <c r="ABB35" s="23"/>
      <c r="ABC35" s="23"/>
      <c r="ABD35" s="23"/>
      <c r="ABE35" s="23"/>
      <c r="ABF35" s="23"/>
      <c r="ABG35" s="23"/>
      <c r="ABH35" s="23"/>
      <c r="ABI35" s="23"/>
      <c r="ABJ35" s="23"/>
      <c r="ABK35" s="23"/>
      <c r="ABL35" s="23"/>
      <c r="ABM35" s="23"/>
      <c r="ABN35" s="23"/>
      <c r="ABO35" s="23"/>
      <c r="ABP35" s="23"/>
      <c r="ABQ35" s="23"/>
      <c r="ABR35" s="23"/>
      <c r="ABS35" s="23"/>
      <c r="ABT35" s="23"/>
      <c r="ABU35" s="23"/>
      <c r="ABV35" s="23"/>
      <c r="ABW35" s="23"/>
      <c r="ABX35" s="23"/>
      <c r="ABY35" s="23"/>
      <c r="ABZ35" s="23"/>
      <c r="ACA35" s="23"/>
      <c r="ACB35" s="23"/>
      <c r="ACC35" s="23"/>
      <c r="ACD35" s="23"/>
      <c r="ACE35" s="23"/>
      <c r="ACF35" s="23"/>
      <c r="ACG35" s="23"/>
      <c r="ACH35" s="23"/>
      <c r="ACI35" s="23"/>
      <c r="ACJ35" s="23"/>
      <c r="ACK35" s="23"/>
      <c r="ACL35" s="23"/>
      <c r="ACM35" s="23"/>
      <c r="ACN35" s="23"/>
      <c r="ACO35" s="23"/>
      <c r="ACP35" s="23"/>
      <c r="ACQ35" s="23"/>
      <c r="ACR35" s="23"/>
      <c r="ACS35" s="23"/>
      <c r="ACT35" s="23"/>
      <c r="ACU35" s="23"/>
      <c r="ACV35" s="23"/>
      <c r="ACW35" s="23"/>
      <c r="ACX35" s="23"/>
      <c r="ACY35" s="23"/>
      <c r="ACZ35" s="23"/>
      <c r="ADA35" s="23"/>
      <c r="ADB35" s="23"/>
      <c r="ADC35" s="23"/>
      <c r="ADD35" s="23"/>
      <c r="ADE35" s="23"/>
      <c r="ADF35" s="23"/>
      <c r="ADG35" s="23"/>
      <c r="ADH35" s="23"/>
      <c r="ADI35" s="23"/>
      <c r="ADJ35" s="23"/>
      <c r="ADK35" s="23"/>
      <c r="ADL35" s="23"/>
      <c r="ADM35" s="23"/>
      <c r="ADN35" s="23"/>
      <c r="ADO35" s="23"/>
      <c r="ADP35" s="23"/>
      <c r="ADQ35" s="23"/>
      <c r="ADR35" s="23"/>
      <c r="ADS35" s="23"/>
      <c r="ADT35" s="23"/>
      <c r="ADU35" s="23"/>
      <c r="ADV35" s="23"/>
      <c r="ADW35" s="23"/>
      <c r="ADX35" s="23"/>
      <c r="ADY35" s="23"/>
      <c r="ADZ35" s="23"/>
      <c r="AEA35" s="23"/>
      <c r="AEB35" s="23"/>
      <c r="AEC35" s="23"/>
      <c r="AED35" s="23"/>
      <c r="AEE35" s="23"/>
      <c r="AEF35" s="23"/>
      <c r="AEG35" s="23"/>
      <c r="AEH35" s="23"/>
      <c r="AEI35" s="23"/>
      <c r="AEJ35" s="23"/>
      <c r="AEK35" s="23"/>
      <c r="AEL35" s="23"/>
      <c r="AEM35" s="23"/>
      <c r="AEN35" s="23"/>
      <c r="AEO35" s="23"/>
      <c r="AEP35" s="23"/>
      <c r="AEQ35" s="23"/>
      <c r="AER35" s="23"/>
      <c r="AES35" s="23"/>
      <c r="AET35" s="23"/>
      <c r="AEU35" s="23"/>
      <c r="AEV35" s="23"/>
      <c r="AEW35" s="23"/>
      <c r="AEX35" s="23"/>
      <c r="AEY35" s="23"/>
      <c r="AEZ35" s="23"/>
      <c r="AFA35" s="23"/>
      <c r="AFB35" s="23"/>
      <c r="AFC35" s="23"/>
      <c r="AFD35" s="23"/>
      <c r="AFE35" s="23"/>
      <c r="AFF35" s="23"/>
      <c r="AFG35" s="23"/>
      <c r="AFH35" s="23"/>
      <c r="AFI35" s="23"/>
      <c r="AFJ35" s="23"/>
      <c r="AFK35" s="23"/>
      <c r="AFL35" s="23"/>
      <c r="AFM35" s="23"/>
      <c r="AFN35" s="23"/>
      <c r="AFO35" s="23"/>
      <c r="AFP35" s="23"/>
      <c r="AFQ35" s="23"/>
      <c r="AFR35" s="23"/>
      <c r="AFS35" s="23"/>
      <c r="AFT35" s="23"/>
      <c r="AFU35" s="23"/>
      <c r="AFV35" s="23"/>
      <c r="AFW35" s="23"/>
      <c r="AFX35" s="23"/>
      <c r="AFY35" s="23"/>
      <c r="AFZ35" s="23"/>
      <c r="AGA35" s="23"/>
      <c r="AGB35" s="23"/>
      <c r="AGC35" s="23"/>
      <c r="AGD35" s="23"/>
      <c r="AGE35" s="23"/>
      <c r="AGF35" s="23"/>
      <c r="AGG35" s="23"/>
      <c r="AGH35" s="23"/>
      <c r="AGI35" s="23"/>
      <c r="AGJ35" s="23"/>
      <c r="AGK35" s="23"/>
      <c r="AGL35" s="23"/>
      <c r="AGM35" s="23"/>
      <c r="AGN35" s="23"/>
      <c r="AGO35" s="23"/>
      <c r="AGP35" s="23"/>
      <c r="AGQ35" s="23"/>
      <c r="AGR35" s="23"/>
      <c r="AGS35" s="23"/>
      <c r="AGT35" s="23"/>
      <c r="AGU35" s="23"/>
      <c r="AGV35" s="23"/>
      <c r="AGW35" s="23"/>
      <c r="AGX35" s="23"/>
      <c r="AGY35" s="23"/>
      <c r="AGZ35" s="23"/>
      <c r="AHA35" s="23"/>
      <c r="AHB35" s="23"/>
      <c r="AHC35" s="23"/>
      <c r="AHD35" s="23"/>
      <c r="AHE35" s="23"/>
      <c r="AHF35" s="23"/>
      <c r="AHG35" s="23"/>
      <c r="AHH35" s="23"/>
      <c r="AHI35" s="23"/>
      <c r="AHJ35" s="23"/>
      <c r="AHK35" s="23"/>
      <c r="AHL35" s="23"/>
      <c r="AHM35" s="23"/>
      <c r="AHN35" s="23"/>
      <c r="AHO35" s="23"/>
      <c r="AHP35" s="23"/>
      <c r="AHQ35" s="23"/>
      <c r="AHR35" s="23"/>
      <c r="AHS35" s="23"/>
      <c r="AHT35" s="23"/>
      <c r="AHU35" s="23"/>
      <c r="AHV35" s="23"/>
      <c r="AHW35" s="23"/>
      <c r="AHX35" s="23"/>
      <c r="AHY35" s="23"/>
      <c r="AHZ35" s="23"/>
      <c r="AIA35" s="23"/>
      <c r="AIB35" s="23"/>
      <c r="AIC35" s="23"/>
      <c r="AID35" s="23"/>
      <c r="AIE35" s="23"/>
      <c r="AIF35" s="23"/>
      <c r="AIG35" s="23"/>
      <c r="AIH35" s="23"/>
      <c r="AII35" s="23"/>
      <c r="AIJ35" s="23"/>
      <c r="AIK35" s="23"/>
      <c r="AIL35" s="23"/>
      <c r="AIM35" s="23"/>
      <c r="AIN35" s="23"/>
      <c r="AIO35" s="23"/>
      <c r="AIP35" s="23"/>
      <c r="AIQ35" s="23"/>
      <c r="AIR35" s="23"/>
      <c r="AIS35" s="23"/>
      <c r="AIT35" s="23"/>
      <c r="AIU35" s="23"/>
      <c r="AIV35" s="23"/>
      <c r="AIW35" s="23"/>
      <c r="AIX35" s="23"/>
      <c r="AIY35" s="23"/>
      <c r="AIZ35" s="23"/>
      <c r="AJA35" s="23"/>
      <c r="AJB35" s="23"/>
      <c r="AJC35" s="23"/>
      <c r="AJD35" s="23"/>
      <c r="AJE35" s="23"/>
      <c r="AJF35" s="23"/>
      <c r="AJG35" s="23"/>
      <c r="AJH35" s="23"/>
      <c r="AJI35" s="23"/>
      <c r="AJJ35" s="23"/>
      <c r="AJK35" s="23"/>
      <c r="AJL35" s="23"/>
      <c r="AJM35" s="23"/>
      <c r="AJN35" s="23"/>
      <c r="AJO35" s="23"/>
      <c r="AJP35" s="23"/>
      <c r="AJQ35" s="23"/>
      <c r="AJR35" s="23"/>
      <c r="AJS35" s="23"/>
      <c r="AJT35" s="23"/>
      <c r="AJU35" s="23"/>
      <c r="AJV35" s="23"/>
      <c r="AJW35" s="23"/>
      <c r="AJX35" s="23"/>
      <c r="AJY35" s="23"/>
      <c r="AJZ35" s="23"/>
      <c r="AKA35" s="23"/>
      <c r="AKB35" s="23"/>
      <c r="AKC35" s="23"/>
      <c r="AKD35" s="23"/>
      <c r="AKE35" s="23"/>
      <c r="AKF35" s="23"/>
      <c r="AKG35" s="23"/>
      <c r="AKH35" s="23"/>
      <c r="AKI35" s="23"/>
      <c r="AKJ35" s="23"/>
      <c r="AKK35" s="23"/>
      <c r="AKL35" s="23"/>
      <c r="AKM35" s="23"/>
      <c r="AKN35" s="23"/>
      <c r="AKO35" s="23"/>
      <c r="AKP35" s="23"/>
      <c r="AKQ35" s="23"/>
      <c r="AKR35" s="23"/>
      <c r="AKS35" s="23"/>
      <c r="AKT35" s="23"/>
      <c r="AKU35" s="23"/>
      <c r="AKV35" s="23"/>
      <c r="AKW35" s="23"/>
      <c r="AKX35" s="23"/>
      <c r="AKY35" s="23"/>
      <c r="AKZ35" s="23"/>
      <c r="ALA35" s="23"/>
      <c r="ALB35" s="23"/>
      <c r="ALC35" s="23"/>
      <c r="ALD35" s="23"/>
      <c r="ALE35" s="23"/>
      <c r="ALF35" s="23"/>
      <c r="ALG35" s="23"/>
      <c r="ALH35" s="23"/>
      <c r="ALI35" s="23"/>
      <c r="ALJ35" s="23"/>
      <c r="ALK35" s="23"/>
      <c r="ALL35" s="23"/>
      <c r="ALM35" s="23"/>
      <c r="ALN35" s="23"/>
      <c r="ALO35" s="23"/>
      <c r="ALP35" s="23"/>
      <c r="ALQ35" s="23"/>
      <c r="ALR35" s="23"/>
      <c r="ALS35" s="23"/>
      <c r="ALT35" s="23"/>
      <c r="ALU35" s="23"/>
      <c r="ALV35" s="23"/>
      <c r="ALW35" s="23"/>
      <c r="ALX35" s="23"/>
      <c r="ALY35" s="23"/>
      <c r="ALZ35" s="23"/>
      <c r="AMA35" s="23"/>
      <c r="AMB35" s="23"/>
      <c r="AMC35" s="23"/>
      <c r="AMD35" s="23"/>
      <c r="AME35" s="23"/>
      <c r="AMF35" s="23"/>
      <c r="AMG35" s="23"/>
    </row>
    <row r="36" spans="1:1021" ht="15.75" customHeight="1">
      <c r="B36" s="33" t="s">
        <v>68</v>
      </c>
      <c r="C36" s="50" t="s">
        <v>118</v>
      </c>
      <c r="D36" s="1" t="s">
        <v>119</v>
      </c>
      <c r="E36" s="254" t="s">
        <v>120</v>
      </c>
      <c r="F36" s="255">
        <f>-Hypothèses_et_résultats!$C$10</f>
        <v>-13.38</v>
      </c>
      <c r="G36" s="256">
        <v>-12.942659561238701</v>
      </c>
      <c r="H36" s="256">
        <v>-12.0981722806377</v>
      </c>
      <c r="I36" s="256">
        <v>-8.7780762403393293</v>
      </c>
      <c r="J36" s="256">
        <f>-Hypothèses_et_résultats!D10</f>
        <v>-8.6300000000000008</v>
      </c>
      <c r="K36" s="256">
        <v>-8.5585402311956695</v>
      </c>
      <c r="L36" s="256">
        <f>-Hypothèses_et_résultats!E10</f>
        <v>-8.69</v>
      </c>
      <c r="M36" s="257">
        <f t="shared" ref="M36:O37" si="68">L36+($P36-$L36)/4</f>
        <v>-7.9725000000000001</v>
      </c>
      <c r="N36" s="257">
        <f t="shared" si="68"/>
        <v>-7.2550000000000008</v>
      </c>
      <c r="O36" s="257">
        <f t="shared" si="68"/>
        <v>-6.5375000000000014</v>
      </c>
      <c r="P36" s="258">
        <f>-Hypothèses_et_résultats!F10</f>
        <v>-5.82</v>
      </c>
      <c r="Q36" s="257">
        <f t="shared" ref="Q36:T37" si="69">P36+($U36-$P36)/5</f>
        <v>-5.4560000000000004</v>
      </c>
      <c r="R36" s="257">
        <f t="shared" si="69"/>
        <v>-5.0920000000000005</v>
      </c>
      <c r="S36" s="257">
        <f t="shared" si="69"/>
        <v>-4.7280000000000006</v>
      </c>
      <c r="T36" s="257">
        <f t="shared" si="69"/>
        <v>-4.3640000000000008</v>
      </c>
      <c r="U36" s="255">
        <f>-Hypothèses_et_résultats!$G$10</f>
        <v>-4</v>
      </c>
      <c r="V36" s="257">
        <f t="shared" ref="V36:AN36" si="70">U36+($AO36-$U36)/20</f>
        <v>-3.875</v>
      </c>
      <c r="W36" s="257">
        <f t="shared" si="70"/>
        <v>-3.75</v>
      </c>
      <c r="X36" s="257">
        <f t="shared" si="70"/>
        <v>-3.625</v>
      </c>
      <c r="Y36" s="257">
        <f t="shared" si="70"/>
        <v>-3.5</v>
      </c>
      <c r="Z36" s="257">
        <f t="shared" si="70"/>
        <v>-3.375</v>
      </c>
      <c r="AA36" s="257">
        <f t="shared" si="70"/>
        <v>-3.25</v>
      </c>
      <c r="AB36" s="257">
        <f t="shared" si="70"/>
        <v>-3.125</v>
      </c>
      <c r="AC36" s="257">
        <f t="shared" si="70"/>
        <v>-3</v>
      </c>
      <c r="AD36" s="257">
        <f t="shared" si="70"/>
        <v>-2.875</v>
      </c>
      <c r="AE36" s="257">
        <f t="shared" si="70"/>
        <v>-2.75</v>
      </c>
      <c r="AF36" s="257">
        <f t="shared" si="70"/>
        <v>-2.625</v>
      </c>
      <c r="AG36" s="257">
        <f t="shared" si="70"/>
        <v>-2.5</v>
      </c>
      <c r="AH36" s="257">
        <f t="shared" si="70"/>
        <v>-2.375</v>
      </c>
      <c r="AI36" s="257">
        <f t="shared" si="70"/>
        <v>-2.25</v>
      </c>
      <c r="AJ36" s="257">
        <f t="shared" si="70"/>
        <v>-2.125</v>
      </c>
      <c r="AK36" s="257">
        <f t="shared" si="70"/>
        <v>-2</v>
      </c>
      <c r="AL36" s="257">
        <f t="shared" si="70"/>
        <v>-1.875</v>
      </c>
      <c r="AM36" s="257">
        <f t="shared" si="70"/>
        <v>-1.75</v>
      </c>
      <c r="AN36" s="257">
        <f t="shared" si="70"/>
        <v>-1.625</v>
      </c>
      <c r="AO36" s="255">
        <f>-Hypothèses_et_résultats!$H$10</f>
        <v>-1.5</v>
      </c>
      <c r="AP36" s="257">
        <f t="shared" ref="AP36:BR36" si="71">AO36+($BS36-$AO36)/30</f>
        <v>-1.5</v>
      </c>
      <c r="AQ36" s="257">
        <f t="shared" si="71"/>
        <v>-1.5</v>
      </c>
      <c r="AR36" s="257">
        <f t="shared" si="71"/>
        <v>-1.5</v>
      </c>
      <c r="AS36" s="257">
        <f t="shared" si="71"/>
        <v>-1.5</v>
      </c>
      <c r="AT36" s="257">
        <f t="shared" si="71"/>
        <v>-1.5</v>
      </c>
      <c r="AU36" s="257">
        <f t="shared" si="71"/>
        <v>-1.5</v>
      </c>
      <c r="AV36" s="257">
        <f t="shared" si="71"/>
        <v>-1.5</v>
      </c>
      <c r="AW36" s="257">
        <f t="shared" si="71"/>
        <v>-1.5</v>
      </c>
      <c r="AX36" s="257">
        <f t="shared" si="71"/>
        <v>-1.5</v>
      </c>
      <c r="AY36" s="257">
        <f t="shared" si="71"/>
        <v>-1.5</v>
      </c>
      <c r="AZ36" s="257">
        <f t="shared" si="71"/>
        <v>-1.5</v>
      </c>
      <c r="BA36" s="257">
        <f t="shared" si="71"/>
        <v>-1.5</v>
      </c>
      <c r="BB36" s="257">
        <f t="shared" si="71"/>
        <v>-1.5</v>
      </c>
      <c r="BC36" s="257">
        <f t="shared" si="71"/>
        <v>-1.5</v>
      </c>
      <c r="BD36" s="257">
        <f t="shared" si="71"/>
        <v>-1.5</v>
      </c>
      <c r="BE36" s="257">
        <f t="shared" si="71"/>
        <v>-1.5</v>
      </c>
      <c r="BF36" s="257">
        <f t="shared" si="71"/>
        <v>-1.5</v>
      </c>
      <c r="BG36" s="257">
        <f t="shared" si="71"/>
        <v>-1.5</v>
      </c>
      <c r="BH36" s="257">
        <f t="shared" si="71"/>
        <v>-1.5</v>
      </c>
      <c r="BI36" s="257">
        <f t="shared" si="71"/>
        <v>-1.5</v>
      </c>
      <c r="BJ36" s="257">
        <f t="shared" si="71"/>
        <v>-1.5</v>
      </c>
      <c r="BK36" s="257">
        <f t="shared" si="71"/>
        <v>-1.5</v>
      </c>
      <c r="BL36" s="257">
        <f t="shared" si="71"/>
        <v>-1.5</v>
      </c>
      <c r="BM36" s="257">
        <f t="shared" si="71"/>
        <v>-1.5</v>
      </c>
      <c r="BN36" s="257">
        <f t="shared" si="71"/>
        <v>-1.5</v>
      </c>
      <c r="BO36" s="257">
        <f t="shared" si="71"/>
        <v>-1.5</v>
      </c>
      <c r="BP36" s="257">
        <f t="shared" si="71"/>
        <v>-1.5</v>
      </c>
      <c r="BQ36" s="257">
        <f t="shared" si="71"/>
        <v>-1.5</v>
      </c>
      <c r="BR36" s="257">
        <f t="shared" si="71"/>
        <v>-1.5</v>
      </c>
      <c r="BS36" s="255">
        <f>-Hypothèses_et_résultats!$I$10</f>
        <v>-1.5</v>
      </c>
    </row>
    <row r="37" spans="1:1021" ht="15.75" customHeight="1">
      <c r="B37" s="33" t="s">
        <v>68</v>
      </c>
      <c r="C37" s="50" t="s">
        <v>121</v>
      </c>
      <c r="D37" s="1" t="s">
        <v>122</v>
      </c>
      <c r="E37" s="44" t="s">
        <v>123</v>
      </c>
      <c r="F37" s="51">
        <f>-Hypothèses_et_résultats!$C$11</f>
        <v>-3.7</v>
      </c>
      <c r="G37" s="35">
        <v>3.4822067267038408</v>
      </c>
      <c r="H37" s="35">
        <v>3.4781802041317187</v>
      </c>
      <c r="I37" s="35">
        <v>3.4741527344108332</v>
      </c>
      <c r="J37" s="35">
        <f>-Hypothèses_et_résultats!D11</f>
        <v>-3.47</v>
      </c>
      <c r="K37" s="35">
        <v>3.4701252646899468</v>
      </c>
      <c r="L37" s="35">
        <f>-Hypothèses_et_résultats!E11</f>
        <v>-3.46</v>
      </c>
      <c r="M37" s="26">
        <f t="shared" si="68"/>
        <v>-3.4275000000000002</v>
      </c>
      <c r="N37" s="26">
        <f t="shared" si="68"/>
        <v>-3.3950000000000005</v>
      </c>
      <c r="O37" s="26">
        <f t="shared" si="68"/>
        <v>-3.3625000000000007</v>
      </c>
      <c r="P37" s="52">
        <f>-Hypothèses_et_résultats!F11</f>
        <v>-3.33</v>
      </c>
      <c r="Q37" s="26">
        <f t="shared" si="69"/>
        <v>-3.3040000000000003</v>
      </c>
      <c r="R37" s="26">
        <f t="shared" si="69"/>
        <v>-3.2780000000000005</v>
      </c>
      <c r="S37" s="26">
        <f t="shared" si="69"/>
        <v>-3.2520000000000007</v>
      </c>
      <c r="T37" s="26">
        <f t="shared" si="69"/>
        <v>-3.2260000000000009</v>
      </c>
      <c r="U37" s="51">
        <f>-Hypothèses_et_résultats!$G$11</f>
        <v>-3.2</v>
      </c>
      <c r="V37" s="26">
        <f t="shared" ref="V37:AN37" si="72">U37+($AO37-$U37)/20</f>
        <v>-3.1700000000000004</v>
      </c>
      <c r="W37" s="26">
        <f t="shared" si="72"/>
        <v>-3.1400000000000006</v>
      </c>
      <c r="X37" s="26">
        <f t="shared" si="72"/>
        <v>-3.1100000000000008</v>
      </c>
      <c r="Y37" s="26">
        <f t="shared" si="72"/>
        <v>-3.080000000000001</v>
      </c>
      <c r="Z37" s="26">
        <f t="shared" si="72"/>
        <v>-3.0500000000000012</v>
      </c>
      <c r="AA37" s="26">
        <f t="shared" si="72"/>
        <v>-3.0200000000000014</v>
      </c>
      <c r="AB37" s="26">
        <f t="shared" si="72"/>
        <v>-2.9900000000000015</v>
      </c>
      <c r="AC37" s="26">
        <f t="shared" si="72"/>
        <v>-2.9600000000000017</v>
      </c>
      <c r="AD37" s="26">
        <f t="shared" si="72"/>
        <v>-2.9300000000000019</v>
      </c>
      <c r="AE37" s="26">
        <f t="shared" si="72"/>
        <v>-2.9000000000000021</v>
      </c>
      <c r="AF37" s="26">
        <f t="shared" si="72"/>
        <v>-2.8700000000000023</v>
      </c>
      <c r="AG37" s="26">
        <f t="shared" si="72"/>
        <v>-2.8400000000000025</v>
      </c>
      <c r="AH37" s="26">
        <f t="shared" si="72"/>
        <v>-2.8100000000000027</v>
      </c>
      <c r="AI37" s="26">
        <f t="shared" si="72"/>
        <v>-2.7800000000000029</v>
      </c>
      <c r="AJ37" s="26">
        <f t="shared" si="72"/>
        <v>-2.7500000000000031</v>
      </c>
      <c r="AK37" s="26">
        <f t="shared" si="72"/>
        <v>-2.7200000000000033</v>
      </c>
      <c r="AL37" s="26">
        <f t="shared" si="72"/>
        <v>-2.6900000000000035</v>
      </c>
      <c r="AM37" s="26">
        <f t="shared" si="72"/>
        <v>-2.6600000000000037</v>
      </c>
      <c r="AN37" s="26">
        <f t="shared" si="72"/>
        <v>-2.6300000000000039</v>
      </c>
      <c r="AO37" s="51">
        <f>-Hypothèses_et_résultats!$H$11</f>
        <v>-2.6</v>
      </c>
      <c r="AP37" s="26">
        <f t="shared" ref="AP37:BR37" si="73">AO37+($BS37-$AO37)/30</f>
        <v>-2.58</v>
      </c>
      <c r="AQ37" s="26">
        <f t="shared" si="73"/>
        <v>-2.56</v>
      </c>
      <c r="AR37" s="26">
        <f t="shared" si="73"/>
        <v>-2.54</v>
      </c>
      <c r="AS37" s="26">
        <f t="shared" si="73"/>
        <v>-2.52</v>
      </c>
      <c r="AT37" s="26">
        <f t="shared" si="73"/>
        <v>-2.5</v>
      </c>
      <c r="AU37" s="26">
        <f t="shared" si="73"/>
        <v>-2.48</v>
      </c>
      <c r="AV37" s="26">
        <f t="shared" si="73"/>
        <v>-2.46</v>
      </c>
      <c r="AW37" s="26">
        <f t="shared" si="73"/>
        <v>-2.44</v>
      </c>
      <c r="AX37" s="26">
        <f t="shared" si="73"/>
        <v>-2.42</v>
      </c>
      <c r="AY37" s="26">
        <f t="shared" si="73"/>
        <v>-2.4</v>
      </c>
      <c r="AZ37" s="26">
        <f t="shared" si="73"/>
        <v>-2.38</v>
      </c>
      <c r="BA37" s="26">
        <f t="shared" si="73"/>
        <v>-2.36</v>
      </c>
      <c r="BB37" s="26">
        <f t="shared" si="73"/>
        <v>-2.34</v>
      </c>
      <c r="BC37" s="26">
        <f t="shared" si="73"/>
        <v>-2.3199999999999998</v>
      </c>
      <c r="BD37" s="26">
        <f t="shared" si="73"/>
        <v>-2.2999999999999998</v>
      </c>
      <c r="BE37" s="26">
        <f t="shared" si="73"/>
        <v>-2.2799999999999998</v>
      </c>
      <c r="BF37" s="26">
        <f t="shared" si="73"/>
        <v>-2.2599999999999998</v>
      </c>
      <c r="BG37" s="26">
        <f t="shared" si="73"/>
        <v>-2.2399999999999998</v>
      </c>
      <c r="BH37" s="26">
        <f t="shared" si="73"/>
        <v>-2.2199999999999998</v>
      </c>
      <c r="BI37" s="26">
        <f t="shared" si="73"/>
        <v>-2.1999999999999997</v>
      </c>
      <c r="BJ37" s="26">
        <f t="shared" si="73"/>
        <v>-2.1799999999999997</v>
      </c>
      <c r="BK37" s="26">
        <f t="shared" si="73"/>
        <v>-2.1599999999999997</v>
      </c>
      <c r="BL37" s="26">
        <f t="shared" si="73"/>
        <v>-2.1399999999999997</v>
      </c>
      <c r="BM37" s="26">
        <f t="shared" si="73"/>
        <v>-2.1199999999999997</v>
      </c>
      <c r="BN37" s="26">
        <f t="shared" si="73"/>
        <v>-2.0999999999999996</v>
      </c>
      <c r="BO37" s="26">
        <f t="shared" si="73"/>
        <v>-2.0799999999999996</v>
      </c>
      <c r="BP37" s="26">
        <f t="shared" si="73"/>
        <v>-2.0599999999999996</v>
      </c>
      <c r="BQ37" s="26">
        <f t="shared" si="73"/>
        <v>-2.0399999999999996</v>
      </c>
      <c r="BR37" s="26">
        <f t="shared" si="73"/>
        <v>-2.0199999999999996</v>
      </c>
      <c r="BS37" s="51">
        <f>-Hypothèses_et_résultats!$I$11</f>
        <v>-2</v>
      </c>
    </row>
    <row r="38" spans="1:1021" ht="15.75" customHeight="1">
      <c r="B38" s="53"/>
      <c r="C38" s="44" t="s">
        <v>124</v>
      </c>
      <c r="D38" s="44"/>
      <c r="E38" s="45" t="s">
        <v>125</v>
      </c>
      <c r="F38" s="54">
        <f>Module_Extension_Forêt!B12+Module_Extension_Forêt!B13</f>
        <v>0</v>
      </c>
      <c r="G38" s="54">
        <f>Module_Extension_Forêt!C12+Module_Extension_Forêt!C13</f>
        <v>0</v>
      </c>
      <c r="H38" s="54">
        <f>Module_Extension_Forêt!D12+Module_Extension_Forêt!D13</f>
        <v>0</v>
      </c>
      <c r="I38" s="54">
        <f>Module_Extension_Forêt!E12+Module_Extension_Forêt!E13</f>
        <v>0</v>
      </c>
      <c r="J38" s="54">
        <f>Module_Extension_Forêt!F12+Module_Extension_Forêt!F13</f>
        <v>8.0000000000000002E-8</v>
      </c>
      <c r="K38" s="54">
        <f>Module_Extension_Forêt!G12+Module_Extension_Forêt!G13</f>
        <v>0</v>
      </c>
      <c r="L38" s="55">
        <f>Module_Extension_Forêt!H12+Module_Extension_Forêt!H13</f>
        <v>0.3819796640404115</v>
      </c>
      <c r="M38" s="54">
        <f>Module_Extension_Forêt!I12+Module_Extension_Forêt!I13</f>
        <v>0.77145263141415632</v>
      </c>
      <c r="N38" s="54">
        <f>Module_Extension_Forêt!J12+Module_Extension_Forêt!J13</f>
        <v>1.1343906736111316</v>
      </c>
      <c r="O38" s="54">
        <f>Module_Extension_Forêt!K12+Module_Extension_Forêt!K13</f>
        <v>1.4820175084680383</v>
      </c>
      <c r="P38" s="54">
        <f>Module_Extension_Forêt!L12+Module_Extension_Forêt!L13</f>
        <v>1.8276665226515432</v>
      </c>
      <c r="Q38" s="54">
        <f>Module_Extension_Forêt!M12+Module_Extension_Forêt!M13</f>
        <v>2.1336665226515432</v>
      </c>
      <c r="R38" s="54">
        <f>Module_Extension_Forêt!N12+Module_Extension_Forêt!N13</f>
        <v>2.4206665226515427</v>
      </c>
      <c r="S38" s="54">
        <f>Module_Extension_Forêt!O12+Module_Extension_Forêt!O13</f>
        <v>2.6886665226515429</v>
      </c>
      <c r="T38" s="54">
        <f>Module_Extension_Forêt!P12+Module_Extension_Forêt!P13</f>
        <v>2.937666522651543</v>
      </c>
      <c r="U38" s="54">
        <f>Module_Extension_Forêt!Q12+Module_Extension_Forêt!Q13</f>
        <v>3.167666522651543</v>
      </c>
      <c r="V38" s="54">
        <f>Module_Extension_Forêt!R12+Module_Extension_Forêt!R13</f>
        <v>3.361466522651543</v>
      </c>
      <c r="W38" s="54">
        <f>Module_Extension_Forêt!S12+Module_Extension_Forêt!S13</f>
        <v>3.5505665226515428</v>
      </c>
      <c r="X38" s="54">
        <f>Module_Extension_Forêt!T12+Module_Extension_Forêt!T13</f>
        <v>3.7349665226515429</v>
      </c>
      <c r="Y38" s="54">
        <f>Module_Extension_Forêt!U12+Module_Extension_Forêt!U13</f>
        <v>3.9146665226515429</v>
      </c>
      <c r="Z38" s="54">
        <f>Module_Extension_Forêt!V12+Module_Extension_Forêt!V13</f>
        <v>4.0896665226515427</v>
      </c>
      <c r="AA38" s="54">
        <f>Module_Extension_Forêt!W12+Module_Extension_Forêt!W13</f>
        <v>4.256466522651543</v>
      </c>
      <c r="AB38" s="54">
        <f>Module_Extension_Forêt!X12+Module_Extension_Forêt!X13</f>
        <v>4.4185665226515427</v>
      </c>
      <c r="AC38" s="54">
        <f>Module_Extension_Forêt!Y12+Module_Extension_Forêt!Y13</f>
        <v>4.5759665226515427</v>
      </c>
      <c r="AD38" s="54">
        <f>Module_Extension_Forêt!Z12+Module_Extension_Forêt!Z13</f>
        <v>4.728666522651543</v>
      </c>
      <c r="AE38" s="54">
        <f>Module_Extension_Forêt!AA12+Module_Extension_Forêt!AA13</f>
        <v>4.8766666426515428</v>
      </c>
      <c r="AF38" s="54">
        <f>Module_Extension_Forêt!AB12+Module_Extension_Forêt!AB13</f>
        <v>5.1730890482677081</v>
      </c>
      <c r="AG38" s="54">
        <f>Module_Extension_Forêt!AC12+Module_Extension_Forêt!AC13</f>
        <v>5.4548642691464986</v>
      </c>
      <c r="AH38" s="54">
        <f>Module_Extension_Forêt!AD12+Module_Extension_Forêt!AD13</f>
        <v>5.7264816724225938</v>
      </c>
      <c r="AI38" s="54">
        <f>Module_Extension_Forêt!AE12+Module_Extension_Forêt!AE13</f>
        <v>5.9879412580959963</v>
      </c>
      <c r="AJ38" s="54">
        <f>Module_Extension_Forêt!AF12+Module_Extension_Forêt!AF13</f>
        <v>6.2324412580959967</v>
      </c>
      <c r="AK38" s="54">
        <f>Module_Extension_Forêt!AG12+Module_Extension_Forêt!AG13</f>
        <v>6.4662412580959963</v>
      </c>
      <c r="AL38" s="54">
        <f>Module_Extension_Forêt!AH12+Module_Extension_Forêt!AH13</f>
        <v>6.6893412580959968</v>
      </c>
      <c r="AM38" s="54">
        <f>Module_Extension_Forêt!AI12+Module_Extension_Forêt!AI13</f>
        <v>6.9017412580959974</v>
      </c>
      <c r="AN38" s="54">
        <f>Module_Extension_Forêt!AJ12+Module_Extension_Forêt!AJ13</f>
        <v>7.1034412580959962</v>
      </c>
      <c r="AO38" s="54">
        <f>Module_Extension_Forêt!AK12+Module_Extension_Forêt!AK13</f>
        <v>7.2944412580959961</v>
      </c>
      <c r="AP38" s="54">
        <f>Module_Extension_Forêt!AL12+Module_Extension_Forêt!AL13</f>
        <v>7.481707924762663</v>
      </c>
      <c r="AQ38" s="54">
        <f>Module_Extension_Forêt!AM12+Module_Extension_Forêt!AM13</f>
        <v>7.6652412580959961</v>
      </c>
      <c r="AR38" s="54">
        <f>Module_Extension_Forêt!AN12+Module_Extension_Forêt!AN13</f>
        <v>7.8450412580959963</v>
      </c>
      <c r="AS38" s="54">
        <f>Module_Extension_Forêt!AO12+Module_Extension_Forêt!AO13</f>
        <v>8.0211079247626635</v>
      </c>
      <c r="AT38" s="54">
        <f>Module_Extension_Forêt!AP12+Module_Extension_Forêt!AP13</f>
        <v>8.1934412580959961</v>
      </c>
      <c r="AU38" s="54">
        <f>Module_Extension_Forêt!AQ12+Module_Extension_Forêt!AQ13</f>
        <v>8.3620412580959957</v>
      </c>
      <c r="AV38" s="54">
        <f>Module_Extension_Forêt!AR12+Module_Extension_Forêt!AR13</f>
        <v>8.5269079247626625</v>
      </c>
      <c r="AW38" s="54">
        <f>Module_Extension_Forêt!AS12+Module_Extension_Forêt!AS13</f>
        <v>8.6880412580959963</v>
      </c>
      <c r="AX38" s="54">
        <f>Module_Extension_Forêt!AT12+Module_Extension_Forêt!AT13</f>
        <v>8.8454412580959954</v>
      </c>
      <c r="AY38" s="54">
        <f>Module_Extension_Forêt!AU12+Module_Extension_Forêt!AU13</f>
        <v>8.9991079247626615</v>
      </c>
      <c r="AZ38" s="54">
        <f>Module_Extension_Forêt!AV12+Module_Extension_Forêt!AV13</f>
        <v>9.1490412580959948</v>
      </c>
      <c r="BA38" s="54">
        <f>Module_Extension_Forêt!AW12+Module_Extension_Forêt!AW13</f>
        <v>9.2952412580959951</v>
      </c>
      <c r="BB38" s="54">
        <f>Module_Extension_Forêt!AX12+Module_Extension_Forêt!AX13</f>
        <v>9.4377079247626625</v>
      </c>
      <c r="BC38" s="54">
        <f>Module_Extension_Forêt!AY12+Module_Extension_Forêt!AY13</f>
        <v>9.576441258095997</v>
      </c>
      <c r="BD38" s="54">
        <f>Module_Extension_Forêt!AZ12+Module_Extension_Forêt!AZ13</f>
        <v>9.7114412580959968</v>
      </c>
      <c r="BE38" s="54">
        <f>Module_Extension_Forêt!BA12+Module_Extension_Forêt!BA13</f>
        <v>9.8427079247626637</v>
      </c>
      <c r="BF38" s="54">
        <f>Module_Extension_Forêt!BB12+Module_Extension_Forêt!BB13</f>
        <v>9.9702412580959958</v>
      </c>
      <c r="BG38" s="54">
        <f>Module_Extension_Forêt!BC12+Module_Extension_Forêt!BC13</f>
        <v>10.094041258095995</v>
      </c>
      <c r="BH38" s="54">
        <f>Module_Extension_Forêt!BD12+Module_Extension_Forêt!BD13</f>
        <v>10.214107924762663</v>
      </c>
      <c r="BI38" s="54">
        <f>Module_Extension_Forêt!BE12+Module_Extension_Forêt!BE13</f>
        <v>10.330441258095997</v>
      </c>
      <c r="BJ38" s="54">
        <f>Module_Extension_Forêt!BF12+Module_Extension_Forêt!BF13</f>
        <v>10.444107924762662</v>
      </c>
      <c r="BK38" s="54">
        <f>Module_Extension_Forêt!BG12+Module_Extension_Forêt!BG13</f>
        <v>10.555107924762662</v>
      </c>
      <c r="BL38" s="54">
        <f>Module_Extension_Forêt!BH12+Module_Extension_Forêt!BH13</f>
        <v>10.663441258095997</v>
      </c>
      <c r="BM38" s="54">
        <f>Module_Extension_Forêt!BI12+Module_Extension_Forêt!BI13</f>
        <v>10.769107924762663</v>
      </c>
      <c r="BN38" s="54">
        <f>Module_Extension_Forêt!BJ12+Module_Extension_Forêt!BJ13</f>
        <v>10.872107924762663</v>
      </c>
      <c r="BO38" s="54">
        <f>Module_Extension_Forêt!BK12+Module_Extension_Forêt!BK13</f>
        <v>10.972441258095998</v>
      </c>
      <c r="BP38" s="54">
        <f>Module_Extension_Forêt!BL12+Module_Extension_Forêt!BL13</f>
        <v>11.070107924762663</v>
      </c>
      <c r="BQ38" s="54">
        <f>Module_Extension_Forêt!BM12+Module_Extension_Forêt!BM13</f>
        <v>11.165107924762664</v>
      </c>
      <c r="BR38" s="54">
        <f>Module_Extension_Forêt!BN12+Module_Extension_Forêt!BN13</f>
        <v>11.257441258095996</v>
      </c>
      <c r="BS38" s="54">
        <f>Module_Extension_Forêt!BO12+Module_Extension_Forêt!BO13</f>
        <v>11.347107924762662</v>
      </c>
    </row>
    <row r="39" spans="1:1021" ht="15.75" customHeight="1">
      <c r="B39" s="56"/>
      <c r="C39" s="57"/>
      <c r="D39" s="57"/>
      <c r="E39" s="56"/>
      <c r="F39" s="58">
        <v>2015</v>
      </c>
      <c r="G39" s="58">
        <v>2016</v>
      </c>
      <c r="H39" s="58">
        <v>2017</v>
      </c>
      <c r="I39" s="58">
        <v>2018</v>
      </c>
      <c r="J39" s="58">
        <v>2019</v>
      </c>
      <c r="K39" s="58">
        <v>2020</v>
      </c>
      <c r="L39" s="58">
        <v>2021</v>
      </c>
      <c r="M39" s="58">
        <v>2022</v>
      </c>
      <c r="N39" s="58">
        <v>2023</v>
      </c>
      <c r="O39" s="58">
        <v>2024</v>
      </c>
      <c r="P39" s="58">
        <v>2025</v>
      </c>
      <c r="Q39" s="58">
        <v>2026</v>
      </c>
      <c r="R39" s="58">
        <v>2027</v>
      </c>
      <c r="S39" s="58">
        <v>2028</v>
      </c>
      <c r="T39" s="58">
        <v>2029</v>
      </c>
      <c r="U39" s="58">
        <v>2030</v>
      </c>
      <c r="V39" s="58">
        <v>2031</v>
      </c>
      <c r="W39" s="58">
        <v>2032</v>
      </c>
      <c r="X39" s="58">
        <v>2033</v>
      </c>
      <c r="Y39" s="58">
        <v>2034</v>
      </c>
      <c r="Z39" s="58">
        <v>2035</v>
      </c>
      <c r="AA39" s="58">
        <v>2036</v>
      </c>
      <c r="AB39" s="58">
        <v>2037</v>
      </c>
      <c r="AC39" s="58">
        <v>2038</v>
      </c>
      <c r="AD39" s="58">
        <v>2039</v>
      </c>
      <c r="AE39" s="58">
        <v>2040</v>
      </c>
      <c r="AF39" s="58">
        <v>2041</v>
      </c>
      <c r="AG39" s="58">
        <v>2042</v>
      </c>
      <c r="AH39" s="58">
        <v>2043</v>
      </c>
      <c r="AI39" s="58">
        <v>2044</v>
      </c>
      <c r="AJ39" s="58">
        <v>2045</v>
      </c>
      <c r="AK39" s="58">
        <v>2046</v>
      </c>
      <c r="AL39" s="58">
        <v>2047</v>
      </c>
      <c r="AM39" s="58">
        <v>2048</v>
      </c>
      <c r="AN39" s="58">
        <v>2049</v>
      </c>
      <c r="AO39" s="58">
        <v>2050</v>
      </c>
      <c r="AP39" s="58">
        <v>2051</v>
      </c>
      <c r="AQ39" s="58">
        <v>2052</v>
      </c>
      <c r="AR39" s="58">
        <v>2053</v>
      </c>
      <c r="AS39" s="58">
        <v>2054</v>
      </c>
      <c r="AT39" s="58">
        <v>2055</v>
      </c>
      <c r="AU39" s="58">
        <v>2056</v>
      </c>
      <c r="AV39" s="58">
        <v>2057</v>
      </c>
      <c r="AW39" s="58">
        <v>2058</v>
      </c>
      <c r="AX39" s="58">
        <v>2059</v>
      </c>
      <c r="AY39" s="58">
        <v>2060</v>
      </c>
      <c r="AZ39" s="58">
        <v>2061</v>
      </c>
      <c r="BA39" s="58">
        <v>2062</v>
      </c>
      <c r="BB39" s="58">
        <v>2063</v>
      </c>
      <c r="BC39" s="58">
        <v>2064</v>
      </c>
      <c r="BD39" s="58">
        <v>2065</v>
      </c>
      <c r="BE39" s="58">
        <v>2066</v>
      </c>
      <c r="BF39" s="58">
        <v>2067</v>
      </c>
      <c r="BG39" s="58">
        <v>2068</v>
      </c>
      <c r="BH39" s="58">
        <v>2069</v>
      </c>
      <c r="BI39" s="58">
        <v>2070</v>
      </c>
      <c r="BJ39" s="58">
        <v>2071</v>
      </c>
      <c r="BK39" s="58">
        <v>2072</v>
      </c>
      <c r="BL39" s="58">
        <v>2073</v>
      </c>
      <c r="BM39" s="58">
        <v>2074</v>
      </c>
      <c r="BN39" s="58">
        <v>2075</v>
      </c>
      <c r="BO39" s="58">
        <v>2076</v>
      </c>
      <c r="BP39" s="58">
        <v>2077</v>
      </c>
      <c r="BQ39" s="58">
        <v>2078</v>
      </c>
      <c r="BR39" s="58">
        <v>2079</v>
      </c>
      <c r="BS39" s="58">
        <v>2080</v>
      </c>
      <c r="BT39" s="58"/>
      <c r="BU39" s="58"/>
      <c r="BV39" s="58"/>
      <c r="BW39" s="58"/>
      <c r="BX39" s="58"/>
      <c r="BY39" s="58"/>
      <c r="BZ39" s="58"/>
      <c r="CA39" s="58"/>
      <c r="CB39" s="58"/>
      <c r="CC39" s="58"/>
      <c r="CD39" s="58"/>
      <c r="CE39" s="58"/>
      <c r="CF39" s="58"/>
      <c r="CG39" s="58"/>
      <c r="CH39" s="58"/>
      <c r="CI39" s="58"/>
      <c r="CJ39" s="58"/>
      <c r="CK39" s="58"/>
      <c r="CL39" s="58"/>
      <c r="CM39" s="58"/>
      <c r="CN39" s="58"/>
      <c r="CO39" s="58"/>
      <c r="CP39" s="58"/>
      <c r="CQ39" s="58"/>
      <c r="CR39" s="58"/>
      <c r="CS39" s="58"/>
      <c r="CT39" s="58"/>
      <c r="CU39" s="58"/>
      <c r="CV39" s="58"/>
      <c r="CW39" s="58"/>
      <c r="CX39" s="58"/>
      <c r="CY39" s="58"/>
      <c r="CZ39" s="58"/>
      <c r="DA39" s="58"/>
      <c r="DB39" s="58"/>
      <c r="DC39" s="58"/>
      <c r="DD39" s="58"/>
      <c r="DE39" s="58"/>
      <c r="DF39" s="58"/>
      <c r="DG39" s="58"/>
      <c r="DH39" s="58"/>
      <c r="DI39" s="58"/>
      <c r="DJ39" s="58"/>
      <c r="DK39" s="58"/>
      <c r="DL39" s="58"/>
      <c r="DM39" s="58"/>
      <c r="DN39" s="58"/>
      <c r="DO39" s="58"/>
      <c r="DP39" s="58"/>
      <c r="DQ39" s="58"/>
      <c r="DR39" s="58"/>
      <c r="DS39" s="58"/>
      <c r="DT39" s="58"/>
      <c r="DU39" s="58"/>
      <c r="DV39" s="58"/>
      <c r="DW39" s="58"/>
      <c r="DX39" s="58"/>
      <c r="DY39" s="58"/>
      <c r="DZ39" s="58"/>
      <c r="EA39" s="58"/>
      <c r="EB39" s="58"/>
      <c r="EC39" s="58"/>
      <c r="ED39" s="58"/>
      <c r="EE39" s="58"/>
      <c r="EF39" s="58"/>
      <c r="EG39" s="58"/>
      <c r="EH39" s="58"/>
      <c r="EI39" s="58"/>
      <c r="EJ39" s="58"/>
      <c r="EK39" s="58"/>
      <c r="EL39" s="58"/>
      <c r="EM39" s="58"/>
      <c r="EN39" s="58"/>
      <c r="EO39" s="58"/>
      <c r="EP39" s="58"/>
      <c r="EQ39" s="58"/>
      <c r="ER39" s="58"/>
      <c r="ES39" s="58"/>
      <c r="ET39" s="58"/>
      <c r="EU39" s="58"/>
      <c r="EV39" s="58"/>
      <c r="EW39" s="58"/>
      <c r="EX39" s="58"/>
      <c r="EY39" s="58"/>
      <c r="EZ39" s="58"/>
      <c r="FA39" s="58"/>
      <c r="FB39" s="58"/>
      <c r="FC39" s="58"/>
      <c r="FD39" s="58"/>
      <c r="FE39" s="58"/>
      <c r="FF39" s="58"/>
      <c r="FG39" s="58"/>
      <c r="FH39" s="58"/>
      <c r="FI39" s="58"/>
      <c r="FJ39" s="58"/>
      <c r="FK39" s="58"/>
      <c r="FL39" s="58"/>
      <c r="FM39" s="58"/>
      <c r="FN39" s="58"/>
      <c r="FO39" s="58"/>
      <c r="FP39" s="58"/>
      <c r="FQ39" s="58"/>
      <c r="FR39" s="58"/>
      <c r="FS39" s="58"/>
      <c r="FT39" s="58"/>
      <c r="FU39" s="58"/>
      <c r="FV39" s="58"/>
      <c r="FW39" s="58"/>
      <c r="FX39" s="58"/>
      <c r="FY39" s="58"/>
      <c r="FZ39" s="58"/>
      <c r="GA39" s="58"/>
      <c r="GB39" s="58"/>
      <c r="GC39" s="58"/>
      <c r="GD39" s="58"/>
      <c r="GE39" s="58"/>
      <c r="GF39" s="58"/>
      <c r="GG39" s="58"/>
      <c r="GH39" s="58"/>
      <c r="GI39" s="58"/>
      <c r="GJ39" s="58"/>
      <c r="GK39" s="58"/>
      <c r="GL39" s="58"/>
      <c r="GM39" s="58"/>
      <c r="GN39" s="58"/>
      <c r="GO39" s="58"/>
      <c r="GP39" s="58"/>
      <c r="GQ39" s="58"/>
      <c r="GR39" s="58"/>
      <c r="GS39" s="58"/>
      <c r="GT39" s="58"/>
      <c r="GU39" s="58"/>
      <c r="GV39" s="58"/>
      <c r="GW39" s="58"/>
      <c r="GX39" s="58"/>
      <c r="GY39" s="58"/>
      <c r="GZ39" s="58"/>
      <c r="HA39" s="58"/>
      <c r="HB39" s="58"/>
      <c r="HC39" s="58"/>
      <c r="HD39" s="58"/>
      <c r="HE39" s="58"/>
      <c r="HF39" s="58"/>
      <c r="HG39" s="58"/>
      <c r="HH39" s="58"/>
      <c r="HI39" s="58"/>
      <c r="HJ39" s="58"/>
      <c r="HK39" s="58"/>
      <c r="HL39" s="58"/>
      <c r="HM39" s="58"/>
      <c r="HN39" s="58"/>
      <c r="HO39" s="58"/>
      <c r="HP39" s="58"/>
      <c r="HQ39" s="58"/>
      <c r="HR39" s="58"/>
      <c r="HS39" s="58"/>
      <c r="HT39" s="58"/>
      <c r="HU39" s="58"/>
      <c r="HV39" s="58"/>
      <c r="HW39" s="58"/>
      <c r="HX39" s="58"/>
      <c r="HY39" s="58"/>
      <c r="HZ39" s="58"/>
      <c r="IA39" s="58"/>
      <c r="IB39" s="58"/>
      <c r="IC39" s="58"/>
      <c r="ID39" s="58"/>
      <c r="IE39" s="58"/>
      <c r="IF39" s="58"/>
      <c r="IG39" s="58"/>
      <c r="IH39" s="58"/>
      <c r="II39" s="58"/>
      <c r="IJ39" s="58"/>
      <c r="IK39" s="58"/>
      <c r="IL39" s="58"/>
      <c r="IM39" s="58"/>
      <c r="IN39" s="58"/>
      <c r="IO39" s="58"/>
      <c r="IP39" s="58"/>
      <c r="IQ39" s="58"/>
      <c r="IR39" s="58"/>
      <c r="IS39" s="58"/>
      <c r="IT39" s="58"/>
      <c r="IU39" s="58"/>
      <c r="IV39" s="58"/>
      <c r="IW39" s="58"/>
      <c r="IX39" s="58"/>
      <c r="IY39" s="58"/>
      <c r="IZ39" s="58"/>
      <c r="JA39" s="58"/>
      <c r="JB39" s="58"/>
      <c r="JC39" s="58"/>
      <c r="JD39" s="58"/>
      <c r="JE39" s="58"/>
      <c r="JF39" s="58"/>
      <c r="JG39" s="58"/>
      <c r="JH39" s="58"/>
      <c r="JI39" s="58"/>
      <c r="JJ39" s="58"/>
      <c r="JK39" s="58"/>
      <c r="JL39" s="58"/>
      <c r="JM39" s="58"/>
      <c r="JN39" s="58"/>
      <c r="JO39" s="58"/>
      <c r="JP39" s="58"/>
      <c r="JQ39" s="58"/>
      <c r="JR39" s="58"/>
      <c r="JS39" s="58"/>
      <c r="JT39" s="58"/>
      <c r="JU39" s="58"/>
      <c r="JV39" s="58"/>
      <c r="JW39" s="58"/>
      <c r="JX39" s="58"/>
      <c r="JY39" s="58"/>
      <c r="JZ39" s="58"/>
      <c r="KA39" s="58"/>
      <c r="KB39" s="58"/>
      <c r="KC39" s="58"/>
      <c r="KD39" s="58"/>
      <c r="KE39" s="58"/>
      <c r="KF39" s="58"/>
      <c r="KG39" s="58"/>
      <c r="KH39" s="58"/>
      <c r="KI39" s="58"/>
      <c r="KJ39" s="58"/>
      <c r="KK39" s="58"/>
      <c r="KL39" s="58"/>
      <c r="KM39" s="58"/>
      <c r="KN39" s="58"/>
      <c r="KO39" s="58"/>
      <c r="KP39" s="58"/>
      <c r="KQ39" s="58"/>
      <c r="KR39" s="58"/>
      <c r="KS39" s="58"/>
      <c r="KT39" s="58"/>
      <c r="KU39" s="58"/>
      <c r="KV39" s="58"/>
      <c r="KW39" s="58"/>
      <c r="KX39" s="58"/>
      <c r="KY39" s="58"/>
      <c r="KZ39" s="58"/>
      <c r="LA39" s="58"/>
      <c r="LB39" s="58"/>
      <c r="LC39" s="58"/>
      <c r="LD39" s="58"/>
      <c r="LE39" s="58"/>
      <c r="LF39" s="58"/>
      <c r="LG39" s="58"/>
      <c r="LH39" s="58"/>
      <c r="LI39" s="58"/>
      <c r="LJ39" s="58"/>
      <c r="LK39" s="58"/>
      <c r="LL39" s="58"/>
      <c r="LM39" s="58"/>
      <c r="LN39" s="58"/>
      <c r="LO39" s="58"/>
      <c r="LP39" s="58"/>
      <c r="LQ39" s="58"/>
      <c r="LR39" s="58"/>
      <c r="LS39" s="58"/>
      <c r="LT39" s="58"/>
      <c r="LU39" s="58"/>
      <c r="LV39" s="58"/>
      <c r="LW39" s="58"/>
      <c r="LX39" s="58"/>
      <c r="LY39" s="58"/>
      <c r="LZ39" s="58"/>
      <c r="MA39" s="58"/>
      <c r="MB39" s="58"/>
      <c r="MC39" s="58"/>
      <c r="MD39" s="58"/>
      <c r="ME39" s="58"/>
      <c r="MF39" s="58"/>
      <c r="MG39" s="58"/>
      <c r="MH39" s="58"/>
      <c r="MI39" s="58"/>
      <c r="MJ39" s="58"/>
      <c r="MK39" s="58"/>
      <c r="ML39" s="58"/>
      <c r="MM39" s="58"/>
      <c r="MN39" s="58"/>
      <c r="MO39" s="58"/>
      <c r="MP39" s="58"/>
      <c r="MQ39" s="58"/>
      <c r="MR39" s="58"/>
      <c r="MS39" s="58"/>
      <c r="MT39" s="58"/>
      <c r="MU39" s="58"/>
      <c r="MV39" s="58"/>
      <c r="MW39" s="58"/>
      <c r="MX39" s="58"/>
      <c r="MY39" s="58"/>
      <c r="MZ39" s="58"/>
      <c r="NA39" s="58"/>
      <c r="NB39" s="58"/>
      <c r="NC39" s="58"/>
      <c r="ND39" s="58"/>
      <c r="NE39" s="58"/>
      <c r="NF39" s="58"/>
      <c r="NG39" s="58"/>
      <c r="NH39" s="58"/>
      <c r="NI39" s="58"/>
      <c r="NJ39" s="58"/>
      <c r="NK39" s="58"/>
      <c r="NL39" s="58"/>
      <c r="NM39" s="58"/>
      <c r="NN39" s="58"/>
      <c r="NO39" s="58"/>
      <c r="NP39" s="58"/>
      <c r="NQ39" s="58"/>
      <c r="NR39" s="58"/>
      <c r="NS39" s="58"/>
      <c r="NT39" s="58"/>
      <c r="NU39" s="58"/>
      <c r="NV39" s="58"/>
      <c r="NW39" s="58"/>
      <c r="NX39" s="58"/>
      <c r="NY39" s="58"/>
      <c r="NZ39" s="58"/>
      <c r="OA39" s="58"/>
      <c r="OB39" s="58"/>
      <c r="OC39" s="58"/>
      <c r="OD39" s="58"/>
      <c r="OE39" s="58"/>
      <c r="OF39" s="58"/>
      <c r="OG39" s="58"/>
      <c r="OH39" s="58"/>
      <c r="OI39" s="58"/>
      <c r="OJ39" s="58"/>
      <c r="OK39" s="58"/>
      <c r="OL39" s="58"/>
      <c r="OM39" s="58"/>
      <c r="ON39" s="58"/>
      <c r="OO39" s="58"/>
      <c r="OP39" s="58"/>
      <c r="OQ39" s="58"/>
      <c r="OR39" s="58"/>
      <c r="OS39" s="58"/>
      <c r="OT39" s="58"/>
      <c r="OU39" s="58"/>
      <c r="OV39" s="58"/>
      <c r="OW39" s="58"/>
      <c r="OX39" s="58"/>
      <c r="OY39" s="58"/>
      <c r="OZ39" s="58"/>
      <c r="PA39" s="58"/>
      <c r="PB39" s="58"/>
      <c r="PC39" s="58"/>
      <c r="PD39" s="58"/>
      <c r="PE39" s="58"/>
      <c r="PF39" s="58"/>
      <c r="PG39" s="58"/>
      <c r="PH39" s="58"/>
      <c r="PI39" s="58"/>
      <c r="PJ39" s="58"/>
      <c r="PK39" s="58"/>
      <c r="PL39" s="58"/>
      <c r="PM39" s="58"/>
      <c r="PN39" s="58"/>
      <c r="PO39" s="58"/>
      <c r="PP39" s="58"/>
      <c r="PQ39" s="58"/>
      <c r="PR39" s="58"/>
      <c r="PS39" s="58"/>
      <c r="PT39" s="58"/>
      <c r="PU39" s="58"/>
      <c r="PV39" s="58"/>
      <c r="PW39" s="58"/>
      <c r="PX39" s="58"/>
      <c r="PY39" s="58"/>
      <c r="PZ39" s="58"/>
      <c r="QA39" s="58"/>
      <c r="QB39" s="58"/>
      <c r="QC39" s="58"/>
      <c r="QD39" s="58"/>
      <c r="QE39" s="58"/>
      <c r="QF39" s="58"/>
      <c r="QG39" s="58"/>
      <c r="QH39" s="58"/>
      <c r="QI39" s="58"/>
      <c r="QJ39" s="58"/>
      <c r="QK39" s="58"/>
      <c r="QL39" s="58"/>
      <c r="QM39" s="58"/>
      <c r="QN39" s="58"/>
      <c r="QO39" s="58"/>
      <c r="QP39" s="58"/>
      <c r="QQ39" s="58"/>
      <c r="QR39" s="58"/>
      <c r="QS39" s="58"/>
      <c r="QT39" s="58"/>
      <c r="QU39" s="58"/>
      <c r="QV39" s="58"/>
      <c r="QW39" s="58"/>
      <c r="QX39" s="58"/>
      <c r="QY39" s="58"/>
      <c r="QZ39" s="58"/>
      <c r="RA39" s="58"/>
      <c r="RB39" s="58"/>
      <c r="RC39" s="58"/>
      <c r="RD39" s="58"/>
      <c r="RE39" s="58"/>
      <c r="RF39" s="58"/>
      <c r="RG39" s="58"/>
      <c r="RH39" s="58"/>
      <c r="RI39" s="58"/>
      <c r="RJ39" s="58"/>
      <c r="RK39" s="58"/>
      <c r="RL39" s="58"/>
      <c r="RM39" s="58"/>
      <c r="RN39" s="58"/>
      <c r="RO39" s="58"/>
      <c r="RP39" s="58"/>
      <c r="RQ39" s="58"/>
      <c r="RR39" s="58"/>
      <c r="RS39" s="58"/>
      <c r="RT39" s="58"/>
      <c r="RU39" s="58"/>
      <c r="RV39" s="58"/>
      <c r="RW39" s="58"/>
      <c r="RX39" s="58"/>
      <c r="RY39" s="58"/>
      <c r="RZ39" s="58"/>
      <c r="SA39" s="58"/>
      <c r="SB39" s="58"/>
      <c r="SC39" s="58"/>
      <c r="SD39" s="58"/>
      <c r="SE39" s="58"/>
      <c r="SF39" s="58"/>
      <c r="SG39" s="58"/>
      <c r="SH39" s="58"/>
      <c r="SI39" s="58"/>
      <c r="SJ39" s="58"/>
      <c r="SK39" s="58"/>
      <c r="SL39" s="58"/>
      <c r="SM39" s="58"/>
      <c r="SN39" s="58"/>
      <c r="SO39" s="58"/>
      <c r="SP39" s="58"/>
      <c r="SQ39" s="58"/>
      <c r="SR39" s="58"/>
      <c r="SS39" s="58"/>
      <c r="ST39" s="58"/>
      <c r="SU39" s="58"/>
      <c r="SV39" s="58"/>
      <c r="SW39" s="58"/>
      <c r="SX39" s="58"/>
      <c r="SY39" s="58"/>
      <c r="SZ39" s="58"/>
      <c r="TA39" s="58"/>
      <c r="TB39" s="58"/>
      <c r="TC39" s="58"/>
      <c r="TD39" s="58"/>
      <c r="TE39" s="58"/>
      <c r="TF39" s="58"/>
      <c r="TG39" s="58"/>
      <c r="TH39" s="58"/>
      <c r="TI39" s="58"/>
      <c r="TJ39" s="58"/>
      <c r="TK39" s="58"/>
      <c r="TL39" s="58"/>
      <c r="TM39" s="58"/>
      <c r="TN39" s="58"/>
      <c r="TO39" s="58"/>
      <c r="TP39" s="58"/>
      <c r="TQ39" s="58"/>
      <c r="TR39" s="58"/>
      <c r="TS39" s="58"/>
      <c r="TT39" s="58"/>
      <c r="TU39" s="58"/>
      <c r="TV39" s="58"/>
      <c r="TW39" s="58"/>
      <c r="TX39" s="58"/>
      <c r="TY39" s="58"/>
      <c r="TZ39" s="58"/>
      <c r="UA39" s="58"/>
      <c r="UB39" s="58"/>
      <c r="UC39" s="58"/>
      <c r="UD39" s="58"/>
      <c r="UE39" s="58"/>
      <c r="UF39" s="58"/>
      <c r="UG39" s="58"/>
      <c r="UH39" s="58"/>
      <c r="UI39" s="58"/>
      <c r="UJ39" s="58"/>
      <c r="UK39" s="58"/>
      <c r="UL39" s="58"/>
      <c r="UM39" s="58"/>
      <c r="UN39" s="58"/>
      <c r="UO39" s="58"/>
      <c r="UP39" s="58"/>
      <c r="UQ39" s="58"/>
      <c r="UR39" s="58"/>
      <c r="US39" s="58"/>
      <c r="UT39" s="58"/>
      <c r="UU39" s="58"/>
      <c r="UV39" s="58"/>
      <c r="UW39" s="58"/>
      <c r="UX39" s="58"/>
      <c r="UY39" s="58"/>
      <c r="UZ39" s="58"/>
      <c r="VA39" s="58"/>
      <c r="VB39" s="58"/>
      <c r="VC39" s="58"/>
      <c r="VD39" s="58"/>
      <c r="VE39" s="58"/>
      <c r="VF39" s="58"/>
      <c r="VG39" s="58"/>
      <c r="VH39" s="58"/>
      <c r="VI39" s="58"/>
      <c r="VJ39" s="58"/>
      <c r="VK39" s="58"/>
      <c r="VL39" s="58"/>
      <c r="VM39" s="58"/>
      <c r="VN39" s="58"/>
      <c r="VO39" s="58"/>
      <c r="VP39" s="58"/>
      <c r="VQ39" s="58"/>
      <c r="VR39" s="58"/>
      <c r="VS39" s="58"/>
      <c r="VT39" s="58"/>
      <c r="VU39" s="58"/>
      <c r="VV39" s="58"/>
      <c r="VW39" s="58"/>
      <c r="VX39" s="58"/>
      <c r="VY39" s="58"/>
      <c r="VZ39" s="58"/>
      <c r="WA39" s="58"/>
      <c r="WB39" s="58"/>
      <c r="WC39" s="58"/>
      <c r="WD39" s="58"/>
      <c r="WE39" s="58"/>
      <c r="WF39" s="58"/>
      <c r="WG39" s="58"/>
      <c r="WH39" s="58"/>
      <c r="WI39" s="58"/>
      <c r="WJ39" s="58"/>
      <c r="WK39" s="58"/>
      <c r="WL39" s="58"/>
      <c r="WM39" s="58"/>
      <c r="WN39" s="58"/>
      <c r="WO39" s="58"/>
      <c r="WP39" s="58"/>
      <c r="WQ39" s="58"/>
      <c r="WR39" s="58"/>
      <c r="WS39" s="58"/>
      <c r="WT39" s="58"/>
      <c r="WU39" s="58"/>
      <c r="WV39" s="58"/>
      <c r="WW39" s="58"/>
      <c r="WX39" s="58"/>
      <c r="WY39" s="58"/>
      <c r="WZ39" s="58"/>
      <c r="XA39" s="58"/>
      <c r="XB39" s="58"/>
      <c r="XC39" s="58"/>
      <c r="XD39" s="58"/>
      <c r="XE39" s="58"/>
      <c r="XF39" s="58"/>
      <c r="XG39" s="58"/>
      <c r="XH39" s="58"/>
      <c r="XI39" s="58"/>
      <c r="XJ39" s="58"/>
      <c r="XK39" s="58"/>
      <c r="XL39" s="58"/>
      <c r="XM39" s="58"/>
      <c r="XN39" s="58"/>
      <c r="XO39" s="58"/>
      <c r="XP39" s="58"/>
      <c r="XQ39" s="58"/>
      <c r="XR39" s="58"/>
      <c r="XS39" s="58"/>
      <c r="XT39" s="58"/>
      <c r="XU39" s="58"/>
      <c r="XV39" s="58"/>
      <c r="XW39" s="58"/>
      <c r="XX39" s="58"/>
      <c r="XY39" s="58"/>
      <c r="XZ39" s="58"/>
      <c r="YA39" s="58"/>
      <c r="YB39" s="58"/>
      <c r="YC39" s="58"/>
      <c r="YD39" s="58"/>
      <c r="YE39" s="58"/>
      <c r="YF39" s="58"/>
      <c r="YG39" s="58"/>
      <c r="YH39" s="58"/>
      <c r="YI39" s="58"/>
      <c r="YJ39" s="58"/>
      <c r="YK39" s="58"/>
      <c r="YL39" s="58"/>
      <c r="YM39" s="58"/>
      <c r="YN39" s="58"/>
      <c r="YO39" s="58"/>
      <c r="YP39" s="58"/>
      <c r="YQ39" s="58"/>
      <c r="YR39" s="58"/>
      <c r="YS39" s="58"/>
      <c r="YT39" s="58"/>
      <c r="YU39" s="58"/>
      <c r="YV39" s="58"/>
      <c r="YW39" s="58"/>
      <c r="YX39" s="58"/>
      <c r="YY39" s="58"/>
      <c r="YZ39" s="58"/>
      <c r="ZA39" s="58"/>
      <c r="ZB39" s="58"/>
      <c r="ZC39" s="58"/>
      <c r="ZD39" s="58"/>
      <c r="ZE39" s="58"/>
      <c r="ZF39" s="58"/>
      <c r="ZG39" s="58"/>
      <c r="ZH39" s="58"/>
      <c r="ZI39" s="58"/>
      <c r="ZJ39" s="58"/>
      <c r="ZK39" s="58"/>
      <c r="ZL39" s="58"/>
      <c r="ZM39" s="58"/>
      <c r="ZN39" s="58"/>
      <c r="ZO39" s="58"/>
      <c r="ZP39" s="58"/>
      <c r="ZQ39" s="58"/>
      <c r="ZR39" s="58"/>
      <c r="ZS39" s="58"/>
      <c r="ZT39" s="58"/>
      <c r="ZU39" s="58"/>
      <c r="ZV39" s="58"/>
      <c r="ZW39" s="58"/>
      <c r="ZX39" s="58"/>
      <c r="ZY39" s="58"/>
      <c r="ZZ39" s="58"/>
      <c r="AAA39" s="58"/>
      <c r="AAB39" s="58"/>
      <c r="AAC39" s="58"/>
      <c r="AAD39" s="58"/>
      <c r="AAE39" s="58"/>
      <c r="AAF39" s="58"/>
      <c r="AAG39" s="58"/>
      <c r="AAH39" s="58"/>
      <c r="AAI39" s="58"/>
      <c r="AAJ39" s="58"/>
      <c r="AAK39" s="58"/>
      <c r="AAL39" s="58"/>
      <c r="AAM39" s="58"/>
      <c r="AAN39" s="58"/>
      <c r="AAO39" s="58"/>
      <c r="AAP39" s="58"/>
      <c r="AAQ39" s="58"/>
      <c r="AAR39" s="58"/>
      <c r="AAS39" s="58"/>
      <c r="AAT39" s="58"/>
      <c r="AAU39" s="58"/>
      <c r="AAV39" s="58"/>
      <c r="AAW39" s="58"/>
      <c r="AAX39" s="58"/>
      <c r="AAY39" s="58"/>
      <c r="AAZ39" s="58"/>
      <c r="ABA39" s="58"/>
      <c r="ABB39" s="58"/>
      <c r="ABC39" s="58"/>
      <c r="ABD39" s="58"/>
      <c r="ABE39" s="58"/>
      <c r="ABF39" s="58"/>
      <c r="ABG39" s="58"/>
      <c r="ABH39" s="58"/>
      <c r="ABI39" s="58"/>
      <c r="ABJ39" s="58"/>
      <c r="ABK39" s="58"/>
      <c r="ABL39" s="58"/>
      <c r="ABM39" s="58"/>
      <c r="ABN39" s="58"/>
      <c r="ABO39" s="58"/>
      <c r="ABP39" s="58"/>
      <c r="ABQ39" s="58"/>
      <c r="ABR39" s="58"/>
      <c r="ABS39" s="58"/>
      <c r="ABT39" s="58"/>
      <c r="ABU39" s="58"/>
      <c r="ABV39" s="58"/>
      <c r="ABW39" s="58"/>
      <c r="ABX39" s="58"/>
      <c r="ABY39" s="58"/>
      <c r="ABZ39" s="58"/>
      <c r="ACA39" s="58"/>
      <c r="ACB39" s="58"/>
      <c r="ACC39" s="58"/>
      <c r="ACD39" s="58"/>
      <c r="ACE39" s="58"/>
      <c r="ACF39" s="58"/>
      <c r="ACG39" s="58"/>
      <c r="ACH39" s="58"/>
      <c r="ACI39" s="58"/>
      <c r="ACJ39" s="58"/>
      <c r="ACK39" s="58"/>
      <c r="ACL39" s="58"/>
      <c r="ACM39" s="58"/>
      <c r="ACN39" s="58"/>
      <c r="ACO39" s="58"/>
      <c r="ACP39" s="58"/>
      <c r="ACQ39" s="58"/>
      <c r="ACR39" s="58"/>
      <c r="ACS39" s="58"/>
      <c r="ACT39" s="58"/>
      <c r="ACU39" s="58"/>
      <c r="ACV39" s="58"/>
      <c r="ACW39" s="58"/>
      <c r="ACX39" s="58"/>
      <c r="ACY39" s="58"/>
      <c r="ACZ39" s="58"/>
      <c r="ADA39" s="58"/>
      <c r="ADB39" s="58"/>
      <c r="ADC39" s="58"/>
      <c r="ADD39" s="58"/>
      <c r="ADE39" s="58"/>
      <c r="ADF39" s="58"/>
      <c r="ADG39" s="58"/>
      <c r="ADH39" s="58"/>
      <c r="ADI39" s="58"/>
      <c r="ADJ39" s="58"/>
      <c r="ADK39" s="58"/>
      <c r="ADL39" s="58"/>
      <c r="ADM39" s="58"/>
      <c r="ADN39" s="58"/>
      <c r="ADO39" s="58"/>
      <c r="ADP39" s="58"/>
      <c r="ADQ39" s="58"/>
      <c r="ADR39" s="58"/>
      <c r="ADS39" s="58"/>
      <c r="ADT39" s="58"/>
      <c r="ADU39" s="58"/>
      <c r="ADV39" s="58"/>
      <c r="ADW39" s="58"/>
      <c r="ADX39" s="58"/>
      <c r="ADY39" s="58"/>
      <c r="ADZ39" s="58"/>
      <c r="AEA39" s="58"/>
      <c r="AEB39" s="58"/>
      <c r="AEC39" s="58"/>
      <c r="AED39" s="58"/>
      <c r="AEE39" s="58"/>
      <c r="AEF39" s="58"/>
      <c r="AEG39" s="58"/>
      <c r="AEH39" s="58"/>
      <c r="AEI39" s="58"/>
      <c r="AEJ39" s="58"/>
      <c r="AEK39" s="58"/>
      <c r="AEL39" s="58"/>
      <c r="AEM39" s="58"/>
      <c r="AEN39" s="58"/>
      <c r="AEO39" s="58"/>
      <c r="AEP39" s="58"/>
      <c r="AEQ39" s="58"/>
      <c r="AER39" s="58"/>
      <c r="AES39" s="58"/>
      <c r="AET39" s="58"/>
      <c r="AEU39" s="58"/>
      <c r="AEV39" s="58"/>
      <c r="AEW39" s="58"/>
      <c r="AEX39" s="58"/>
      <c r="AEY39" s="58"/>
      <c r="AEZ39" s="58"/>
      <c r="AFA39" s="58"/>
      <c r="AFB39" s="58"/>
      <c r="AFC39" s="58"/>
      <c r="AFD39" s="58"/>
      <c r="AFE39" s="58"/>
      <c r="AFF39" s="58"/>
      <c r="AFG39" s="58"/>
      <c r="AFH39" s="58"/>
      <c r="AFI39" s="58"/>
      <c r="AFJ39" s="58"/>
      <c r="AFK39" s="58"/>
      <c r="AFL39" s="58"/>
      <c r="AFM39" s="58"/>
      <c r="AFN39" s="58"/>
      <c r="AFO39" s="58"/>
      <c r="AFP39" s="58"/>
      <c r="AFQ39" s="58"/>
      <c r="AFR39" s="58"/>
      <c r="AFS39" s="58"/>
      <c r="AFT39" s="58"/>
      <c r="AFU39" s="58"/>
      <c r="AFV39" s="58"/>
      <c r="AFW39" s="58"/>
      <c r="AFX39" s="58"/>
      <c r="AFY39" s="58"/>
      <c r="AFZ39" s="58"/>
      <c r="AGA39" s="58"/>
      <c r="AGB39" s="58"/>
      <c r="AGC39" s="58"/>
      <c r="AGD39" s="58"/>
      <c r="AGE39" s="58"/>
      <c r="AGF39" s="58"/>
      <c r="AGG39" s="58"/>
      <c r="AGH39" s="58"/>
      <c r="AGI39" s="58"/>
      <c r="AGJ39" s="58"/>
      <c r="AGK39" s="58"/>
      <c r="AGL39" s="58"/>
      <c r="AGM39" s="58"/>
      <c r="AGN39" s="58"/>
      <c r="AGO39" s="58"/>
      <c r="AGP39" s="58"/>
      <c r="AGQ39" s="58"/>
      <c r="AGR39" s="58"/>
      <c r="AGS39" s="58"/>
      <c r="AGT39" s="58"/>
      <c r="AGU39" s="58"/>
      <c r="AGV39" s="58"/>
      <c r="AGW39" s="58"/>
      <c r="AGX39" s="58"/>
      <c r="AGY39" s="58"/>
      <c r="AGZ39" s="58"/>
      <c r="AHA39" s="58"/>
      <c r="AHB39" s="58"/>
      <c r="AHC39" s="58"/>
      <c r="AHD39" s="58"/>
      <c r="AHE39" s="58"/>
      <c r="AHF39" s="58"/>
      <c r="AHG39" s="58"/>
      <c r="AHH39" s="58"/>
      <c r="AHI39" s="58"/>
      <c r="AHJ39" s="58"/>
      <c r="AHK39" s="58"/>
      <c r="AHL39" s="58"/>
      <c r="AHM39" s="58"/>
      <c r="AHN39" s="58"/>
      <c r="AHO39" s="58"/>
      <c r="AHP39" s="58"/>
      <c r="AHQ39" s="58"/>
      <c r="AHR39" s="58"/>
      <c r="AHS39" s="58"/>
      <c r="AHT39" s="58"/>
      <c r="AHU39" s="58"/>
      <c r="AHV39" s="58"/>
      <c r="AHW39" s="58"/>
      <c r="AHX39" s="58"/>
      <c r="AHY39" s="58"/>
      <c r="AHZ39" s="58"/>
      <c r="AIA39" s="58"/>
      <c r="AIB39" s="58"/>
      <c r="AIC39" s="58"/>
      <c r="AID39" s="58"/>
      <c r="AIE39" s="58"/>
      <c r="AIF39" s="58"/>
      <c r="AIG39" s="58"/>
      <c r="AIH39" s="58"/>
      <c r="AII39" s="58"/>
      <c r="AIJ39" s="58"/>
      <c r="AIK39" s="58"/>
      <c r="AIL39" s="58"/>
      <c r="AIM39" s="58"/>
      <c r="AIN39" s="58"/>
      <c r="AIO39" s="58"/>
      <c r="AIP39" s="58"/>
      <c r="AIQ39" s="58"/>
      <c r="AIR39" s="58"/>
      <c r="AIS39" s="58"/>
      <c r="AIT39" s="58"/>
      <c r="AIU39" s="58"/>
      <c r="AIV39" s="58"/>
      <c r="AIW39" s="58"/>
      <c r="AIX39" s="58"/>
      <c r="AIY39" s="58"/>
      <c r="AIZ39" s="58"/>
      <c r="AJA39" s="58"/>
      <c r="AJB39" s="58"/>
      <c r="AJC39" s="58"/>
      <c r="AJD39" s="58"/>
      <c r="AJE39" s="58"/>
      <c r="AJF39" s="58"/>
      <c r="AJG39" s="58"/>
      <c r="AJH39" s="58"/>
      <c r="AJI39" s="58"/>
      <c r="AJJ39" s="58"/>
      <c r="AJK39" s="58"/>
      <c r="AJL39" s="58"/>
      <c r="AJM39" s="58"/>
      <c r="AJN39" s="58"/>
      <c r="AJO39" s="58"/>
      <c r="AJP39" s="58"/>
      <c r="AJQ39" s="58"/>
      <c r="AJR39" s="58"/>
      <c r="AJS39" s="58"/>
      <c r="AJT39" s="58"/>
      <c r="AJU39" s="58"/>
      <c r="AJV39" s="58"/>
      <c r="AJW39" s="58"/>
      <c r="AJX39" s="58"/>
      <c r="AJY39" s="58"/>
      <c r="AJZ39" s="58"/>
      <c r="AKA39" s="58"/>
      <c r="AKB39" s="58"/>
      <c r="AKC39" s="58"/>
      <c r="AKD39" s="58"/>
      <c r="AKE39" s="58"/>
      <c r="AKF39" s="58"/>
      <c r="AKG39" s="58"/>
      <c r="AKH39" s="58"/>
      <c r="AKI39" s="58"/>
      <c r="AKJ39" s="58"/>
      <c r="AKK39" s="58"/>
      <c r="AKL39" s="58"/>
      <c r="AKM39" s="58"/>
      <c r="AKN39" s="58"/>
      <c r="AKO39" s="58"/>
      <c r="AKP39" s="58"/>
      <c r="AKQ39" s="58"/>
      <c r="AKR39" s="58"/>
      <c r="AKS39" s="58"/>
      <c r="AKT39" s="58"/>
      <c r="AKU39" s="58"/>
      <c r="AKV39" s="58"/>
      <c r="AKW39" s="58"/>
      <c r="AKX39" s="58"/>
      <c r="AKY39" s="58"/>
      <c r="AKZ39" s="58"/>
      <c r="ALA39" s="58"/>
      <c r="ALB39" s="58"/>
      <c r="ALC39" s="58"/>
      <c r="ALD39" s="58"/>
      <c r="ALE39" s="58"/>
      <c r="ALF39" s="58"/>
      <c r="ALG39" s="58"/>
      <c r="ALH39" s="58"/>
      <c r="ALI39" s="58"/>
      <c r="ALJ39" s="58"/>
      <c r="ALK39" s="58"/>
      <c r="ALL39" s="58"/>
      <c r="ALM39" s="58"/>
      <c r="ALN39" s="58"/>
      <c r="ALO39" s="58"/>
      <c r="ALP39" s="58"/>
      <c r="ALQ39" s="58"/>
      <c r="ALR39" s="58"/>
      <c r="ALS39" s="58"/>
      <c r="ALT39" s="58"/>
      <c r="ALU39" s="58"/>
      <c r="ALV39" s="58"/>
      <c r="ALW39" s="58"/>
      <c r="ALX39" s="58"/>
      <c r="ALY39" s="58"/>
      <c r="ALZ39" s="58"/>
      <c r="AMA39" s="58"/>
      <c r="AMB39" s="58"/>
      <c r="AMC39" s="58"/>
      <c r="AMD39" s="58"/>
      <c r="AME39" s="58"/>
      <c r="AMF39" s="58"/>
      <c r="AMG39" s="58"/>
    </row>
    <row r="40" spans="1:1021" ht="15.75" customHeight="1">
      <c r="B40" s="53"/>
      <c r="E40" s="44"/>
      <c r="F40" s="59"/>
      <c r="G40" s="59"/>
      <c r="H40" s="59"/>
      <c r="I40" s="59"/>
      <c r="J40" s="59"/>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54"/>
      <c r="BG40" s="54"/>
      <c r="BH40" s="54"/>
      <c r="BI40" s="54"/>
      <c r="BJ40" s="54"/>
      <c r="BK40" s="54"/>
      <c r="BL40" s="54"/>
      <c r="BM40" s="54"/>
      <c r="BN40" s="54"/>
      <c r="BO40" s="54"/>
      <c r="BP40" s="54"/>
      <c r="BQ40" s="54"/>
      <c r="BR40" s="54"/>
      <c r="BS40" s="54"/>
    </row>
    <row r="41" spans="1:1021" ht="15.75" customHeight="1">
      <c r="A41" t="s">
        <v>88</v>
      </c>
      <c r="B41" s="60" t="s">
        <v>126</v>
      </c>
      <c r="C41" s="46"/>
      <c r="D41" s="46"/>
      <c r="E41" s="45" t="s">
        <v>127</v>
      </c>
      <c r="F41" s="24">
        <f>F$8*F10</f>
        <v>4.155035578570935</v>
      </c>
      <c r="G41" s="49">
        <f t="shared" ref="G41:AK41" si="74">G$8*G10</f>
        <v>3.7374513511026337</v>
      </c>
      <c r="H41" s="49">
        <f t="shared" si="74"/>
        <v>3.8536036271814123</v>
      </c>
      <c r="I41" s="49">
        <f t="shared" si="74"/>
        <v>3.9540349142145028</v>
      </c>
      <c r="J41" s="24">
        <f t="shared" si="74"/>
        <v>4.1254491665192452</v>
      </c>
      <c r="K41" s="49">
        <f t="shared" si="74"/>
        <v>4.0450527830457466</v>
      </c>
      <c r="L41" s="49">
        <f t="shared" si="74"/>
        <v>4.2479653670955351</v>
      </c>
      <c r="M41" s="49">
        <f t="shared" si="74"/>
        <v>4.4931649373805742</v>
      </c>
      <c r="N41" s="49">
        <f t="shared" si="74"/>
        <v>4.7452335639081147</v>
      </c>
      <c r="O41" s="49">
        <f t="shared" si="74"/>
        <v>5.0041712466781574</v>
      </c>
      <c r="P41" s="49">
        <f t="shared" si="74"/>
        <v>5.2699779856906996</v>
      </c>
      <c r="Q41" s="49">
        <f t="shared" si="74"/>
        <v>5.5728926434107571</v>
      </c>
      <c r="R41" s="49">
        <f t="shared" si="74"/>
        <v>5.8784986355777447</v>
      </c>
      <c r="S41" s="49">
        <f t="shared" si="74"/>
        <v>6.1867959621916624</v>
      </c>
      <c r="T41" s="49">
        <f t="shared" si="74"/>
        <v>6.4977846232525094</v>
      </c>
      <c r="U41" s="49">
        <f t="shared" si="74"/>
        <v>6.8114646187602848</v>
      </c>
      <c r="V41" s="49">
        <f t="shared" si="74"/>
        <v>6.8878487415674874</v>
      </c>
      <c r="W41" s="49">
        <f t="shared" si="74"/>
        <v>6.9642328643746891</v>
      </c>
      <c r="X41" s="49">
        <f t="shared" si="74"/>
        <v>7.0406169871818909</v>
      </c>
      <c r="Y41" s="49">
        <f t="shared" si="74"/>
        <v>7.1170011099890926</v>
      </c>
      <c r="Z41" s="49">
        <f t="shared" si="74"/>
        <v>7.1933852327962944</v>
      </c>
      <c r="AA41" s="49">
        <f t="shared" si="74"/>
        <v>7.2697693556034952</v>
      </c>
      <c r="AB41" s="49">
        <f t="shared" si="74"/>
        <v>7.346153478410697</v>
      </c>
      <c r="AC41" s="49">
        <f t="shared" si="74"/>
        <v>7.4225376012178979</v>
      </c>
      <c r="AD41" s="49">
        <f t="shared" si="74"/>
        <v>7.4989217240250987</v>
      </c>
      <c r="AE41" s="49">
        <f t="shared" si="74"/>
        <v>7.5753058468323005</v>
      </c>
      <c r="AF41" s="49">
        <f t="shared" si="74"/>
        <v>7.6516899696395013</v>
      </c>
      <c r="AG41" s="49">
        <f t="shared" si="74"/>
        <v>7.7280740924467031</v>
      </c>
      <c r="AH41" s="49">
        <f t="shared" si="74"/>
        <v>7.8044582152539039</v>
      </c>
      <c r="AI41" s="49">
        <f t="shared" si="74"/>
        <v>7.8808423380611048</v>
      </c>
      <c r="AJ41" s="49">
        <f t="shared" si="74"/>
        <v>7.9572264608683065</v>
      </c>
      <c r="AK41" s="49">
        <f t="shared" si="74"/>
        <v>8.0336105836755074</v>
      </c>
      <c r="AL41" s="49">
        <f t="shared" ref="AL41:BS41" si="75">AL$8*AL10</f>
        <v>8.1099947064827091</v>
      </c>
      <c r="AM41" s="49">
        <f t="shared" si="75"/>
        <v>8.1863788292899109</v>
      </c>
      <c r="AN41" s="49">
        <f t="shared" si="75"/>
        <v>8.2627629520971109</v>
      </c>
      <c r="AO41" s="49">
        <f t="shared" si="75"/>
        <v>8.3391470749043197</v>
      </c>
      <c r="AP41" s="49">
        <f t="shared" si="75"/>
        <v>8.3929916862581795</v>
      </c>
      <c r="AQ41" s="49">
        <f t="shared" si="75"/>
        <v>8.4468362976120392</v>
      </c>
      <c r="AR41" s="49">
        <f t="shared" si="75"/>
        <v>8.5006809089658972</v>
      </c>
      <c r="AS41" s="49">
        <f t="shared" si="75"/>
        <v>8.554525520319757</v>
      </c>
      <c r="AT41" s="49">
        <f t="shared" si="75"/>
        <v>8.608370131673615</v>
      </c>
      <c r="AU41" s="49">
        <f t="shared" si="75"/>
        <v>8.6622147430274747</v>
      </c>
      <c r="AV41" s="49">
        <f t="shared" si="75"/>
        <v>8.7160593543813345</v>
      </c>
      <c r="AW41" s="49">
        <f t="shared" si="75"/>
        <v>8.7699039657351925</v>
      </c>
      <c r="AX41" s="49">
        <f t="shared" si="75"/>
        <v>8.8237485770890522</v>
      </c>
      <c r="AY41" s="49">
        <f t="shared" si="75"/>
        <v>8.8775931884429102</v>
      </c>
      <c r="AZ41" s="49">
        <f t="shared" si="75"/>
        <v>8.93143779979677</v>
      </c>
      <c r="BA41" s="49">
        <f t="shared" si="75"/>
        <v>8.9852824111506298</v>
      </c>
      <c r="BB41" s="49">
        <f t="shared" si="75"/>
        <v>9.0391270225044877</v>
      </c>
      <c r="BC41" s="49">
        <f t="shared" si="75"/>
        <v>9.0929716338583475</v>
      </c>
      <c r="BD41" s="49">
        <f t="shared" si="75"/>
        <v>9.1468162452122055</v>
      </c>
      <c r="BE41" s="49">
        <f t="shared" si="75"/>
        <v>9.2006608565660652</v>
      </c>
      <c r="BF41" s="49">
        <f t="shared" si="75"/>
        <v>9.2545054679199232</v>
      </c>
      <c r="BG41" s="49">
        <f t="shared" si="75"/>
        <v>9.308350079273783</v>
      </c>
      <c r="BH41" s="49">
        <f t="shared" si="75"/>
        <v>9.3621946906276428</v>
      </c>
      <c r="BI41" s="49">
        <f t="shared" si="75"/>
        <v>9.4160393019815007</v>
      </c>
      <c r="BJ41" s="49">
        <f t="shared" si="75"/>
        <v>9.4698839133353605</v>
      </c>
      <c r="BK41" s="49">
        <f t="shared" si="75"/>
        <v>9.5237285246892185</v>
      </c>
      <c r="BL41" s="49">
        <f t="shared" si="75"/>
        <v>9.5775731360430783</v>
      </c>
      <c r="BM41" s="49">
        <f t="shared" si="75"/>
        <v>9.631417747396938</v>
      </c>
      <c r="BN41" s="49">
        <f t="shared" si="75"/>
        <v>9.685262358750796</v>
      </c>
      <c r="BO41" s="49">
        <f t="shared" si="75"/>
        <v>9.7391069701046558</v>
      </c>
      <c r="BP41" s="49">
        <f t="shared" si="75"/>
        <v>9.7929515814585137</v>
      </c>
      <c r="BQ41" s="49">
        <f t="shared" si="75"/>
        <v>9.8467961928123735</v>
      </c>
      <c r="BR41" s="49">
        <f t="shared" si="75"/>
        <v>9.9006408041662333</v>
      </c>
      <c r="BS41" s="49">
        <f t="shared" si="75"/>
        <v>9.9544854155200877</v>
      </c>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c r="DQ41" s="23"/>
      <c r="DR41" s="23"/>
      <c r="DS41" s="23"/>
      <c r="DT41" s="23"/>
      <c r="DU41" s="23"/>
      <c r="DV41" s="23"/>
      <c r="DW41" s="23"/>
      <c r="DX41" s="23"/>
      <c r="DY41" s="23"/>
      <c r="DZ41" s="23"/>
      <c r="EA41" s="23"/>
      <c r="EB41" s="23"/>
      <c r="EC41" s="23"/>
      <c r="ED41" s="23"/>
      <c r="EE41" s="23"/>
      <c r="EF41" s="23"/>
      <c r="EG41" s="23"/>
      <c r="EH41" s="23"/>
      <c r="EI41" s="23"/>
      <c r="EJ41" s="23"/>
      <c r="EK41" s="23"/>
      <c r="EL41" s="23"/>
      <c r="EM41" s="23"/>
      <c r="EN41" s="23"/>
      <c r="EO41" s="23"/>
      <c r="EP41" s="23"/>
      <c r="EQ41" s="23"/>
      <c r="ER41" s="23"/>
      <c r="ES41" s="23"/>
      <c r="ET41" s="23"/>
      <c r="EU41" s="23"/>
      <c r="EV41" s="23"/>
      <c r="EW41" s="23"/>
      <c r="EX41" s="23"/>
      <c r="EY41" s="23"/>
      <c r="EZ41" s="23"/>
      <c r="FA41" s="23"/>
      <c r="FB41" s="23"/>
      <c r="FC41" s="23"/>
      <c r="FD41" s="23"/>
      <c r="FE41" s="23"/>
      <c r="FF41" s="23"/>
      <c r="FG41" s="23"/>
      <c r="FH41" s="23"/>
      <c r="FI41" s="23"/>
      <c r="FJ41" s="23"/>
      <c r="FK41" s="23"/>
      <c r="FL41" s="23"/>
      <c r="FM41" s="23"/>
      <c r="FN41" s="23"/>
      <c r="FO41" s="23"/>
      <c r="FP41" s="23"/>
      <c r="FQ41" s="23"/>
      <c r="FR41" s="23"/>
      <c r="FS41" s="23"/>
      <c r="FT41" s="23"/>
      <c r="FU41" s="23"/>
      <c r="FV41" s="23"/>
      <c r="FW41" s="23"/>
      <c r="FX41" s="23"/>
      <c r="FY41" s="23"/>
      <c r="FZ41" s="23"/>
      <c r="GA41" s="23"/>
      <c r="GB41" s="23"/>
      <c r="GC41" s="23"/>
      <c r="GD41" s="23"/>
      <c r="GE41" s="23"/>
      <c r="GF41" s="23"/>
      <c r="GG41" s="23"/>
      <c r="GH41" s="23"/>
      <c r="GI41" s="23"/>
      <c r="GJ41" s="23"/>
      <c r="GK41" s="23"/>
      <c r="GL41" s="23"/>
      <c r="GM41" s="23"/>
      <c r="GN41" s="23"/>
      <c r="GO41" s="23"/>
      <c r="GP41" s="23"/>
      <c r="GQ41" s="23"/>
      <c r="GR41" s="23"/>
      <c r="GS41" s="23"/>
      <c r="GT41" s="23"/>
      <c r="GU41" s="23"/>
      <c r="GV41" s="23"/>
      <c r="GW41" s="23"/>
      <c r="GX41" s="23"/>
      <c r="GY41" s="23"/>
      <c r="GZ41" s="23"/>
      <c r="HA41" s="23"/>
      <c r="HB41" s="23"/>
      <c r="HC41" s="23"/>
      <c r="HD41" s="23"/>
      <c r="HE41" s="23"/>
      <c r="HF41" s="23"/>
      <c r="HG41" s="23"/>
      <c r="HH41" s="23"/>
      <c r="HI41" s="23"/>
      <c r="HJ41" s="23"/>
      <c r="HK41" s="23"/>
      <c r="HL41" s="23"/>
      <c r="HM41" s="23"/>
      <c r="HN41" s="23"/>
      <c r="HO41" s="23"/>
      <c r="HP41" s="23"/>
      <c r="HQ41" s="23"/>
      <c r="HR41" s="23"/>
      <c r="HS41" s="23"/>
      <c r="HT41" s="23"/>
      <c r="HU41" s="23"/>
      <c r="HV41" s="23"/>
      <c r="HW41" s="23"/>
      <c r="HX41" s="23"/>
      <c r="HY41" s="23"/>
      <c r="HZ41" s="23"/>
      <c r="IA41" s="23"/>
      <c r="IB41" s="23"/>
      <c r="IC41" s="23"/>
      <c r="ID41" s="23"/>
      <c r="IE41" s="23"/>
      <c r="IF41" s="23"/>
      <c r="IG41" s="23"/>
      <c r="IH41" s="23"/>
      <c r="II41" s="23"/>
      <c r="IJ41" s="23"/>
      <c r="IK41" s="23"/>
      <c r="IL41" s="23"/>
      <c r="IM41" s="23"/>
      <c r="IN41" s="23"/>
      <c r="IO41" s="23"/>
      <c r="IP41" s="23"/>
      <c r="IQ41" s="23"/>
      <c r="IR41" s="23"/>
      <c r="IS41" s="23"/>
      <c r="IT41" s="23"/>
      <c r="IU41" s="23"/>
      <c r="IV41" s="23"/>
      <c r="IW41" s="23"/>
      <c r="IX41" s="23"/>
      <c r="IY41" s="23"/>
      <c r="IZ41" s="23"/>
      <c r="JA41" s="23"/>
      <c r="JB41" s="23"/>
      <c r="JC41" s="23"/>
      <c r="JD41" s="23"/>
      <c r="JE41" s="23"/>
      <c r="JF41" s="23"/>
      <c r="JG41" s="23"/>
      <c r="JH41" s="23"/>
      <c r="JI41" s="23"/>
      <c r="JJ41" s="23"/>
      <c r="JK41" s="23"/>
      <c r="JL41" s="23"/>
      <c r="JM41" s="23"/>
      <c r="JN41" s="23"/>
      <c r="JO41" s="23"/>
      <c r="JP41" s="23"/>
      <c r="JQ41" s="23"/>
      <c r="JR41" s="23"/>
      <c r="JS41" s="23"/>
      <c r="JT41" s="23"/>
      <c r="JU41" s="23"/>
      <c r="JV41" s="23"/>
      <c r="JW41" s="23"/>
      <c r="JX41" s="23"/>
      <c r="JY41" s="23"/>
      <c r="JZ41" s="23"/>
      <c r="KA41" s="23"/>
      <c r="KB41" s="23"/>
      <c r="KC41" s="23"/>
      <c r="KD41" s="23"/>
      <c r="KE41" s="23"/>
      <c r="KF41" s="23"/>
      <c r="KG41" s="23"/>
      <c r="KH41" s="23"/>
      <c r="KI41" s="23"/>
      <c r="KJ41" s="23"/>
      <c r="KK41" s="23"/>
      <c r="KL41" s="23"/>
      <c r="KM41" s="23"/>
      <c r="KN41" s="23"/>
      <c r="KO41" s="23"/>
      <c r="KP41" s="23"/>
      <c r="KQ41" s="23"/>
      <c r="KR41" s="23"/>
      <c r="KS41" s="23"/>
      <c r="KT41" s="23"/>
      <c r="KU41" s="23"/>
      <c r="KV41" s="23"/>
      <c r="KW41" s="23"/>
      <c r="KX41" s="23"/>
      <c r="KY41" s="23"/>
      <c r="KZ41" s="23"/>
      <c r="LA41" s="23"/>
      <c r="LB41" s="23"/>
      <c r="LC41" s="23"/>
      <c r="LD41" s="23"/>
      <c r="LE41" s="23"/>
      <c r="LF41" s="23"/>
      <c r="LG41" s="23"/>
      <c r="LH41" s="23"/>
      <c r="LI41" s="23"/>
      <c r="LJ41" s="23"/>
      <c r="LK41" s="23"/>
      <c r="LL41" s="23"/>
      <c r="LM41" s="23"/>
      <c r="LN41" s="23"/>
      <c r="LO41" s="23"/>
      <c r="LP41" s="23"/>
      <c r="LQ41" s="23"/>
      <c r="LR41" s="23"/>
      <c r="LS41" s="23"/>
      <c r="LT41" s="23"/>
      <c r="LU41" s="23"/>
      <c r="LV41" s="23"/>
      <c r="LW41" s="23"/>
      <c r="LX41" s="23"/>
      <c r="LY41" s="23"/>
      <c r="LZ41" s="23"/>
      <c r="MA41" s="23"/>
      <c r="MB41" s="23"/>
      <c r="MC41" s="23"/>
      <c r="MD41" s="23"/>
      <c r="ME41" s="23"/>
      <c r="MF41" s="23"/>
      <c r="MG41" s="23"/>
      <c r="MH41" s="23"/>
      <c r="MI41" s="23"/>
      <c r="MJ41" s="23"/>
      <c r="MK41" s="23"/>
      <c r="ML41" s="23"/>
      <c r="MM41" s="23"/>
      <c r="MN41" s="23"/>
      <c r="MO41" s="23"/>
      <c r="MP41" s="23"/>
      <c r="MQ41" s="23"/>
      <c r="MR41" s="23"/>
      <c r="MS41" s="23"/>
      <c r="MT41" s="23"/>
      <c r="MU41" s="23"/>
      <c r="MV41" s="23"/>
      <c r="MW41" s="23"/>
      <c r="MX41" s="23"/>
      <c r="MY41" s="23"/>
      <c r="MZ41" s="23"/>
      <c r="NA41" s="23"/>
      <c r="NB41" s="23"/>
      <c r="NC41" s="23"/>
      <c r="ND41" s="23"/>
      <c r="NE41" s="23"/>
      <c r="NF41" s="23"/>
      <c r="NG41" s="23"/>
      <c r="NH41" s="23"/>
      <c r="NI41" s="23"/>
      <c r="NJ41" s="23"/>
      <c r="NK41" s="23"/>
      <c r="NL41" s="23"/>
      <c r="NM41" s="23"/>
      <c r="NN41" s="23"/>
      <c r="NO41" s="23"/>
      <c r="NP41" s="23"/>
      <c r="NQ41" s="23"/>
      <c r="NR41" s="23"/>
      <c r="NS41" s="23"/>
      <c r="NT41" s="23"/>
      <c r="NU41" s="23"/>
      <c r="NV41" s="23"/>
      <c r="NW41" s="23"/>
      <c r="NX41" s="23"/>
      <c r="NY41" s="23"/>
      <c r="NZ41" s="23"/>
      <c r="OA41" s="23"/>
      <c r="OB41" s="23"/>
      <c r="OC41" s="23"/>
      <c r="OD41" s="23"/>
      <c r="OE41" s="23"/>
      <c r="OF41" s="23"/>
      <c r="OG41" s="23"/>
      <c r="OH41" s="23"/>
      <c r="OI41" s="23"/>
      <c r="OJ41" s="23"/>
      <c r="OK41" s="23"/>
      <c r="OL41" s="23"/>
      <c r="OM41" s="23"/>
      <c r="ON41" s="23"/>
      <c r="OO41" s="23"/>
      <c r="OP41" s="23"/>
      <c r="OQ41" s="23"/>
      <c r="OR41" s="23"/>
      <c r="OS41" s="23"/>
      <c r="OT41" s="23"/>
      <c r="OU41" s="23"/>
      <c r="OV41" s="23"/>
      <c r="OW41" s="23"/>
      <c r="OX41" s="23"/>
      <c r="OY41" s="23"/>
      <c r="OZ41" s="23"/>
      <c r="PA41" s="23"/>
      <c r="PB41" s="23"/>
      <c r="PC41" s="23"/>
      <c r="PD41" s="23"/>
      <c r="PE41" s="23"/>
      <c r="PF41" s="23"/>
      <c r="PG41" s="23"/>
      <c r="PH41" s="23"/>
      <c r="PI41" s="23"/>
      <c r="PJ41" s="23"/>
      <c r="PK41" s="23"/>
      <c r="PL41" s="23"/>
      <c r="PM41" s="23"/>
      <c r="PN41" s="23"/>
      <c r="PO41" s="23"/>
      <c r="PP41" s="23"/>
      <c r="PQ41" s="23"/>
      <c r="PR41" s="23"/>
      <c r="PS41" s="23"/>
      <c r="PT41" s="23"/>
      <c r="PU41" s="23"/>
      <c r="PV41" s="23"/>
      <c r="PW41" s="23"/>
      <c r="PX41" s="23"/>
      <c r="PY41" s="23"/>
      <c r="PZ41" s="23"/>
      <c r="QA41" s="23"/>
      <c r="QB41" s="23"/>
      <c r="QC41" s="23"/>
      <c r="QD41" s="23"/>
      <c r="QE41" s="23"/>
      <c r="QF41" s="23"/>
      <c r="QG41" s="23"/>
      <c r="QH41" s="23"/>
      <c r="QI41" s="23"/>
      <c r="QJ41" s="23"/>
      <c r="QK41" s="23"/>
      <c r="QL41" s="23"/>
      <c r="QM41" s="23"/>
      <c r="QN41" s="23"/>
      <c r="QO41" s="23"/>
      <c r="QP41" s="23"/>
      <c r="QQ41" s="23"/>
      <c r="QR41" s="23"/>
      <c r="QS41" s="23"/>
      <c r="QT41" s="23"/>
      <c r="QU41" s="23"/>
      <c r="QV41" s="23"/>
      <c r="QW41" s="23"/>
      <c r="QX41" s="23"/>
      <c r="QY41" s="23"/>
      <c r="QZ41" s="23"/>
      <c r="RA41" s="23"/>
      <c r="RB41" s="23"/>
      <c r="RC41" s="23"/>
      <c r="RD41" s="23"/>
      <c r="RE41" s="23"/>
      <c r="RF41" s="23"/>
      <c r="RG41" s="23"/>
      <c r="RH41" s="23"/>
      <c r="RI41" s="23"/>
      <c r="RJ41" s="23"/>
      <c r="RK41" s="23"/>
      <c r="RL41" s="23"/>
      <c r="RM41" s="23"/>
      <c r="RN41" s="23"/>
      <c r="RO41" s="23"/>
      <c r="RP41" s="23"/>
      <c r="RQ41" s="23"/>
      <c r="RR41" s="23"/>
      <c r="RS41" s="23"/>
      <c r="RT41" s="23"/>
      <c r="RU41" s="23"/>
      <c r="RV41" s="23"/>
      <c r="RW41" s="23"/>
      <c r="RX41" s="23"/>
      <c r="RY41" s="23"/>
      <c r="RZ41" s="23"/>
      <c r="SA41" s="23"/>
      <c r="SB41" s="23"/>
      <c r="SC41" s="23"/>
      <c r="SD41" s="23"/>
      <c r="SE41" s="23"/>
      <c r="SF41" s="23"/>
      <c r="SG41" s="23"/>
      <c r="SH41" s="23"/>
      <c r="SI41" s="23"/>
      <c r="SJ41" s="23"/>
      <c r="SK41" s="23"/>
      <c r="SL41" s="23"/>
      <c r="SM41" s="23"/>
      <c r="SN41" s="23"/>
      <c r="SO41" s="23"/>
      <c r="SP41" s="23"/>
      <c r="SQ41" s="23"/>
      <c r="SR41" s="23"/>
      <c r="SS41" s="23"/>
      <c r="ST41" s="23"/>
      <c r="SU41" s="23"/>
      <c r="SV41" s="23"/>
      <c r="SW41" s="23"/>
      <c r="SX41" s="23"/>
      <c r="SY41" s="23"/>
      <c r="SZ41" s="23"/>
      <c r="TA41" s="23"/>
      <c r="TB41" s="23"/>
      <c r="TC41" s="23"/>
      <c r="TD41" s="23"/>
      <c r="TE41" s="23"/>
      <c r="TF41" s="23"/>
      <c r="TG41" s="23"/>
      <c r="TH41" s="23"/>
      <c r="TI41" s="23"/>
      <c r="TJ41" s="23"/>
      <c r="TK41" s="23"/>
      <c r="TL41" s="23"/>
      <c r="TM41" s="23"/>
      <c r="TN41" s="23"/>
      <c r="TO41" s="23"/>
      <c r="TP41" s="23"/>
      <c r="TQ41" s="23"/>
      <c r="TR41" s="23"/>
      <c r="TS41" s="23"/>
      <c r="TT41" s="23"/>
      <c r="TU41" s="23"/>
      <c r="TV41" s="23"/>
      <c r="TW41" s="23"/>
      <c r="TX41" s="23"/>
      <c r="TY41" s="23"/>
      <c r="TZ41" s="23"/>
      <c r="UA41" s="23"/>
      <c r="UB41" s="23"/>
      <c r="UC41" s="23"/>
      <c r="UD41" s="23"/>
      <c r="UE41" s="23"/>
      <c r="UF41" s="23"/>
      <c r="UG41" s="23"/>
      <c r="UH41" s="23"/>
      <c r="UI41" s="23"/>
      <c r="UJ41" s="23"/>
      <c r="UK41" s="23"/>
      <c r="UL41" s="23"/>
      <c r="UM41" s="23"/>
      <c r="UN41" s="23"/>
      <c r="UO41" s="23"/>
      <c r="UP41" s="23"/>
      <c r="UQ41" s="23"/>
      <c r="UR41" s="23"/>
      <c r="US41" s="23"/>
      <c r="UT41" s="23"/>
      <c r="UU41" s="23"/>
      <c r="UV41" s="23"/>
      <c r="UW41" s="23"/>
      <c r="UX41" s="23"/>
      <c r="UY41" s="23"/>
      <c r="UZ41" s="23"/>
      <c r="VA41" s="23"/>
      <c r="VB41" s="23"/>
      <c r="VC41" s="23"/>
      <c r="VD41" s="23"/>
      <c r="VE41" s="23"/>
      <c r="VF41" s="23"/>
      <c r="VG41" s="23"/>
      <c r="VH41" s="23"/>
      <c r="VI41" s="23"/>
      <c r="VJ41" s="23"/>
      <c r="VK41" s="23"/>
      <c r="VL41" s="23"/>
      <c r="VM41" s="23"/>
      <c r="VN41" s="23"/>
      <c r="VO41" s="23"/>
      <c r="VP41" s="23"/>
      <c r="VQ41" s="23"/>
      <c r="VR41" s="23"/>
      <c r="VS41" s="23"/>
      <c r="VT41" s="23"/>
      <c r="VU41" s="23"/>
      <c r="VV41" s="23"/>
      <c r="VW41" s="23"/>
      <c r="VX41" s="23"/>
      <c r="VY41" s="23"/>
      <c r="VZ41" s="23"/>
      <c r="WA41" s="23"/>
      <c r="WB41" s="23"/>
      <c r="WC41" s="23"/>
      <c r="WD41" s="23"/>
      <c r="WE41" s="23"/>
      <c r="WF41" s="23"/>
      <c r="WG41" s="23"/>
      <c r="WH41" s="23"/>
      <c r="WI41" s="23"/>
      <c r="WJ41" s="23"/>
      <c r="WK41" s="23"/>
      <c r="WL41" s="23"/>
      <c r="WM41" s="23"/>
      <c r="WN41" s="23"/>
      <c r="WO41" s="23"/>
      <c r="WP41" s="23"/>
      <c r="WQ41" s="23"/>
      <c r="WR41" s="23"/>
      <c r="WS41" s="23"/>
      <c r="WT41" s="23"/>
      <c r="WU41" s="23"/>
      <c r="WV41" s="23"/>
      <c r="WW41" s="23"/>
      <c r="WX41" s="23"/>
      <c r="WY41" s="23"/>
      <c r="WZ41" s="23"/>
      <c r="XA41" s="23"/>
      <c r="XB41" s="23"/>
      <c r="XC41" s="23"/>
      <c r="XD41" s="23"/>
      <c r="XE41" s="23"/>
      <c r="XF41" s="23"/>
      <c r="XG41" s="23"/>
      <c r="XH41" s="23"/>
      <c r="XI41" s="23"/>
      <c r="XJ41" s="23"/>
      <c r="XK41" s="23"/>
      <c r="XL41" s="23"/>
      <c r="XM41" s="23"/>
      <c r="XN41" s="23"/>
      <c r="XO41" s="23"/>
      <c r="XP41" s="23"/>
      <c r="XQ41" s="23"/>
      <c r="XR41" s="23"/>
      <c r="XS41" s="23"/>
      <c r="XT41" s="23"/>
      <c r="XU41" s="23"/>
      <c r="XV41" s="23"/>
      <c r="XW41" s="23"/>
      <c r="XX41" s="23"/>
      <c r="XY41" s="23"/>
      <c r="XZ41" s="23"/>
      <c r="YA41" s="23"/>
      <c r="YB41" s="23"/>
      <c r="YC41" s="23"/>
      <c r="YD41" s="23"/>
      <c r="YE41" s="23"/>
      <c r="YF41" s="23"/>
      <c r="YG41" s="23"/>
      <c r="YH41" s="23"/>
      <c r="YI41" s="23"/>
      <c r="YJ41" s="23"/>
      <c r="YK41" s="23"/>
      <c r="YL41" s="23"/>
      <c r="YM41" s="23"/>
      <c r="YN41" s="23"/>
      <c r="YO41" s="23"/>
      <c r="YP41" s="23"/>
      <c r="YQ41" s="23"/>
      <c r="YR41" s="23"/>
      <c r="YS41" s="23"/>
      <c r="YT41" s="23"/>
      <c r="YU41" s="23"/>
      <c r="YV41" s="23"/>
      <c r="YW41" s="23"/>
      <c r="YX41" s="23"/>
      <c r="YY41" s="23"/>
      <c r="YZ41" s="23"/>
      <c r="ZA41" s="23"/>
      <c r="ZB41" s="23"/>
      <c r="ZC41" s="23"/>
      <c r="ZD41" s="23"/>
      <c r="ZE41" s="23"/>
      <c r="ZF41" s="23"/>
      <c r="ZG41" s="23"/>
      <c r="ZH41" s="23"/>
      <c r="ZI41" s="23"/>
      <c r="ZJ41" s="23"/>
      <c r="ZK41" s="23"/>
      <c r="ZL41" s="23"/>
      <c r="ZM41" s="23"/>
      <c r="ZN41" s="23"/>
      <c r="ZO41" s="23"/>
      <c r="ZP41" s="23"/>
      <c r="ZQ41" s="23"/>
      <c r="ZR41" s="23"/>
      <c r="ZS41" s="23"/>
      <c r="ZT41" s="23"/>
      <c r="ZU41" s="23"/>
      <c r="ZV41" s="23"/>
      <c r="ZW41" s="23"/>
      <c r="ZX41" s="23"/>
      <c r="ZY41" s="23"/>
      <c r="ZZ41" s="23"/>
      <c r="AAA41" s="23"/>
      <c r="AAB41" s="23"/>
      <c r="AAC41" s="23"/>
      <c r="AAD41" s="23"/>
      <c r="AAE41" s="23"/>
      <c r="AAF41" s="23"/>
      <c r="AAG41" s="23"/>
      <c r="AAH41" s="23"/>
      <c r="AAI41" s="23"/>
      <c r="AAJ41" s="23"/>
      <c r="AAK41" s="23"/>
      <c r="AAL41" s="23"/>
      <c r="AAM41" s="23"/>
      <c r="AAN41" s="23"/>
      <c r="AAO41" s="23"/>
      <c r="AAP41" s="23"/>
      <c r="AAQ41" s="23"/>
      <c r="AAR41" s="23"/>
      <c r="AAS41" s="23"/>
      <c r="AAT41" s="23"/>
      <c r="AAU41" s="23"/>
      <c r="AAV41" s="23"/>
      <c r="AAW41" s="23"/>
      <c r="AAX41" s="23"/>
      <c r="AAY41" s="23"/>
      <c r="AAZ41" s="23"/>
      <c r="ABA41" s="23"/>
      <c r="ABB41" s="23"/>
      <c r="ABC41" s="23"/>
      <c r="ABD41" s="23"/>
      <c r="ABE41" s="23"/>
      <c r="ABF41" s="23"/>
      <c r="ABG41" s="23"/>
      <c r="ABH41" s="23"/>
      <c r="ABI41" s="23"/>
      <c r="ABJ41" s="23"/>
      <c r="ABK41" s="23"/>
      <c r="ABL41" s="23"/>
      <c r="ABM41" s="23"/>
      <c r="ABN41" s="23"/>
      <c r="ABO41" s="23"/>
      <c r="ABP41" s="23"/>
      <c r="ABQ41" s="23"/>
      <c r="ABR41" s="23"/>
      <c r="ABS41" s="23"/>
      <c r="ABT41" s="23"/>
      <c r="ABU41" s="23"/>
      <c r="ABV41" s="23"/>
      <c r="ABW41" s="23"/>
      <c r="ABX41" s="23"/>
      <c r="ABY41" s="23"/>
      <c r="ABZ41" s="23"/>
      <c r="ACA41" s="23"/>
      <c r="ACB41" s="23"/>
      <c r="ACC41" s="23"/>
      <c r="ACD41" s="23"/>
      <c r="ACE41" s="23"/>
      <c r="ACF41" s="23"/>
      <c r="ACG41" s="23"/>
      <c r="ACH41" s="23"/>
      <c r="ACI41" s="23"/>
      <c r="ACJ41" s="23"/>
      <c r="ACK41" s="23"/>
      <c r="ACL41" s="23"/>
      <c r="ACM41" s="23"/>
      <c r="ACN41" s="23"/>
      <c r="ACO41" s="23"/>
      <c r="ACP41" s="23"/>
      <c r="ACQ41" s="23"/>
      <c r="ACR41" s="23"/>
      <c r="ACS41" s="23"/>
      <c r="ACT41" s="23"/>
      <c r="ACU41" s="23"/>
      <c r="ACV41" s="23"/>
      <c r="ACW41" s="23"/>
      <c r="ACX41" s="23"/>
      <c r="ACY41" s="23"/>
      <c r="ACZ41" s="23"/>
      <c r="ADA41" s="23"/>
      <c r="ADB41" s="23"/>
      <c r="ADC41" s="23"/>
      <c r="ADD41" s="23"/>
      <c r="ADE41" s="23"/>
      <c r="ADF41" s="23"/>
      <c r="ADG41" s="23"/>
      <c r="ADH41" s="23"/>
      <c r="ADI41" s="23"/>
      <c r="ADJ41" s="23"/>
      <c r="ADK41" s="23"/>
      <c r="ADL41" s="23"/>
      <c r="ADM41" s="23"/>
      <c r="ADN41" s="23"/>
      <c r="ADO41" s="23"/>
      <c r="ADP41" s="23"/>
      <c r="ADQ41" s="23"/>
      <c r="ADR41" s="23"/>
      <c r="ADS41" s="23"/>
      <c r="ADT41" s="23"/>
      <c r="ADU41" s="23"/>
      <c r="ADV41" s="23"/>
      <c r="ADW41" s="23"/>
      <c r="ADX41" s="23"/>
      <c r="ADY41" s="23"/>
      <c r="ADZ41" s="23"/>
      <c r="AEA41" s="23"/>
      <c r="AEB41" s="23"/>
      <c r="AEC41" s="23"/>
      <c r="AED41" s="23"/>
      <c r="AEE41" s="23"/>
      <c r="AEF41" s="23"/>
      <c r="AEG41" s="23"/>
      <c r="AEH41" s="23"/>
      <c r="AEI41" s="23"/>
      <c r="AEJ41" s="23"/>
      <c r="AEK41" s="23"/>
      <c r="AEL41" s="23"/>
      <c r="AEM41" s="23"/>
      <c r="AEN41" s="23"/>
      <c r="AEO41" s="23"/>
      <c r="AEP41" s="23"/>
      <c r="AEQ41" s="23"/>
      <c r="AER41" s="23"/>
      <c r="AES41" s="23"/>
      <c r="AET41" s="23"/>
      <c r="AEU41" s="23"/>
      <c r="AEV41" s="23"/>
      <c r="AEW41" s="23"/>
      <c r="AEX41" s="23"/>
      <c r="AEY41" s="23"/>
      <c r="AEZ41" s="23"/>
      <c r="AFA41" s="23"/>
      <c r="AFB41" s="23"/>
      <c r="AFC41" s="23"/>
      <c r="AFD41" s="23"/>
      <c r="AFE41" s="23"/>
      <c r="AFF41" s="23"/>
      <c r="AFG41" s="23"/>
      <c r="AFH41" s="23"/>
      <c r="AFI41" s="23"/>
      <c r="AFJ41" s="23"/>
      <c r="AFK41" s="23"/>
      <c r="AFL41" s="23"/>
      <c r="AFM41" s="23"/>
      <c r="AFN41" s="23"/>
      <c r="AFO41" s="23"/>
      <c r="AFP41" s="23"/>
      <c r="AFQ41" s="23"/>
      <c r="AFR41" s="23"/>
      <c r="AFS41" s="23"/>
      <c r="AFT41" s="23"/>
      <c r="AFU41" s="23"/>
      <c r="AFV41" s="23"/>
      <c r="AFW41" s="23"/>
      <c r="AFX41" s="23"/>
      <c r="AFY41" s="23"/>
      <c r="AFZ41" s="23"/>
      <c r="AGA41" s="23"/>
      <c r="AGB41" s="23"/>
      <c r="AGC41" s="23"/>
      <c r="AGD41" s="23"/>
      <c r="AGE41" s="23"/>
      <c r="AGF41" s="23"/>
      <c r="AGG41" s="23"/>
      <c r="AGH41" s="23"/>
      <c r="AGI41" s="23"/>
      <c r="AGJ41" s="23"/>
      <c r="AGK41" s="23"/>
      <c r="AGL41" s="23"/>
      <c r="AGM41" s="23"/>
      <c r="AGN41" s="23"/>
      <c r="AGO41" s="23"/>
      <c r="AGP41" s="23"/>
      <c r="AGQ41" s="23"/>
      <c r="AGR41" s="23"/>
      <c r="AGS41" s="23"/>
      <c r="AGT41" s="23"/>
      <c r="AGU41" s="23"/>
      <c r="AGV41" s="23"/>
      <c r="AGW41" s="23"/>
      <c r="AGX41" s="23"/>
      <c r="AGY41" s="23"/>
      <c r="AGZ41" s="23"/>
      <c r="AHA41" s="23"/>
      <c r="AHB41" s="23"/>
      <c r="AHC41" s="23"/>
      <c r="AHD41" s="23"/>
      <c r="AHE41" s="23"/>
      <c r="AHF41" s="23"/>
      <c r="AHG41" s="23"/>
      <c r="AHH41" s="23"/>
      <c r="AHI41" s="23"/>
      <c r="AHJ41" s="23"/>
      <c r="AHK41" s="23"/>
      <c r="AHL41" s="23"/>
      <c r="AHM41" s="23"/>
      <c r="AHN41" s="23"/>
      <c r="AHO41" s="23"/>
      <c r="AHP41" s="23"/>
      <c r="AHQ41" s="23"/>
      <c r="AHR41" s="23"/>
      <c r="AHS41" s="23"/>
      <c r="AHT41" s="23"/>
      <c r="AHU41" s="23"/>
      <c r="AHV41" s="23"/>
      <c r="AHW41" s="23"/>
      <c r="AHX41" s="23"/>
      <c r="AHY41" s="23"/>
      <c r="AHZ41" s="23"/>
      <c r="AIA41" s="23"/>
      <c r="AIB41" s="23"/>
      <c r="AIC41" s="23"/>
      <c r="AID41" s="23"/>
      <c r="AIE41" s="23"/>
      <c r="AIF41" s="23"/>
      <c r="AIG41" s="23"/>
      <c r="AIH41" s="23"/>
      <c r="AII41" s="23"/>
      <c r="AIJ41" s="23"/>
      <c r="AIK41" s="23"/>
      <c r="AIL41" s="23"/>
      <c r="AIM41" s="23"/>
      <c r="AIN41" s="23"/>
      <c r="AIO41" s="23"/>
      <c r="AIP41" s="23"/>
      <c r="AIQ41" s="23"/>
      <c r="AIR41" s="23"/>
      <c r="AIS41" s="23"/>
      <c r="AIT41" s="23"/>
      <c r="AIU41" s="23"/>
      <c r="AIV41" s="23"/>
      <c r="AIW41" s="23"/>
      <c r="AIX41" s="23"/>
      <c r="AIY41" s="23"/>
      <c r="AIZ41" s="23"/>
      <c r="AJA41" s="23"/>
      <c r="AJB41" s="23"/>
      <c r="AJC41" s="23"/>
      <c r="AJD41" s="23"/>
      <c r="AJE41" s="23"/>
      <c r="AJF41" s="23"/>
      <c r="AJG41" s="23"/>
      <c r="AJH41" s="23"/>
      <c r="AJI41" s="23"/>
      <c r="AJJ41" s="23"/>
      <c r="AJK41" s="23"/>
      <c r="AJL41" s="23"/>
      <c r="AJM41" s="23"/>
      <c r="AJN41" s="23"/>
      <c r="AJO41" s="23"/>
      <c r="AJP41" s="23"/>
      <c r="AJQ41" s="23"/>
      <c r="AJR41" s="23"/>
      <c r="AJS41" s="23"/>
      <c r="AJT41" s="23"/>
      <c r="AJU41" s="23"/>
      <c r="AJV41" s="23"/>
      <c r="AJW41" s="23"/>
      <c r="AJX41" s="23"/>
      <c r="AJY41" s="23"/>
      <c r="AJZ41" s="23"/>
      <c r="AKA41" s="23"/>
      <c r="AKB41" s="23"/>
      <c r="AKC41" s="23"/>
      <c r="AKD41" s="23"/>
      <c r="AKE41" s="23"/>
      <c r="AKF41" s="23"/>
      <c r="AKG41" s="23"/>
      <c r="AKH41" s="23"/>
      <c r="AKI41" s="23"/>
      <c r="AKJ41" s="23"/>
      <c r="AKK41" s="23"/>
      <c r="AKL41" s="23"/>
      <c r="AKM41" s="23"/>
      <c r="AKN41" s="23"/>
      <c r="AKO41" s="23"/>
      <c r="AKP41" s="23"/>
      <c r="AKQ41" s="23"/>
      <c r="AKR41" s="23"/>
      <c r="AKS41" s="23"/>
      <c r="AKT41" s="23"/>
      <c r="AKU41" s="23"/>
      <c r="AKV41" s="23"/>
      <c r="AKW41" s="23"/>
      <c r="AKX41" s="23"/>
      <c r="AKY41" s="23"/>
      <c r="AKZ41" s="23"/>
      <c r="ALA41" s="23"/>
      <c r="ALB41" s="23"/>
      <c r="ALC41" s="23"/>
      <c r="ALD41" s="23"/>
      <c r="ALE41" s="23"/>
      <c r="ALF41" s="23"/>
      <c r="ALG41" s="23"/>
      <c r="ALH41" s="23"/>
      <c r="ALI41" s="23"/>
      <c r="ALJ41" s="23"/>
      <c r="ALK41" s="23"/>
      <c r="ALL41" s="23"/>
      <c r="ALM41" s="23"/>
      <c r="ALN41" s="23"/>
      <c r="ALO41" s="23"/>
      <c r="ALP41" s="23"/>
      <c r="ALQ41" s="23"/>
      <c r="ALR41" s="23"/>
      <c r="ALS41" s="23"/>
      <c r="ALT41" s="23"/>
      <c r="ALU41" s="23"/>
      <c r="ALV41" s="23"/>
      <c r="ALW41" s="23"/>
      <c r="ALX41" s="23"/>
      <c r="ALY41" s="23"/>
      <c r="ALZ41" s="23"/>
      <c r="AMA41" s="23"/>
      <c r="AMB41" s="23"/>
      <c r="AMC41" s="23"/>
      <c r="AMD41" s="23"/>
      <c r="AME41" s="23"/>
      <c r="AMF41" s="23"/>
      <c r="AMG41" s="23"/>
    </row>
    <row r="42" spans="1:1021" ht="15.75" customHeight="1">
      <c r="A42" t="s">
        <v>88</v>
      </c>
      <c r="B42" s="60"/>
      <c r="C42" s="46"/>
      <c r="D42" s="46"/>
      <c r="E42" s="103" t="s">
        <v>128</v>
      </c>
      <c r="F42" s="208">
        <f t="shared" ref="F42:AK42" si="76">F$8*F11</f>
        <v>1.2777230966796624</v>
      </c>
      <c r="G42" s="205">
        <f t="shared" si="76"/>
        <v>1.2684379163295931</v>
      </c>
      <c r="H42" s="205">
        <f t="shared" si="76"/>
        <v>1.3026356055025086</v>
      </c>
      <c r="I42" s="205">
        <f t="shared" si="76"/>
        <v>1.3124526263080796</v>
      </c>
      <c r="J42" s="208">
        <f t="shared" si="76"/>
        <v>1.2639856882646743</v>
      </c>
      <c r="K42" s="205">
        <f t="shared" si="76"/>
        <v>1.2988456205621306</v>
      </c>
      <c r="L42" s="205">
        <f t="shared" si="76"/>
        <v>1.2988456205621304</v>
      </c>
      <c r="M42" s="205">
        <f t="shared" si="76"/>
        <v>1.367498077170346</v>
      </c>
      <c r="N42" s="205">
        <f t="shared" si="76"/>
        <v>1.4379145635721864</v>
      </c>
      <c r="O42" s="205">
        <f t="shared" si="76"/>
        <v>1.5100950797676518</v>
      </c>
      <c r="P42" s="205">
        <f t="shared" si="76"/>
        <v>1.5840396257567417</v>
      </c>
      <c r="Q42" s="205">
        <f t="shared" si="76"/>
        <v>1.6151269774612962</v>
      </c>
      <c r="R42" s="205">
        <f t="shared" si="76"/>
        <v>1.6464411284778881</v>
      </c>
      <c r="S42" s="205">
        <f t="shared" si="76"/>
        <v>1.6779820788065178</v>
      </c>
      <c r="T42" s="205">
        <f t="shared" si="76"/>
        <v>1.7097498284471853</v>
      </c>
      <c r="U42" s="205">
        <f t="shared" si="76"/>
        <v>1.7417443773998904</v>
      </c>
      <c r="V42" s="205">
        <f t="shared" si="76"/>
        <v>1.7476587987704646</v>
      </c>
      <c r="W42" s="205">
        <f t="shared" si="76"/>
        <v>1.7535732201410386</v>
      </c>
      <c r="X42" s="205">
        <f t="shared" si="76"/>
        <v>1.7594876415116125</v>
      </c>
      <c r="Y42" s="205">
        <f t="shared" si="76"/>
        <v>1.7654020628821865</v>
      </c>
      <c r="Z42" s="205">
        <f t="shared" si="76"/>
        <v>1.7713164842527604</v>
      </c>
      <c r="AA42" s="205">
        <f t="shared" si="76"/>
        <v>1.7772309056233346</v>
      </c>
      <c r="AB42" s="205">
        <f t="shared" si="76"/>
        <v>1.7831453269939086</v>
      </c>
      <c r="AC42" s="205">
        <f t="shared" si="76"/>
        <v>1.7890597483644826</v>
      </c>
      <c r="AD42" s="205">
        <f t="shared" si="76"/>
        <v>1.7949741697350565</v>
      </c>
      <c r="AE42" s="205">
        <f t="shared" si="76"/>
        <v>1.8008885911056305</v>
      </c>
      <c r="AF42" s="205">
        <f t="shared" si="76"/>
        <v>1.8068030124762045</v>
      </c>
      <c r="AG42" s="205">
        <f t="shared" si="76"/>
        <v>1.8127174338467786</v>
      </c>
      <c r="AH42" s="205">
        <f t="shared" si="76"/>
        <v>1.8186318552173526</v>
      </c>
      <c r="AI42" s="205">
        <f t="shared" si="76"/>
        <v>1.8245462765879266</v>
      </c>
      <c r="AJ42" s="205">
        <f t="shared" si="76"/>
        <v>1.8304606979585005</v>
      </c>
      <c r="AK42" s="205">
        <f t="shared" si="76"/>
        <v>1.8363751193290745</v>
      </c>
      <c r="AL42" s="205">
        <f t="shared" ref="AL42:BS42" si="77">AL$8*AL11</f>
        <v>1.8422895406996485</v>
      </c>
      <c r="AM42" s="205">
        <f t="shared" si="77"/>
        <v>1.8482039620702226</v>
      </c>
      <c r="AN42" s="205">
        <f t="shared" si="77"/>
        <v>1.8541183834407966</v>
      </c>
      <c r="AO42" s="205">
        <f t="shared" si="77"/>
        <v>1.8600328048113726</v>
      </c>
      <c r="AP42" s="205">
        <f t="shared" si="77"/>
        <v>1.864602982644022</v>
      </c>
      <c r="AQ42" s="205">
        <f t="shared" si="77"/>
        <v>1.8691731604766717</v>
      </c>
      <c r="AR42" s="205">
        <f t="shared" si="77"/>
        <v>1.8737433383093214</v>
      </c>
      <c r="AS42" s="205">
        <f t="shared" si="77"/>
        <v>1.8783135161419708</v>
      </c>
      <c r="AT42" s="205">
        <f t="shared" si="77"/>
        <v>1.8828836939746205</v>
      </c>
      <c r="AU42" s="205">
        <f t="shared" si="77"/>
        <v>1.88745387180727</v>
      </c>
      <c r="AV42" s="205">
        <f t="shared" si="77"/>
        <v>1.8920240496399197</v>
      </c>
      <c r="AW42" s="205">
        <f t="shared" si="77"/>
        <v>1.8965942274725691</v>
      </c>
      <c r="AX42" s="205">
        <f t="shared" si="77"/>
        <v>1.9011644053052188</v>
      </c>
      <c r="AY42" s="205">
        <f t="shared" si="77"/>
        <v>1.9057345831378685</v>
      </c>
      <c r="AZ42" s="205">
        <f t="shared" si="77"/>
        <v>1.9103047609705179</v>
      </c>
      <c r="BA42" s="205">
        <f t="shared" si="77"/>
        <v>1.9148749388031676</v>
      </c>
      <c r="BB42" s="205">
        <f t="shared" si="77"/>
        <v>1.9194451166358171</v>
      </c>
      <c r="BC42" s="205">
        <f t="shared" si="77"/>
        <v>1.9240152944684668</v>
      </c>
      <c r="BD42" s="205">
        <f t="shared" si="77"/>
        <v>1.9285854723011164</v>
      </c>
      <c r="BE42" s="205">
        <f t="shared" si="77"/>
        <v>1.9331556501337659</v>
      </c>
      <c r="BF42" s="205">
        <f t="shared" si="77"/>
        <v>1.9377258279664156</v>
      </c>
      <c r="BG42" s="205">
        <f t="shared" si="77"/>
        <v>1.942296005799065</v>
      </c>
      <c r="BH42" s="205">
        <f t="shared" si="77"/>
        <v>1.9468661836317147</v>
      </c>
      <c r="BI42" s="205">
        <f t="shared" si="77"/>
        <v>1.9514363614643644</v>
      </c>
      <c r="BJ42" s="205">
        <f t="shared" si="77"/>
        <v>1.9560065392970138</v>
      </c>
      <c r="BK42" s="205">
        <f t="shared" si="77"/>
        <v>1.9605767171296635</v>
      </c>
      <c r="BL42" s="205">
        <f t="shared" si="77"/>
        <v>1.965146894962313</v>
      </c>
      <c r="BM42" s="205">
        <f t="shared" si="77"/>
        <v>1.9697170727949627</v>
      </c>
      <c r="BN42" s="205">
        <f t="shared" si="77"/>
        <v>1.9742872506276121</v>
      </c>
      <c r="BO42" s="205">
        <f t="shared" si="77"/>
        <v>1.9788574284602618</v>
      </c>
      <c r="BP42" s="205">
        <f t="shared" si="77"/>
        <v>1.9834276062929115</v>
      </c>
      <c r="BQ42" s="205">
        <f t="shared" si="77"/>
        <v>1.9879977841255609</v>
      </c>
      <c r="BR42" s="205">
        <f t="shared" si="77"/>
        <v>1.9925679619582106</v>
      </c>
      <c r="BS42" s="205">
        <f t="shared" si="77"/>
        <v>1.9971381397908641</v>
      </c>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c r="DN42" s="23"/>
      <c r="DO42" s="23"/>
      <c r="DP42" s="23"/>
      <c r="DQ42" s="23"/>
      <c r="DR42" s="23"/>
      <c r="DS42" s="23"/>
      <c r="DT42" s="23"/>
      <c r="DU42" s="23"/>
      <c r="DV42" s="23"/>
      <c r="DW42" s="23"/>
      <c r="DX42" s="23"/>
      <c r="DY42" s="23"/>
      <c r="DZ42" s="23"/>
      <c r="EA42" s="23"/>
      <c r="EB42" s="23"/>
      <c r="EC42" s="23"/>
      <c r="ED42" s="23"/>
      <c r="EE42" s="23"/>
      <c r="EF42" s="23"/>
      <c r="EG42" s="23"/>
      <c r="EH42" s="23"/>
      <c r="EI42" s="23"/>
      <c r="EJ42" s="23"/>
      <c r="EK42" s="23"/>
      <c r="EL42" s="23"/>
      <c r="EM42" s="23"/>
      <c r="EN42" s="23"/>
      <c r="EO42" s="23"/>
      <c r="EP42" s="23"/>
      <c r="EQ42" s="23"/>
      <c r="ER42" s="23"/>
      <c r="ES42" s="23"/>
      <c r="ET42" s="23"/>
      <c r="EU42" s="23"/>
      <c r="EV42" s="23"/>
      <c r="EW42" s="23"/>
      <c r="EX42" s="23"/>
      <c r="EY42" s="23"/>
      <c r="EZ42" s="23"/>
      <c r="FA42" s="23"/>
      <c r="FB42" s="23"/>
      <c r="FC42" s="23"/>
      <c r="FD42" s="23"/>
      <c r="FE42" s="23"/>
      <c r="FF42" s="23"/>
      <c r="FG42" s="23"/>
      <c r="FH42" s="23"/>
      <c r="FI42" s="23"/>
      <c r="FJ42" s="23"/>
      <c r="FK42" s="23"/>
      <c r="FL42" s="23"/>
      <c r="FM42" s="23"/>
      <c r="FN42" s="23"/>
      <c r="FO42" s="23"/>
      <c r="FP42" s="23"/>
      <c r="FQ42" s="23"/>
      <c r="FR42" s="23"/>
      <c r="FS42" s="23"/>
      <c r="FT42" s="23"/>
      <c r="FU42" s="23"/>
      <c r="FV42" s="23"/>
      <c r="FW42" s="23"/>
      <c r="FX42" s="23"/>
      <c r="FY42" s="23"/>
      <c r="FZ42" s="23"/>
      <c r="GA42" s="23"/>
      <c r="GB42" s="23"/>
      <c r="GC42" s="23"/>
      <c r="GD42" s="23"/>
      <c r="GE42" s="23"/>
      <c r="GF42" s="23"/>
      <c r="GG42" s="23"/>
      <c r="GH42" s="23"/>
      <c r="GI42" s="23"/>
      <c r="GJ42" s="23"/>
      <c r="GK42" s="23"/>
      <c r="GL42" s="23"/>
      <c r="GM42" s="23"/>
      <c r="GN42" s="23"/>
      <c r="GO42" s="23"/>
      <c r="GP42" s="23"/>
      <c r="GQ42" s="23"/>
      <c r="GR42" s="23"/>
      <c r="GS42" s="23"/>
      <c r="GT42" s="23"/>
      <c r="GU42" s="23"/>
      <c r="GV42" s="23"/>
      <c r="GW42" s="23"/>
      <c r="GX42" s="23"/>
      <c r="GY42" s="23"/>
      <c r="GZ42" s="23"/>
      <c r="HA42" s="23"/>
      <c r="HB42" s="23"/>
      <c r="HC42" s="23"/>
      <c r="HD42" s="23"/>
      <c r="HE42" s="23"/>
      <c r="HF42" s="23"/>
      <c r="HG42" s="23"/>
      <c r="HH42" s="23"/>
      <c r="HI42" s="23"/>
      <c r="HJ42" s="23"/>
      <c r="HK42" s="23"/>
      <c r="HL42" s="23"/>
      <c r="HM42" s="23"/>
      <c r="HN42" s="23"/>
      <c r="HO42" s="23"/>
      <c r="HP42" s="23"/>
      <c r="HQ42" s="23"/>
      <c r="HR42" s="23"/>
      <c r="HS42" s="23"/>
      <c r="HT42" s="23"/>
      <c r="HU42" s="23"/>
      <c r="HV42" s="23"/>
      <c r="HW42" s="23"/>
      <c r="HX42" s="23"/>
      <c r="HY42" s="23"/>
      <c r="HZ42" s="23"/>
      <c r="IA42" s="23"/>
      <c r="IB42" s="23"/>
      <c r="IC42" s="23"/>
      <c r="ID42" s="23"/>
      <c r="IE42" s="23"/>
      <c r="IF42" s="23"/>
      <c r="IG42" s="23"/>
      <c r="IH42" s="23"/>
      <c r="II42" s="23"/>
      <c r="IJ42" s="23"/>
      <c r="IK42" s="23"/>
      <c r="IL42" s="23"/>
      <c r="IM42" s="23"/>
      <c r="IN42" s="23"/>
      <c r="IO42" s="23"/>
      <c r="IP42" s="23"/>
      <c r="IQ42" s="23"/>
      <c r="IR42" s="23"/>
      <c r="IS42" s="23"/>
      <c r="IT42" s="23"/>
      <c r="IU42" s="23"/>
      <c r="IV42" s="23"/>
      <c r="IW42" s="23"/>
      <c r="IX42" s="23"/>
      <c r="IY42" s="23"/>
      <c r="IZ42" s="23"/>
      <c r="JA42" s="23"/>
      <c r="JB42" s="23"/>
      <c r="JC42" s="23"/>
      <c r="JD42" s="23"/>
      <c r="JE42" s="23"/>
      <c r="JF42" s="23"/>
      <c r="JG42" s="23"/>
      <c r="JH42" s="23"/>
      <c r="JI42" s="23"/>
      <c r="JJ42" s="23"/>
      <c r="JK42" s="23"/>
      <c r="JL42" s="23"/>
      <c r="JM42" s="23"/>
      <c r="JN42" s="23"/>
      <c r="JO42" s="23"/>
      <c r="JP42" s="23"/>
      <c r="JQ42" s="23"/>
      <c r="JR42" s="23"/>
      <c r="JS42" s="23"/>
      <c r="JT42" s="23"/>
      <c r="JU42" s="23"/>
      <c r="JV42" s="23"/>
      <c r="JW42" s="23"/>
      <c r="JX42" s="23"/>
      <c r="JY42" s="23"/>
      <c r="JZ42" s="23"/>
      <c r="KA42" s="23"/>
      <c r="KB42" s="23"/>
      <c r="KC42" s="23"/>
      <c r="KD42" s="23"/>
      <c r="KE42" s="23"/>
      <c r="KF42" s="23"/>
      <c r="KG42" s="23"/>
      <c r="KH42" s="23"/>
      <c r="KI42" s="23"/>
      <c r="KJ42" s="23"/>
      <c r="KK42" s="23"/>
      <c r="KL42" s="23"/>
      <c r="KM42" s="23"/>
      <c r="KN42" s="23"/>
      <c r="KO42" s="23"/>
      <c r="KP42" s="23"/>
      <c r="KQ42" s="23"/>
      <c r="KR42" s="23"/>
      <c r="KS42" s="23"/>
      <c r="KT42" s="23"/>
      <c r="KU42" s="23"/>
      <c r="KV42" s="23"/>
      <c r="KW42" s="23"/>
      <c r="KX42" s="23"/>
      <c r="KY42" s="23"/>
      <c r="KZ42" s="23"/>
      <c r="LA42" s="23"/>
      <c r="LB42" s="23"/>
      <c r="LC42" s="23"/>
      <c r="LD42" s="23"/>
      <c r="LE42" s="23"/>
      <c r="LF42" s="23"/>
      <c r="LG42" s="23"/>
      <c r="LH42" s="23"/>
      <c r="LI42" s="23"/>
      <c r="LJ42" s="23"/>
      <c r="LK42" s="23"/>
      <c r="LL42" s="23"/>
      <c r="LM42" s="23"/>
      <c r="LN42" s="23"/>
      <c r="LO42" s="23"/>
      <c r="LP42" s="23"/>
      <c r="LQ42" s="23"/>
      <c r="LR42" s="23"/>
      <c r="LS42" s="23"/>
      <c r="LT42" s="23"/>
      <c r="LU42" s="23"/>
      <c r="LV42" s="23"/>
      <c r="LW42" s="23"/>
      <c r="LX42" s="23"/>
      <c r="LY42" s="23"/>
      <c r="LZ42" s="23"/>
      <c r="MA42" s="23"/>
      <c r="MB42" s="23"/>
      <c r="MC42" s="23"/>
      <c r="MD42" s="23"/>
      <c r="ME42" s="23"/>
      <c r="MF42" s="23"/>
      <c r="MG42" s="23"/>
      <c r="MH42" s="23"/>
      <c r="MI42" s="23"/>
      <c r="MJ42" s="23"/>
      <c r="MK42" s="23"/>
      <c r="ML42" s="23"/>
      <c r="MM42" s="23"/>
      <c r="MN42" s="23"/>
      <c r="MO42" s="23"/>
      <c r="MP42" s="23"/>
      <c r="MQ42" s="23"/>
      <c r="MR42" s="23"/>
      <c r="MS42" s="23"/>
      <c r="MT42" s="23"/>
      <c r="MU42" s="23"/>
      <c r="MV42" s="23"/>
      <c r="MW42" s="23"/>
      <c r="MX42" s="23"/>
      <c r="MY42" s="23"/>
      <c r="MZ42" s="23"/>
      <c r="NA42" s="23"/>
      <c r="NB42" s="23"/>
      <c r="NC42" s="23"/>
      <c r="ND42" s="23"/>
      <c r="NE42" s="23"/>
      <c r="NF42" s="23"/>
      <c r="NG42" s="23"/>
      <c r="NH42" s="23"/>
      <c r="NI42" s="23"/>
      <c r="NJ42" s="23"/>
      <c r="NK42" s="23"/>
      <c r="NL42" s="23"/>
      <c r="NM42" s="23"/>
      <c r="NN42" s="23"/>
      <c r="NO42" s="23"/>
      <c r="NP42" s="23"/>
      <c r="NQ42" s="23"/>
      <c r="NR42" s="23"/>
      <c r="NS42" s="23"/>
      <c r="NT42" s="23"/>
      <c r="NU42" s="23"/>
      <c r="NV42" s="23"/>
      <c r="NW42" s="23"/>
      <c r="NX42" s="23"/>
      <c r="NY42" s="23"/>
      <c r="NZ42" s="23"/>
      <c r="OA42" s="23"/>
      <c r="OB42" s="23"/>
      <c r="OC42" s="23"/>
      <c r="OD42" s="23"/>
      <c r="OE42" s="23"/>
      <c r="OF42" s="23"/>
      <c r="OG42" s="23"/>
      <c r="OH42" s="23"/>
      <c r="OI42" s="23"/>
      <c r="OJ42" s="23"/>
      <c r="OK42" s="23"/>
      <c r="OL42" s="23"/>
      <c r="OM42" s="23"/>
      <c r="ON42" s="23"/>
      <c r="OO42" s="23"/>
      <c r="OP42" s="23"/>
      <c r="OQ42" s="23"/>
      <c r="OR42" s="23"/>
      <c r="OS42" s="23"/>
      <c r="OT42" s="23"/>
      <c r="OU42" s="23"/>
      <c r="OV42" s="23"/>
      <c r="OW42" s="23"/>
      <c r="OX42" s="23"/>
      <c r="OY42" s="23"/>
      <c r="OZ42" s="23"/>
      <c r="PA42" s="23"/>
      <c r="PB42" s="23"/>
      <c r="PC42" s="23"/>
      <c r="PD42" s="23"/>
      <c r="PE42" s="23"/>
      <c r="PF42" s="23"/>
      <c r="PG42" s="23"/>
      <c r="PH42" s="23"/>
      <c r="PI42" s="23"/>
      <c r="PJ42" s="23"/>
      <c r="PK42" s="23"/>
      <c r="PL42" s="23"/>
      <c r="PM42" s="23"/>
      <c r="PN42" s="23"/>
      <c r="PO42" s="23"/>
      <c r="PP42" s="23"/>
      <c r="PQ42" s="23"/>
      <c r="PR42" s="23"/>
      <c r="PS42" s="23"/>
      <c r="PT42" s="23"/>
      <c r="PU42" s="23"/>
      <c r="PV42" s="23"/>
      <c r="PW42" s="23"/>
      <c r="PX42" s="23"/>
      <c r="PY42" s="23"/>
      <c r="PZ42" s="23"/>
      <c r="QA42" s="23"/>
      <c r="QB42" s="23"/>
      <c r="QC42" s="23"/>
      <c r="QD42" s="23"/>
      <c r="QE42" s="23"/>
      <c r="QF42" s="23"/>
      <c r="QG42" s="23"/>
      <c r="QH42" s="23"/>
      <c r="QI42" s="23"/>
      <c r="QJ42" s="23"/>
      <c r="QK42" s="23"/>
      <c r="QL42" s="23"/>
      <c r="QM42" s="23"/>
      <c r="QN42" s="23"/>
      <c r="QO42" s="23"/>
      <c r="QP42" s="23"/>
      <c r="QQ42" s="23"/>
      <c r="QR42" s="23"/>
      <c r="QS42" s="23"/>
      <c r="QT42" s="23"/>
      <c r="QU42" s="23"/>
      <c r="QV42" s="23"/>
      <c r="QW42" s="23"/>
      <c r="QX42" s="23"/>
      <c r="QY42" s="23"/>
      <c r="QZ42" s="23"/>
      <c r="RA42" s="23"/>
      <c r="RB42" s="23"/>
      <c r="RC42" s="23"/>
      <c r="RD42" s="23"/>
      <c r="RE42" s="23"/>
      <c r="RF42" s="23"/>
      <c r="RG42" s="23"/>
      <c r="RH42" s="23"/>
      <c r="RI42" s="23"/>
      <c r="RJ42" s="23"/>
      <c r="RK42" s="23"/>
      <c r="RL42" s="23"/>
      <c r="RM42" s="23"/>
      <c r="RN42" s="23"/>
      <c r="RO42" s="23"/>
      <c r="RP42" s="23"/>
      <c r="RQ42" s="23"/>
      <c r="RR42" s="23"/>
      <c r="RS42" s="23"/>
      <c r="RT42" s="23"/>
      <c r="RU42" s="23"/>
      <c r="RV42" s="23"/>
      <c r="RW42" s="23"/>
      <c r="RX42" s="23"/>
      <c r="RY42" s="23"/>
      <c r="RZ42" s="23"/>
      <c r="SA42" s="23"/>
      <c r="SB42" s="23"/>
      <c r="SC42" s="23"/>
      <c r="SD42" s="23"/>
      <c r="SE42" s="23"/>
      <c r="SF42" s="23"/>
      <c r="SG42" s="23"/>
      <c r="SH42" s="23"/>
      <c r="SI42" s="23"/>
      <c r="SJ42" s="23"/>
      <c r="SK42" s="23"/>
      <c r="SL42" s="23"/>
      <c r="SM42" s="23"/>
      <c r="SN42" s="23"/>
      <c r="SO42" s="23"/>
      <c r="SP42" s="23"/>
      <c r="SQ42" s="23"/>
      <c r="SR42" s="23"/>
      <c r="SS42" s="23"/>
      <c r="ST42" s="23"/>
      <c r="SU42" s="23"/>
      <c r="SV42" s="23"/>
      <c r="SW42" s="23"/>
      <c r="SX42" s="23"/>
      <c r="SY42" s="23"/>
      <c r="SZ42" s="23"/>
      <c r="TA42" s="23"/>
      <c r="TB42" s="23"/>
      <c r="TC42" s="23"/>
      <c r="TD42" s="23"/>
      <c r="TE42" s="23"/>
      <c r="TF42" s="23"/>
      <c r="TG42" s="23"/>
      <c r="TH42" s="23"/>
      <c r="TI42" s="23"/>
      <c r="TJ42" s="23"/>
      <c r="TK42" s="23"/>
      <c r="TL42" s="23"/>
      <c r="TM42" s="23"/>
      <c r="TN42" s="23"/>
      <c r="TO42" s="23"/>
      <c r="TP42" s="23"/>
      <c r="TQ42" s="23"/>
      <c r="TR42" s="23"/>
      <c r="TS42" s="23"/>
      <c r="TT42" s="23"/>
      <c r="TU42" s="23"/>
      <c r="TV42" s="23"/>
      <c r="TW42" s="23"/>
      <c r="TX42" s="23"/>
      <c r="TY42" s="23"/>
      <c r="TZ42" s="23"/>
      <c r="UA42" s="23"/>
      <c r="UB42" s="23"/>
      <c r="UC42" s="23"/>
      <c r="UD42" s="23"/>
      <c r="UE42" s="23"/>
      <c r="UF42" s="23"/>
      <c r="UG42" s="23"/>
      <c r="UH42" s="23"/>
      <c r="UI42" s="23"/>
      <c r="UJ42" s="23"/>
      <c r="UK42" s="23"/>
      <c r="UL42" s="23"/>
      <c r="UM42" s="23"/>
      <c r="UN42" s="23"/>
      <c r="UO42" s="23"/>
      <c r="UP42" s="23"/>
      <c r="UQ42" s="23"/>
      <c r="UR42" s="23"/>
      <c r="US42" s="23"/>
      <c r="UT42" s="23"/>
      <c r="UU42" s="23"/>
      <c r="UV42" s="23"/>
      <c r="UW42" s="23"/>
      <c r="UX42" s="23"/>
      <c r="UY42" s="23"/>
      <c r="UZ42" s="23"/>
      <c r="VA42" s="23"/>
      <c r="VB42" s="23"/>
      <c r="VC42" s="23"/>
      <c r="VD42" s="23"/>
      <c r="VE42" s="23"/>
      <c r="VF42" s="23"/>
      <c r="VG42" s="23"/>
      <c r="VH42" s="23"/>
      <c r="VI42" s="23"/>
      <c r="VJ42" s="23"/>
      <c r="VK42" s="23"/>
      <c r="VL42" s="23"/>
      <c r="VM42" s="23"/>
      <c r="VN42" s="23"/>
      <c r="VO42" s="23"/>
      <c r="VP42" s="23"/>
      <c r="VQ42" s="23"/>
      <c r="VR42" s="23"/>
      <c r="VS42" s="23"/>
      <c r="VT42" s="23"/>
      <c r="VU42" s="23"/>
      <c r="VV42" s="23"/>
      <c r="VW42" s="23"/>
      <c r="VX42" s="23"/>
      <c r="VY42" s="23"/>
      <c r="VZ42" s="23"/>
      <c r="WA42" s="23"/>
      <c r="WB42" s="23"/>
      <c r="WC42" s="23"/>
      <c r="WD42" s="23"/>
      <c r="WE42" s="23"/>
      <c r="WF42" s="23"/>
      <c r="WG42" s="23"/>
      <c r="WH42" s="23"/>
      <c r="WI42" s="23"/>
      <c r="WJ42" s="23"/>
      <c r="WK42" s="23"/>
      <c r="WL42" s="23"/>
      <c r="WM42" s="23"/>
      <c r="WN42" s="23"/>
      <c r="WO42" s="23"/>
      <c r="WP42" s="23"/>
      <c r="WQ42" s="23"/>
      <c r="WR42" s="23"/>
      <c r="WS42" s="23"/>
      <c r="WT42" s="23"/>
      <c r="WU42" s="23"/>
      <c r="WV42" s="23"/>
      <c r="WW42" s="23"/>
      <c r="WX42" s="23"/>
      <c r="WY42" s="23"/>
      <c r="WZ42" s="23"/>
      <c r="XA42" s="23"/>
      <c r="XB42" s="23"/>
      <c r="XC42" s="23"/>
      <c r="XD42" s="23"/>
      <c r="XE42" s="23"/>
      <c r="XF42" s="23"/>
      <c r="XG42" s="23"/>
      <c r="XH42" s="23"/>
      <c r="XI42" s="23"/>
      <c r="XJ42" s="23"/>
      <c r="XK42" s="23"/>
      <c r="XL42" s="23"/>
      <c r="XM42" s="23"/>
      <c r="XN42" s="23"/>
      <c r="XO42" s="23"/>
      <c r="XP42" s="23"/>
      <c r="XQ42" s="23"/>
      <c r="XR42" s="23"/>
      <c r="XS42" s="23"/>
      <c r="XT42" s="23"/>
      <c r="XU42" s="23"/>
      <c r="XV42" s="23"/>
      <c r="XW42" s="23"/>
      <c r="XX42" s="23"/>
      <c r="XY42" s="23"/>
      <c r="XZ42" s="23"/>
      <c r="YA42" s="23"/>
      <c r="YB42" s="23"/>
      <c r="YC42" s="23"/>
      <c r="YD42" s="23"/>
      <c r="YE42" s="23"/>
      <c r="YF42" s="23"/>
      <c r="YG42" s="23"/>
      <c r="YH42" s="23"/>
      <c r="YI42" s="23"/>
      <c r="YJ42" s="23"/>
      <c r="YK42" s="23"/>
      <c r="YL42" s="23"/>
      <c r="YM42" s="23"/>
      <c r="YN42" s="23"/>
      <c r="YO42" s="23"/>
      <c r="YP42" s="23"/>
      <c r="YQ42" s="23"/>
      <c r="YR42" s="23"/>
      <c r="YS42" s="23"/>
      <c r="YT42" s="23"/>
      <c r="YU42" s="23"/>
      <c r="YV42" s="23"/>
      <c r="YW42" s="23"/>
      <c r="YX42" s="23"/>
      <c r="YY42" s="23"/>
      <c r="YZ42" s="23"/>
      <c r="ZA42" s="23"/>
      <c r="ZB42" s="23"/>
      <c r="ZC42" s="23"/>
      <c r="ZD42" s="23"/>
      <c r="ZE42" s="23"/>
      <c r="ZF42" s="23"/>
      <c r="ZG42" s="23"/>
      <c r="ZH42" s="23"/>
      <c r="ZI42" s="23"/>
      <c r="ZJ42" s="23"/>
      <c r="ZK42" s="23"/>
      <c r="ZL42" s="23"/>
      <c r="ZM42" s="23"/>
      <c r="ZN42" s="23"/>
      <c r="ZO42" s="23"/>
      <c r="ZP42" s="23"/>
      <c r="ZQ42" s="23"/>
      <c r="ZR42" s="23"/>
      <c r="ZS42" s="23"/>
      <c r="ZT42" s="23"/>
      <c r="ZU42" s="23"/>
      <c r="ZV42" s="23"/>
      <c r="ZW42" s="23"/>
      <c r="ZX42" s="23"/>
      <c r="ZY42" s="23"/>
      <c r="ZZ42" s="23"/>
      <c r="AAA42" s="23"/>
      <c r="AAB42" s="23"/>
      <c r="AAC42" s="23"/>
      <c r="AAD42" s="23"/>
      <c r="AAE42" s="23"/>
      <c r="AAF42" s="23"/>
      <c r="AAG42" s="23"/>
      <c r="AAH42" s="23"/>
      <c r="AAI42" s="23"/>
      <c r="AAJ42" s="23"/>
      <c r="AAK42" s="23"/>
      <c r="AAL42" s="23"/>
      <c r="AAM42" s="23"/>
      <c r="AAN42" s="23"/>
      <c r="AAO42" s="23"/>
      <c r="AAP42" s="23"/>
      <c r="AAQ42" s="23"/>
      <c r="AAR42" s="23"/>
      <c r="AAS42" s="23"/>
      <c r="AAT42" s="23"/>
      <c r="AAU42" s="23"/>
      <c r="AAV42" s="23"/>
      <c r="AAW42" s="23"/>
      <c r="AAX42" s="23"/>
      <c r="AAY42" s="23"/>
      <c r="AAZ42" s="23"/>
      <c r="ABA42" s="23"/>
      <c r="ABB42" s="23"/>
      <c r="ABC42" s="23"/>
      <c r="ABD42" s="23"/>
      <c r="ABE42" s="23"/>
      <c r="ABF42" s="23"/>
      <c r="ABG42" s="23"/>
      <c r="ABH42" s="23"/>
      <c r="ABI42" s="23"/>
      <c r="ABJ42" s="23"/>
      <c r="ABK42" s="23"/>
      <c r="ABL42" s="23"/>
      <c r="ABM42" s="23"/>
      <c r="ABN42" s="23"/>
      <c r="ABO42" s="23"/>
      <c r="ABP42" s="23"/>
      <c r="ABQ42" s="23"/>
      <c r="ABR42" s="23"/>
      <c r="ABS42" s="23"/>
      <c r="ABT42" s="23"/>
      <c r="ABU42" s="23"/>
      <c r="ABV42" s="23"/>
      <c r="ABW42" s="23"/>
      <c r="ABX42" s="23"/>
      <c r="ABY42" s="23"/>
      <c r="ABZ42" s="23"/>
      <c r="ACA42" s="23"/>
      <c r="ACB42" s="23"/>
      <c r="ACC42" s="23"/>
      <c r="ACD42" s="23"/>
      <c r="ACE42" s="23"/>
      <c r="ACF42" s="23"/>
      <c r="ACG42" s="23"/>
      <c r="ACH42" s="23"/>
      <c r="ACI42" s="23"/>
      <c r="ACJ42" s="23"/>
      <c r="ACK42" s="23"/>
      <c r="ACL42" s="23"/>
      <c r="ACM42" s="23"/>
      <c r="ACN42" s="23"/>
      <c r="ACO42" s="23"/>
      <c r="ACP42" s="23"/>
      <c r="ACQ42" s="23"/>
      <c r="ACR42" s="23"/>
      <c r="ACS42" s="23"/>
      <c r="ACT42" s="23"/>
      <c r="ACU42" s="23"/>
      <c r="ACV42" s="23"/>
      <c r="ACW42" s="23"/>
      <c r="ACX42" s="23"/>
      <c r="ACY42" s="23"/>
      <c r="ACZ42" s="23"/>
      <c r="ADA42" s="23"/>
      <c r="ADB42" s="23"/>
      <c r="ADC42" s="23"/>
      <c r="ADD42" s="23"/>
      <c r="ADE42" s="23"/>
      <c r="ADF42" s="23"/>
      <c r="ADG42" s="23"/>
      <c r="ADH42" s="23"/>
      <c r="ADI42" s="23"/>
      <c r="ADJ42" s="23"/>
      <c r="ADK42" s="23"/>
      <c r="ADL42" s="23"/>
      <c r="ADM42" s="23"/>
      <c r="ADN42" s="23"/>
      <c r="ADO42" s="23"/>
      <c r="ADP42" s="23"/>
      <c r="ADQ42" s="23"/>
      <c r="ADR42" s="23"/>
      <c r="ADS42" s="23"/>
      <c r="ADT42" s="23"/>
      <c r="ADU42" s="23"/>
      <c r="ADV42" s="23"/>
      <c r="ADW42" s="23"/>
      <c r="ADX42" s="23"/>
      <c r="ADY42" s="23"/>
      <c r="ADZ42" s="23"/>
      <c r="AEA42" s="23"/>
      <c r="AEB42" s="23"/>
      <c r="AEC42" s="23"/>
      <c r="AED42" s="23"/>
      <c r="AEE42" s="23"/>
      <c r="AEF42" s="23"/>
      <c r="AEG42" s="23"/>
      <c r="AEH42" s="23"/>
      <c r="AEI42" s="23"/>
      <c r="AEJ42" s="23"/>
      <c r="AEK42" s="23"/>
      <c r="AEL42" s="23"/>
      <c r="AEM42" s="23"/>
      <c r="AEN42" s="23"/>
      <c r="AEO42" s="23"/>
      <c r="AEP42" s="23"/>
      <c r="AEQ42" s="23"/>
      <c r="AER42" s="23"/>
      <c r="AES42" s="23"/>
      <c r="AET42" s="23"/>
      <c r="AEU42" s="23"/>
      <c r="AEV42" s="23"/>
      <c r="AEW42" s="23"/>
      <c r="AEX42" s="23"/>
      <c r="AEY42" s="23"/>
      <c r="AEZ42" s="23"/>
      <c r="AFA42" s="23"/>
      <c r="AFB42" s="23"/>
      <c r="AFC42" s="23"/>
      <c r="AFD42" s="23"/>
      <c r="AFE42" s="23"/>
      <c r="AFF42" s="23"/>
      <c r="AFG42" s="23"/>
      <c r="AFH42" s="23"/>
      <c r="AFI42" s="23"/>
      <c r="AFJ42" s="23"/>
      <c r="AFK42" s="23"/>
      <c r="AFL42" s="23"/>
      <c r="AFM42" s="23"/>
      <c r="AFN42" s="23"/>
      <c r="AFO42" s="23"/>
      <c r="AFP42" s="23"/>
      <c r="AFQ42" s="23"/>
      <c r="AFR42" s="23"/>
      <c r="AFS42" s="23"/>
      <c r="AFT42" s="23"/>
      <c r="AFU42" s="23"/>
      <c r="AFV42" s="23"/>
      <c r="AFW42" s="23"/>
      <c r="AFX42" s="23"/>
      <c r="AFY42" s="23"/>
      <c r="AFZ42" s="23"/>
      <c r="AGA42" s="23"/>
      <c r="AGB42" s="23"/>
      <c r="AGC42" s="23"/>
      <c r="AGD42" s="23"/>
      <c r="AGE42" s="23"/>
      <c r="AGF42" s="23"/>
      <c r="AGG42" s="23"/>
      <c r="AGH42" s="23"/>
      <c r="AGI42" s="23"/>
      <c r="AGJ42" s="23"/>
      <c r="AGK42" s="23"/>
      <c r="AGL42" s="23"/>
      <c r="AGM42" s="23"/>
      <c r="AGN42" s="23"/>
      <c r="AGO42" s="23"/>
      <c r="AGP42" s="23"/>
      <c r="AGQ42" s="23"/>
      <c r="AGR42" s="23"/>
      <c r="AGS42" s="23"/>
      <c r="AGT42" s="23"/>
      <c r="AGU42" s="23"/>
      <c r="AGV42" s="23"/>
      <c r="AGW42" s="23"/>
      <c r="AGX42" s="23"/>
      <c r="AGY42" s="23"/>
      <c r="AGZ42" s="23"/>
      <c r="AHA42" s="23"/>
      <c r="AHB42" s="23"/>
      <c r="AHC42" s="23"/>
      <c r="AHD42" s="23"/>
      <c r="AHE42" s="23"/>
      <c r="AHF42" s="23"/>
      <c r="AHG42" s="23"/>
      <c r="AHH42" s="23"/>
      <c r="AHI42" s="23"/>
      <c r="AHJ42" s="23"/>
      <c r="AHK42" s="23"/>
      <c r="AHL42" s="23"/>
      <c r="AHM42" s="23"/>
      <c r="AHN42" s="23"/>
      <c r="AHO42" s="23"/>
      <c r="AHP42" s="23"/>
      <c r="AHQ42" s="23"/>
      <c r="AHR42" s="23"/>
      <c r="AHS42" s="23"/>
      <c r="AHT42" s="23"/>
      <c r="AHU42" s="23"/>
      <c r="AHV42" s="23"/>
      <c r="AHW42" s="23"/>
      <c r="AHX42" s="23"/>
      <c r="AHY42" s="23"/>
      <c r="AHZ42" s="23"/>
      <c r="AIA42" s="23"/>
      <c r="AIB42" s="23"/>
      <c r="AIC42" s="23"/>
      <c r="AID42" s="23"/>
      <c r="AIE42" s="23"/>
      <c r="AIF42" s="23"/>
      <c r="AIG42" s="23"/>
      <c r="AIH42" s="23"/>
      <c r="AII42" s="23"/>
      <c r="AIJ42" s="23"/>
      <c r="AIK42" s="23"/>
      <c r="AIL42" s="23"/>
      <c r="AIM42" s="23"/>
      <c r="AIN42" s="23"/>
      <c r="AIO42" s="23"/>
      <c r="AIP42" s="23"/>
      <c r="AIQ42" s="23"/>
      <c r="AIR42" s="23"/>
      <c r="AIS42" s="23"/>
      <c r="AIT42" s="23"/>
      <c r="AIU42" s="23"/>
      <c r="AIV42" s="23"/>
      <c r="AIW42" s="23"/>
      <c r="AIX42" s="23"/>
      <c r="AIY42" s="23"/>
      <c r="AIZ42" s="23"/>
      <c r="AJA42" s="23"/>
      <c r="AJB42" s="23"/>
      <c r="AJC42" s="23"/>
      <c r="AJD42" s="23"/>
      <c r="AJE42" s="23"/>
      <c r="AJF42" s="23"/>
      <c r="AJG42" s="23"/>
      <c r="AJH42" s="23"/>
      <c r="AJI42" s="23"/>
      <c r="AJJ42" s="23"/>
      <c r="AJK42" s="23"/>
      <c r="AJL42" s="23"/>
      <c r="AJM42" s="23"/>
      <c r="AJN42" s="23"/>
      <c r="AJO42" s="23"/>
      <c r="AJP42" s="23"/>
      <c r="AJQ42" s="23"/>
      <c r="AJR42" s="23"/>
      <c r="AJS42" s="23"/>
      <c r="AJT42" s="23"/>
      <c r="AJU42" s="23"/>
      <c r="AJV42" s="23"/>
      <c r="AJW42" s="23"/>
      <c r="AJX42" s="23"/>
      <c r="AJY42" s="23"/>
      <c r="AJZ42" s="23"/>
      <c r="AKA42" s="23"/>
      <c r="AKB42" s="23"/>
      <c r="AKC42" s="23"/>
      <c r="AKD42" s="23"/>
      <c r="AKE42" s="23"/>
      <c r="AKF42" s="23"/>
      <c r="AKG42" s="23"/>
      <c r="AKH42" s="23"/>
      <c r="AKI42" s="23"/>
      <c r="AKJ42" s="23"/>
      <c r="AKK42" s="23"/>
      <c r="AKL42" s="23"/>
      <c r="AKM42" s="23"/>
      <c r="AKN42" s="23"/>
      <c r="AKO42" s="23"/>
      <c r="AKP42" s="23"/>
      <c r="AKQ42" s="23"/>
      <c r="AKR42" s="23"/>
      <c r="AKS42" s="23"/>
      <c r="AKT42" s="23"/>
      <c r="AKU42" s="23"/>
      <c r="AKV42" s="23"/>
      <c r="AKW42" s="23"/>
      <c r="AKX42" s="23"/>
      <c r="AKY42" s="23"/>
      <c r="AKZ42" s="23"/>
      <c r="ALA42" s="23"/>
      <c r="ALB42" s="23"/>
      <c r="ALC42" s="23"/>
      <c r="ALD42" s="23"/>
      <c r="ALE42" s="23"/>
      <c r="ALF42" s="23"/>
      <c r="ALG42" s="23"/>
      <c r="ALH42" s="23"/>
      <c r="ALI42" s="23"/>
      <c r="ALJ42" s="23"/>
      <c r="ALK42" s="23"/>
      <c r="ALL42" s="23"/>
      <c r="ALM42" s="23"/>
      <c r="ALN42" s="23"/>
      <c r="ALO42" s="23"/>
      <c r="ALP42" s="23"/>
      <c r="ALQ42" s="23"/>
      <c r="ALR42" s="23"/>
      <c r="ALS42" s="23"/>
      <c r="ALT42" s="23"/>
      <c r="ALU42" s="23"/>
      <c r="ALV42" s="23"/>
      <c r="ALW42" s="23"/>
      <c r="ALX42" s="23"/>
      <c r="ALY42" s="23"/>
      <c r="ALZ42" s="23"/>
      <c r="AMA42" s="23"/>
      <c r="AMB42" s="23"/>
      <c r="AMC42" s="23"/>
      <c r="AMD42" s="23"/>
      <c r="AME42" s="23"/>
      <c r="AMF42" s="23"/>
      <c r="AMG42" s="23"/>
    </row>
    <row r="43" spans="1:1021" ht="15.75" customHeight="1">
      <c r="A43" t="s">
        <v>88</v>
      </c>
      <c r="B43" s="60"/>
      <c r="C43" s="46"/>
      <c r="D43" s="46"/>
      <c r="E43" s="103" t="s">
        <v>129</v>
      </c>
      <c r="F43" s="208">
        <f t="shared" ref="F43:AK43" si="78">F$8*F12</f>
        <v>0.11433316449248968</v>
      </c>
      <c r="G43" s="205">
        <f t="shared" si="78"/>
        <v>0.11383343041190497</v>
      </c>
      <c r="H43" s="205">
        <f t="shared" si="78"/>
        <v>0.10974564944987181</v>
      </c>
      <c r="I43" s="205">
        <f t="shared" si="78"/>
        <v>0.10932112070886597</v>
      </c>
      <c r="J43" s="208">
        <f t="shared" si="78"/>
        <v>0.10448706922913033</v>
      </c>
      <c r="K43" s="205">
        <f t="shared" si="78"/>
        <v>0.1023773740852663</v>
      </c>
      <c r="L43" s="205">
        <f t="shared" si="78"/>
        <v>0.10237737408526629</v>
      </c>
      <c r="M43" s="205">
        <f t="shared" si="78"/>
        <v>0.11414501561303404</v>
      </c>
      <c r="N43" s="205">
        <f t="shared" si="78"/>
        <v>0.12638991752084722</v>
      </c>
      <c r="O43" s="205">
        <f t="shared" si="78"/>
        <v>0.13911207980870582</v>
      </c>
      <c r="P43" s="205">
        <f t="shared" si="78"/>
        <v>0.15231150247660979</v>
      </c>
      <c r="Q43" s="205">
        <f t="shared" si="78"/>
        <v>0.15295373643993118</v>
      </c>
      <c r="R43" s="205">
        <f t="shared" si="78"/>
        <v>0.1535949922578585</v>
      </c>
      <c r="S43" s="205">
        <f t="shared" si="78"/>
        <v>0.15423526993039174</v>
      </c>
      <c r="T43" s="205">
        <f t="shared" si="78"/>
        <v>0.15487456945753092</v>
      </c>
      <c r="U43" s="205">
        <f t="shared" si="78"/>
        <v>0.15551289083927594</v>
      </c>
      <c r="V43" s="205">
        <f t="shared" si="78"/>
        <v>0.15548738298402617</v>
      </c>
      <c r="W43" s="205">
        <f t="shared" si="78"/>
        <v>0.15546187512877641</v>
      </c>
      <c r="X43" s="205">
        <f t="shared" si="78"/>
        <v>0.15543636727352667</v>
      </c>
      <c r="Y43" s="205">
        <f t="shared" si="78"/>
        <v>0.1554108594182769</v>
      </c>
      <c r="Z43" s="205">
        <f t="shared" si="78"/>
        <v>0.15538535156302716</v>
      </c>
      <c r="AA43" s="205">
        <f t="shared" si="78"/>
        <v>0.15535984370777739</v>
      </c>
      <c r="AB43" s="205">
        <f t="shared" si="78"/>
        <v>0.15533433585252762</v>
      </c>
      <c r="AC43" s="205">
        <f t="shared" si="78"/>
        <v>0.15530882799727788</v>
      </c>
      <c r="AD43" s="205">
        <f t="shared" si="78"/>
        <v>0.15528332014202811</v>
      </c>
      <c r="AE43" s="205">
        <f t="shared" si="78"/>
        <v>0.15525781228677837</v>
      </c>
      <c r="AF43" s="205">
        <f t="shared" si="78"/>
        <v>0.15523230443152861</v>
      </c>
      <c r="AG43" s="205">
        <f t="shared" si="78"/>
        <v>0.15520679657627887</v>
      </c>
      <c r="AH43" s="205">
        <f t="shared" si="78"/>
        <v>0.1551812887210291</v>
      </c>
      <c r="AI43" s="205">
        <f t="shared" si="78"/>
        <v>0.15515578086577933</v>
      </c>
      <c r="AJ43" s="205">
        <f t="shared" si="78"/>
        <v>0.15513027301052959</v>
      </c>
      <c r="AK43" s="205">
        <f t="shared" si="78"/>
        <v>0.15510476515527982</v>
      </c>
      <c r="AL43" s="205">
        <f t="shared" ref="AL43:BS43" si="79">AL$8*AL12</f>
        <v>0.15507925730003008</v>
      </c>
      <c r="AM43" s="205">
        <f t="shared" si="79"/>
        <v>0.15505374944478031</v>
      </c>
      <c r="AN43" s="205">
        <f t="shared" si="79"/>
        <v>0.15502824158953057</v>
      </c>
      <c r="AO43" s="205">
        <f t="shared" si="79"/>
        <v>0.15500273373428103</v>
      </c>
      <c r="AP43" s="205">
        <f t="shared" si="79"/>
        <v>0.15503685651551036</v>
      </c>
      <c r="AQ43" s="205">
        <f t="shared" si="79"/>
        <v>0.15507097929673971</v>
      </c>
      <c r="AR43" s="205">
        <f t="shared" si="79"/>
        <v>0.15510510207796904</v>
      </c>
      <c r="AS43" s="205">
        <f t="shared" si="79"/>
        <v>0.15513922485919837</v>
      </c>
      <c r="AT43" s="205">
        <f t="shared" si="79"/>
        <v>0.15517334764042773</v>
      </c>
      <c r="AU43" s="205">
        <f t="shared" si="79"/>
        <v>0.15520747042165706</v>
      </c>
      <c r="AV43" s="205">
        <f t="shared" si="79"/>
        <v>0.15524159320288641</v>
      </c>
      <c r="AW43" s="205">
        <f t="shared" si="79"/>
        <v>0.15527571598411574</v>
      </c>
      <c r="AX43" s="205">
        <f t="shared" si="79"/>
        <v>0.15530983876534507</v>
      </c>
      <c r="AY43" s="205">
        <f t="shared" si="79"/>
        <v>0.15534396154657443</v>
      </c>
      <c r="AZ43" s="205">
        <f t="shared" si="79"/>
        <v>0.15537808432780376</v>
      </c>
      <c r="BA43" s="205">
        <f t="shared" si="79"/>
        <v>0.15541220710903308</v>
      </c>
      <c r="BB43" s="205">
        <f t="shared" si="79"/>
        <v>0.15544632989026244</v>
      </c>
      <c r="BC43" s="205">
        <f t="shared" si="79"/>
        <v>0.15548045267149177</v>
      </c>
      <c r="BD43" s="205">
        <f t="shared" si="79"/>
        <v>0.1555145754527211</v>
      </c>
      <c r="BE43" s="205">
        <f t="shared" si="79"/>
        <v>0.15554869823395046</v>
      </c>
      <c r="BF43" s="205">
        <f t="shared" si="79"/>
        <v>0.15558282101517978</v>
      </c>
      <c r="BG43" s="205">
        <f t="shared" si="79"/>
        <v>0.15561694379640914</v>
      </c>
      <c r="BH43" s="205">
        <f t="shared" si="79"/>
        <v>0.15565106657763847</v>
      </c>
      <c r="BI43" s="205">
        <f t="shared" si="79"/>
        <v>0.1556851893588678</v>
      </c>
      <c r="BJ43" s="205">
        <f t="shared" si="79"/>
        <v>0.15571931214009715</v>
      </c>
      <c r="BK43" s="205">
        <f t="shared" si="79"/>
        <v>0.15575343492132648</v>
      </c>
      <c r="BL43" s="205">
        <f t="shared" si="79"/>
        <v>0.15578755770255581</v>
      </c>
      <c r="BM43" s="205">
        <f t="shared" si="79"/>
        <v>0.15582168048378517</v>
      </c>
      <c r="BN43" s="205">
        <f t="shared" si="79"/>
        <v>0.1558558032650145</v>
      </c>
      <c r="BO43" s="205">
        <f t="shared" si="79"/>
        <v>0.15588992604624385</v>
      </c>
      <c r="BP43" s="205">
        <f t="shared" si="79"/>
        <v>0.15592404882747318</v>
      </c>
      <c r="BQ43" s="205">
        <f t="shared" si="79"/>
        <v>0.15595817160870251</v>
      </c>
      <c r="BR43" s="205">
        <f t="shared" si="79"/>
        <v>0.15599229438993187</v>
      </c>
      <c r="BS43" s="205">
        <f t="shared" si="79"/>
        <v>0.15602641717116128</v>
      </c>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c r="DN43" s="23"/>
      <c r="DO43" s="23"/>
      <c r="DP43" s="23"/>
      <c r="DQ43" s="23"/>
      <c r="DR43" s="23"/>
      <c r="DS43" s="23"/>
      <c r="DT43" s="23"/>
      <c r="DU43" s="23"/>
      <c r="DV43" s="23"/>
      <c r="DW43" s="23"/>
      <c r="DX43" s="23"/>
      <c r="DY43" s="23"/>
      <c r="DZ43" s="23"/>
      <c r="EA43" s="23"/>
      <c r="EB43" s="23"/>
      <c r="EC43" s="23"/>
      <c r="ED43" s="23"/>
      <c r="EE43" s="23"/>
      <c r="EF43" s="23"/>
      <c r="EG43" s="23"/>
      <c r="EH43" s="23"/>
      <c r="EI43" s="23"/>
      <c r="EJ43" s="23"/>
      <c r="EK43" s="23"/>
      <c r="EL43" s="23"/>
      <c r="EM43" s="23"/>
      <c r="EN43" s="23"/>
      <c r="EO43" s="23"/>
      <c r="EP43" s="23"/>
      <c r="EQ43" s="23"/>
      <c r="ER43" s="23"/>
      <c r="ES43" s="23"/>
      <c r="ET43" s="23"/>
      <c r="EU43" s="23"/>
      <c r="EV43" s="23"/>
      <c r="EW43" s="23"/>
      <c r="EX43" s="23"/>
      <c r="EY43" s="23"/>
      <c r="EZ43" s="23"/>
      <c r="FA43" s="23"/>
      <c r="FB43" s="23"/>
      <c r="FC43" s="23"/>
      <c r="FD43" s="23"/>
      <c r="FE43" s="23"/>
      <c r="FF43" s="23"/>
      <c r="FG43" s="23"/>
      <c r="FH43" s="23"/>
      <c r="FI43" s="23"/>
      <c r="FJ43" s="23"/>
      <c r="FK43" s="23"/>
      <c r="FL43" s="23"/>
      <c r="FM43" s="23"/>
      <c r="FN43" s="23"/>
      <c r="FO43" s="23"/>
      <c r="FP43" s="23"/>
      <c r="FQ43" s="23"/>
      <c r="FR43" s="23"/>
      <c r="FS43" s="23"/>
      <c r="FT43" s="23"/>
      <c r="FU43" s="23"/>
      <c r="FV43" s="23"/>
      <c r="FW43" s="23"/>
      <c r="FX43" s="23"/>
      <c r="FY43" s="23"/>
      <c r="FZ43" s="23"/>
      <c r="GA43" s="23"/>
      <c r="GB43" s="23"/>
      <c r="GC43" s="23"/>
      <c r="GD43" s="23"/>
      <c r="GE43" s="23"/>
      <c r="GF43" s="23"/>
      <c r="GG43" s="23"/>
      <c r="GH43" s="23"/>
      <c r="GI43" s="23"/>
      <c r="GJ43" s="23"/>
      <c r="GK43" s="23"/>
      <c r="GL43" s="23"/>
      <c r="GM43" s="23"/>
      <c r="GN43" s="23"/>
      <c r="GO43" s="23"/>
      <c r="GP43" s="23"/>
      <c r="GQ43" s="23"/>
      <c r="GR43" s="23"/>
      <c r="GS43" s="23"/>
      <c r="GT43" s="23"/>
      <c r="GU43" s="23"/>
      <c r="GV43" s="23"/>
      <c r="GW43" s="23"/>
      <c r="GX43" s="23"/>
      <c r="GY43" s="23"/>
      <c r="GZ43" s="23"/>
      <c r="HA43" s="23"/>
      <c r="HB43" s="23"/>
      <c r="HC43" s="23"/>
      <c r="HD43" s="23"/>
      <c r="HE43" s="23"/>
      <c r="HF43" s="23"/>
      <c r="HG43" s="23"/>
      <c r="HH43" s="23"/>
      <c r="HI43" s="23"/>
      <c r="HJ43" s="23"/>
      <c r="HK43" s="23"/>
      <c r="HL43" s="23"/>
      <c r="HM43" s="23"/>
      <c r="HN43" s="23"/>
      <c r="HO43" s="23"/>
      <c r="HP43" s="23"/>
      <c r="HQ43" s="23"/>
      <c r="HR43" s="23"/>
      <c r="HS43" s="23"/>
      <c r="HT43" s="23"/>
      <c r="HU43" s="23"/>
      <c r="HV43" s="23"/>
      <c r="HW43" s="23"/>
      <c r="HX43" s="23"/>
      <c r="HY43" s="23"/>
      <c r="HZ43" s="23"/>
      <c r="IA43" s="23"/>
      <c r="IB43" s="23"/>
      <c r="IC43" s="23"/>
      <c r="ID43" s="23"/>
      <c r="IE43" s="23"/>
      <c r="IF43" s="23"/>
      <c r="IG43" s="23"/>
      <c r="IH43" s="23"/>
      <c r="II43" s="23"/>
      <c r="IJ43" s="23"/>
      <c r="IK43" s="23"/>
      <c r="IL43" s="23"/>
      <c r="IM43" s="23"/>
      <c r="IN43" s="23"/>
      <c r="IO43" s="23"/>
      <c r="IP43" s="23"/>
      <c r="IQ43" s="23"/>
      <c r="IR43" s="23"/>
      <c r="IS43" s="23"/>
      <c r="IT43" s="23"/>
      <c r="IU43" s="23"/>
      <c r="IV43" s="23"/>
      <c r="IW43" s="23"/>
      <c r="IX43" s="23"/>
      <c r="IY43" s="23"/>
      <c r="IZ43" s="23"/>
      <c r="JA43" s="23"/>
      <c r="JB43" s="23"/>
      <c r="JC43" s="23"/>
      <c r="JD43" s="23"/>
      <c r="JE43" s="23"/>
      <c r="JF43" s="23"/>
      <c r="JG43" s="23"/>
      <c r="JH43" s="23"/>
      <c r="JI43" s="23"/>
      <c r="JJ43" s="23"/>
      <c r="JK43" s="23"/>
      <c r="JL43" s="23"/>
      <c r="JM43" s="23"/>
      <c r="JN43" s="23"/>
      <c r="JO43" s="23"/>
      <c r="JP43" s="23"/>
      <c r="JQ43" s="23"/>
      <c r="JR43" s="23"/>
      <c r="JS43" s="23"/>
      <c r="JT43" s="23"/>
      <c r="JU43" s="23"/>
      <c r="JV43" s="23"/>
      <c r="JW43" s="23"/>
      <c r="JX43" s="23"/>
      <c r="JY43" s="23"/>
      <c r="JZ43" s="23"/>
      <c r="KA43" s="23"/>
      <c r="KB43" s="23"/>
      <c r="KC43" s="23"/>
      <c r="KD43" s="23"/>
      <c r="KE43" s="23"/>
      <c r="KF43" s="23"/>
      <c r="KG43" s="23"/>
      <c r="KH43" s="23"/>
      <c r="KI43" s="23"/>
      <c r="KJ43" s="23"/>
      <c r="KK43" s="23"/>
      <c r="KL43" s="23"/>
      <c r="KM43" s="23"/>
      <c r="KN43" s="23"/>
      <c r="KO43" s="23"/>
      <c r="KP43" s="23"/>
      <c r="KQ43" s="23"/>
      <c r="KR43" s="23"/>
      <c r="KS43" s="23"/>
      <c r="KT43" s="23"/>
      <c r="KU43" s="23"/>
      <c r="KV43" s="23"/>
      <c r="KW43" s="23"/>
      <c r="KX43" s="23"/>
      <c r="KY43" s="23"/>
      <c r="KZ43" s="23"/>
      <c r="LA43" s="23"/>
      <c r="LB43" s="23"/>
      <c r="LC43" s="23"/>
      <c r="LD43" s="23"/>
      <c r="LE43" s="23"/>
      <c r="LF43" s="23"/>
      <c r="LG43" s="23"/>
      <c r="LH43" s="23"/>
      <c r="LI43" s="23"/>
      <c r="LJ43" s="23"/>
      <c r="LK43" s="23"/>
      <c r="LL43" s="23"/>
      <c r="LM43" s="23"/>
      <c r="LN43" s="23"/>
      <c r="LO43" s="23"/>
      <c r="LP43" s="23"/>
      <c r="LQ43" s="23"/>
      <c r="LR43" s="23"/>
      <c r="LS43" s="23"/>
      <c r="LT43" s="23"/>
      <c r="LU43" s="23"/>
      <c r="LV43" s="23"/>
      <c r="LW43" s="23"/>
      <c r="LX43" s="23"/>
      <c r="LY43" s="23"/>
      <c r="LZ43" s="23"/>
      <c r="MA43" s="23"/>
      <c r="MB43" s="23"/>
      <c r="MC43" s="23"/>
      <c r="MD43" s="23"/>
      <c r="ME43" s="23"/>
      <c r="MF43" s="23"/>
      <c r="MG43" s="23"/>
      <c r="MH43" s="23"/>
      <c r="MI43" s="23"/>
      <c r="MJ43" s="23"/>
      <c r="MK43" s="23"/>
      <c r="ML43" s="23"/>
      <c r="MM43" s="23"/>
      <c r="MN43" s="23"/>
      <c r="MO43" s="23"/>
      <c r="MP43" s="23"/>
      <c r="MQ43" s="23"/>
      <c r="MR43" s="23"/>
      <c r="MS43" s="23"/>
      <c r="MT43" s="23"/>
      <c r="MU43" s="23"/>
      <c r="MV43" s="23"/>
      <c r="MW43" s="23"/>
      <c r="MX43" s="23"/>
      <c r="MY43" s="23"/>
      <c r="MZ43" s="23"/>
      <c r="NA43" s="23"/>
      <c r="NB43" s="23"/>
      <c r="NC43" s="23"/>
      <c r="ND43" s="23"/>
      <c r="NE43" s="23"/>
      <c r="NF43" s="23"/>
      <c r="NG43" s="23"/>
      <c r="NH43" s="23"/>
      <c r="NI43" s="23"/>
      <c r="NJ43" s="23"/>
      <c r="NK43" s="23"/>
      <c r="NL43" s="23"/>
      <c r="NM43" s="23"/>
      <c r="NN43" s="23"/>
      <c r="NO43" s="23"/>
      <c r="NP43" s="23"/>
      <c r="NQ43" s="23"/>
      <c r="NR43" s="23"/>
      <c r="NS43" s="23"/>
      <c r="NT43" s="23"/>
      <c r="NU43" s="23"/>
      <c r="NV43" s="23"/>
      <c r="NW43" s="23"/>
      <c r="NX43" s="23"/>
      <c r="NY43" s="23"/>
      <c r="NZ43" s="23"/>
      <c r="OA43" s="23"/>
      <c r="OB43" s="23"/>
      <c r="OC43" s="23"/>
      <c r="OD43" s="23"/>
      <c r="OE43" s="23"/>
      <c r="OF43" s="23"/>
      <c r="OG43" s="23"/>
      <c r="OH43" s="23"/>
      <c r="OI43" s="23"/>
      <c r="OJ43" s="23"/>
      <c r="OK43" s="23"/>
      <c r="OL43" s="23"/>
      <c r="OM43" s="23"/>
      <c r="ON43" s="23"/>
      <c r="OO43" s="23"/>
      <c r="OP43" s="23"/>
      <c r="OQ43" s="23"/>
      <c r="OR43" s="23"/>
      <c r="OS43" s="23"/>
      <c r="OT43" s="23"/>
      <c r="OU43" s="23"/>
      <c r="OV43" s="23"/>
      <c r="OW43" s="23"/>
      <c r="OX43" s="23"/>
      <c r="OY43" s="23"/>
      <c r="OZ43" s="23"/>
      <c r="PA43" s="23"/>
      <c r="PB43" s="23"/>
      <c r="PC43" s="23"/>
      <c r="PD43" s="23"/>
      <c r="PE43" s="23"/>
      <c r="PF43" s="23"/>
      <c r="PG43" s="23"/>
      <c r="PH43" s="23"/>
      <c r="PI43" s="23"/>
      <c r="PJ43" s="23"/>
      <c r="PK43" s="23"/>
      <c r="PL43" s="23"/>
      <c r="PM43" s="23"/>
      <c r="PN43" s="23"/>
      <c r="PO43" s="23"/>
      <c r="PP43" s="23"/>
      <c r="PQ43" s="23"/>
      <c r="PR43" s="23"/>
      <c r="PS43" s="23"/>
      <c r="PT43" s="23"/>
      <c r="PU43" s="23"/>
      <c r="PV43" s="23"/>
      <c r="PW43" s="23"/>
      <c r="PX43" s="23"/>
      <c r="PY43" s="23"/>
      <c r="PZ43" s="23"/>
      <c r="QA43" s="23"/>
      <c r="QB43" s="23"/>
      <c r="QC43" s="23"/>
      <c r="QD43" s="23"/>
      <c r="QE43" s="23"/>
      <c r="QF43" s="23"/>
      <c r="QG43" s="23"/>
      <c r="QH43" s="23"/>
      <c r="QI43" s="23"/>
      <c r="QJ43" s="23"/>
      <c r="QK43" s="23"/>
      <c r="QL43" s="23"/>
      <c r="QM43" s="23"/>
      <c r="QN43" s="23"/>
      <c r="QO43" s="23"/>
      <c r="QP43" s="23"/>
      <c r="QQ43" s="23"/>
      <c r="QR43" s="23"/>
      <c r="QS43" s="23"/>
      <c r="QT43" s="23"/>
      <c r="QU43" s="23"/>
      <c r="QV43" s="23"/>
      <c r="QW43" s="23"/>
      <c r="QX43" s="23"/>
      <c r="QY43" s="23"/>
      <c r="QZ43" s="23"/>
      <c r="RA43" s="23"/>
      <c r="RB43" s="23"/>
      <c r="RC43" s="23"/>
      <c r="RD43" s="23"/>
      <c r="RE43" s="23"/>
      <c r="RF43" s="23"/>
      <c r="RG43" s="23"/>
      <c r="RH43" s="23"/>
      <c r="RI43" s="23"/>
      <c r="RJ43" s="23"/>
      <c r="RK43" s="23"/>
      <c r="RL43" s="23"/>
      <c r="RM43" s="23"/>
      <c r="RN43" s="23"/>
      <c r="RO43" s="23"/>
      <c r="RP43" s="23"/>
      <c r="RQ43" s="23"/>
      <c r="RR43" s="23"/>
      <c r="RS43" s="23"/>
      <c r="RT43" s="23"/>
      <c r="RU43" s="23"/>
      <c r="RV43" s="23"/>
      <c r="RW43" s="23"/>
      <c r="RX43" s="23"/>
      <c r="RY43" s="23"/>
      <c r="RZ43" s="23"/>
      <c r="SA43" s="23"/>
      <c r="SB43" s="23"/>
      <c r="SC43" s="23"/>
      <c r="SD43" s="23"/>
      <c r="SE43" s="23"/>
      <c r="SF43" s="23"/>
      <c r="SG43" s="23"/>
      <c r="SH43" s="23"/>
      <c r="SI43" s="23"/>
      <c r="SJ43" s="23"/>
      <c r="SK43" s="23"/>
      <c r="SL43" s="23"/>
      <c r="SM43" s="23"/>
      <c r="SN43" s="23"/>
      <c r="SO43" s="23"/>
      <c r="SP43" s="23"/>
      <c r="SQ43" s="23"/>
      <c r="SR43" s="23"/>
      <c r="SS43" s="23"/>
      <c r="ST43" s="23"/>
      <c r="SU43" s="23"/>
      <c r="SV43" s="23"/>
      <c r="SW43" s="23"/>
      <c r="SX43" s="23"/>
      <c r="SY43" s="23"/>
      <c r="SZ43" s="23"/>
      <c r="TA43" s="23"/>
      <c r="TB43" s="23"/>
      <c r="TC43" s="23"/>
      <c r="TD43" s="23"/>
      <c r="TE43" s="23"/>
      <c r="TF43" s="23"/>
      <c r="TG43" s="23"/>
      <c r="TH43" s="23"/>
      <c r="TI43" s="23"/>
      <c r="TJ43" s="23"/>
      <c r="TK43" s="23"/>
      <c r="TL43" s="23"/>
      <c r="TM43" s="23"/>
      <c r="TN43" s="23"/>
      <c r="TO43" s="23"/>
      <c r="TP43" s="23"/>
      <c r="TQ43" s="23"/>
      <c r="TR43" s="23"/>
      <c r="TS43" s="23"/>
      <c r="TT43" s="23"/>
      <c r="TU43" s="23"/>
      <c r="TV43" s="23"/>
      <c r="TW43" s="23"/>
      <c r="TX43" s="23"/>
      <c r="TY43" s="23"/>
      <c r="TZ43" s="23"/>
      <c r="UA43" s="23"/>
      <c r="UB43" s="23"/>
      <c r="UC43" s="23"/>
      <c r="UD43" s="23"/>
      <c r="UE43" s="23"/>
      <c r="UF43" s="23"/>
      <c r="UG43" s="23"/>
      <c r="UH43" s="23"/>
      <c r="UI43" s="23"/>
      <c r="UJ43" s="23"/>
      <c r="UK43" s="23"/>
      <c r="UL43" s="23"/>
      <c r="UM43" s="23"/>
      <c r="UN43" s="23"/>
      <c r="UO43" s="23"/>
      <c r="UP43" s="23"/>
      <c r="UQ43" s="23"/>
      <c r="UR43" s="23"/>
      <c r="US43" s="23"/>
      <c r="UT43" s="23"/>
      <c r="UU43" s="23"/>
      <c r="UV43" s="23"/>
      <c r="UW43" s="23"/>
      <c r="UX43" s="23"/>
      <c r="UY43" s="23"/>
      <c r="UZ43" s="23"/>
      <c r="VA43" s="23"/>
      <c r="VB43" s="23"/>
      <c r="VC43" s="23"/>
      <c r="VD43" s="23"/>
      <c r="VE43" s="23"/>
      <c r="VF43" s="23"/>
      <c r="VG43" s="23"/>
      <c r="VH43" s="23"/>
      <c r="VI43" s="23"/>
      <c r="VJ43" s="23"/>
      <c r="VK43" s="23"/>
      <c r="VL43" s="23"/>
      <c r="VM43" s="23"/>
      <c r="VN43" s="23"/>
      <c r="VO43" s="23"/>
      <c r="VP43" s="23"/>
      <c r="VQ43" s="23"/>
      <c r="VR43" s="23"/>
      <c r="VS43" s="23"/>
      <c r="VT43" s="23"/>
      <c r="VU43" s="23"/>
      <c r="VV43" s="23"/>
      <c r="VW43" s="23"/>
      <c r="VX43" s="23"/>
      <c r="VY43" s="23"/>
      <c r="VZ43" s="23"/>
      <c r="WA43" s="23"/>
      <c r="WB43" s="23"/>
      <c r="WC43" s="23"/>
      <c r="WD43" s="23"/>
      <c r="WE43" s="23"/>
      <c r="WF43" s="23"/>
      <c r="WG43" s="23"/>
      <c r="WH43" s="23"/>
      <c r="WI43" s="23"/>
      <c r="WJ43" s="23"/>
      <c r="WK43" s="23"/>
      <c r="WL43" s="23"/>
      <c r="WM43" s="23"/>
      <c r="WN43" s="23"/>
      <c r="WO43" s="23"/>
      <c r="WP43" s="23"/>
      <c r="WQ43" s="23"/>
      <c r="WR43" s="23"/>
      <c r="WS43" s="23"/>
      <c r="WT43" s="23"/>
      <c r="WU43" s="23"/>
      <c r="WV43" s="23"/>
      <c r="WW43" s="23"/>
      <c r="WX43" s="23"/>
      <c r="WY43" s="23"/>
      <c r="WZ43" s="23"/>
      <c r="XA43" s="23"/>
      <c r="XB43" s="23"/>
      <c r="XC43" s="23"/>
      <c r="XD43" s="23"/>
      <c r="XE43" s="23"/>
      <c r="XF43" s="23"/>
      <c r="XG43" s="23"/>
      <c r="XH43" s="23"/>
      <c r="XI43" s="23"/>
      <c r="XJ43" s="23"/>
      <c r="XK43" s="23"/>
      <c r="XL43" s="23"/>
      <c r="XM43" s="23"/>
      <c r="XN43" s="23"/>
      <c r="XO43" s="23"/>
      <c r="XP43" s="23"/>
      <c r="XQ43" s="23"/>
      <c r="XR43" s="23"/>
      <c r="XS43" s="23"/>
      <c r="XT43" s="23"/>
      <c r="XU43" s="23"/>
      <c r="XV43" s="23"/>
      <c r="XW43" s="23"/>
      <c r="XX43" s="23"/>
      <c r="XY43" s="23"/>
      <c r="XZ43" s="23"/>
      <c r="YA43" s="23"/>
      <c r="YB43" s="23"/>
      <c r="YC43" s="23"/>
      <c r="YD43" s="23"/>
      <c r="YE43" s="23"/>
      <c r="YF43" s="23"/>
      <c r="YG43" s="23"/>
      <c r="YH43" s="23"/>
      <c r="YI43" s="23"/>
      <c r="YJ43" s="23"/>
      <c r="YK43" s="23"/>
      <c r="YL43" s="23"/>
      <c r="YM43" s="23"/>
      <c r="YN43" s="23"/>
      <c r="YO43" s="23"/>
      <c r="YP43" s="23"/>
      <c r="YQ43" s="23"/>
      <c r="YR43" s="23"/>
      <c r="YS43" s="23"/>
      <c r="YT43" s="23"/>
      <c r="YU43" s="23"/>
      <c r="YV43" s="23"/>
      <c r="YW43" s="23"/>
      <c r="YX43" s="23"/>
      <c r="YY43" s="23"/>
      <c r="YZ43" s="23"/>
      <c r="ZA43" s="23"/>
      <c r="ZB43" s="23"/>
      <c r="ZC43" s="23"/>
      <c r="ZD43" s="23"/>
      <c r="ZE43" s="23"/>
      <c r="ZF43" s="23"/>
      <c r="ZG43" s="23"/>
      <c r="ZH43" s="23"/>
      <c r="ZI43" s="23"/>
      <c r="ZJ43" s="23"/>
      <c r="ZK43" s="23"/>
      <c r="ZL43" s="23"/>
      <c r="ZM43" s="23"/>
      <c r="ZN43" s="23"/>
      <c r="ZO43" s="23"/>
      <c r="ZP43" s="23"/>
      <c r="ZQ43" s="23"/>
      <c r="ZR43" s="23"/>
      <c r="ZS43" s="23"/>
      <c r="ZT43" s="23"/>
      <c r="ZU43" s="23"/>
      <c r="ZV43" s="23"/>
      <c r="ZW43" s="23"/>
      <c r="ZX43" s="23"/>
      <c r="ZY43" s="23"/>
      <c r="ZZ43" s="23"/>
      <c r="AAA43" s="23"/>
      <c r="AAB43" s="23"/>
      <c r="AAC43" s="23"/>
      <c r="AAD43" s="23"/>
      <c r="AAE43" s="23"/>
      <c r="AAF43" s="23"/>
      <c r="AAG43" s="23"/>
      <c r="AAH43" s="23"/>
      <c r="AAI43" s="23"/>
      <c r="AAJ43" s="23"/>
      <c r="AAK43" s="23"/>
      <c r="AAL43" s="23"/>
      <c r="AAM43" s="23"/>
      <c r="AAN43" s="23"/>
      <c r="AAO43" s="23"/>
      <c r="AAP43" s="23"/>
      <c r="AAQ43" s="23"/>
      <c r="AAR43" s="23"/>
      <c r="AAS43" s="23"/>
      <c r="AAT43" s="23"/>
      <c r="AAU43" s="23"/>
      <c r="AAV43" s="23"/>
      <c r="AAW43" s="23"/>
      <c r="AAX43" s="23"/>
      <c r="AAY43" s="23"/>
      <c r="AAZ43" s="23"/>
      <c r="ABA43" s="23"/>
      <c r="ABB43" s="23"/>
      <c r="ABC43" s="23"/>
      <c r="ABD43" s="23"/>
      <c r="ABE43" s="23"/>
      <c r="ABF43" s="23"/>
      <c r="ABG43" s="23"/>
      <c r="ABH43" s="23"/>
      <c r="ABI43" s="23"/>
      <c r="ABJ43" s="23"/>
      <c r="ABK43" s="23"/>
      <c r="ABL43" s="23"/>
      <c r="ABM43" s="23"/>
      <c r="ABN43" s="23"/>
      <c r="ABO43" s="23"/>
      <c r="ABP43" s="23"/>
      <c r="ABQ43" s="23"/>
      <c r="ABR43" s="23"/>
      <c r="ABS43" s="23"/>
      <c r="ABT43" s="23"/>
      <c r="ABU43" s="23"/>
      <c r="ABV43" s="23"/>
      <c r="ABW43" s="23"/>
      <c r="ABX43" s="23"/>
      <c r="ABY43" s="23"/>
      <c r="ABZ43" s="23"/>
      <c r="ACA43" s="23"/>
      <c r="ACB43" s="23"/>
      <c r="ACC43" s="23"/>
      <c r="ACD43" s="23"/>
      <c r="ACE43" s="23"/>
      <c r="ACF43" s="23"/>
      <c r="ACG43" s="23"/>
      <c r="ACH43" s="23"/>
      <c r="ACI43" s="23"/>
      <c r="ACJ43" s="23"/>
      <c r="ACK43" s="23"/>
      <c r="ACL43" s="23"/>
      <c r="ACM43" s="23"/>
      <c r="ACN43" s="23"/>
      <c r="ACO43" s="23"/>
      <c r="ACP43" s="23"/>
      <c r="ACQ43" s="23"/>
      <c r="ACR43" s="23"/>
      <c r="ACS43" s="23"/>
      <c r="ACT43" s="23"/>
      <c r="ACU43" s="23"/>
      <c r="ACV43" s="23"/>
      <c r="ACW43" s="23"/>
      <c r="ACX43" s="23"/>
      <c r="ACY43" s="23"/>
      <c r="ACZ43" s="23"/>
      <c r="ADA43" s="23"/>
      <c r="ADB43" s="23"/>
      <c r="ADC43" s="23"/>
      <c r="ADD43" s="23"/>
      <c r="ADE43" s="23"/>
      <c r="ADF43" s="23"/>
      <c r="ADG43" s="23"/>
      <c r="ADH43" s="23"/>
      <c r="ADI43" s="23"/>
      <c r="ADJ43" s="23"/>
      <c r="ADK43" s="23"/>
      <c r="ADL43" s="23"/>
      <c r="ADM43" s="23"/>
      <c r="ADN43" s="23"/>
      <c r="ADO43" s="23"/>
      <c r="ADP43" s="23"/>
      <c r="ADQ43" s="23"/>
      <c r="ADR43" s="23"/>
      <c r="ADS43" s="23"/>
      <c r="ADT43" s="23"/>
      <c r="ADU43" s="23"/>
      <c r="ADV43" s="23"/>
      <c r="ADW43" s="23"/>
      <c r="ADX43" s="23"/>
      <c r="ADY43" s="23"/>
      <c r="ADZ43" s="23"/>
      <c r="AEA43" s="23"/>
      <c r="AEB43" s="23"/>
      <c r="AEC43" s="23"/>
      <c r="AED43" s="23"/>
      <c r="AEE43" s="23"/>
      <c r="AEF43" s="23"/>
      <c r="AEG43" s="23"/>
      <c r="AEH43" s="23"/>
      <c r="AEI43" s="23"/>
      <c r="AEJ43" s="23"/>
      <c r="AEK43" s="23"/>
      <c r="AEL43" s="23"/>
      <c r="AEM43" s="23"/>
      <c r="AEN43" s="23"/>
      <c r="AEO43" s="23"/>
      <c r="AEP43" s="23"/>
      <c r="AEQ43" s="23"/>
      <c r="AER43" s="23"/>
      <c r="AES43" s="23"/>
      <c r="AET43" s="23"/>
      <c r="AEU43" s="23"/>
      <c r="AEV43" s="23"/>
      <c r="AEW43" s="23"/>
      <c r="AEX43" s="23"/>
      <c r="AEY43" s="23"/>
      <c r="AEZ43" s="23"/>
      <c r="AFA43" s="23"/>
      <c r="AFB43" s="23"/>
      <c r="AFC43" s="23"/>
      <c r="AFD43" s="23"/>
      <c r="AFE43" s="23"/>
      <c r="AFF43" s="23"/>
      <c r="AFG43" s="23"/>
      <c r="AFH43" s="23"/>
      <c r="AFI43" s="23"/>
      <c r="AFJ43" s="23"/>
      <c r="AFK43" s="23"/>
      <c r="AFL43" s="23"/>
      <c r="AFM43" s="23"/>
      <c r="AFN43" s="23"/>
      <c r="AFO43" s="23"/>
      <c r="AFP43" s="23"/>
      <c r="AFQ43" s="23"/>
      <c r="AFR43" s="23"/>
      <c r="AFS43" s="23"/>
      <c r="AFT43" s="23"/>
      <c r="AFU43" s="23"/>
      <c r="AFV43" s="23"/>
      <c r="AFW43" s="23"/>
      <c r="AFX43" s="23"/>
      <c r="AFY43" s="23"/>
      <c r="AFZ43" s="23"/>
      <c r="AGA43" s="23"/>
      <c r="AGB43" s="23"/>
      <c r="AGC43" s="23"/>
      <c r="AGD43" s="23"/>
      <c r="AGE43" s="23"/>
      <c r="AGF43" s="23"/>
      <c r="AGG43" s="23"/>
      <c r="AGH43" s="23"/>
      <c r="AGI43" s="23"/>
      <c r="AGJ43" s="23"/>
      <c r="AGK43" s="23"/>
      <c r="AGL43" s="23"/>
      <c r="AGM43" s="23"/>
      <c r="AGN43" s="23"/>
      <c r="AGO43" s="23"/>
      <c r="AGP43" s="23"/>
      <c r="AGQ43" s="23"/>
      <c r="AGR43" s="23"/>
      <c r="AGS43" s="23"/>
      <c r="AGT43" s="23"/>
      <c r="AGU43" s="23"/>
      <c r="AGV43" s="23"/>
      <c r="AGW43" s="23"/>
      <c r="AGX43" s="23"/>
      <c r="AGY43" s="23"/>
      <c r="AGZ43" s="23"/>
      <c r="AHA43" s="23"/>
      <c r="AHB43" s="23"/>
      <c r="AHC43" s="23"/>
      <c r="AHD43" s="23"/>
      <c r="AHE43" s="23"/>
      <c r="AHF43" s="23"/>
      <c r="AHG43" s="23"/>
      <c r="AHH43" s="23"/>
      <c r="AHI43" s="23"/>
      <c r="AHJ43" s="23"/>
      <c r="AHK43" s="23"/>
      <c r="AHL43" s="23"/>
      <c r="AHM43" s="23"/>
      <c r="AHN43" s="23"/>
      <c r="AHO43" s="23"/>
      <c r="AHP43" s="23"/>
      <c r="AHQ43" s="23"/>
      <c r="AHR43" s="23"/>
      <c r="AHS43" s="23"/>
      <c r="AHT43" s="23"/>
      <c r="AHU43" s="23"/>
      <c r="AHV43" s="23"/>
      <c r="AHW43" s="23"/>
      <c r="AHX43" s="23"/>
      <c r="AHY43" s="23"/>
      <c r="AHZ43" s="23"/>
      <c r="AIA43" s="23"/>
      <c r="AIB43" s="23"/>
      <c r="AIC43" s="23"/>
      <c r="AID43" s="23"/>
      <c r="AIE43" s="23"/>
      <c r="AIF43" s="23"/>
      <c r="AIG43" s="23"/>
      <c r="AIH43" s="23"/>
      <c r="AII43" s="23"/>
      <c r="AIJ43" s="23"/>
      <c r="AIK43" s="23"/>
      <c r="AIL43" s="23"/>
      <c r="AIM43" s="23"/>
      <c r="AIN43" s="23"/>
      <c r="AIO43" s="23"/>
      <c r="AIP43" s="23"/>
      <c r="AIQ43" s="23"/>
      <c r="AIR43" s="23"/>
      <c r="AIS43" s="23"/>
      <c r="AIT43" s="23"/>
      <c r="AIU43" s="23"/>
      <c r="AIV43" s="23"/>
      <c r="AIW43" s="23"/>
      <c r="AIX43" s="23"/>
      <c r="AIY43" s="23"/>
      <c r="AIZ43" s="23"/>
      <c r="AJA43" s="23"/>
      <c r="AJB43" s="23"/>
      <c r="AJC43" s="23"/>
      <c r="AJD43" s="23"/>
      <c r="AJE43" s="23"/>
      <c r="AJF43" s="23"/>
      <c r="AJG43" s="23"/>
      <c r="AJH43" s="23"/>
      <c r="AJI43" s="23"/>
      <c r="AJJ43" s="23"/>
      <c r="AJK43" s="23"/>
      <c r="AJL43" s="23"/>
      <c r="AJM43" s="23"/>
      <c r="AJN43" s="23"/>
      <c r="AJO43" s="23"/>
      <c r="AJP43" s="23"/>
      <c r="AJQ43" s="23"/>
      <c r="AJR43" s="23"/>
      <c r="AJS43" s="23"/>
      <c r="AJT43" s="23"/>
      <c r="AJU43" s="23"/>
      <c r="AJV43" s="23"/>
      <c r="AJW43" s="23"/>
      <c r="AJX43" s="23"/>
      <c r="AJY43" s="23"/>
      <c r="AJZ43" s="23"/>
      <c r="AKA43" s="23"/>
      <c r="AKB43" s="23"/>
      <c r="AKC43" s="23"/>
      <c r="AKD43" s="23"/>
      <c r="AKE43" s="23"/>
      <c r="AKF43" s="23"/>
      <c r="AKG43" s="23"/>
      <c r="AKH43" s="23"/>
      <c r="AKI43" s="23"/>
      <c r="AKJ43" s="23"/>
      <c r="AKK43" s="23"/>
      <c r="AKL43" s="23"/>
      <c r="AKM43" s="23"/>
      <c r="AKN43" s="23"/>
      <c r="AKO43" s="23"/>
      <c r="AKP43" s="23"/>
      <c r="AKQ43" s="23"/>
      <c r="AKR43" s="23"/>
      <c r="AKS43" s="23"/>
      <c r="AKT43" s="23"/>
      <c r="AKU43" s="23"/>
      <c r="AKV43" s="23"/>
      <c r="AKW43" s="23"/>
      <c r="AKX43" s="23"/>
      <c r="AKY43" s="23"/>
      <c r="AKZ43" s="23"/>
      <c r="ALA43" s="23"/>
      <c r="ALB43" s="23"/>
      <c r="ALC43" s="23"/>
      <c r="ALD43" s="23"/>
      <c r="ALE43" s="23"/>
      <c r="ALF43" s="23"/>
      <c r="ALG43" s="23"/>
      <c r="ALH43" s="23"/>
      <c r="ALI43" s="23"/>
      <c r="ALJ43" s="23"/>
      <c r="ALK43" s="23"/>
      <c r="ALL43" s="23"/>
      <c r="ALM43" s="23"/>
      <c r="ALN43" s="23"/>
      <c r="ALO43" s="23"/>
      <c r="ALP43" s="23"/>
      <c r="ALQ43" s="23"/>
      <c r="ALR43" s="23"/>
      <c r="ALS43" s="23"/>
      <c r="ALT43" s="23"/>
      <c r="ALU43" s="23"/>
      <c r="ALV43" s="23"/>
      <c r="ALW43" s="23"/>
      <c r="ALX43" s="23"/>
      <c r="ALY43" s="23"/>
      <c r="ALZ43" s="23"/>
      <c r="AMA43" s="23"/>
      <c r="AMB43" s="23"/>
      <c r="AMC43" s="23"/>
      <c r="AMD43" s="23"/>
      <c r="AME43" s="23"/>
      <c r="AMF43" s="23"/>
      <c r="AMG43" s="23"/>
    </row>
    <row r="44" spans="1:1021" ht="15.75" customHeight="1">
      <c r="A44" t="s">
        <v>88</v>
      </c>
      <c r="B44" s="60"/>
      <c r="C44" s="46"/>
      <c r="D44" s="46"/>
      <c r="E44" s="103" t="s">
        <v>130</v>
      </c>
      <c r="F44" s="208">
        <f t="shared" ref="F44:AK44" si="80">F$8*F13</f>
        <v>0.54191581422812718</v>
      </c>
      <c r="G44" s="205">
        <f t="shared" si="80"/>
        <v>0.53812567545248546</v>
      </c>
      <c r="H44" s="205">
        <f t="shared" si="80"/>
        <v>0.54943606268623579</v>
      </c>
      <c r="I44" s="205">
        <f t="shared" si="80"/>
        <v>0.55301753341166782</v>
      </c>
      <c r="J44" s="208">
        <f t="shared" si="80"/>
        <v>0.53223931035086025</v>
      </c>
      <c r="K44" s="205">
        <f t="shared" si="80"/>
        <v>0.54468792706662206</v>
      </c>
      <c r="L44" s="205">
        <f t="shared" si="80"/>
        <v>0.54468792706662206</v>
      </c>
      <c r="M44" s="205">
        <f t="shared" si="80"/>
        <v>0.57484023749935842</v>
      </c>
      <c r="N44" s="205">
        <f t="shared" si="80"/>
        <v>0.60580478828201401</v>
      </c>
      <c r="O44" s="205">
        <f t="shared" si="80"/>
        <v>0.63758157941458904</v>
      </c>
      <c r="P44" s="205">
        <f t="shared" si="80"/>
        <v>0.67017061089708307</v>
      </c>
      <c r="Q44" s="205">
        <f t="shared" si="80"/>
        <v>0.78283297352275139</v>
      </c>
      <c r="R44" s="205">
        <f t="shared" si="80"/>
        <v>0.89655740641729809</v>
      </c>
      <c r="S44" s="205">
        <f t="shared" si="80"/>
        <v>1.0113439095807231</v>
      </c>
      <c r="T44" s="205">
        <f t="shared" si="80"/>
        <v>1.1271924830130264</v>
      </c>
      <c r="U44" s="205">
        <f t="shared" si="80"/>
        <v>1.2441031267142075</v>
      </c>
      <c r="V44" s="205">
        <f t="shared" si="80"/>
        <v>1.2748996106190658</v>
      </c>
      <c r="W44" s="205">
        <f t="shared" si="80"/>
        <v>1.305696094523924</v>
      </c>
      <c r="X44" s="205">
        <f t="shared" si="80"/>
        <v>1.3364925784287824</v>
      </c>
      <c r="Y44" s="205">
        <f t="shared" si="80"/>
        <v>1.3672890623336407</v>
      </c>
      <c r="Z44" s="205">
        <f t="shared" si="80"/>
        <v>1.3980855462384989</v>
      </c>
      <c r="AA44" s="205">
        <f t="shared" si="80"/>
        <v>1.4288820301433574</v>
      </c>
      <c r="AB44" s="205">
        <f t="shared" si="80"/>
        <v>1.4596785140482156</v>
      </c>
      <c r="AC44" s="205">
        <f t="shared" si="80"/>
        <v>1.4904749979530738</v>
      </c>
      <c r="AD44" s="205">
        <f t="shared" si="80"/>
        <v>1.5212714818579323</v>
      </c>
      <c r="AE44" s="205">
        <f t="shared" si="80"/>
        <v>1.5520679657627905</v>
      </c>
      <c r="AF44" s="205">
        <f t="shared" si="80"/>
        <v>1.5828644496676487</v>
      </c>
      <c r="AG44" s="205">
        <f t="shared" si="80"/>
        <v>1.6136609335725072</v>
      </c>
      <c r="AH44" s="205">
        <f t="shared" si="80"/>
        <v>1.6444574174773654</v>
      </c>
      <c r="AI44" s="205">
        <f t="shared" si="80"/>
        <v>1.6752539013822236</v>
      </c>
      <c r="AJ44" s="205">
        <f t="shared" si="80"/>
        <v>1.7060503852870821</v>
      </c>
      <c r="AK44" s="205">
        <f t="shared" si="80"/>
        <v>1.7368468691919403</v>
      </c>
      <c r="AL44" s="205">
        <f t="shared" ref="AL44:BS44" si="81">AL$8*AL13</f>
        <v>1.7676433530967985</v>
      </c>
      <c r="AM44" s="205">
        <f t="shared" si="81"/>
        <v>1.7984398370016568</v>
      </c>
      <c r="AN44" s="205">
        <f t="shared" si="81"/>
        <v>1.829236320906515</v>
      </c>
      <c r="AO44" s="205">
        <f t="shared" si="81"/>
        <v>1.8600328048113726</v>
      </c>
      <c r="AP44" s="205">
        <f t="shared" si="81"/>
        <v>1.881245800475613</v>
      </c>
      <c r="AQ44" s="205">
        <f t="shared" si="81"/>
        <v>1.9024587961398534</v>
      </c>
      <c r="AR44" s="205">
        <f t="shared" si="81"/>
        <v>1.923671791804094</v>
      </c>
      <c r="AS44" s="205">
        <f t="shared" si="81"/>
        <v>1.9448847874683344</v>
      </c>
      <c r="AT44" s="205">
        <f t="shared" si="81"/>
        <v>1.9660977831325748</v>
      </c>
      <c r="AU44" s="205">
        <f t="shared" si="81"/>
        <v>1.9873107787968152</v>
      </c>
      <c r="AV44" s="205">
        <f t="shared" si="81"/>
        <v>2.0085237744610556</v>
      </c>
      <c r="AW44" s="205">
        <f t="shared" si="81"/>
        <v>2.0297367701252962</v>
      </c>
      <c r="AX44" s="205">
        <f t="shared" si="81"/>
        <v>2.0509497657895368</v>
      </c>
      <c r="AY44" s="205">
        <f t="shared" si="81"/>
        <v>2.072162761453777</v>
      </c>
      <c r="AZ44" s="205">
        <f t="shared" si="81"/>
        <v>2.0933757571180176</v>
      </c>
      <c r="BA44" s="205">
        <f t="shared" si="81"/>
        <v>2.1145887527822582</v>
      </c>
      <c r="BB44" s="205">
        <f t="shared" si="81"/>
        <v>2.1358017484464984</v>
      </c>
      <c r="BC44" s="205">
        <f t="shared" si="81"/>
        <v>2.157014744110739</v>
      </c>
      <c r="BD44" s="205">
        <f t="shared" si="81"/>
        <v>2.1782277397749792</v>
      </c>
      <c r="BE44" s="205">
        <f t="shared" si="81"/>
        <v>2.1994407354392198</v>
      </c>
      <c r="BF44" s="205">
        <f t="shared" si="81"/>
        <v>2.2206537311034604</v>
      </c>
      <c r="BG44" s="205">
        <f t="shared" si="81"/>
        <v>2.2418667267677006</v>
      </c>
      <c r="BH44" s="205">
        <f t="shared" si="81"/>
        <v>2.2630797224319412</v>
      </c>
      <c r="BI44" s="205">
        <f t="shared" si="81"/>
        <v>2.2842927180961818</v>
      </c>
      <c r="BJ44" s="205">
        <f t="shared" si="81"/>
        <v>2.305505713760422</v>
      </c>
      <c r="BK44" s="205">
        <f t="shared" si="81"/>
        <v>2.3267187094246626</v>
      </c>
      <c r="BL44" s="205">
        <f t="shared" si="81"/>
        <v>2.3479317050889028</v>
      </c>
      <c r="BM44" s="205">
        <f t="shared" si="81"/>
        <v>2.3691447007531434</v>
      </c>
      <c r="BN44" s="205">
        <f t="shared" si="81"/>
        <v>2.390357696417384</v>
      </c>
      <c r="BO44" s="205">
        <f t="shared" si="81"/>
        <v>2.4115706920816242</v>
      </c>
      <c r="BP44" s="205">
        <f t="shared" si="81"/>
        <v>2.4327836877458648</v>
      </c>
      <c r="BQ44" s="205">
        <f t="shared" si="81"/>
        <v>2.4539966834101055</v>
      </c>
      <c r="BR44" s="205">
        <f t="shared" si="81"/>
        <v>2.4752096790743456</v>
      </c>
      <c r="BS44" s="205">
        <f t="shared" si="81"/>
        <v>2.4964226747385805</v>
      </c>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23"/>
      <c r="FX44" s="23"/>
      <c r="FY44" s="23"/>
      <c r="FZ44" s="23"/>
      <c r="GA44" s="23"/>
      <c r="GB44" s="23"/>
      <c r="GC44" s="23"/>
      <c r="GD44" s="23"/>
      <c r="GE44" s="23"/>
      <c r="GF44" s="23"/>
      <c r="GG44" s="23"/>
      <c r="GH44" s="23"/>
      <c r="GI44" s="23"/>
      <c r="GJ44" s="23"/>
      <c r="GK44" s="23"/>
      <c r="GL44" s="23"/>
      <c r="GM44" s="23"/>
      <c r="GN44" s="23"/>
      <c r="GO44" s="23"/>
      <c r="GP44" s="23"/>
      <c r="GQ44" s="23"/>
      <c r="GR44" s="23"/>
      <c r="GS44" s="23"/>
      <c r="GT44" s="23"/>
      <c r="GU44" s="23"/>
      <c r="GV44" s="23"/>
      <c r="GW44" s="23"/>
      <c r="GX44" s="23"/>
      <c r="GY44" s="23"/>
      <c r="GZ44" s="23"/>
      <c r="HA44" s="23"/>
      <c r="HB44" s="23"/>
      <c r="HC44" s="23"/>
      <c r="HD44" s="23"/>
      <c r="HE44" s="23"/>
      <c r="HF44" s="23"/>
      <c r="HG44" s="23"/>
      <c r="HH44" s="23"/>
      <c r="HI44" s="23"/>
      <c r="HJ44" s="23"/>
      <c r="HK44" s="23"/>
      <c r="HL44" s="23"/>
      <c r="HM44" s="23"/>
      <c r="HN44" s="23"/>
      <c r="HO44" s="23"/>
      <c r="HP44" s="23"/>
      <c r="HQ44" s="23"/>
      <c r="HR44" s="23"/>
      <c r="HS44" s="23"/>
      <c r="HT44" s="23"/>
      <c r="HU44" s="23"/>
      <c r="HV44" s="23"/>
      <c r="HW44" s="23"/>
      <c r="HX44" s="23"/>
      <c r="HY44" s="23"/>
      <c r="HZ44" s="23"/>
      <c r="IA44" s="23"/>
      <c r="IB44" s="23"/>
      <c r="IC44" s="23"/>
      <c r="ID44" s="23"/>
      <c r="IE44" s="23"/>
      <c r="IF44" s="23"/>
      <c r="IG44" s="23"/>
      <c r="IH44" s="23"/>
      <c r="II44" s="23"/>
      <c r="IJ44" s="23"/>
      <c r="IK44" s="23"/>
      <c r="IL44" s="23"/>
      <c r="IM44" s="23"/>
      <c r="IN44" s="23"/>
      <c r="IO44" s="23"/>
      <c r="IP44" s="23"/>
      <c r="IQ44" s="23"/>
      <c r="IR44" s="23"/>
      <c r="IS44" s="23"/>
      <c r="IT44" s="23"/>
      <c r="IU44" s="23"/>
      <c r="IV44" s="23"/>
      <c r="IW44" s="23"/>
      <c r="IX44" s="23"/>
      <c r="IY44" s="23"/>
      <c r="IZ44" s="23"/>
      <c r="JA44" s="23"/>
      <c r="JB44" s="23"/>
      <c r="JC44" s="23"/>
      <c r="JD44" s="23"/>
      <c r="JE44" s="23"/>
      <c r="JF44" s="23"/>
      <c r="JG44" s="23"/>
      <c r="JH44" s="23"/>
      <c r="JI44" s="23"/>
      <c r="JJ44" s="23"/>
      <c r="JK44" s="23"/>
      <c r="JL44" s="23"/>
      <c r="JM44" s="23"/>
      <c r="JN44" s="23"/>
      <c r="JO44" s="23"/>
      <c r="JP44" s="23"/>
      <c r="JQ44" s="23"/>
      <c r="JR44" s="23"/>
      <c r="JS44" s="23"/>
      <c r="JT44" s="23"/>
      <c r="JU44" s="23"/>
      <c r="JV44" s="23"/>
      <c r="JW44" s="23"/>
      <c r="JX44" s="23"/>
      <c r="JY44" s="23"/>
      <c r="JZ44" s="23"/>
      <c r="KA44" s="23"/>
      <c r="KB44" s="23"/>
      <c r="KC44" s="23"/>
      <c r="KD44" s="23"/>
      <c r="KE44" s="23"/>
      <c r="KF44" s="23"/>
      <c r="KG44" s="23"/>
      <c r="KH44" s="23"/>
      <c r="KI44" s="23"/>
      <c r="KJ44" s="23"/>
      <c r="KK44" s="23"/>
      <c r="KL44" s="23"/>
      <c r="KM44" s="23"/>
      <c r="KN44" s="23"/>
      <c r="KO44" s="23"/>
      <c r="KP44" s="23"/>
      <c r="KQ44" s="23"/>
      <c r="KR44" s="23"/>
      <c r="KS44" s="23"/>
      <c r="KT44" s="23"/>
      <c r="KU44" s="23"/>
      <c r="KV44" s="23"/>
      <c r="KW44" s="23"/>
      <c r="KX44" s="23"/>
      <c r="KY44" s="23"/>
      <c r="KZ44" s="23"/>
      <c r="LA44" s="23"/>
      <c r="LB44" s="23"/>
      <c r="LC44" s="23"/>
      <c r="LD44" s="23"/>
      <c r="LE44" s="23"/>
      <c r="LF44" s="23"/>
      <c r="LG44" s="23"/>
      <c r="LH44" s="23"/>
      <c r="LI44" s="23"/>
      <c r="LJ44" s="23"/>
      <c r="LK44" s="23"/>
      <c r="LL44" s="23"/>
      <c r="LM44" s="23"/>
      <c r="LN44" s="23"/>
      <c r="LO44" s="23"/>
      <c r="LP44" s="23"/>
      <c r="LQ44" s="23"/>
      <c r="LR44" s="23"/>
      <c r="LS44" s="23"/>
      <c r="LT44" s="23"/>
      <c r="LU44" s="23"/>
      <c r="LV44" s="23"/>
      <c r="LW44" s="23"/>
      <c r="LX44" s="23"/>
      <c r="LY44" s="23"/>
      <c r="LZ44" s="23"/>
      <c r="MA44" s="23"/>
      <c r="MB44" s="23"/>
      <c r="MC44" s="23"/>
      <c r="MD44" s="23"/>
      <c r="ME44" s="23"/>
      <c r="MF44" s="23"/>
      <c r="MG44" s="23"/>
      <c r="MH44" s="23"/>
      <c r="MI44" s="23"/>
      <c r="MJ44" s="23"/>
      <c r="MK44" s="23"/>
      <c r="ML44" s="23"/>
      <c r="MM44" s="23"/>
      <c r="MN44" s="23"/>
      <c r="MO44" s="23"/>
      <c r="MP44" s="23"/>
      <c r="MQ44" s="23"/>
      <c r="MR44" s="23"/>
      <c r="MS44" s="23"/>
      <c r="MT44" s="23"/>
      <c r="MU44" s="23"/>
      <c r="MV44" s="23"/>
      <c r="MW44" s="23"/>
      <c r="MX44" s="23"/>
      <c r="MY44" s="23"/>
      <c r="MZ44" s="23"/>
      <c r="NA44" s="23"/>
      <c r="NB44" s="23"/>
      <c r="NC44" s="23"/>
      <c r="ND44" s="23"/>
      <c r="NE44" s="23"/>
      <c r="NF44" s="23"/>
      <c r="NG44" s="23"/>
      <c r="NH44" s="23"/>
      <c r="NI44" s="23"/>
      <c r="NJ44" s="23"/>
      <c r="NK44" s="23"/>
      <c r="NL44" s="23"/>
      <c r="NM44" s="23"/>
      <c r="NN44" s="23"/>
      <c r="NO44" s="23"/>
      <c r="NP44" s="23"/>
      <c r="NQ44" s="23"/>
      <c r="NR44" s="23"/>
      <c r="NS44" s="23"/>
      <c r="NT44" s="23"/>
      <c r="NU44" s="23"/>
      <c r="NV44" s="23"/>
      <c r="NW44" s="23"/>
      <c r="NX44" s="23"/>
      <c r="NY44" s="23"/>
      <c r="NZ44" s="23"/>
      <c r="OA44" s="23"/>
      <c r="OB44" s="23"/>
      <c r="OC44" s="23"/>
      <c r="OD44" s="23"/>
      <c r="OE44" s="23"/>
      <c r="OF44" s="23"/>
      <c r="OG44" s="23"/>
      <c r="OH44" s="23"/>
      <c r="OI44" s="23"/>
      <c r="OJ44" s="23"/>
      <c r="OK44" s="23"/>
      <c r="OL44" s="23"/>
      <c r="OM44" s="23"/>
      <c r="ON44" s="23"/>
      <c r="OO44" s="23"/>
      <c r="OP44" s="23"/>
      <c r="OQ44" s="23"/>
      <c r="OR44" s="23"/>
      <c r="OS44" s="23"/>
      <c r="OT44" s="23"/>
      <c r="OU44" s="23"/>
      <c r="OV44" s="23"/>
      <c r="OW44" s="23"/>
      <c r="OX44" s="23"/>
      <c r="OY44" s="23"/>
      <c r="OZ44" s="23"/>
      <c r="PA44" s="23"/>
      <c r="PB44" s="23"/>
      <c r="PC44" s="23"/>
      <c r="PD44" s="23"/>
      <c r="PE44" s="23"/>
      <c r="PF44" s="23"/>
      <c r="PG44" s="23"/>
      <c r="PH44" s="23"/>
      <c r="PI44" s="23"/>
      <c r="PJ44" s="23"/>
      <c r="PK44" s="23"/>
      <c r="PL44" s="23"/>
      <c r="PM44" s="23"/>
      <c r="PN44" s="23"/>
      <c r="PO44" s="23"/>
      <c r="PP44" s="23"/>
      <c r="PQ44" s="23"/>
      <c r="PR44" s="23"/>
      <c r="PS44" s="23"/>
      <c r="PT44" s="23"/>
      <c r="PU44" s="23"/>
      <c r="PV44" s="23"/>
      <c r="PW44" s="23"/>
      <c r="PX44" s="23"/>
      <c r="PY44" s="23"/>
      <c r="PZ44" s="23"/>
      <c r="QA44" s="23"/>
      <c r="QB44" s="23"/>
      <c r="QC44" s="23"/>
      <c r="QD44" s="23"/>
      <c r="QE44" s="23"/>
      <c r="QF44" s="23"/>
      <c r="QG44" s="23"/>
      <c r="QH44" s="23"/>
      <c r="QI44" s="23"/>
      <c r="QJ44" s="23"/>
      <c r="QK44" s="23"/>
      <c r="QL44" s="23"/>
      <c r="QM44" s="23"/>
      <c r="QN44" s="23"/>
      <c r="QO44" s="23"/>
      <c r="QP44" s="23"/>
      <c r="QQ44" s="23"/>
      <c r="QR44" s="23"/>
      <c r="QS44" s="23"/>
      <c r="QT44" s="23"/>
      <c r="QU44" s="23"/>
      <c r="QV44" s="23"/>
      <c r="QW44" s="23"/>
      <c r="QX44" s="23"/>
      <c r="QY44" s="23"/>
      <c r="QZ44" s="23"/>
      <c r="RA44" s="23"/>
      <c r="RB44" s="23"/>
      <c r="RC44" s="23"/>
      <c r="RD44" s="23"/>
      <c r="RE44" s="23"/>
      <c r="RF44" s="23"/>
      <c r="RG44" s="23"/>
      <c r="RH44" s="23"/>
      <c r="RI44" s="23"/>
      <c r="RJ44" s="23"/>
      <c r="RK44" s="23"/>
      <c r="RL44" s="23"/>
      <c r="RM44" s="23"/>
      <c r="RN44" s="23"/>
      <c r="RO44" s="23"/>
      <c r="RP44" s="23"/>
      <c r="RQ44" s="23"/>
      <c r="RR44" s="23"/>
      <c r="RS44" s="23"/>
      <c r="RT44" s="23"/>
      <c r="RU44" s="23"/>
      <c r="RV44" s="23"/>
      <c r="RW44" s="23"/>
      <c r="RX44" s="23"/>
      <c r="RY44" s="23"/>
      <c r="RZ44" s="23"/>
      <c r="SA44" s="23"/>
      <c r="SB44" s="23"/>
      <c r="SC44" s="23"/>
      <c r="SD44" s="23"/>
      <c r="SE44" s="23"/>
      <c r="SF44" s="23"/>
      <c r="SG44" s="23"/>
      <c r="SH44" s="23"/>
      <c r="SI44" s="23"/>
      <c r="SJ44" s="23"/>
      <c r="SK44" s="23"/>
      <c r="SL44" s="23"/>
      <c r="SM44" s="23"/>
      <c r="SN44" s="23"/>
      <c r="SO44" s="23"/>
      <c r="SP44" s="23"/>
      <c r="SQ44" s="23"/>
      <c r="SR44" s="23"/>
      <c r="SS44" s="23"/>
      <c r="ST44" s="23"/>
      <c r="SU44" s="23"/>
      <c r="SV44" s="23"/>
      <c r="SW44" s="23"/>
      <c r="SX44" s="23"/>
      <c r="SY44" s="23"/>
      <c r="SZ44" s="23"/>
      <c r="TA44" s="23"/>
      <c r="TB44" s="23"/>
      <c r="TC44" s="23"/>
      <c r="TD44" s="23"/>
      <c r="TE44" s="23"/>
      <c r="TF44" s="23"/>
      <c r="TG44" s="23"/>
      <c r="TH44" s="23"/>
      <c r="TI44" s="23"/>
      <c r="TJ44" s="23"/>
      <c r="TK44" s="23"/>
      <c r="TL44" s="23"/>
      <c r="TM44" s="23"/>
      <c r="TN44" s="23"/>
      <c r="TO44" s="23"/>
      <c r="TP44" s="23"/>
      <c r="TQ44" s="23"/>
      <c r="TR44" s="23"/>
      <c r="TS44" s="23"/>
      <c r="TT44" s="23"/>
      <c r="TU44" s="23"/>
      <c r="TV44" s="23"/>
      <c r="TW44" s="23"/>
      <c r="TX44" s="23"/>
      <c r="TY44" s="23"/>
      <c r="TZ44" s="23"/>
      <c r="UA44" s="23"/>
      <c r="UB44" s="23"/>
      <c r="UC44" s="23"/>
      <c r="UD44" s="23"/>
      <c r="UE44" s="23"/>
      <c r="UF44" s="23"/>
      <c r="UG44" s="23"/>
      <c r="UH44" s="23"/>
      <c r="UI44" s="23"/>
      <c r="UJ44" s="23"/>
      <c r="UK44" s="23"/>
      <c r="UL44" s="23"/>
      <c r="UM44" s="23"/>
      <c r="UN44" s="23"/>
      <c r="UO44" s="23"/>
      <c r="UP44" s="23"/>
      <c r="UQ44" s="23"/>
      <c r="UR44" s="23"/>
      <c r="US44" s="23"/>
      <c r="UT44" s="23"/>
      <c r="UU44" s="23"/>
      <c r="UV44" s="23"/>
      <c r="UW44" s="23"/>
      <c r="UX44" s="23"/>
      <c r="UY44" s="23"/>
      <c r="UZ44" s="23"/>
      <c r="VA44" s="23"/>
      <c r="VB44" s="23"/>
      <c r="VC44" s="23"/>
      <c r="VD44" s="23"/>
      <c r="VE44" s="23"/>
      <c r="VF44" s="23"/>
      <c r="VG44" s="23"/>
      <c r="VH44" s="23"/>
      <c r="VI44" s="23"/>
      <c r="VJ44" s="23"/>
      <c r="VK44" s="23"/>
      <c r="VL44" s="23"/>
      <c r="VM44" s="23"/>
      <c r="VN44" s="23"/>
      <c r="VO44" s="23"/>
      <c r="VP44" s="23"/>
      <c r="VQ44" s="23"/>
      <c r="VR44" s="23"/>
      <c r="VS44" s="23"/>
      <c r="VT44" s="23"/>
      <c r="VU44" s="23"/>
      <c r="VV44" s="23"/>
      <c r="VW44" s="23"/>
      <c r="VX44" s="23"/>
      <c r="VY44" s="23"/>
      <c r="VZ44" s="23"/>
      <c r="WA44" s="23"/>
      <c r="WB44" s="23"/>
      <c r="WC44" s="23"/>
      <c r="WD44" s="23"/>
      <c r="WE44" s="23"/>
      <c r="WF44" s="23"/>
      <c r="WG44" s="23"/>
      <c r="WH44" s="23"/>
      <c r="WI44" s="23"/>
      <c r="WJ44" s="23"/>
      <c r="WK44" s="23"/>
      <c r="WL44" s="23"/>
      <c r="WM44" s="23"/>
      <c r="WN44" s="23"/>
      <c r="WO44" s="23"/>
      <c r="WP44" s="23"/>
      <c r="WQ44" s="23"/>
      <c r="WR44" s="23"/>
      <c r="WS44" s="23"/>
      <c r="WT44" s="23"/>
      <c r="WU44" s="23"/>
      <c r="WV44" s="23"/>
      <c r="WW44" s="23"/>
      <c r="WX44" s="23"/>
      <c r="WY44" s="23"/>
      <c r="WZ44" s="23"/>
      <c r="XA44" s="23"/>
      <c r="XB44" s="23"/>
      <c r="XC44" s="23"/>
      <c r="XD44" s="23"/>
      <c r="XE44" s="23"/>
      <c r="XF44" s="23"/>
      <c r="XG44" s="23"/>
      <c r="XH44" s="23"/>
      <c r="XI44" s="23"/>
      <c r="XJ44" s="23"/>
      <c r="XK44" s="23"/>
      <c r="XL44" s="23"/>
      <c r="XM44" s="23"/>
      <c r="XN44" s="23"/>
      <c r="XO44" s="23"/>
      <c r="XP44" s="23"/>
      <c r="XQ44" s="23"/>
      <c r="XR44" s="23"/>
      <c r="XS44" s="23"/>
      <c r="XT44" s="23"/>
      <c r="XU44" s="23"/>
      <c r="XV44" s="23"/>
      <c r="XW44" s="23"/>
      <c r="XX44" s="23"/>
      <c r="XY44" s="23"/>
      <c r="XZ44" s="23"/>
      <c r="YA44" s="23"/>
      <c r="YB44" s="23"/>
      <c r="YC44" s="23"/>
      <c r="YD44" s="23"/>
      <c r="YE44" s="23"/>
      <c r="YF44" s="23"/>
      <c r="YG44" s="23"/>
      <c r="YH44" s="23"/>
      <c r="YI44" s="23"/>
      <c r="YJ44" s="23"/>
      <c r="YK44" s="23"/>
      <c r="YL44" s="23"/>
      <c r="YM44" s="23"/>
      <c r="YN44" s="23"/>
      <c r="YO44" s="23"/>
      <c r="YP44" s="23"/>
      <c r="YQ44" s="23"/>
      <c r="YR44" s="23"/>
      <c r="YS44" s="23"/>
      <c r="YT44" s="23"/>
      <c r="YU44" s="23"/>
      <c r="YV44" s="23"/>
      <c r="YW44" s="23"/>
      <c r="YX44" s="23"/>
      <c r="YY44" s="23"/>
      <c r="YZ44" s="23"/>
      <c r="ZA44" s="23"/>
      <c r="ZB44" s="23"/>
      <c r="ZC44" s="23"/>
      <c r="ZD44" s="23"/>
      <c r="ZE44" s="23"/>
      <c r="ZF44" s="23"/>
      <c r="ZG44" s="23"/>
      <c r="ZH44" s="23"/>
      <c r="ZI44" s="23"/>
      <c r="ZJ44" s="23"/>
      <c r="ZK44" s="23"/>
      <c r="ZL44" s="23"/>
      <c r="ZM44" s="23"/>
      <c r="ZN44" s="23"/>
      <c r="ZO44" s="23"/>
      <c r="ZP44" s="23"/>
      <c r="ZQ44" s="23"/>
      <c r="ZR44" s="23"/>
      <c r="ZS44" s="23"/>
      <c r="ZT44" s="23"/>
      <c r="ZU44" s="23"/>
      <c r="ZV44" s="23"/>
      <c r="ZW44" s="23"/>
      <c r="ZX44" s="23"/>
      <c r="ZY44" s="23"/>
      <c r="ZZ44" s="23"/>
      <c r="AAA44" s="23"/>
      <c r="AAB44" s="23"/>
      <c r="AAC44" s="23"/>
      <c r="AAD44" s="23"/>
      <c r="AAE44" s="23"/>
      <c r="AAF44" s="23"/>
      <c r="AAG44" s="23"/>
      <c r="AAH44" s="23"/>
      <c r="AAI44" s="23"/>
      <c r="AAJ44" s="23"/>
      <c r="AAK44" s="23"/>
      <c r="AAL44" s="23"/>
      <c r="AAM44" s="23"/>
      <c r="AAN44" s="23"/>
      <c r="AAO44" s="23"/>
      <c r="AAP44" s="23"/>
      <c r="AAQ44" s="23"/>
      <c r="AAR44" s="23"/>
      <c r="AAS44" s="23"/>
      <c r="AAT44" s="23"/>
      <c r="AAU44" s="23"/>
      <c r="AAV44" s="23"/>
      <c r="AAW44" s="23"/>
      <c r="AAX44" s="23"/>
      <c r="AAY44" s="23"/>
      <c r="AAZ44" s="23"/>
      <c r="ABA44" s="23"/>
      <c r="ABB44" s="23"/>
      <c r="ABC44" s="23"/>
      <c r="ABD44" s="23"/>
      <c r="ABE44" s="23"/>
      <c r="ABF44" s="23"/>
      <c r="ABG44" s="23"/>
      <c r="ABH44" s="23"/>
      <c r="ABI44" s="23"/>
      <c r="ABJ44" s="23"/>
      <c r="ABK44" s="23"/>
      <c r="ABL44" s="23"/>
      <c r="ABM44" s="23"/>
      <c r="ABN44" s="23"/>
      <c r="ABO44" s="23"/>
      <c r="ABP44" s="23"/>
      <c r="ABQ44" s="23"/>
      <c r="ABR44" s="23"/>
      <c r="ABS44" s="23"/>
      <c r="ABT44" s="23"/>
      <c r="ABU44" s="23"/>
      <c r="ABV44" s="23"/>
      <c r="ABW44" s="23"/>
      <c r="ABX44" s="23"/>
      <c r="ABY44" s="23"/>
      <c r="ABZ44" s="23"/>
      <c r="ACA44" s="23"/>
      <c r="ACB44" s="23"/>
      <c r="ACC44" s="23"/>
      <c r="ACD44" s="23"/>
      <c r="ACE44" s="23"/>
      <c r="ACF44" s="23"/>
      <c r="ACG44" s="23"/>
      <c r="ACH44" s="23"/>
      <c r="ACI44" s="23"/>
      <c r="ACJ44" s="23"/>
      <c r="ACK44" s="23"/>
      <c r="ACL44" s="23"/>
      <c r="ACM44" s="23"/>
      <c r="ACN44" s="23"/>
      <c r="ACO44" s="23"/>
      <c r="ACP44" s="23"/>
      <c r="ACQ44" s="23"/>
      <c r="ACR44" s="23"/>
      <c r="ACS44" s="23"/>
      <c r="ACT44" s="23"/>
      <c r="ACU44" s="23"/>
      <c r="ACV44" s="23"/>
      <c r="ACW44" s="23"/>
      <c r="ACX44" s="23"/>
      <c r="ACY44" s="23"/>
      <c r="ACZ44" s="23"/>
      <c r="ADA44" s="23"/>
      <c r="ADB44" s="23"/>
      <c r="ADC44" s="23"/>
      <c r="ADD44" s="23"/>
      <c r="ADE44" s="23"/>
      <c r="ADF44" s="23"/>
      <c r="ADG44" s="23"/>
      <c r="ADH44" s="23"/>
      <c r="ADI44" s="23"/>
      <c r="ADJ44" s="23"/>
      <c r="ADK44" s="23"/>
      <c r="ADL44" s="23"/>
      <c r="ADM44" s="23"/>
      <c r="ADN44" s="23"/>
      <c r="ADO44" s="23"/>
      <c r="ADP44" s="23"/>
      <c r="ADQ44" s="23"/>
      <c r="ADR44" s="23"/>
      <c r="ADS44" s="23"/>
      <c r="ADT44" s="23"/>
      <c r="ADU44" s="23"/>
      <c r="ADV44" s="23"/>
      <c r="ADW44" s="23"/>
      <c r="ADX44" s="23"/>
      <c r="ADY44" s="23"/>
      <c r="ADZ44" s="23"/>
      <c r="AEA44" s="23"/>
      <c r="AEB44" s="23"/>
      <c r="AEC44" s="23"/>
      <c r="AED44" s="23"/>
      <c r="AEE44" s="23"/>
      <c r="AEF44" s="23"/>
      <c r="AEG44" s="23"/>
      <c r="AEH44" s="23"/>
      <c r="AEI44" s="23"/>
      <c r="AEJ44" s="23"/>
      <c r="AEK44" s="23"/>
      <c r="AEL44" s="23"/>
      <c r="AEM44" s="23"/>
      <c r="AEN44" s="23"/>
      <c r="AEO44" s="23"/>
      <c r="AEP44" s="23"/>
      <c r="AEQ44" s="23"/>
      <c r="AER44" s="23"/>
      <c r="AES44" s="23"/>
      <c r="AET44" s="23"/>
      <c r="AEU44" s="23"/>
      <c r="AEV44" s="23"/>
      <c r="AEW44" s="23"/>
      <c r="AEX44" s="23"/>
      <c r="AEY44" s="23"/>
      <c r="AEZ44" s="23"/>
      <c r="AFA44" s="23"/>
      <c r="AFB44" s="23"/>
      <c r="AFC44" s="23"/>
      <c r="AFD44" s="23"/>
      <c r="AFE44" s="23"/>
      <c r="AFF44" s="23"/>
      <c r="AFG44" s="23"/>
      <c r="AFH44" s="23"/>
      <c r="AFI44" s="23"/>
      <c r="AFJ44" s="23"/>
      <c r="AFK44" s="23"/>
      <c r="AFL44" s="23"/>
      <c r="AFM44" s="23"/>
      <c r="AFN44" s="23"/>
      <c r="AFO44" s="23"/>
      <c r="AFP44" s="23"/>
      <c r="AFQ44" s="23"/>
      <c r="AFR44" s="23"/>
      <c r="AFS44" s="23"/>
      <c r="AFT44" s="23"/>
      <c r="AFU44" s="23"/>
      <c r="AFV44" s="23"/>
      <c r="AFW44" s="23"/>
      <c r="AFX44" s="23"/>
      <c r="AFY44" s="23"/>
      <c r="AFZ44" s="23"/>
      <c r="AGA44" s="23"/>
      <c r="AGB44" s="23"/>
      <c r="AGC44" s="23"/>
      <c r="AGD44" s="23"/>
      <c r="AGE44" s="23"/>
      <c r="AGF44" s="23"/>
      <c r="AGG44" s="23"/>
      <c r="AGH44" s="23"/>
      <c r="AGI44" s="23"/>
      <c r="AGJ44" s="23"/>
      <c r="AGK44" s="23"/>
      <c r="AGL44" s="23"/>
      <c r="AGM44" s="23"/>
      <c r="AGN44" s="23"/>
      <c r="AGO44" s="23"/>
      <c r="AGP44" s="23"/>
      <c r="AGQ44" s="23"/>
      <c r="AGR44" s="23"/>
      <c r="AGS44" s="23"/>
      <c r="AGT44" s="23"/>
      <c r="AGU44" s="23"/>
      <c r="AGV44" s="23"/>
      <c r="AGW44" s="23"/>
      <c r="AGX44" s="23"/>
      <c r="AGY44" s="23"/>
      <c r="AGZ44" s="23"/>
      <c r="AHA44" s="23"/>
      <c r="AHB44" s="23"/>
      <c r="AHC44" s="23"/>
      <c r="AHD44" s="23"/>
      <c r="AHE44" s="23"/>
      <c r="AHF44" s="23"/>
      <c r="AHG44" s="23"/>
      <c r="AHH44" s="23"/>
      <c r="AHI44" s="23"/>
      <c r="AHJ44" s="23"/>
      <c r="AHK44" s="23"/>
      <c r="AHL44" s="23"/>
      <c r="AHM44" s="23"/>
      <c r="AHN44" s="23"/>
      <c r="AHO44" s="23"/>
      <c r="AHP44" s="23"/>
      <c r="AHQ44" s="23"/>
      <c r="AHR44" s="23"/>
      <c r="AHS44" s="23"/>
      <c r="AHT44" s="23"/>
      <c r="AHU44" s="23"/>
      <c r="AHV44" s="23"/>
      <c r="AHW44" s="23"/>
      <c r="AHX44" s="23"/>
      <c r="AHY44" s="23"/>
      <c r="AHZ44" s="23"/>
      <c r="AIA44" s="23"/>
      <c r="AIB44" s="23"/>
      <c r="AIC44" s="23"/>
      <c r="AID44" s="23"/>
      <c r="AIE44" s="23"/>
      <c r="AIF44" s="23"/>
      <c r="AIG44" s="23"/>
      <c r="AIH44" s="23"/>
      <c r="AII44" s="23"/>
      <c r="AIJ44" s="23"/>
      <c r="AIK44" s="23"/>
      <c r="AIL44" s="23"/>
      <c r="AIM44" s="23"/>
      <c r="AIN44" s="23"/>
      <c r="AIO44" s="23"/>
      <c r="AIP44" s="23"/>
      <c r="AIQ44" s="23"/>
      <c r="AIR44" s="23"/>
      <c r="AIS44" s="23"/>
      <c r="AIT44" s="23"/>
      <c r="AIU44" s="23"/>
      <c r="AIV44" s="23"/>
      <c r="AIW44" s="23"/>
      <c r="AIX44" s="23"/>
      <c r="AIY44" s="23"/>
      <c r="AIZ44" s="23"/>
      <c r="AJA44" s="23"/>
      <c r="AJB44" s="23"/>
      <c r="AJC44" s="23"/>
      <c r="AJD44" s="23"/>
      <c r="AJE44" s="23"/>
      <c r="AJF44" s="23"/>
      <c r="AJG44" s="23"/>
      <c r="AJH44" s="23"/>
      <c r="AJI44" s="23"/>
      <c r="AJJ44" s="23"/>
      <c r="AJK44" s="23"/>
      <c r="AJL44" s="23"/>
      <c r="AJM44" s="23"/>
      <c r="AJN44" s="23"/>
      <c r="AJO44" s="23"/>
      <c r="AJP44" s="23"/>
      <c r="AJQ44" s="23"/>
      <c r="AJR44" s="23"/>
      <c r="AJS44" s="23"/>
      <c r="AJT44" s="23"/>
      <c r="AJU44" s="23"/>
      <c r="AJV44" s="23"/>
      <c r="AJW44" s="23"/>
      <c r="AJX44" s="23"/>
      <c r="AJY44" s="23"/>
      <c r="AJZ44" s="23"/>
      <c r="AKA44" s="23"/>
      <c r="AKB44" s="23"/>
      <c r="AKC44" s="23"/>
      <c r="AKD44" s="23"/>
      <c r="AKE44" s="23"/>
      <c r="AKF44" s="23"/>
      <c r="AKG44" s="23"/>
      <c r="AKH44" s="23"/>
      <c r="AKI44" s="23"/>
      <c r="AKJ44" s="23"/>
      <c r="AKK44" s="23"/>
      <c r="AKL44" s="23"/>
      <c r="AKM44" s="23"/>
      <c r="AKN44" s="23"/>
      <c r="AKO44" s="23"/>
      <c r="AKP44" s="23"/>
      <c r="AKQ44" s="23"/>
      <c r="AKR44" s="23"/>
      <c r="AKS44" s="23"/>
      <c r="AKT44" s="23"/>
      <c r="AKU44" s="23"/>
      <c r="AKV44" s="23"/>
      <c r="AKW44" s="23"/>
      <c r="AKX44" s="23"/>
      <c r="AKY44" s="23"/>
      <c r="AKZ44" s="23"/>
      <c r="ALA44" s="23"/>
      <c r="ALB44" s="23"/>
      <c r="ALC44" s="23"/>
      <c r="ALD44" s="23"/>
      <c r="ALE44" s="23"/>
      <c r="ALF44" s="23"/>
      <c r="ALG44" s="23"/>
      <c r="ALH44" s="23"/>
      <c r="ALI44" s="23"/>
      <c r="ALJ44" s="23"/>
      <c r="ALK44" s="23"/>
      <c r="ALL44" s="23"/>
      <c r="ALM44" s="23"/>
      <c r="ALN44" s="23"/>
      <c r="ALO44" s="23"/>
      <c r="ALP44" s="23"/>
      <c r="ALQ44" s="23"/>
      <c r="ALR44" s="23"/>
      <c r="ALS44" s="23"/>
      <c r="ALT44" s="23"/>
      <c r="ALU44" s="23"/>
      <c r="ALV44" s="23"/>
      <c r="ALW44" s="23"/>
      <c r="ALX44" s="23"/>
      <c r="ALY44" s="23"/>
      <c r="ALZ44" s="23"/>
      <c r="AMA44" s="23"/>
      <c r="AMB44" s="23"/>
      <c r="AMC44" s="23"/>
      <c r="AMD44" s="23"/>
      <c r="AME44" s="23"/>
      <c r="AMF44" s="23"/>
      <c r="AMG44" s="23"/>
    </row>
    <row r="45" spans="1:1021" ht="15.75" customHeight="1">
      <c r="A45" t="s">
        <v>88</v>
      </c>
      <c r="B45" s="60"/>
      <c r="C45" s="46"/>
      <c r="D45" s="46"/>
      <c r="E45" s="104" t="s">
        <v>131</v>
      </c>
      <c r="F45" s="208">
        <f t="shared" ref="F45:AK45" si="82">F$8*F14</f>
        <v>1.8836040622450876</v>
      </c>
      <c r="G45" s="205">
        <f t="shared" si="82"/>
        <v>1.8684836945458703</v>
      </c>
      <c r="H45" s="205">
        <f t="shared" si="82"/>
        <v>1.9498155270317461</v>
      </c>
      <c r="I45" s="205">
        <f t="shared" si="82"/>
        <v>1.969923671113158</v>
      </c>
      <c r="J45" s="208">
        <f t="shared" si="82"/>
        <v>1.9006246464692238</v>
      </c>
      <c r="K45" s="205">
        <f t="shared" si="82"/>
        <v>1.9746328761640008</v>
      </c>
      <c r="L45" s="205">
        <f t="shared" si="82"/>
        <v>1.9746328761640006</v>
      </c>
      <c r="M45" s="205">
        <f t="shared" si="82"/>
        <v>2.0856662367400967</v>
      </c>
      <c r="N45" s="205">
        <f t="shared" si="82"/>
        <v>2.1997358841757548</v>
      </c>
      <c r="O45" s="205">
        <f t="shared" si="82"/>
        <v>2.3168418184709751</v>
      </c>
      <c r="P45" s="205">
        <f t="shared" si="82"/>
        <v>2.4369840396257567</v>
      </c>
      <c r="Q45" s="205">
        <f t="shared" si="82"/>
        <v>2.5815044347119649</v>
      </c>
      <c r="R45" s="205">
        <f t="shared" si="82"/>
        <v>2.7273125256046162</v>
      </c>
      <c r="S45" s="205">
        <f t="shared" si="82"/>
        <v>2.8744083123037107</v>
      </c>
      <c r="T45" s="205">
        <f t="shared" si="82"/>
        <v>3.022791794809248</v>
      </c>
      <c r="U45" s="205">
        <f t="shared" si="82"/>
        <v>3.1724629731212288</v>
      </c>
      <c r="V45" s="205">
        <f t="shared" si="82"/>
        <v>3.2091432689703616</v>
      </c>
      <c r="W45" s="205">
        <f t="shared" si="82"/>
        <v>3.2458235648194944</v>
      </c>
      <c r="X45" s="205">
        <f t="shared" si="82"/>
        <v>3.2825038606686268</v>
      </c>
      <c r="Y45" s="205">
        <f t="shared" si="82"/>
        <v>3.3191841565177596</v>
      </c>
      <c r="Z45" s="205">
        <f t="shared" si="82"/>
        <v>3.3558644523668923</v>
      </c>
      <c r="AA45" s="205">
        <f t="shared" si="82"/>
        <v>3.3925447482160251</v>
      </c>
      <c r="AB45" s="205">
        <f t="shared" si="82"/>
        <v>3.4292250440651575</v>
      </c>
      <c r="AC45" s="205">
        <f t="shared" si="82"/>
        <v>3.4659053399142903</v>
      </c>
      <c r="AD45" s="205">
        <f t="shared" si="82"/>
        <v>3.5025856357634231</v>
      </c>
      <c r="AE45" s="205">
        <f t="shared" si="82"/>
        <v>3.5392659316125559</v>
      </c>
      <c r="AF45" s="205">
        <f t="shared" si="82"/>
        <v>3.5759462274616882</v>
      </c>
      <c r="AG45" s="205">
        <f t="shared" si="82"/>
        <v>3.612626523310821</v>
      </c>
      <c r="AH45" s="205">
        <f t="shared" si="82"/>
        <v>3.6493068191599534</v>
      </c>
      <c r="AI45" s="205">
        <f t="shared" si="82"/>
        <v>3.6859871150090862</v>
      </c>
      <c r="AJ45" s="205">
        <f t="shared" si="82"/>
        <v>3.722667410858219</v>
      </c>
      <c r="AK45" s="205">
        <f t="shared" si="82"/>
        <v>3.7593477067073517</v>
      </c>
      <c r="AL45" s="205">
        <f t="shared" ref="AL45:BS45" si="83">AL$8*AL14</f>
        <v>3.7960280025564841</v>
      </c>
      <c r="AM45" s="205">
        <f t="shared" si="83"/>
        <v>3.8327082984056169</v>
      </c>
      <c r="AN45" s="205">
        <f t="shared" si="83"/>
        <v>3.8693885942547497</v>
      </c>
      <c r="AO45" s="205">
        <f t="shared" si="83"/>
        <v>3.9060688901038825</v>
      </c>
      <c r="AP45" s="205">
        <f t="shared" si="83"/>
        <v>3.9318930109382473</v>
      </c>
      <c r="AQ45" s="205">
        <f t="shared" si="83"/>
        <v>3.9577171317726125</v>
      </c>
      <c r="AR45" s="205">
        <f t="shared" si="83"/>
        <v>3.9835412526069778</v>
      </c>
      <c r="AS45" s="205">
        <f t="shared" si="83"/>
        <v>4.0093653734413426</v>
      </c>
      <c r="AT45" s="205">
        <f t="shared" si="83"/>
        <v>4.0351894942757083</v>
      </c>
      <c r="AU45" s="205">
        <f t="shared" si="83"/>
        <v>4.0610136151100731</v>
      </c>
      <c r="AV45" s="205">
        <f t="shared" si="83"/>
        <v>4.0868377359444379</v>
      </c>
      <c r="AW45" s="205">
        <f t="shared" si="83"/>
        <v>4.1126618567788036</v>
      </c>
      <c r="AX45" s="205">
        <f t="shared" si="83"/>
        <v>4.1384859776131684</v>
      </c>
      <c r="AY45" s="205">
        <f t="shared" si="83"/>
        <v>4.1643100984475332</v>
      </c>
      <c r="AZ45" s="205">
        <f t="shared" si="83"/>
        <v>4.1901342192818989</v>
      </c>
      <c r="BA45" s="205">
        <f t="shared" si="83"/>
        <v>4.2159583401162637</v>
      </c>
      <c r="BB45" s="205">
        <f t="shared" si="83"/>
        <v>4.2417824609506285</v>
      </c>
      <c r="BC45" s="205">
        <f t="shared" si="83"/>
        <v>4.2676065817849942</v>
      </c>
      <c r="BD45" s="205">
        <f t="shared" si="83"/>
        <v>4.293430702619359</v>
      </c>
      <c r="BE45" s="205">
        <f t="shared" si="83"/>
        <v>4.3192548234537238</v>
      </c>
      <c r="BF45" s="205">
        <f t="shared" si="83"/>
        <v>4.3450789442880895</v>
      </c>
      <c r="BG45" s="205">
        <f t="shared" si="83"/>
        <v>4.3709030651224543</v>
      </c>
      <c r="BH45" s="205">
        <f t="shared" si="83"/>
        <v>4.3967271859568191</v>
      </c>
      <c r="BI45" s="205">
        <f t="shared" si="83"/>
        <v>4.4225513067911848</v>
      </c>
      <c r="BJ45" s="205">
        <f t="shared" si="83"/>
        <v>4.4483754276255496</v>
      </c>
      <c r="BK45" s="205">
        <f t="shared" si="83"/>
        <v>4.4741995484599144</v>
      </c>
      <c r="BL45" s="205">
        <f t="shared" si="83"/>
        <v>4.5000236692942801</v>
      </c>
      <c r="BM45" s="205">
        <f t="shared" si="83"/>
        <v>4.5258477901286449</v>
      </c>
      <c r="BN45" s="205">
        <f t="shared" si="83"/>
        <v>4.5516719109630097</v>
      </c>
      <c r="BO45" s="205">
        <f t="shared" si="83"/>
        <v>4.5774960317973754</v>
      </c>
      <c r="BP45" s="205">
        <f t="shared" si="83"/>
        <v>4.6033201526317402</v>
      </c>
      <c r="BQ45" s="205">
        <f t="shared" si="83"/>
        <v>4.629144273466105</v>
      </c>
      <c r="BR45" s="205">
        <f t="shared" si="83"/>
        <v>4.6549683943004707</v>
      </c>
      <c r="BS45" s="205">
        <f t="shared" si="83"/>
        <v>4.6807925151348382</v>
      </c>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23"/>
      <c r="EA45" s="23"/>
      <c r="EB45" s="23"/>
      <c r="EC45" s="23"/>
      <c r="ED45" s="23"/>
      <c r="EE45" s="23"/>
      <c r="EF45" s="23"/>
      <c r="EG45" s="23"/>
      <c r="EH45" s="23"/>
      <c r="EI45" s="23"/>
      <c r="EJ45" s="23"/>
      <c r="EK45" s="23"/>
      <c r="EL45" s="23"/>
      <c r="EM45" s="23"/>
      <c r="EN45" s="23"/>
      <c r="EO45" s="23"/>
      <c r="EP45" s="23"/>
      <c r="EQ45" s="23"/>
      <c r="ER45" s="23"/>
      <c r="ES45" s="23"/>
      <c r="ET45" s="23"/>
      <c r="EU45" s="23"/>
      <c r="EV45" s="23"/>
      <c r="EW45" s="23"/>
      <c r="EX45" s="23"/>
      <c r="EY45" s="23"/>
      <c r="EZ45" s="23"/>
      <c r="FA45" s="23"/>
      <c r="FB45" s="23"/>
      <c r="FC45" s="23"/>
      <c r="FD45" s="23"/>
      <c r="FE45" s="23"/>
      <c r="FF45" s="23"/>
      <c r="FG45" s="23"/>
      <c r="FH45" s="23"/>
      <c r="FI45" s="23"/>
      <c r="FJ45" s="23"/>
      <c r="FK45" s="23"/>
      <c r="FL45" s="23"/>
      <c r="FM45" s="23"/>
      <c r="FN45" s="23"/>
      <c r="FO45" s="23"/>
      <c r="FP45" s="23"/>
      <c r="FQ45" s="23"/>
      <c r="FR45" s="23"/>
      <c r="FS45" s="23"/>
      <c r="FT45" s="23"/>
      <c r="FU45" s="23"/>
      <c r="FV45" s="23"/>
      <c r="FW45" s="23"/>
      <c r="FX45" s="23"/>
      <c r="FY45" s="23"/>
      <c r="FZ45" s="23"/>
      <c r="GA45" s="23"/>
      <c r="GB45" s="23"/>
      <c r="GC45" s="23"/>
      <c r="GD45" s="23"/>
      <c r="GE45" s="23"/>
      <c r="GF45" s="23"/>
      <c r="GG45" s="23"/>
      <c r="GH45" s="23"/>
      <c r="GI45" s="23"/>
      <c r="GJ45" s="23"/>
      <c r="GK45" s="23"/>
      <c r="GL45" s="23"/>
      <c r="GM45" s="23"/>
      <c r="GN45" s="23"/>
      <c r="GO45" s="23"/>
      <c r="GP45" s="23"/>
      <c r="GQ45" s="23"/>
      <c r="GR45" s="23"/>
      <c r="GS45" s="23"/>
      <c r="GT45" s="23"/>
      <c r="GU45" s="23"/>
      <c r="GV45" s="23"/>
      <c r="GW45" s="23"/>
      <c r="GX45" s="23"/>
      <c r="GY45" s="23"/>
      <c r="GZ45" s="23"/>
      <c r="HA45" s="23"/>
      <c r="HB45" s="23"/>
      <c r="HC45" s="23"/>
      <c r="HD45" s="23"/>
      <c r="HE45" s="23"/>
      <c r="HF45" s="23"/>
      <c r="HG45" s="23"/>
      <c r="HH45" s="23"/>
      <c r="HI45" s="23"/>
      <c r="HJ45" s="23"/>
      <c r="HK45" s="23"/>
      <c r="HL45" s="23"/>
      <c r="HM45" s="23"/>
      <c r="HN45" s="23"/>
      <c r="HO45" s="23"/>
      <c r="HP45" s="23"/>
      <c r="HQ45" s="23"/>
      <c r="HR45" s="23"/>
      <c r="HS45" s="23"/>
      <c r="HT45" s="23"/>
      <c r="HU45" s="23"/>
      <c r="HV45" s="23"/>
      <c r="HW45" s="23"/>
      <c r="HX45" s="23"/>
      <c r="HY45" s="23"/>
      <c r="HZ45" s="23"/>
      <c r="IA45" s="23"/>
      <c r="IB45" s="23"/>
      <c r="IC45" s="23"/>
      <c r="ID45" s="23"/>
      <c r="IE45" s="23"/>
      <c r="IF45" s="23"/>
      <c r="IG45" s="23"/>
      <c r="IH45" s="23"/>
      <c r="II45" s="23"/>
      <c r="IJ45" s="23"/>
      <c r="IK45" s="23"/>
      <c r="IL45" s="23"/>
      <c r="IM45" s="23"/>
      <c r="IN45" s="23"/>
      <c r="IO45" s="23"/>
      <c r="IP45" s="23"/>
      <c r="IQ45" s="23"/>
      <c r="IR45" s="23"/>
      <c r="IS45" s="23"/>
      <c r="IT45" s="23"/>
      <c r="IU45" s="23"/>
      <c r="IV45" s="23"/>
      <c r="IW45" s="23"/>
      <c r="IX45" s="23"/>
      <c r="IY45" s="23"/>
      <c r="IZ45" s="23"/>
      <c r="JA45" s="23"/>
      <c r="JB45" s="23"/>
      <c r="JC45" s="23"/>
      <c r="JD45" s="23"/>
      <c r="JE45" s="23"/>
      <c r="JF45" s="23"/>
      <c r="JG45" s="23"/>
      <c r="JH45" s="23"/>
      <c r="JI45" s="23"/>
      <c r="JJ45" s="23"/>
      <c r="JK45" s="23"/>
      <c r="JL45" s="23"/>
      <c r="JM45" s="23"/>
      <c r="JN45" s="23"/>
      <c r="JO45" s="23"/>
      <c r="JP45" s="23"/>
      <c r="JQ45" s="23"/>
      <c r="JR45" s="23"/>
      <c r="JS45" s="23"/>
      <c r="JT45" s="23"/>
      <c r="JU45" s="23"/>
      <c r="JV45" s="23"/>
      <c r="JW45" s="23"/>
      <c r="JX45" s="23"/>
      <c r="JY45" s="23"/>
      <c r="JZ45" s="23"/>
      <c r="KA45" s="23"/>
      <c r="KB45" s="23"/>
      <c r="KC45" s="23"/>
      <c r="KD45" s="23"/>
      <c r="KE45" s="23"/>
      <c r="KF45" s="23"/>
      <c r="KG45" s="23"/>
      <c r="KH45" s="23"/>
      <c r="KI45" s="23"/>
      <c r="KJ45" s="23"/>
      <c r="KK45" s="23"/>
      <c r="KL45" s="23"/>
      <c r="KM45" s="23"/>
      <c r="KN45" s="23"/>
      <c r="KO45" s="23"/>
      <c r="KP45" s="23"/>
      <c r="KQ45" s="23"/>
      <c r="KR45" s="23"/>
      <c r="KS45" s="23"/>
      <c r="KT45" s="23"/>
      <c r="KU45" s="23"/>
      <c r="KV45" s="23"/>
      <c r="KW45" s="23"/>
      <c r="KX45" s="23"/>
      <c r="KY45" s="23"/>
      <c r="KZ45" s="23"/>
      <c r="LA45" s="23"/>
      <c r="LB45" s="23"/>
      <c r="LC45" s="23"/>
      <c r="LD45" s="23"/>
      <c r="LE45" s="23"/>
      <c r="LF45" s="23"/>
      <c r="LG45" s="23"/>
      <c r="LH45" s="23"/>
      <c r="LI45" s="23"/>
      <c r="LJ45" s="23"/>
      <c r="LK45" s="23"/>
      <c r="LL45" s="23"/>
      <c r="LM45" s="23"/>
      <c r="LN45" s="23"/>
      <c r="LO45" s="23"/>
      <c r="LP45" s="23"/>
      <c r="LQ45" s="23"/>
      <c r="LR45" s="23"/>
      <c r="LS45" s="23"/>
      <c r="LT45" s="23"/>
      <c r="LU45" s="23"/>
      <c r="LV45" s="23"/>
      <c r="LW45" s="23"/>
      <c r="LX45" s="23"/>
      <c r="LY45" s="23"/>
      <c r="LZ45" s="23"/>
      <c r="MA45" s="23"/>
      <c r="MB45" s="23"/>
      <c r="MC45" s="23"/>
      <c r="MD45" s="23"/>
      <c r="ME45" s="23"/>
      <c r="MF45" s="23"/>
      <c r="MG45" s="23"/>
      <c r="MH45" s="23"/>
      <c r="MI45" s="23"/>
      <c r="MJ45" s="23"/>
      <c r="MK45" s="23"/>
      <c r="ML45" s="23"/>
      <c r="MM45" s="23"/>
      <c r="MN45" s="23"/>
      <c r="MO45" s="23"/>
      <c r="MP45" s="23"/>
      <c r="MQ45" s="23"/>
      <c r="MR45" s="23"/>
      <c r="MS45" s="23"/>
      <c r="MT45" s="23"/>
      <c r="MU45" s="23"/>
      <c r="MV45" s="23"/>
      <c r="MW45" s="23"/>
      <c r="MX45" s="23"/>
      <c r="MY45" s="23"/>
      <c r="MZ45" s="23"/>
      <c r="NA45" s="23"/>
      <c r="NB45" s="23"/>
      <c r="NC45" s="23"/>
      <c r="ND45" s="23"/>
      <c r="NE45" s="23"/>
      <c r="NF45" s="23"/>
      <c r="NG45" s="23"/>
      <c r="NH45" s="23"/>
      <c r="NI45" s="23"/>
      <c r="NJ45" s="23"/>
      <c r="NK45" s="23"/>
      <c r="NL45" s="23"/>
      <c r="NM45" s="23"/>
      <c r="NN45" s="23"/>
      <c r="NO45" s="23"/>
      <c r="NP45" s="23"/>
      <c r="NQ45" s="23"/>
      <c r="NR45" s="23"/>
      <c r="NS45" s="23"/>
      <c r="NT45" s="23"/>
      <c r="NU45" s="23"/>
      <c r="NV45" s="23"/>
      <c r="NW45" s="23"/>
      <c r="NX45" s="23"/>
      <c r="NY45" s="23"/>
      <c r="NZ45" s="23"/>
      <c r="OA45" s="23"/>
      <c r="OB45" s="23"/>
      <c r="OC45" s="23"/>
      <c r="OD45" s="23"/>
      <c r="OE45" s="23"/>
      <c r="OF45" s="23"/>
      <c r="OG45" s="23"/>
      <c r="OH45" s="23"/>
      <c r="OI45" s="23"/>
      <c r="OJ45" s="23"/>
      <c r="OK45" s="23"/>
      <c r="OL45" s="23"/>
      <c r="OM45" s="23"/>
      <c r="ON45" s="23"/>
      <c r="OO45" s="23"/>
      <c r="OP45" s="23"/>
      <c r="OQ45" s="23"/>
      <c r="OR45" s="23"/>
      <c r="OS45" s="23"/>
      <c r="OT45" s="23"/>
      <c r="OU45" s="23"/>
      <c r="OV45" s="23"/>
      <c r="OW45" s="23"/>
      <c r="OX45" s="23"/>
      <c r="OY45" s="23"/>
      <c r="OZ45" s="23"/>
      <c r="PA45" s="23"/>
      <c r="PB45" s="23"/>
      <c r="PC45" s="23"/>
      <c r="PD45" s="23"/>
      <c r="PE45" s="23"/>
      <c r="PF45" s="23"/>
      <c r="PG45" s="23"/>
      <c r="PH45" s="23"/>
      <c r="PI45" s="23"/>
      <c r="PJ45" s="23"/>
      <c r="PK45" s="23"/>
      <c r="PL45" s="23"/>
      <c r="PM45" s="23"/>
      <c r="PN45" s="23"/>
      <c r="PO45" s="23"/>
      <c r="PP45" s="23"/>
      <c r="PQ45" s="23"/>
      <c r="PR45" s="23"/>
      <c r="PS45" s="23"/>
      <c r="PT45" s="23"/>
      <c r="PU45" s="23"/>
      <c r="PV45" s="23"/>
      <c r="PW45" s="23"/>
      <c r="PX45" s="23"/>
      <c r="PY45" s="23"/>
      <c r="PZ45" s="23"/>
      <c r="QA45" s="23"/>
      <c r="QB45" s="23"/>
      <c r="QC45" s="23"/>
      <c r="QD45" s="23"/>
      <c r="QE45" s="23"/>
      <c r="QF45" s="23"/>
      <c r="QG45" s="23"/>
      <c r="QH45" s="23"/>
      <c r="QI45" s="23"/>
      <c r="QJ45" s="23"/>
      <c r="QK45" s="23"/>
      <c r="QL45" s="23"/>
      <c r="QM45" s="23"/>
      <c r="QN45" s="23"/>
      <c r="QO45" s="23"/>
      <c r="QP45" s="23"/>
      <c r="QQ45" s="23"/>
      <c r="QR45" s="23"/>
      <c r="QS45" s="23"/>
      <c r="QT45" s="23"/>
      <c r="QU45" s="23"/>
      <c r="QV45" s="23"/>
      <c r="QW45" s="23"/>
      <c r="QX45" s="23"/>
      <c r="QY45" s="23"/>
      <c r="QZ45" s="23"/>
      <c r="RA45" s="23"/>
      <c r="RB45" s="23"/>
      <c r="RC45" s="23"/>
      <c r="RD45" s="23"/>
      <c r="RE45" s="23"/>
      <c r="RF45" s="23"/>
      <c r="RG45" s="23"/>
      <c r="RH45" s="23"/>
      <c r="RI45" s="23"/>
      <c r="RJ45" s="23"/>
      <c r="RK45" s="23"/>
      <c r="RL45" s="23"/>
      <c r="RM45" s="23"/>
      <c r="RN45" s="23"/>
      <c r="RO45" s="23"/>
      <c r="RP45" s="23"/>
      <c r="RQ45" s="23"/>
      <c r="RR45" s="23"/>
      <c r="RS45" s="23"/>
      <c r="RT45" s="23"/>
      <c r="RU45" s="23"/>
      <c r="RV45" s="23"/>
      <c r="RW45" s="23"/>
      <c r="RX45" s="23"/>
      <c r="RY45" s="23"/>
      <c r="RZ45" s="23"/>
      <c r="SA45" s="23"/>
      <c r="SB45" s="23"/>
      <c r="SC45" s="23"/>
      <c r="SD45" s="23"/>
      <c r="SE45" s="23"/>
      <c r="SF45" s="23"/>
      <c r="SG45" s="23"/>
      <c r="SH45" s="23"/>
      <c r="SI45" s="23"/>
      <c r="SJ45" s="23"/>
      <c r="SK45" s="23"/>
      <c r="SL45" s="23"/>
      <c r="SM45" s="23"/>
      <c r="SN45" s="23"/>
      <c r="SO45" s="23"/>
      <c r="SP45" s="23"/>
      <c r="SQ45" s="23"/>
      <c r="SR45" s="23"/>
      <c r="SS45" s="23"/>
      <c r="ST45" s="23"/>
      <c r="SU45" s="23"/>
      <c r="SV45" s="23"/>
      <c r="SW45" s="23"/>
      <c r="SX45" s="23"/>
      <c r="SY45" s="23"/>
      <c r="SZ45" s="23"/>
      <c r="TA45" s="23"/>
      <c r="TB45" s="23"/>
      <c r="TC45" s="23"/>
      <c r="TD45" s="23"/>
      <c r="TE45" s="23"/>
      <c r="TF45" s="23"/>
      <c r="TG45" s="23"/>
      <c r="TH45" s="23"/>
      <c r="TI45" s="23"/>
      <c r="TJ45" s="23"/>
      <c r="TK45" s="23"/>
      <c r="TL45" s="23"/>
      <c r="TM45" s="23"/>
      <c r="TN45" s="23"/>
      <c r="TO45" s="23"/>
      <c r="TP45" s="23"/>
      <c r="TQ45" s="23"/>
      <c r="TR45" s="23"/>
      <c r="TS45" s="23"/>
      <c r="TT45" s="23"/>
      <c r="TU45" s="23"/>
      <c r="TV45" s="23"/>
      <c r="TW45" s="23"/>
      <c r="TX45" s="23"/>
      <c r="TY45" s="23"/>
      <c r="TZ45" s="23"/>
      <c r="UA45" s="23"/>
      <c r="UB45" s="23"/>
      <c r="UC45" s="23"/>
      <c r="UD45" s="23"/>
      <c r="UE45" s="23"/>
      <c r="UF45" s="23"/>
      <c r="UG45" s="23"/>
      <c r="UH45" s="23"/>
      <c r="UI45" s="23"/>
      <c r="UJ45" s="23"/>
      <c r="UK45" s="23"/>
      <c r="UL45" s="23"/>
      <c r="UM45" s="23"/>
      <c r="UN45" s="23"/>
      <c r="UO45" s="23"/>
      <c r="UP45" s="23"/>
      <c r="UQ45" s="23"/>
      <c r="UR45" s="23"/>
      <c r="US45" s="23"/>
      <c r="UT45" s="23"/>
      <c r="UU45" s="23"/>
      <c r="UV45" s="23"/>
      <c r="UW45" s="23"/>
      <c r="UX45" s="23"/>
      <c r="UY45" s="23"/>
      <c r="UZ45" s="23"/>
      <c r="VA45" s="23"/>
      <c r="VB45" s="23"/>
      <c r="VC45" s="23"/>
      <c r="VD45" s="23"/>
      <c r="VE45" s="23"/>
      <c r="VF45" s="23"/>
      <c r="VG45" s="23"/>
      <c r="VH45" s="23"/>
      <c r="VI45" s="23"/>
      <c r="VJ45" s="23"/>
      <c r="VK45" s="23"/>
      <c r="VL45" s="23"/>
      <c r="VM45" s="23"/>
      <c r="VN45" s="23"/>
      <c r="VO45" s="23"/>
      <c r="VP45" s="23"/>
      <c r="VQ45" s="23"/>
      <c r="VR45" s="23"/>
      <c r="VS45" s="23"/>
      <c r="VT45" s="23"/>
      <c r="VU45" s="23"/>
      <c r="VV45" s="23"/>
      <c r="VW45" s="23"/>
      <c r="VX45" s="23"/>
      <c r="VY45" s="23"/>
      <c r="VZ45" s="23"/>
      <c r="WA45" s="23"/>
      <c r="WB45" s="23"/>
      <c r="WC45" s="23"/>
      <c r="WD45" s="23"/>
      <c r="WE45" s="23"/>
      <c r="WF45" s="23"/>
      <c r="WG45" s="23"/>
      <c r="WH45" s="23"/>
      <c r="WI45" s="23"/>
      <c r="WJ45" s="23"/>
      <c r="WK45" s="23"/>
      <c r="WL45" s="23"/>
      <c r="WM45" s="23"/>
      <c r="WN45" s="23"/>
      <c r="WO45" s="23"/>
      <c r="WP45" s="23"/>
      <c r="WQ45" s="23"/>
      <c r="WR45" s="23"/>
      <c r="WS45" s="23"/>
      <c r="WT45" s="23"/>
      <c r="WU45" s="23"/>
      <c r="WV45" s="23"/>
      <c r="WW45" s="23"/>
      <c r="WX45" s="23"/>
      <c r="WY45" s="23"/>
      <c r="WZ45" s="23"/>
      <c r="XA45" s="23"/>
      <c r="XB45" s="23"/>
      <c r="XC45" s="23"/>
      <c r="XD45" s="23"/>
      <c r="XE45" s="23"/>
      <c r="XF45" s="23"/>
      <c r="XG45" s="23"/>
      <c r="XH45" s="23"/>
      <c r="XI45" s="23"/>
      <c r="XJ45" s="23"/>
      <c r="XK45" s="23"/>
      <c r="XL45" s="23"/>
      <c r="XM45" s="23"/>
      <c r="XN45" s="23"/>
      <c r="XO45" s="23"/>
      <c r="XP45" s="23"/>
      <c r="XQ45" s="23"/>
      <c r="XR45" s="23"/>
      <c r="XS45" s="23"/>
      <c r="XT45" s="23"/>
      <c r="XU45" s="23"/>
      <c r="XV45" s="23"/>
      <c r="XW45" s="23"/>
      <c r="XX45" s="23"/>
      <c r="XY45" s="23"/>
      <c r="XZ45" s="23"/>
      <c r="YA45" s="23"/>
      <c r="YB45" s="23"/>
      <c r="YC45" s="23"/>
      <c r="YD45" s="23"/>
      <c r="YE45" s="23"/>
      <c r="YF45" s="23"/>
      <c r="YG45" s="23"/>
      <c r="YH45" s="23"/>
      <c r="YI45" s="23"/>
      <c r="YJ45" s="23"/>
      <c r="YK45" s="23"/>
      <c r="YL45" s="23"/>
      <c r="YM45" s="23"/>
      <c r="YN45" s="23"/>
      <c r="YO45" s="23"/>
      <c r="YP45" s="23"/>
      <c r="YQ45" s="23"/>
      <c r="YR45" s="23"/>
      <c r="YS45" s="23"/>
      <c r="YT45" s="23"/>
      <c r="YU45" s="23"/>
      <c r="YV45" s="23"/>
      <c r="YW45" s="23"/>
      <c r="YX45" s="23"/>
      <c r="YY45" s="23"/>
      <c r="YZ45" s="23"/>
      <c r="ZA45" s="23"/>
      <c r="ZB45" s="23"/>
      <c r="ZC45" s="23"/>
      <c r="ZD45" s="23"/>
      <c r="ZE45" s="23"/>
      <c r="ZF45" s="23"/>
      <c r="ZG45" s="23"/>
      <c r="ZH45" s="23"/>
      <c r="ZI45" s="23"/>
      <c r="ZJ45" s="23"/>
      <c r="ZK45" s="23"/>
      <c r="ZL45" s="23"/>
      <c r="ZM45" s="23"/>
      <c r="ZN45" s="23"/>
      <c r="ZO45" s="23"/>
      <c r="ZP45" s="23"/>
      <c r="ZQ45" s="23"/>
      <c r="ZR45" s="23"/>
      <c r="ZS45" s="23"/>
      <c r="ZT45" s="23"/>
      <c r="ZU45" s="23"/>
      <c r="ZV45" s="23"/>
      <c r="ZW45" s="23"/>
      <c r="ZX45" s="23"/>
      <c r="ZY45" s="23"/>
      <c r="ZZ45" s="23"/>
      <c r="AAA45" s="23"/>
      <c r="AAB45" s="23"/>
      <c r="AAC45" s="23"/>
      <c r="AAD45" s="23"/>
      <c r="AAE45" s="23"/>
      <c r="AAF45" s="23"/>
      <c r="AAG45" s="23"/>
      <c r="AAH45" s="23"/>
      <c r="AAI45" s="23"/>
      <c r="AAJ45" s="23"/>
      <c r="AAK45" s="23"/>
      <c r="AAL45" s="23"/>
      <c r="AAM45" s="23"/>
      <c r="AAN45" s="23"/>
      <c r="AAO45" s="23"/>
      <c r="AAP45" s="23"/>
      <c r="AAQ45" s="23"/>
      <c r="AAR45" s="23"/>
      <c r="AAS45" s="23"/>
      <c r="AAT45" s="23"/>
      <c r="AAU45" s="23"/>
      <c r="AAV45" s="23"/>
      <c r="AAW45" s="23"/>
      <c r="AAX45" s="23"/>
      <c r="AAY45" s="23"/>
      <c r="AAZ45" s="23"/>
      <c r="ABA45" s="23"/>
      <c r="ABB45" s="23"/>
      <c r="ABC45" s="23"/>
      <c r="ABD45" s="23"/>
      <c r="ABE45" s="23"/>
      <c r="ABF45" s="23"/>
      <c r="ABG45" s="23"/>
      <c r="ABH45" s="23"/>
      <c r="ABI45" s="23"/>
      <c r="ABJ45" s="23"/>
      <c r="ABK45" s="23"/>
      <c r="ABL45" s="23"/>
      <c r="ABM45" s="23"/>
      <c r="ABN45" s="23"/>
      <c r="ABO45" s="23"/>
      <c r="ABP45" s="23"/>
      <c r="ABQ45" s="23"/>
      <c r="ABR45" s="23"/>
      <c r="ABS45" s="23"/>
      <c r="ABT45" s="23"/>
      <c r="ABU45" s="23"/>
      <c r="ABV45" s="23"/>
      <c r="ABW45" s="23"/>
      <c r="ABX45" s="23"/>
      <c r="ABY45" s="23"/>
      <c r="ABZ45" s="23"/>
      <c r="ACA45" s="23"/>
      <c r="ACB45" s="23"/>
      <c r="ACC45" s="23"/>
      <c r="ACD45" s="23"/>
      <c r="ACE45" s="23"/>
      <c r="ACF45" s="23"/>
      <c r="ACG45" s="23"/>
      <c r="ACH45" s="23"/>
      <c r="ACI45" s="23"/>
      <c r="ACJ45" s="23"/>
      <c r="ACK45" s="23"/>
      <c r="ACL45" s="23"/>
      <c r="ACM45" s="23"/>
      <c r="ACN45" s="23"/>
      <c r="ACO45" s="23"/>
      <c r="ACP45" s="23"/>
      <c r="ACQ45" s="23"/>
      <c r="ACR45" s="23"/>
      <c r="ACS45" s="23"/>
      <c r="ACT45" s="23"/>
      <c r="ACU45" s="23"/>
      <c r="ACV45" s="23"/>
      <c r="ACW45" s="23"/>
      <c r="ACX45" s="23"/>
      <c r="ACY45" s="23"/>
      <c r="ACZ45" s="23"/>
      <c r="ADA45" s="23"/>
      <c r="ADB45" s="23"/>
      <c r="ADC45" s="23"/>
      <c r="ADD45" s="23"/>
      <c r="ADE45" s="23"/>
      <c r="ADF45" s="23"/>
      <c r="ADG45" s="23"/>
      <c r="ADH45" s="23"/>
      <c r="ADI45" s="23"/>
      <c r="ADJ45" s="23"/>
      <c r="ADK45" s="23"/>
      <c r="ADL45" s="23"/>
      <c r="ADM45" s="23"/>
      <c r="ADN45" s="23"/>
      <c r="ADO45" s="23"/>
      <c r="ADP45" s="23"/>
      <c r="ADQ45" s="23"/>
      <c r="ADR45" s="23"/>
      <c r="ADS45" s="23"/>
      <c r="ADT45" s="23"/>
      <c r="ADU45" s="23"/>
      <c r="ADV45" s="23"/>
      <c r="ADW45" s="23"/>
      <c r="ADX45" s="23"/>
      <c r="ADY45" s="23"/>
      <c r="ADZ45" s="23"/>
      <c r="AEA45" s="23"/>
      <c r="AEB45" s="23"/>
      <c r="AEC45" s="23"/>
      <c r="AED45" s="23"/>
      <c r="AEE45" s="23"/>
      <c r="AEF45" s="23"/>
      <c r="AEG45" s="23"/>
      <c r="AEH45" s="23"/>
      <c r="AEI45" s="23"/>
      <c r="AEJ45" s="23"/>
      <c r="AEK45" s="23"/>
      <c r="AEL45" s="23"/>
      <c r="AEM45" s="23"/>
      <c r="AEN45" s="23"/>
      <c r="AEO45" s="23"/>
      <c r="AEP45" s="23"/>
      <c r="AEQ45" s="23"/>
      <c r="AER45" s="23"/>
      <c r="AES45" s="23"/>
      <c r="AET45" s="23"/>
      <c r="AEU45" s="23"/>
      <c r="AEV45" s="23"/>
      <c r="AEW45" s="23"/>
      <c r="AEX45" s="23"/>
      <c r="AEY45" s="23"/>
      <c r="AEZ45" s="23"/>
      <c r="AFA45" s="23"/>
      <c r="AFB45" s="23"/>
      <c r="AFC45" s="23"/>
      <c r="AFD45" s="23"/>
      <c r="AFE45" s="23"/>
      <c r="AFF45" s="23"/>
      <c r="AFG45" s="23"/>
      <c r="AFH45" s="23"/>
      <c r="AFI45" s="23"/>
      <c r="AFJ45" s="23"/>
      <c r="AFK45" s="23"/>
      <c r="AFL45" s="23"/>
      <c r="AFM45" s="23"/>
      <c r="AFN45" s="23"/>
      <c r="AFO45" s="23"/>
      <c r="AFP45" s="23"/>
      <c r="AFQ45" s="23"/>
      <c r="AFR45" s="23"/>
      <c r="AFS45" s="23"/>
      <c r="AFT45" s="23"/>
      <c r="AFU45" s="23"/>
      <c r="AFV45" s="23"/>
      <c r="AFW45" s="23"/>
      <c r="AFX45" s="23"/>
      <c r="AFY45" s="23"/>
      <c r="AFZ45" s="23"/>
      <c r="AGA45" s="23"/>
      <c r="AGB45" s="23"/>
      <c r="AGC45" s="23"/>
      <c r="AGD45" s="23"/>
      <c r="AGE45" s="23"/>
      <c r="AGF45" s="23"/>
      <c r="AGG45" s="23"/>
      <c r="AGH45" s="23"/>
      <c r="AGI45" s="23"/>
      <c r="AGJ45" s="23"/>
      <c r="AGK45" s="23"/>
      <c r="AGL45" s="23"/>
      <c r="AGM45" s="23"/>
      <c r="AGN45" s="23"/>
      <c r="AGO45" s="23"/>
      <c r="AGP45" s="23"/>
      <c r="AGQ45" s="23"/>
      <c r="AGR45" s="23"/>
      <c r="AGS45" s="23"/>
      <c r="AGT45" s="23"/>
      <c r="AGU45" s="23"/>
      <c r="AGV45" s="23"/>
      <c r="AGW45" s="23"/>
      <c r="AGX45" s="23"/>
      <c r="AGY45" s="23"/>
      <c r="AGZ45" s="23"/>
      <c r="AHA45" s="23"/>
      <c r="AHB45" s="23"/>
      <c r="AHC45" s="23"/>
      <c r="AHD45" s="23"/>
      <c r="AHE45" s="23"/>
      <c r="AHF45" s="23"/>
      <c r="AHG45" s="23"/>
      <c r="AHH45" s="23"/>
      <c r="AHI45" s="23"/>
      <c r="AHJ45" s="23"/>
      <c r="AHK45" s="23"/>
      <c r="AHL45" s="23"/>
      <c r="AHM45" s="23"/>
      <c r="AHN45" s="23"/>
      <c r="AHO45" s="23"/>
      <c r="AHP45" s="23"/>
      <c r="AHQ45" s="23"/>
      <c r="AHR45" s="23"/>
      <c r="AHS45" s="23"/>
      <c r="AHT45" s="23"/>
      <c r="AHU45" s="23"/>
      <c r="AHV45" s="23"/>
      <c r="AHW45" s="23"/>
      <c r="AHX45" s="23"/>
      <c r="AHY45" s="23"/>
      <c r="AHZ45" s="23"/>
      <c r="AIA45" s="23"/>
      <c r="AIB45" s="23"/>
      <c r="AIC45" s="23"/>
      <c r="AID45" s="23"/>
      <c r="AIE45" s="23"/>
      <c r="AIF45" s="23"/>
      <c r="AIG45" s="23"/>
      <c r="AIH45" s="23"/>
      <c r="AII45" s="23"/>
      <c r="AIJ45" s="23"/>
      <c r="AIK45" s="23"/>
      <c r="AIL45" s="23"/>
      <c r="AIM45" s="23"/>
      <c r="AIN45" s="23"/>
      <c r="AIO45" s="23"/>
      <c r="AIP45" s="23"/>
      <c r="AIQ45" s="23"/>
      <c r="AIR45" s="23"/>
      <c r="AIS45" s="23"/>
      <c r="AIT45" s="23"/>
      <c r="AIU45" s="23"/>
      <c r="AIV45" s="23"/>
      <c r="AIW45" s="23"/>
      <c r="AIX45" s="23"/>
      <c r="AIY45" s="23"/>
      <c r="AIZ45" s="23"/>
      <c r="AJA45" s="23"/>
      <c r="AJB45" s="23"/>
      <c r="AJC45" s="23"/>
      <c r="AJD45" s="23"/>
      <c r="AJE45" s="23"/>
      <c r="AJF45" s="23"/>
      <c r="AJG45" s="23"/>
      <c r="AJH45" s="23"/>
      <c r="AJI45" s="23"/>
      <c r="AJJ45" s="23"/>
      <c r="AJK45" s="23"/>
      <c r="AJL45" s="23"/>
      <c r="AJM45" s="23"/>
      <c r="AJN45" s="23"/>
      <c r="AJO45" s="23"/>
      <c r="AJP45" s="23"/>
      <c r="AJQ45" s="23"/>
      <c r="AJR45" s="23"/>
      <c r="AJS45" s="23"/>
      <c r="AJT45" s="23"/>
      <c r="AJU45" s="23"/>
      <c r="AJV45" s="23"/>
      <c r="AJW45" s="23"/>
      <c r="AJX45" s="23"/>
      <c r="AJY45" s="23"/>
      <c r="AJZ45" s="23"/>
      <c r="AKA45" s="23"/>
      <c r="AKB45" s="23"/>
      <c r="AKC45" s="23"/>
      <c r="AKD45" s="23"/>
      <c r="AKE45" s="23"/>
      <c r="AKF45" s="23"/>
      <c r="AKG45" s="23"/>
      <c r="AKH45" s="23"/>
      <c r="AKI45" s="23"/>
      <c r="AKJ45" s="23"/>
      <c r="AKK45" s="23"/>
      <c r="AKL45" s="23"/>
      <c r="AKM45" s="23"/>
      <c r="AKN45" s="23"/>
      <c r="AKO45" s="23"/>
      <c r="AKP45" s="23"/>
      <c r="AKQ45" s="23"/>
      <c r="AKR45" s="23"/>
      <c r="AKS45" s="23"/>
      <c r="AKT45" s="23"/>
      <c r="AKU45" s="23"/>
      <c r="AKV45" s="23"/>
      <c r="AKW45" s="23"/>
      <c r="AKX45" s="23"/>
      <c r="AKY45" s="23"/>
      <c r="AKZ45" s="23"/>
      <c r="ALA45" s="23"/>
      <c r="ALB45" s="23"/>
      <c r="ALC45" s="23"/>
      <c r="ALD45" s="23"/>
      <c r="ALE45" s="23"/>
      <c r="ALF45" s="23"/>
      <c r="ALG45" s="23"/>
      <c r="ALH45" s="23"/>
      <c r="ALI45" s="23"/>
      <c r="ALJ45" s="23"/>
      <c r="ALK45" s="23"/>
      <c r="ALL45" s="23"/>
      <c r="ALM45" s="23"/>
      <c r="ALN45" s="23"/>
      <c r="ALO45" s="23"/>
      <c r="ALP45" s="23"/>
      <c r="ALQ45" s="23"/>
      <c r="ALR45" s="23"/>
      <c r="ALS45" s="23"/>
      <c r="ALT45" s="23"/>
      <c r="ALU45" s="23"/>
      <c r="ALV45" s="23"/>
      <c r="ALW45" s="23"/>
      <c r="ALX45" s="23"/>
      <c r="ALY45" s="23"/>
      <c r="ALZ45" s="23"/>
      <c r="AMA45" s="23"/>
      <c r="AMB45" s="23"/>
      <c r="AMC45" s="23"/>
      <c r="AMD45" s="23"/>
      <c r="AME45" s="23"/>
      <c r="AMF45" s="23"/>
      <c r="AMG45" s="23"/>
    </row>
    <row r="46" spans="1:1021" ht="15.75" customHeight="1">
      <c r="A46" t="s">
        <v>88</v>
      </c>
      <c r="B46" s="60"/>
      <c r="C46" s="46"/>
      <c r="D46" s="46"/>
      <c r="E46" s="104" t="s">
        <v>132</v>
      </c>
      <c r="F46" s="208">
        <f t="shared" ref="F46:AK46" si="84">F$8*F15</f>
        <v>0.33745944092556796</v>
      </c>
      <c r="G46" s="205">
        <f t="shared" si="84"/>
        <v>0.3353805992430024</v>
      </c>
      <c r="H46" s="205">
        <f t="shared" si="84"/>
        <v>0.3363505969079657</v>
      </c>
      <c r="I46" s="205">
        <f t="shared" si="84"/>
        <v>0.33747376556169983</v>
      </c>
      <c r="J46" s="208">
        <f t="shared" si="84"/>
        <v>0.32411245220535662</v>
      </c>
      <c r="K46" s="205">
        <f t="shared" si="84"/>
        <v>0.32742156921751531</v>
      </c>
      <c r="L46" s="205">
        <f t="shared" si="84"/>
        <v>0.32742156921751531</v>
      </c>
      <c r="M46" s="205">
        <f t="shared" si="84"/>
        <v>0.35101537035773833</v>
      </c>
      <c r="N46" s="205">
        <f t="shared" si="84"/>
        <v>0.37538841035731135</v>
      </c>
      <c r="O46" s="205">
        <f t="shared" si="84"/>
        <v>0.40054068921623442</v>
      </c>
      <c r="P46" s="205">
        <f t="shared" si="84"/>
        <v>0.42647220693450744</v>
      </c>
      <c r="Q46" s="205">
        <f t="shared" si="84"/>
        <v>0.44047452127481335</v>
      </c>
      <c r="R46" s="205">
        <f t="shared" si="84"/>
        <v>0.45459258282008391</v>
      </c>
      <c r="S46" s="205">
        <f t="shared" si="84"/>
        <v>0.46882639157031908</v>
      </c>
      <c r="T46" s="205">
        <f t="shared" si="84"/>
        <v>0.4831759475255189</v>
      </c>
      <c r="U46" s="205">
        <f t="shared" si="84"/>
        <v>0.49764125068568299</v>
      </c>
      <c r="V46" s="205">
        <f t="shared" si="84"/>
        <v>0.50065968022356944</v>
      </c>
      <c r="W46" s="205">
        <f t="shared" si="84"/>
        <v>0.50367810976145577</v>
      </c>
      <c r="X46" s="205">
        <f t="shared" si="84"/>
        <v>0.50669653929934222</v>
      </c>
      <c r="Y46" s="205">
        <f t="shared" si="84"/>
        <v>0.50971496883722867</v>
      </c>
      <c r="Z46" s="205">
        <f t="shared" si="84"/>
        <v>0.51273339837511511</v>
      </c>
      <c r="AA46" s="205">
        <f t="shared" si="84"/>
        <v>0.51575182791300145</v>
      </c>
      <c r="AB46" s="205">
        <f t="shared" si="84"/>
        <v>0.51877025745088789</v>
      </c>
      <c r="AC46" s="205">
        <f t="shared" si="84"/>
        <v>0.52178868698877434</v>
      </c>
      <c r="AD46" s="205">
        <f t="shared" si="84"/>
        <v>0.52480711652666068</v>
      </c>
      <c r="AE46" s="205">
        <f t="shared" si="84"/>
        <v>0.52782554606454712</v>
      </c>
      <c r="AF46" s="205">
        <f t="shared" si="84"/>
        <v>0.53084397560243357</v>
      </c>
      <c r="AG46" s="205">
        <f t="shared" si="84"/>
        <v>0.53386240514032002</v>
      </c>
      <c r="AH46" s="205">
        <f t="shared" si="84"/>
        <v>0.53688083467820635</v>
      </c>
      <c r="AI46" s="205">
        <f t="shared" si="84"/>
        <v>0.5398992642160928</v>
      </c>
      <c r="AJ46" s="205">
        <f t="shared" si="84"/>
        <v>0.54291769375397925</v>
      </c>
      <c r="AK46" s="205">
        <f t="shared" si="84"/>
        <v>0.54593612329186569</v>
      </c>
      <c r="AL46" s="205">
        <f t="shared" ref="AL46:BS46" si="85">AL$8*AL15</f>
        <v>0.54895455282975203</v>
      </c>
      <c r="AM46" s="205">
        <f t="shared" si="85"/>
        <v>0.55197298236763848</v>
      </c>
      <c r="AN46" s="205">
        <f t="shared" si="85"/>
        <v>0.55499141190552492</v>
      </c>
      <c r="AO46" s="205">
        <f t="shared" si="85"/>
        <v>0.5580098414434117</v>
      </c>
      <c r="AP46" s="205">
        <f t="shared" si="85"/>
        <v>0.5602130356847862</v>
      </c>
      <c r="AQ46" s="205">
        <f t="shared" si="85"/>
        <v>0.56241622992616069</v>
      </c>
      <c r="AR46" s="205">
        <f t="shared" si="85"/>
        <v>0.56461942416753519</v>
      </c>
      <c r="AS46" s="205">
        <f t="shared" si="85"/>
        <v>0.56682261840890957</v>
      </c>
      <c r="AT46" s="205">
        <f t="shared" si="85"/>
        <v>0.56902581265028407</v>
      </c>
      <c r="AU46" s="205">
        <f t="shared" si="85"/>
        <v>0.57122900689165856</v>
      </c>
      <c r="AV46" s="205">
        <f t="shared" si="85"/>
        <v>0.57343220113303306</v>
      </c>
      <c r="AW46" s="205">
        <f t="shared" si="85"/>
        <v>0.57563539537440755</v>
      </c>
      <c r="AX46" s="205">
        <f t="shared" si="85"/>
        <v>0.57783858961578205</v>
      </c>
      <c r="AY46" s="205">
        <f t="shared" si="85"/>
        <v>0.58004178385715643</v>
      </c>
      <c r="AZ46" s="205">
        <f t="shared" si="85"/>
        <v>0.58224497809853093</v>
      </c>
      <c r="BA46" s="205">
        <f t="shared" si="85"/>
        <v>0.58444817233990543</v>
      </c>
      <c r="BB46" s="205">
        <f t="shared" si="85"/>
        <v>0.58665136658127992</v>
      </c>
      <c r="BC46" s="205">
        <f t="shared" si="85"/>
        <v>0.58885456082265442</v>
      </c>
      <c r="BD46" s="205">
        <f t="shared" si="85"/>
        <v>0.59105775506402891</v>
      </c>
      <c r="BE46" s="205">
        <f t="shared" si="85"/>
        <v>0.59326094930540341</v>
      </c>
      <c r="BF46" s="205">
        <f t="shared" si="85"/>
        <v>0.59546414354677779</v>
      </c>
      <c r="BG46" s="205">
        <f t="shared" si="85"/>
        <v>0.59766733778815229</v>
      </c>
      <c r="BH46" s="205">
        <f t="shared" si="85"/>
        <v>0.59987053202952678</v>
      </c>
      <c r="BI46" s="205">
        <f t="shared" si="85"/>
        <v>0.60207372627090128</v>
      </c>
      <c r="BJ46" s="205">
        <f t="shared" si="85"/>
        <v>0.60427692051227577</v>
      </c>
      <c r="BK46" s="205">
        <f t="shared" si="85"/>
        <v>0.60648011475365027</v>
      </c>
      <c r="BL46" s="205">
        <f t="shared" si="85"/>
        <v>0.60868330899502476</v>
      </c>
      <c r="BM46" s="205">
        <f t="shared" si="85"/>
        <v>0.61088650323639915</v>
      </c>
      <c r="BN46" s="205">
        <f t="shared" si="85"/>
        <v>0.61308969747777364</v>
      </c>
      <c r="BO46" s="205">
        <f t="shared" si="85"/>
        <v>0.61529289171914814</v>
      </c>
      <c r="BP46" s="205">
        <f t="shared" si="85"/>
        <v>0.61749608596052263</v>
      </c>
      <c r="BQ46" s="205">
        <f t="shared" si="85"/>
        <v>0.61969928020189713</v>
      </c>
      <c r="BR46" s="205">
        <f t="shared" si="85"/>
        <v>0.62190247444327162</v>
      </c>
      <c r="BS46" s="205">
        <f t="shared" si="85"/>
        <v>0.62410566868464512</v>
      </c>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23"/>
      <c r="EC46" s="23"/>
      <c r="ED46" s="23"/>
      <c r="EE46" s="23"/>
      <c r="EF46" s="23"/>
      <c r="EG46" s="23"/>
      <c r="EH46" s="23"/>
      <c r="EI46" s="23"/>
      <c r="EJ46" s="23"/>
      <c r="EK46" s="23"/>
      <c r="EL46" s="23"/>
      <c r="EM46" s="23"/>
      <c r="EN46" s="23"/>
      <c r="EO46" s="23"/>
      <c r="EP46" s="23"/>
      <c r="EQ46" s="23"/>
      <c r="ER46" s="23"/>
      <c r="ES46" s="23"/>
      <c r="ET46" s="23"/>
      <c r="EU46" s="23"/>
      <c r="EV46" s="23"/>
      <c r="EW46" s="23"/>
      <c r="EX46" s="23"/>
      <c r="EY46" s="23"/>
      <c r="EZ46" s="23"/>
      <c r="FA46" s="23"/>
      <c r="FB46" s="23"/>
      <c r="FC46" s="23"/>
      <c r="FD46" s="23"/>
      <c r="FE46" s="23"/>
      <c r="FF46" s="23"/>
      <c r="FG46" s="23"/>
      <c r="FH46" s="23"/>
      <c r="FI46" s="23"/>
      <c r="FJ46" s="23"/>
      <c r="FK46" s="23"/>
      <c r="FL46" s="23"/>
      <c r="FM46" s="23"/>
      <c r="FN46" s="23"/>
      <c r="FO46" s="23"/>
      <c r="FP46" s="23"/>
      <c r="FQ46" s="23"/>
      <c r="FR46" s="23"/>
      <c r="FS46" s="23"/>
      <c r="FT46" s="23"/>
      <c r="FU46" s="23"/>
      <c r="FV46" s="23"/>
      <c r="FW46" s="23"/>
      <c r="FX46" s="23"/>
      <c r="FY46" s="23"/>
      <c r="FZ46" s="23"/>
      <c r="GA46" s="23"/>
      <c r="GB46" s="23"/>
      <c r="GC46" s="23"/>
      <c r="GD46" s="23"/>
      <c r="GE46" s="23"/>
      <c r="GF46" s="23"/>
      <c r="GG46" s="23"/>
      <c r="GH46" s="23"/>
      <c r="GI46" s="23"/>
      <c r="GJ46" s="23"/>
      <c r="GK46" s="23"/>
      <c r="GL46" s="23"/>
      <c r="GM46" s="23"/>
      <c r="GN46" s="23"/>
      <c r="GO46" s="23"/>
      <c r="GP46" s="23"/>
      <c r="GQ46" s="23"/>
      <c r="GR46" s="23"/>
      <c r="GS46" s="23"/>
      <c r="GT46" s="23"/>
      <c r="GU46" s="23"/>
      <c r="GV46" s="23"/>
      <c r="GW46" s="23"/>
      <c r="GX46" s="23"/>
      <c r="GY46" s="23"/>
      <c r="GZ46" s="23"/>
      <c r="HA46" s="23"/>
      <c r="HB46" s="23"/>
      <c r="HC46" s="23"/>
      <c r="HD46" s="23"/>
      <c r="HE46" s="23"/>
      <c r="HF46" s="23"/>
      <c r="HG46" s="23"/>
      <c r="HH46" s="23"/>
      <c r="HI46" s="23"/>
      <c r="HJ46" s="23"/>
      <c r="HK46" s="23"/>
      <c r="HL46" s="23"/>
      <c r="HM46" s="23"/>
      <c r="HN46" s="23"/>
      <c r="HO46" s="23"/>
      <c r="HP46" s="23"/>
      <c r="HQ46" s="23"/>
      <c r="HR46" s="23"/>
      <c r="HS46" s="23"/>
      <c r="HT46" s="23"/>
      <c r="HU46" s="23"/>
      <c r="HV46" s="23"/>
      <c r="HW46" s="23"/>
      <c r="HX46" s="23"/>
      <c r="HY46" s="23"/>
      <c r="HZ46" s="23"/>
      <c r="IA46" s="23"/>
      <c r="IB46" s="23"/>
      <c r="IC46" s="23"/>
      <c r="ID46" s="23"/>
      <c r="IE46" s="23"/>
      <c r="IF46" s="23"/>
      <c r="IG46" s="23"/>
      <c r="IH46" s="23"/>
      <c r="II46" s="23"/>
      <c r="IJ46" s="23"/>
      <c r="IK46" s="23"/>
      <c r="IL46" s="23"/>
      <c r="IM46" s="23"/>
      <c r="IN46" s="23"/>
      <c r="IO46" s="23"/>
      <c r="IP46" s="23"/>
      <c r="IQ46" s="23"/>
      <c r="IR46" s="23"/>
      <c r="IS46" s="23"/>
      <c r="IT46" s="23"/>
      <c r="IU46" s="23"/>
      <c r="IV46" s="23"/>
      <c r="IW46" s="23"/>
      <c r="IX46" s="23"/>
      <c r="IY46" s="23"/>
      <c r="IZ46" s="23"/>
      <c r="JA46" s="23"/>
      <c r="JB46" s="23"/>
      <c r="JC46" s="23"/>
      <c r="JD46" s="23"/>
      <c r="JE46" s="23"/>
      <c r="JF46" s="23"/>
      <c r="JG46" s="23"/>
      <c r="JH46" s="23"/>
      <c r="JI46" s="23"/>
      <c r="JJ46" s="23"/>
      <c r="JK46" s="23"/>
      <c r="JL46" s="23"/>
      <c r="JM46" s="23"/>
      <c r="JN46" s="23"/>
      <c r="JO46" s="23"/>
      <c r="JP46" s="23"/>
      <c r="JQ46" s="23"/>
      <c r="JR46" s="23"/>
      <c r="JS46" s="23"/>
      <c r="JT46" s="23"/>
      <c r="JU46" s="23"/>
      <c r="JV46" s="23"/>
      <c r="JW46" s="23"/>
      <c r="JX46" s="23"/>
      <c r="JY46" s="23"/>
      <c r="JZ46" s="23"/>
      <c r="KA46" s="23"/>
      <c r="KB46" s="23"/>
      <c r="KC46" s="23"/>
      <c r="KD46" s="23"/>
      <c r="KE46" s="23"/>
      <c r="KF46" s="23"/>
      <c r="KG46" s="23"/>
      <c r="KH46" s="23"/>
      <c r="KI46" s="23"/>
      <c r="KJ46" s="23"/>
      <c r="KK46" s="23"/>
      <c r="KL46" s="23"/>
      <c r="KM46" s="23"/>
      <c r="KN46" s="23"/>
      <c r="KO46" s="23"/>
      <c r="KP46" s="23"/>
      <c r="KQ46" s="23"/>
      <c r="KR46" s="23"/>
      <c r="KS46" s="23"/>
      <c r="KT46" s="23"/>
      <c r="KU46" s="23"/>
      <c r="KV46" s="23"/>
      <c r="KW46" s="23"/>
      <c r="KX46" s="23"/>
      <c r="KY46" s="23"/>
      <c r="KZ46" s="23"/>
      <c r="LA46" s="23"/>
      <c r="LB46" s="23"/>
      <c r="LC46" s="23"/>
      <c r="LD46" s="23"/>
      <c r="LE46" s="23"/>
      <c r="LF46" s="23"/>
      <c r="LG46" s="23"/>
      <c r="LH46" s="23"/>
      <c r="LI46" s="23"/>
      <c r="LJ46" s="23"/>
      <c r="LK46" s="23"/>
      <c r="LL46" s="23"/>
      <c r="LM46" s="23"/>
      <c r="LN46" s="23"/>
      <c r="LO46" s="23"/>
      <c r="LP46" s="23"/>
      <c r="LQ46" s="23"/>
      <c r="LR46" s="23"/>
      <c r="LS46" s="23"/>
      <c r="LT46" s="23"/>
      <c r="LU46" s="23"/>
      <c r="LV46" s="23"/>
      <c r="LW46" s="23"/>
      <c r="LX46" s="23"/>
      <c r="LY46" s="23"/>
      <c r="LZ46" s="23"/>
      <c r="MA46" s="23"/>
      <c r="MB46" s="23"/>
      <c r="MC46" s="23"/>
      <c r="MD46" s="23"/>
      <c r="ME46" s="23"/>
      <c r="MF46" s="23"/>
      <c r="MG46" s="23"/>
      <c r="MH46" s="23"/>
      <c r="MI46" s="23"/>
      <c r="MJ46" s="23"/>
      <c r="MK46" s="23"/>
      <c r="ML46" s="23"/>
      <c r="MM46" s="23"/>
      <c r="MN46" s="23"/>
      <c r="MO46" s="23"/>
      <c r="MP46" s="23"/>
      <c r="MQ46" s="23"/>
      <c r="MR46" s="23"/>
      <c r="MS46" s="23"/>
      <c r="MT46" s="23"/>
      <c r="MU46" s="23"/>
      <c r="MV46" s="23"/>
      <c r="MW46" s="23"/>
      <c r="MX46" s="23"/>
      <c r="MY46" s="23"/>
      <c r="MZ46" s="23"/>
      <c r="NA46" s="23"/>
      <c r="NB46" s="23"/>
      <c r="NC46" s="23"/>
      <c r="ND46" s="23"/>
      <c r="NE46" s="23"/>
      <c r="NF46" s="23"/>
      <c r="NG46" s="23"/>
      <c r="NH46" s="23"/>
      <c r="NI46" s="23"/>
      <c r="NJ46" s="23"/>
      <c r="NK46" s="23"/>
      <c r="NL46" s="23"/>
      <c r="NM46" s="23"/>
      <c r="NN46" s="23"/>
      <c r="NO46" s="23"/>
      <c r="NP46" s="23"/>
      <c r="NQ46" s="23"/>
      <c r="NR46" s="23"/>
      <c r="NS46" s="23"/>
      <c r="NT46" s="23"/>
      <c r="NU46" s="23"/>
      <c r="NV46" s="23"/>
      <c r="NW46" s="23"/>
      <c r="NX46" s="23"/>
      <c r="NY46" s="23"/>
      <c r="NZ46" s="23"/>
      <c r="OA46" s="23"/>
      <c r="OB46" s="23"/>
      <c r="OC46" s="23"/>
      <c r="OD46" s="23"/>
      <c r="OE46" s="23"/>
      <c r="OF46" s="23"/>
      <c r="OG46" s="23"/>
      <c r="OH46" s="23"/>
      <c r="OI46" s="23"/>
      <c r="OJ46" s="23"/>
      <c r="OK46" s="23"/>
      <c r="OL46" s="23"/>
      <c r="OM46" s="23"/>
      <c r="ON46" s="23"/>
      <c r="OO46" s="23"/>
      <c r="OP46" s="23"/>
      <c r="OQ46" s="23"/>
      <c r="OR46" s="23"/>
      <c r="OS46" s="23"/>
      <c r="OT46" s="23"/>
      <c r="OU46" s="23"/>
      <c r="OV46" s="23"/>
      <c r="OW46" s="23"/>
      <c r="OX46" s="23"/>
      <c r="OY46" s="23"/>
      <c r="OZ46" s="23"/>
      <c r="PA46" s="23"/>
      <c r="PB46" s="23"/>
      <c r="PC46" s="23"/>
      <c r="PD46" s="23"/>
      <c r="PE46" s="23"/>
      <c r="PF46" s="23"/>
      <c r="PG46" s="23"/>
      <c r="PH46" s="23"/>
      <c r="PI46" s="23"/>
      <c r="PJ46" s="23"/>
      <c r="PK46" s="23"/>
      <c r="PL46" s="23"/>
      <c r="PM46" s="23"/>
      <c r="PN46" s="23"/>
      <c r="PO46" s="23"/>
      <c r="PP46" s="23"/>
      <c r="PQ46" s="23"/>
      <c r="PR46" s="23"/>
      <c r="PS46" s="23"/>
      <c r="PT46" s="23"/>
      <c r="PU46" s="23"/>
      <c r="PV46" s="23"/>
      <c r="PW46" s="23"/>
      <c r="PX46" s="23"/>
      <c r="PY46" s="23"/>
      <c r="PZ46" s="23"/>
      <c r="QA46" s="23"/>
      <c r="QB46" s="23"/>
      <c r="QC46" s="23"/>
      <c r="QD46" s="23"/>
      <c r="QE46" s="23"/>
      <c r="QF46" s="23"/>
      <c r="QG46" s="23"/>
      <c r="QH46" s="23"/>
      <c r="QI46" s="23"/>
      <c r="QJ46" s="23"/>
      <c r="QK46" s="23"/>
      <c r="QL46" s="23"/>
      <c r="QM46" s="23"/>
      <c r="QN46" s="23"/>
      <c r="QO46" s="23"/>
      <c r="QP46" s="23"/>
      <c r="QQ46" s="23"/>
      <c r="QR46" s="23"/>
      <c r="QS46" s="23"/>
      <c r="QT46" s="23"/>
      <c r="QU46" s="23"/>
      <c r="QV46" s="23"/>
      <c r="QW46" s="23"/>
      <c r="QX46" s="23"/>
      <c r="QY46" s="23"/>
      <c r="QZ46" s="23"/>
      <c r="RA46" s="23"/>
      <c r="RB46" s="23"/>
      <c r="RC46" s="23"/>
      <c r="RD46" s="23"/>
      <c r="RE46" s="23"/>
      <c r="RF46" s="23"/>
      <c r="RG46" s="23"/>
      <c r="RH46" s="23"/>
      <c r="RI46" s="23"/>
      <c r="RJ46" s="23"/>
      <c r="RK46" s="23"/>
      <c r="RL46" s="23"/>
      <c r="RM46" s="23"/>
      <c r="RN46" s="23"/>
      <c r="RO46" s="23"/>
      <c r="RP46" s="23"/>
      <c r="RQ46" s="23"/>
      <c r="RR46" s="23"/>
      <c r="RS46" s="23"/>
      <c r="RT46" s="23"/>
      <c r="RU46" s="23"/>
      <c r="RV46" s="23"/>
      <c r="RW46" s="23"/>
      <c r="RX46" s="23"/>
      <c r="RY46" s="23"/>
      <c r="RZ46" s="23"/>
      <c r="SA46" s="23"/>
      <c r="SB46" s="23"/>
      <c r="SC46" s="23"/>
      <c r="SD46" s="23"/>
      <c r="SE46" s="23"/>
      <c r="SF46" s="23"/>
      <c r="SG46" s="23"/>
      <c r="SH46" s="23"/>
      <c r="SI46" s="23"/>
      <c r="SJ46" s="23"/>
      <c r="SK46" s="23"/>
      <c r="SL46" s="23"/>
      <c r="SM46" s="23"/>
      <c r="SN46" s="23"/>
      <c r="SO46" s="23"/>
      <c r="SP46" s="23"/>
      <c r="SQ46" s="23"/>
      <c r="SR46" s="23"/>
      <c r="SS46" s="23"/>
      <c r="ST46" s="23"/>
      <c r="SU46" s="23"/>
      <c r="SV46" s="23"/>
      <c r="SW46" s="23"/>
      <c r="SX46" s="23"/>
      <c r="SY46" s="23"/>
      <c r="SZ46" s="23"/>
      <c r="TA46" s="23"/>
      <c r="TB46" s="23"/>
      <c r="TC46" s="23"/>
      <c r="TD46" s="23"/>
      <c r="TE46" s="23"/>
      <c r="TF46" s="23"/>
      <c r="TG46" s="23"/>
      <c r="TH46" s="23"/>
      <c r="TI46" s="23"/>
      <c r="TJ46" s="23"/>
      <c r="TK46" s="23"/>
      <c r="TL46" s="23"/>
      <c r="TM46" s="23"/>
      <c r="TN46" s="23"/>
      <c r="TO46" s="23"/>
      <c r="TP46" s="23"/>
      <c r="TQ46" s="23"/>
      <c r="TR46" s="23"/>
      <c r="TS46" s="23"/>
      <c r="TT46" s="23"/>
      <c r="TU46" s="23"/>
      <c r="TV46" s="23"/>
      <c r="TW46" s="23"/>
      <c r="TX46" s="23"/>
      <c r="TY46" s="23"/>
      <c r="TZ46" s="23"/>
      <c r="UA46" s="23"/>
      <c r="UB46" s="23"/>
      <c r="UC46" s="23"/>
      <c r="UD46" s="23"/>
      <c r="UE46" s="23"/>
      <c r="UF46" s="23"/>
      <c r="UG46" s="23"/>
      <c r="UH46" s="23"/>
      <c r="UI46" s="23"/>
      <c r="UJ46" s="23"/>
      <c r="UK46" s="23"/>
      <c r="UL46" s="23"/>
      <c r="UM46" s="23"/>
      <c r="UN46" s="23"/>
      <c r="UO46" s="23"/>
      <c r="UP46" s="23"/>
      <c r="UQ46" s="23"/>
      <c r="UR46" s="23"/>
      <c r="US46" s="23"/>
      <c r="UT46" s="23"/>
      <c r="UU46" s="23"/>
      <c r="UV46" s="23"/>
      <c r="UW46" s="23"/>
      <c r="UX46" s="23"/>
      <c r="UY46" s="23"/>
      <c r="UZ46" s="23"/>
      <c r="VA46" s="23"/>
      <c r="VB46" s="23"/>
      <c r="VC46" s="23"/>
      <c r="VD46" s="23"/>
      <c r="VE46" s="23"/>
      <c r="VF46" s="23"/>
      <c r="VG46" s="23"/>
      <c r="VH46" s="23"/>
      <c r="VI46" s="23"/>
      <c r="VJ46" s="23"/>
      <c r="VK46" s="23"/>
      <c r="VL46" s="23"/>
      <c r="VM46" s="23"/>
      <c r="VN46" s="23"/>
      <c r="VO46" s="23"/>
      <c r="VP46" s="23"/>
      <c r="VQ46" s="23"/>
      <c r="VR46" s="23"/>
      <c r="VS46" s="23"/>
      <c r="VT46" s="23"/>
      <c r="VU46" s="23"/>
      <c r="VV46" s="23"/>
      <c r="VW46" s="23"/>
      <c r="VX46" s="23"/>
      <c r="VY46" s="23"/>
      <c r="VZ46" s="23"/>
      <c r="WA46" s="23"/>
      <c r="WB46" s="23"/>
      <c r="WC46" s="23"/>
      <c r="WD46" s="23"/>
      <c r="WE46" s="23"/>
      <c r="WF46" s="23"/>
      <c r="WG46" s="23"/>
      <c r="WH46" s="23"/>
      <c r="WI46" s="23"/>
      <c r="WJ46" s="23"/>
      <c r="WK46" s="23"/>
      <c r="WL46" s="23"/>
      <c r="WM46" s="23"/>
      <c r="WN46" s="23"/>
      <c r="WO46" s="23"/>
      <c r="WP46" s="23"/>
      <c r="WQ46" s="23"/>
      <c r="WR46" s="23"/>
      <c r="WS46" s="23"/>
      <c r="WT46" s="23"/>
      <c r="WU46" s="23"/>
      <c r="WV46" s="23"/>
      <c r="WW46" s="23"/>
      <c r="WX46" s="23"/>
      <c r="WY46" s="23"/>
      <c r="WZ46" s="23"/>
      <c r="XA46" s="23"/>
      <c r="XB46" s="23"/>
      <c r="XC46" s="23"/>
      <c r="XD46" s="23"/>
      <c r="XE46" s="23"/>
      <c r="XF46" s="23"/>
      <c r="XG46" s="23"/>
      <c r="XH46" s="23"/>
      <c r="XI46" s="23"/>
      <c r="XJ46" s="23"/>
      <c r="XK46" s="23"/>
      <c r="XL46" s="23"/>
      <c r="XM46" s="23"/>
      <c r="XN46" s="23"/>
      <c r="XO46" s="23"/>
      <c r="XP46" s="23"/>
      <c r="XQ46" s="23"/>
      <c r="XR46" s="23"/>
      <c r="XS46" s="23"/>
      <c r="XT46" s="23"/>
      <c r="XU46" s="23"/>
      <c r="XV46" s="23"/>
      <c r="XW46" s="23"/>
      <c r="XX46" s="23"/>
      <c r="XY46" s="23"/>
      <c r="XZ46" s="23"/>
      <c r="YA46" s="23"/>
      <c r="YB46" s="23"/>
      <c r="YC46" s="23"/>
      <c r="YD46" s="23"/>
      <c r="YE46" s="23"/>
      <c r="YF46" s="23"/>
      <c r="YG46" s="23"/>
      <c r="YH46" s="23"/>
      <c r="YI46" s="23"/>
      <c r="YJ46" s="23"/>
      <c r="YK46" s="23"/>
      <c r="YL46" s="23"/>
      <c r="YM46" s="23"/>
      <c r="YN46" s="23"/>
      <c r="YO46" s="23"/>
      <c r="YP46" s="23"/>
      <c r="YQ46" s="23"/>
      <c r="YR46" s="23"/>
      <c r="YS46" s="23"/>
      <c r="YT46" s="23"/>
      <c r="YU46" s="23"/>
      <c r="YV46" s="23"/>
      <c r="YW46" s="23"/>
      <c r="YX46" s="23"/>
      <c r="YY46" s="23"/>
      <c r="YZ46" s="23"/>
      <c r="ZA46" s="23"/>
      <c r="ZB46" s="23"/>
      <c r="ZC46" s="23"/>
      <c r="ZD46" s="23"/>
      <c r="ZE46" s="23"/>
      <c r="ZF46" s="23"/>
      <c r="ZG46" s="23"/>
      <c r="ZH46" s="23"/>
      <c r="ZI46" s="23"/>
      <c r="ZJ46" s="23"/>
      <c r="ZK46" s="23"/>
      <c r="ZL46" s="23"/>
      <c r="ZM46" s="23"/>
      <c r="ZN46" s="23"/>
      <c r="ZO46" s="23"/>
      <c r="ZP46" s="23"/>
      <c r="ZQ46" s="23"/>
      <c r="ZR46" s="23"/>
      <c r="ZS46" s="23"/>
      <c r="ZT46" s="23"/>
      <c r="ZU46" s="23"/>
      <c r="ZV46" s="23"/>
      <c r="ZW46" s="23"/>
      <c r="ZX46" s="23"/>
      <c r="ZY46" s="23"/>
      <c r="ZZ46" s="23"/>
      <c r="AAA46" s="23"/>
      <c r="AAB46" s="23"/>
      <c r="AAC46" s="23"/>
      <c r="AAD46" s="23"/>
      <c r="AAE46" s="23"/>
      <c r="AAF46" s="23"/>
      <c r="AAG46" s="23"/>
      <c r="AAH46" s="23"/>
      <c r="AAI46" s="23"/>
      <c r="AAJ46" s="23"/>
      <c r="AAK46" s="23"/>
      <c r="AAL46" s="23"/>
      <c r="AAM46" s="23"/>
      <c r="AAN46" s="23"/>
      <c r="AAO46" s="23"/>
      <c r="AAP46" s="23"/>
      <c r="AAQ46" s="23"/>
      <c r="AAR46" s="23"/>
      <c r="AAS46" s="23"/>
      <c r="AAT46" s="23"/>
      <c r="AAU46" s="23"/>
      <c r="AAV46" s="23"/>
      <c r="AAW46" s="23"/>
      <c r="AAX46" s="23"/>
      <c r="AAY46" s="23"/>
      <c r="AAZ46" s="23"/>
      <c r="ABA46" s="23"/>
      <c r="ABB46" s="23"/>
      <c r="ABC46" s="23"/>
      <c r="ABD46" s="23"/>
      <c r="ABE46" s="23"/>
      <c r="ABF46" s="23"/>
      <c r="ABG46" s="23"/>
      <c r="ABH46" s="23"/>
      <c r="ABI46" s="23"/>
      <c r="ABJ46" s="23"/>
      <c r="ABK46" s="23"/>
      <c r="ABL46" s="23"/>
      <c r="ABM46" s="23"/>
      <c r="ABN46" s="23"/>
      <c r="ABO46" s="23"/>
      <c r="ABP46" s="23"/>
      <c r="ABQ46" s="23"/>
      <c r="ABR46" s="23"/>
      <c r="ABS46" s="23"/>
      <c r="ABT46" s="23"/>
      <c r="ABU46" s="23"/>
      <c r="ABV46" s="23"/>
      <c r="ABW46" s="23"/>
      <c r="ABX46" s="23"/>
      <c r="ABY46" s="23"/>
      <c r="ABZ46" s="23"/>
      <c r="ACA46" s="23"/>
      <c r="ACB46" s="23"/>
      <c r="ACC46" s="23"/>
      <c r="ACD46" s="23"/>
      <c r="ACE46" s="23"/>
      <c r="ACF46" s="23"/>
      <c r="ACG46" s="23"/>
      <c r="ACH46" s="23"/>
      <c r="ACI46" s="23"/>
      <c r="ACJ46" s="23"/>
      <c r="ACK46" s="23"/>
      <c r="ACL46" s="23"/>
      <c r="ACM46" s="23"/>
      <c r="ACN46" s="23"/>
      <c r="ACO46" s="23"/>
      <c r="ACP46" s="23"/>
      <c r="ACQ46" s="23"/>
      <c r="ACR46" s="23"/>
      <c r="ACS46" s="23"/>
      <c r="ACT46" s="23"/>
      <c r="ACU46" s="23"/>
      <c r="ACV46" s="23"/>
      <c r="ACW46" s="23"/>
      <c r="ACX46" s="23"/>
      <c r="ACY46" s="23"/>
      <c r="ACZ46" s="23"/>
      <c r="ADA46" s="23"/>
      <c r="ADB46" s="23"/>
      <c r="ADC46" s="23"/>
      <c r="ADD46" s="23"/>
      <c r="ADE46" s="23"/>
      <c r="ADF46" s="23"/>
      <c r="ADG46" s="23"/>
      <c r="ADH46" s="23"/>
      <c r="ADI46" s="23"/>
      <c r="ADJ46" s="23"/>
      <c r="ADK46" s="23"/>
      <c r="ADL46" s="23"/>
      <c r="ADM46" s="23"/>
      <c r="ADN46" s="23"/>
      <c r="ADO46" s="23"/>
      <c r="ADP46" s="23"/>
      <c r="ADQ46" s="23"/>
      <c r="ADR46" s="23"/>
      <c r="ADS46" s="23"/>
      <c r="ADT46" s="23"/>
      <c r="ADU46" s="23"/>
      <c r="ADV46" s="23"/>
      <c r="ADW46" s="23"/>
      <c r="ADX46" s="23"/>
      <c r="ADY46" s="23"/>
      <c r="ADZ46" s="23"/>
      <c r="AEA46" s="23"/>
      <c r="AEB46" s="23"/>
      <c r="AEC46" s="23"/>
      <c r="AED46" s="23"/>
      <c r="AEE46" s="23"/>
      <c r="AEF46" s="23"/>
      <c r="AEG46" s="23"/>
      <c r="AEH46" s="23"/>
      <c r="AEI46" s="23"/>
      <c r="AEJ46" s="23"/>
      <c r="AEK46" s="23"/>
      <c r="AEL46" s="23"/>
      <c r="AEM46" s="23"/>
      <c r="AEN46" s="23"/>
      <c r="AEO46" s="23"/>
      <c r="AEP46" s="23"/>
      <c r="AEQ46" s="23"/>
      <c r="AER46" s="23"/>
      <c r="AES46" s="23"/>
      <c r="AET46" s="23"/>
      <c r="AEU46" s="23"/>
      <c r="AEV46" s="23"/>
      <c r="AEW46" s="23"/>
      <c r="AEX46" s="23"/>
      <c r="AEY46" s="23"/>
      <c r="AEZ46" s="23"/>
      <c r="AFA46" s="23"/>
      <c r="AFB46" s="23"/>
      <c r="AFC46" s="23"/>
      <c r="AFD46" s="23"/>
      <c r="AFE46" s="23"/>
      <c r="AFF46" s="23"/>
      <c r="AFG46" s="23"/>
      <c r="AFH46" s="23"/>
      <c r="AFI46" s="23"/>
      <c r="AFJ46" s="23"/>
      <c r="AFK46" s="23"/>
      <c r="AFL46" s="23"/>
      <c r="AFM46" s="23"/>
      <c r="AFN46" s="23"/>
      <c r="AFO46" s="23"/>
      <c r="AFP46" s="23"/>
      <c r="AFQ46" s="23"/>
      <c r="AFR46" s="23"/>
      <c r="AFS46" s="23"/>
      <c r="AFT46" s="23"/>
      <c r="AFU46" s="23"/>
      <c r="AFV46" s="23"/>
      <c r="AFW46" s="23"/>
      <c r="AFX46" s="23"/>
      <c r="AFY46" s="23"/>
      <c r="AFZ46" s="23"/>
      <c r="AGA46" s="23"/>
      <c r="AGB46" s="23"/>
      <c r="AGC46" s="23"/>
      <c r="AGD46" s="23"/>
      <c r="AGE46" s="23"/>
      <c r="AGF46" s="23"/>
      <c r="AGG46" s="23"/>
      <c r="AGH46" s="23"/>
      <c r="AGI46" s="23"/>
      <c r="AGJ46" s="23"/>
      <c r="AGK46" s="23"/>
      <c r="AGL46" s="23"/>
      <c r="AGM46" s="23"/>
      <c r="AGN46" s="23"/>
      <c r="AGO46" s="23"/>
      <c r="AGP46" s="23"/>
      <c r="AGQ46" s="23"/>
      <c r="AGR46" s="23"/>
      <c r="AGS46" s="23"/>
      <c r="AGT46" s="23"/>
      <c r="AGU46" s="23"/>
      <c r="AGV46" s="23"/>
      <c r="AGW46" s="23"/>
      <c r="AGX46" s="23"/>
      <c r="AGY46" s="23"/>
      <c r="AGZ46" s="23"/>
      <c r="AHA46" s="23"/>
      <c r="AHB46" s="23"/>
      <c r="AHC46" s="23"/>
      <c r="AHD46" s="23"/>
      <c r="AHE46" s="23"/>
      <c r="AHF46" s="23"/>
      <c r="AHG46" s="23"/>
      <c r="AHH46" s="23"/>
      <c r="AHI46" s="23"/>
      <c r="AHJ46" s="23"/>
      <c r="AHK46" s="23"/>
      <c r="AHL46" s="23"/>
      <c r="AHM46" s="23"/>
      <c r="AHN46" s="23"/>
      <c r="AHO46" s="23"/>
      <c r="AHP46" s="23"/>
      <c r="AHQ46" s="23"/>
      <c r="AHR46" s="23"/>
      <c r="AHS46" s="23"/>
      <c r="AHT46" s="23"/>
      <c r="AHU46" s="23"/>
      <c r="AHV46" s="23"/>
      <c r="AHW46" s="23"/>
      <c r="AHX46" s="23"/>
      <c r="AHY46" s="23"/>
      <c r="AHZ46" s="23"/>
      <c r="AIA46" s="23"/>
      <c r="AIB46" s="23"/>
      <c r="AIC46" s="23"/>
      <c r="AID46" s="23"/>
      <c r="AIE46" s="23"/>
      <c r="AIF46" s="23"/>
      <c r="AIG46" s="23"/>
      <c r="AIH46" s="23"/>
      <c r="AII46" s="23"/>
      <c r="AIJ46" s="23"/>
      <c r="AIK46" s="23"/>
      <c r="AIL46" s="23"/>
      <c r="AIM46" s="23"/>
      <c r="AIN46" s="23"/>
      <c r="AIO46" s="23"/>
      <c r="AIP46" s="23"/>
      <c r="AIQ46" s="23"/>
      <c r="AIR46" s="23"/>
      <c r="AIS46" s="23"/>
      <c r="AIT46" s="23"/>
      <c r="AIU46" s="23"/>
      <c r="AIV46" s="23"/>
      <c r="AIW46" s="23"/>
      <c r="AIX46" s="23"/>
      <c r="AIY46" s="23"/>
      <c r="AIZ46" s="23"/>
      <c r="AJA46" s="23"/>
      <c r="AJB46" s="23"/>
      <c r="AJC46" s="23"/>
      <c r="AJD46" s="23"/>
      <c r="AJE46" s="23"/>
      <c r="AJF46" s="23"/>
      <c r="AJG46" s="23"/>
      <c r="AJH46" s="23"/>
      <c r="AJI46" s="23"/>
      <c r="AJJ46" s="23"/>
      <c r="AJK46" s="23"/>
      <c r="AJL46" s="23"/>
      <c r="AJM46" s="23"/>
      <c r="AJN46" s="23"/>
      <c r="AJO46" s="23"/>
      <c r="AJP46" s="23"/>
      <c r="AJQ46" s="23"/>
      <c r="AJR46" s="23"/>
      <c r="AJS46" s="23"/>
      <c r="AJT46" s="23"/>
      <c r="AJU46" s="23"/>
      <c r="AJV46" s="23"/>
      <c r="AJW46" s="23"/>
      <c r="AJX46" s="23"/>
      <c r="AJY46" s="23"/>
      <c r="AJZ46" s="23"/>
      <c r="AKA46" s="23"/>
      <c r="AKB46" s="23"/>
      <c r="AKC46" s="23"/>
      <c r="AKD46" s="23"/>
      <c r="AKE46" s="23"/>
      <c r="AKF46" s="23"/>
      <c r="AKG46" s="23"/>
      <c r="AKH46" s="23"/>
      <c r="AKI46" s="23"/>
      <c r="AKJ46" s="23"/>
      <c r="AKK46" s="23"/>
      <c r="AKL46" s="23"/>
      <c r="AKM46" s="23"/>
      <c r="AKN46" s="23"/>
      <c r="AKO46" s="23"/>
      <c r="AKP46" s="23"/>
      <c r="AKQ46" s="23"/>
      <c r="AKR46" s="23"/>
      <c r="AKS46" s="23"/>
      <c r="AKT46" s="23"/>
      <c r="AKU46" s="23"/>
      <c r="AKV46" s="23"/>
      <c r="AKW46" s="23"/>
      <c r="AKX46" s="23"/>
      <c r="AKY46" s="23"/>
      <c r="AKZ46" s="23"/>
      <c r="ALA46" s="23"/>
      <c r="ALB46" s="23"/>
      <c r="ALC46" s="23"/>
      <c r="ALD46" s="23"/>
      <c r="ALE46" s="23"/>
      <c r="ALF46" s="23"/>
      <c r="ALG46" s="23"/>
      <c r="ALH46" s="23"/>
      <c r="ALI46" s="23"/>
      <c r="ALJ46" s="23"/>
      <c r="ALK46" s="23"/>
      <c r="ALL46" s="23"/>
      <c r="ALM46" s="23"/>
      <c r="ALN46" s="23"/>
      <c r="ALO46" s="23"/>
      <c r="ALP46" s="23"/>
      <c r="ALQ46" s="23"/>
      <c r="ALR46" s="23"/>
      <c r="ALS46" s="23"/>
      <c r="ALT46" s="23"/>
      <c r="ALU46" s="23"/>
      <c r="ALV46" s="23"/>
      <c r="ALW46" s="23"/>
      <c r="ALX46" s="23"/>
      <c r="ALY46" s="23"/>
      <c r="ALZ46" s="23"/>
      <c r="AMA46" s="23"/>
      <c r="AMB46" s="23"/>
      <c r="AMC46" s="23"/>
      <c r="AMD46" s="23"/>
      <c r="AME46" s="23"/>
      <c r="AMF46" s="23"/>
      <c r="AMG46" s="23"/>
    </row>
    <row r="47" spans="1:1021" ht="15.75" customHeight="1">
      <c r="B47" s="60" t="s">
        <v>133</v>
      </c>
      <c r="C47" s="46"/>
      <c r="D47" s="46"/>
      <c r="E47" s="206" t="s">
        <v>134</v>
      </c>
      <c r="F47" s="208">
        <f t="shared" ref="F47:AK47" si="86">F8*F16</f>
        <v>6.1844089039619021</v>
      </c>
      <c r="G47" s="205">
        <f t="shared" si="86"/>
        <v>6.1029954041935754</v>
      </c>
      <c r="H47" s="205">
        <f t="shared" si="86"/>
        <v>5.9070595339048104</v>
      </c>
      <c r="I47" s="205">
        <f t="shared" si="86"/>
        <v>5.8865585764059123</v>
      </c>
      <c r="J47" s="208">
        <f t="shared" si="86"/>
        <v>5.8374945119909807</v>
      </c>
      <c r="K47" s="205">
        <f t="shared" si="86"/>
        <v>5.7482230547953517</v>
      </c>
      <c r="L47" s="205">
        <f t="shared" si="86"/>
        <v>5.7555048216784179</v>
      </c>
      <c r="M47" s="205">
        <f t="shared" si="86"/>
        <v>6.4041099145630982</v>
      </c>
      <c r="N47" s="205">
        <f t="shared" si="86"/>
        <v>7.0788565890582218</v>
      </c>
      <c r="O47" s="205">
        <f t="shared" si="86"/>
        <v>7.7797448451637887</v>
      </c>
      <c r="P47" s="205">
        <f t="shared" si="86"/>
        <v>8.5067746828797972</v>
      </c>
      <c r="Q47" s="205">
        <f t="shared" si="86"/>
        <v>8.8449491774545752</v>
      </c>
      <c r="R47" s="205">
        <f t="shared" si="86"/>
        <v>9.1860040412789363</v>
      </c>
      <c r="S47" s="205">
        <f t="shared" si="86"/>
        <v>9.5299392743528806</v>
      </c>
      <c r="T47" s="205">
        <f t="shared" si="86"/>
        <v>9.8767548766764097</v>
      </c>
      <c r="U47" s="205">
        <f t="shared" si="86"/>
        <v>10.226450848249518</v>
      </c>
      <c r="V47" s="205">
        <f t="shared" si="86"/>
        <v>10.367280080253416</v>
      </c>
      <c r="W47" s="205">
        <f t="shared" si="86"/>
        <v>10.508109312257314</v>
      </c>
      <c r="X47" s="205">
        <f t="shared" si="86"/>
        <v>10.648938544261213</v>
      </c>
      <c r="Y47" s="205">
        <f t="shared" si="86"/>
        <v>10.789767776265112</v>
      </c>
      <c r="Z47" s="205">
        <f t="shared" si="86"/>
        <v>10.930597008269011</v>
      </c>
      <c r="AA47" s="205">
        <f t="shared" si="86"/>
        <v>11.07142624027291</v>
      </c>
      <c r="AB47" s="205">
        <f t="shared" si="86"/>
        <v>11.212255472276809</v>
      </c>
      <c r="AC47" s="205">
        <f t="shared" si="86"/>
        <v>11.353084704280707</v>
      </c>
      <c r="AD47" s="205">
        <f t="shared" si="86"/>
        <v>11.493913936284605</v>
      </c>
      <c r="AE47" s="205">
        <f t="shared" si="86"/>
        <v>11.634743168288503</v>
      </c>
      <c r="AF47" s="205">
        <f t="shared" si="86"/>
        <v>11.775572400292402</v>
      </c>
      <c r="AG47" s="205">
        <f t="shared" si="86"/>
        <v>11.916401632296301</v>
      </c>
      <c r="AH47" s="205">
        <f t="shared" si="86"/>
        <v>12.0572308643002</v>
      </c>
      <c r="AI47" s="205">
        <f t="shared" si="86"/>
        <v>12.198060096304099</v>
      </c>
      <c r="AJ47" s="205">
        <f t="shared" si="86"/>
        <v>12.338889328307998</v>
      </c>
      <c r="AK47" s="205">
        <f t="shared" si="86"/>
        <v>12.479718560311897</v>
      </c>
      <c r="AL47" s="205">
        <f t="shared" ref="AL47:BS47" si="87">AL8*AL16</f>
        <v>12.620547792315795</v>
      </c>
      <c r="AM47" s="205">
        <f t="shared" si="87"/>
        <v>12.761377024319692</v>
      </c>
      <c r="AN47" s="205">
        <f t="shared" si="87"/>
        <v>12.902206256323591</v>
      </c>
      <c r="AO47" s="205">
        <f t="shared" si="87"/>
        <v>13.043035488327492</v>
      </c>
      <c r="AP47" s="205">
        <f t="shared" si="87"/>
        <v>13.09974518112905</v>
      </c>
      <c r="AQ47" s="205">
        <f t="shared" si="87"/>
        <v>13.15645487393061</v>
      </c>
      <c r="AR47" s="205">
        <f t="shared" si="87"/>
        <v>13.213164566732168</v>
      </c>
      <c r="AS47" s="205">
        <f t="shared" si="87"/>
        <v>13.269874259533728</v>
      </c>
      <c r="AT47" s="205">
        <f t="shared" si="87"/>
        <v>13.326583952335286</v>
      </c>
      <c r="AU47" s="205">
        <f t="shared" si="87"/>
        <v>13.383293645136845</v>
      </c>
      <c r="AV47" s="205">
        <f t="shared" si="87"/>
        <v>13.440003337938403</v>
      </c>
      <c r="AW47" s="205">
        <f t="shared" si="87"/>
        <v>13.496713030739961</v>
      </c>
      <c r="AX47" s="205">
        <f t="shared" si="87"/>
        <v>13.553422723541521</v>
      </c>
      <c r="AY47" s="205">
        <f t="shared" si="87"/>
        <v>13.610132416343079</v>
      </c>
      <c r="AZ47" s="205">
        <f t="shared" si="87"/>
        <v>13.666842109144639</v>
      </c>
      <c r="BA47" s="205">
        <f t="shared" si="87"/>
        <v>13.723551801946197</v>
      </c>
      <c r="BB47" s="205">
        <f t="shared" si="87"/>
        <v>13.780261494747757</v>
      </c>
      <c r="BC47" s="205">
        <f t="shared" si="87"/>
        <v>13.836971187549315</v>
      </c>
      <c r="BD47" s="205">
        <f t="shared" si="87"/>
        <v>13.893680880350873</v>
      </c>
      <c r="BE47" s="205">
        <f t="shared" si="87"/>
        <v>13.950390573152433</v>
      </c>
      <c r="BF47" s="205">
        <f t="shared" si="87"/>
        <v>14.007100265953991</v>
      </c>
      <c r="BG47" s="205">
        <f t="shared" si="87"/>
        <v>14.063809958755551</v>
      </c>
      <c r="BH47" s="205">
        <f t="shared" si="87"/>
        <v>14.120519651557109</v>
      </c>
      <c r="BI47" s="205">
        <f t="shared" si="87"/>
        <v>14.17722934435867</v>
      </c>
      <c r="BJ47" s="205">
        <f t="shared" si="87"/>
        <v>14.233939037160228</v>
      </c>
      <c r="BK47" s="205">
        <f t="shared" si="87"/>
        <v>14.290648729961786</v>
      </c>
      <c r="BL47" s="205">
        <f t="shared" si="87"/>
        <v>14.347358422763346</v>
      </c>
      <c r="BM47" s="205">
        <f t="shared" si="87"/>
        <v>14.404068115564904</v>
      </c>
      <c r="BN47" s="205">
        <f t="shared" si="87"/>
        <v>14.460777808366464</v>
      </c>
      <c r="BO47" s="205">
        <f t="shared" si="87"/>
        <v>14.517487501168022</v>
      </c>
      <c r="BP47" s="205">
        <f t="shared" si="87"/>
        <v>14.574197193969582</v>
      </c>
      <c r="BQ47" s="205">
        <f t="shared" si="87"/>
        <v>14.63090688677114</v>
      </c>
      <c r="BR47" s="205">
        <f t="shared" si="87"/>
        <v>14.687616579572698</v>
      </c>
      <c r="BS47" s="205">
        <f t="shared" si="87"/>
        <v>14.744326272374275</v>
      </c>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c r="DN47" s="23"/>
      <c r="DO47" s="23"/>
      <c r="DP47" s="23"/>
      <c r="DQ47" s="23"/>
      <c r="DR47" s="23"/>
      <c r="DS47" s="23"/>
      <c r="DT47" s="23"/>
      <c r="DU47" s="23"/>
      <c r="DV47" s="23"/>
      <c r="DW47" s="23"/>
      <c r="DX47" s="23"/>
      <c r="DY47" s="23"/>
      <c r="DZ47" s="23"/>
      <c r="EA47" s="23"/>
      <c r="EB47" s="23"/>
      <c r="EC47" s="23"/>
      <c r="ED47" s="23"/>
      <c r="EE47" s="23"/>
      <c r="EF47" s="23"/>
      <c r="EG47" s="23"/>
      <c r="EH47" s="23"/>
      <c r="EI47" s="23"/>
      <c r="EJ47" s="23"/>
      <c r="EK47" s="23"/>
      <c r="EL47" s="23"/>
      <c r="EM47" s="23"/>
      <c r="EN47" s="23"/>
      <c r="EO47" s="23"/>
      <c r="EP47" s="23"/>
      <c r="EQ47" s="23"/>
      <c r="ER47" s="23"/>
      <c r="ES47" s="23"/>
      <c r="ET47" s="23"/>
      <c r="EU47" s="23"/>
      <c r="EV47" s="23"/>
      <c r="EW47" s="23"/>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c r="FW47" s="23"/>
      <c r="FX47" s="23"/>
      <c r="FY47" s="23"/>
      <c r="FZ47" s="23"/>
      <c r="GA47" s="23"/>
      <c r="GB47" s="23"/>
      <c r="GC47" s="23"/>
      <c r="GD47" s="23"/>
      <c r="GE47" s="23"/>
      <c r="GF47" s="23"/>
      <c r="GG47" s="23"/>
      <c r="GH47" s="23"/>
      <c r="GI47" s="23"/>
      <c r="GJ47" s="23"/>
      <c r="GK47" s="23"/>
      <c r="GL47" s="23"/>
      <c r="GM47" s="23"/>
      <c r="GN47" s="23"/>
      <c r="GO47" s="23"/>
      <c r="GP47" s="23"/>
      <c r="GQ47" s="23"/>
      <c r="GR47" s="23"/>
      <c r="GS47" s="23"/>
      <c r="GT47" s="23"/>
      <c r="GU47" s="23"/>
      <c r="GV47" s="23"/>
      <c r="GW47" s="23"/>
      <c r="GX47" s="23"/>
      <c r="GY47" s="23"/>
      <c r="GZ47" s="23"/>
      <c r="HA47" s="23"/>
      <c r="HB47" s="23"/>
      <c r="HC47" s="23"/>
      <c r="HD47" s="23"/>
      <c r="HE47" s="23"/>
      <c r="HF47" s="23"/>
      <c r="HG47" s="23"/>
      <c r="HH47" s="23"/>
      <c r="HI47" s="23"/>
      <c r="HJ47" s="23"/>
      <c r="HK47" s="23"/>
      <c r="HL47" s="23"/>
      <c r="HM47" s="23"/>
      <c r="HN47" s="23"/>
      <c r="HO47" s="23"/>
      <c r="HP47" s="23"/>
      <c r="HQ47" s="23"/>
      <c r="HR47" s="23"/>
      <c r="HS47" s="23"/>
      <c r="HT47" s="23"/>
      <c r="HU47" s="23"/>
      <c r="HV47" s="23"/>
      <c r="HW47" s="23"/>
      <c r="HX47" s="23"/>
      <c r="HY47" s="23"/>
      <c r="HZ47" s="23"/>
      <c r="IA47" s="23"/>
      <c r="IB47" s="23"/>
      <c r="IC47" s="23"/>
      <c r="ID47" s="23"/>
      <c r="IE47" s="23"/>
      <c r="IF47" s="23"/>
      <c r="IG47" s="23"/>
      <c r="IH47" s="23"/>
      <c r="II47" s="23"/>
      <c r="IJ47" s="23"/>
      <c r="IK47" s="23"/>
      <c r="IL47" s="23"/>
      <c r="IM47" s="23"/>
      <c r="IN47" s="23"/>
      <c r="IO47" s="23"/>
      <c r="IP47" s="23"/>
      <c r="IQ47" s="23"/>
      <c r="IR47" s="23"/>
      <c r="IS47" s="23"/>
      <c r="IT47" s="23"/>
      <c r="IU47" s="23"/>
      <c r="IV47" s="23"/>
      <c r="IW47" s="23"/>
      <c r="IX47" s="23"/>
      <c r="IY47" s="23"/>
      <c r="IZ47" s="23"/>
      <c r="JA47" s="23"/>
      <c r="JB47" s="23"/>
      <c r="JC47" s="23"/>
      <c r="JD47" s="23"/>
      <c r="JE47" s="23"/>
      <c r="JF47" s="23"/>
      <c r="JG47" s="23"/>
      <c r="JH47" s="23"/>
      <c r="JI47" s="23"/>
      <c r="JJ47" s="23"/>
      <c r="JK47" s="23"/>
      <c r="JL47" s="23"/>
      <c r="JM47" s="23"/>
      <c r="JN47" s="23"/>
      <c r="JO47" s="23"/>
      <c r="JP47" s="23"/>
      <c r="JQ47" s="23"/>
      <c r="JR47" s="23"/>
      <c r="JS47" s="23"/>
      <c r="JT47" s="23"/>
      <c r="JU47" s="23"/>
      <c r="JV47" s="23"/>
      <c r="JW47" s="23"/>
      <c r="JX47" s="23"/>
      <c r="JY47" s="23"/>
      <c r="JZ47" s="23"/>
      <c r="KA47" s="23"/>
      <c r="KB47" s="23"/>
      <c r="KC47" s="23"/>
      <c r="KD47" s="23"/>
      <c r="KE47" s="23"/>
      <c r="KF47" s="23"/>
      <c r="KG47" s="23"/>
      <c r="KH47" s="23"/>
      <c r="KI47" s="23"/>
      <c r="KJ47" s="23"/>
      <c r="KK47" s="23"/>
      <c r="KL47" s="23"/>
      <c r="KM47" s="23"/>
      <c r="KN47" s="23"/>
      <c r="KO47" s="23"/>
      <c r="KP47" s="23"/>
      <c r="KQ47" s="23"/>
      <c r="KR47" s="23"/>
      <c r="KS47" s="23"/>
      <c r="KT47" s="23"/>
      <c r="KU47" s="23"/>
      <c r="KV47" s="23"/>
      <c r="KW47" s="23"/>
      <c r="KX47" s="23"/>
      <c r="KY47" s="23"/>
      <c r="KZ47" s="23"/>
      <c r="LA47" s="23"/>
      <c r="LB47" s="23"/>
      <c r="LC47" s="23"/>
      <c r="LD47" s="23"/>
      <c r="LE47" s="23"/>
      <c r="LF47" s="23"/>
      <c r="LG47" s="23"/>
      <c r="LH47" s="23"/>
      <c r="LI47" s="23"/>
      <c r="LJ47" s="23"/>
      <c r="LK47" s="23"/>
      <c r="LL47" s="23"/>
      <c r="LM47" s="23"/>
      <c r="LN47" s="23"/>
      <c r="LO47" s="23"/>
      <c r="LP47" s="23"/>
      <c r="LQ47" s="23"/>
      <c r="LR47" s="23"/>
      <c r="LS47" s="23"/>
      <c r="LT47" s="23"/>
      <c r="LU47" s="23"/>
      <c r="LV47" s="23"/>
      <c r="LW47" s="23"/>
      <c r="LX47" s="23"/>
      <c r="LY47" s="23"/>
      <c r="LZ47" s="23"/>
      <c r="MA47" s="23"/>
      <c r="MB47" s="23"/>
      <c r="MC47" s="23"/>
      <c r="MD47" s="23"/>
      <c r="ME47" s="23"/>
      <c r="MF47" s="23"/>
      <c r="MG47" s="23"/>
      <c r="MH47" s="23"/>
      <c r="MI47" s="23"/>
      <c r="MJ47" s="23"/>
      <c r="MK47" s="23"/>
      <c r="ML47" s="23"/>
      <c r="MM47" s="23"/>
      <c r="MN47" s="23"/>
      <c r="MO47" s="23"/>
      <c r="MP47" s="23"/>
      <c r="MQ47" s="23"/>
      <c r="MR47" s="23"/>
      <c r="MS47" s="23"/>
      <c r="MT47" s="23"/>
      <c r="MU47" s="23"/>
      <c r="MV47" s="23"/>
      <c r="MW47" s="23"/>
      <c r="MX47" s="23"/>
      <c r="MY47" s="23"/>
      <c r="MZ47" s="23"/>
      <c r="NA47" s="23"/>
      <c r="NB47" s="23"/>
      <c r="NC47" s="23"/>
      <c r="ND47" s="23"/>
      <c r="NE47" s="23"/>
      <c r="NF47" s="23"/>
      <c r="NG47" s="23"/>
      <c r="NH47" s="23"/>
      <c r="NI47" s="23"/>
      <c r="NJ47" s="23"/>
      <c r="NK47" s="23"/>
      <c r="NL47" s="23"/>
      <c r="NM47" s="23"/>
      <c r="NN47" s="23"/>
      <c r="NO47" s="23"/>
      <c r="NP47" s="23"/>
      <c r="NQ47" s="23"/>
      <c r="NR47" s="23"/>
      <c r="NS47" s="23"/>
      <c r="NT47" s="23"/>
      <c r="NU47" s="23"/>
      <c r="NV47" s="23"/>
      <c r="NW47" s="23"/>
      <c r="NX47" s="23"/>
      <c r="NY47" s="23"/>
      <c r="NZ47" s="23"/>
      <c r="OA47" s="23"/>
      <c r="OB47" s="23"/>
      <c r="OC47" s="23"/>
      <c r="OD47" s="23"/>
      <c r="OE47" s="23"/>
      <c r="OF47" s="23"/>
      <c r="OG47" s="23"/>
      <c r="OH47" s="23"/>
      <c r="OI47" s="23"/>
      <c r="OJ47" s="23"/>
      <c r="OK47" s="23"/>
      <c r="OL47" s="23"/>
      <c r="OM47" s="23"/>
      <c r="ON47" s="23"/>
      <c r="OO47" s="23"/>
      <c r="OP47" s="23"/>
      <c r="OQ47" s="23"/>
      <c r="OR47" s="23"/>
      <c r="OS47" s="23"/>
      <c r="OT47" s="23"/>
      <c r="OU47" s="23"/>
      <c r="OV47" s="23"/>
      <c r="OW47" s="23"/>
      <c r="OX47" s="23"/>
      <c r="OY47" s="23"/>
      <c r="OZ47" s="23"/>
      <c r="PA47" s="23"/>
      <c r="PB47" s="23"/>
      <c r="PC47" s="23"/>
      <c r="PD47" s="23"/>
      <c r="PE47" s="23"/>
      <c r="PF47" s="23"/>
      <c r="PG47" s="23"/>
      <c r="PH47" s="23"/>
      <c r="PI47" s="23"/>
      <c r="PJ47" s="23"/>
      <c r="PK47" s="23"/>
      <c r="PL47" s="23"/>
      <c r="PM47" s="23"/>
      <c r="PN47" s="23"/>
      <c r="PO47" s="23"/>
      <c r="PP47" s="23"/>
      <c r="PQ47" s="23"/>
      <c r="PR47" s="23"/>
      <c r="PS47" s="23"/>
      <c r="PT47" s="23"/>
      <c r="PU47" s="23"/>
      <c r="PV47" s="23"/>
      <c r="PW47" s="23"/>
      <c r="PX47" s="23"/>
      <c r="PY47" s="23"/>
      <c r="PZ47" s="23"/>
      <c r="QA47" s="23"/>
      <c r="QB47" s="23"/>
      <c r="QC47" s="23"/>
      <c r="QD47" s="23"/>
      <c r="QE47" s="23"/>
      <c r="QF47" s="23"/>
      <c r="QG47" s="23"/>
      <c r="QH47" s="23"/>
      <c r="QI47" s="23"/>
      <c r="QJ47" s="23"/>
      <c r="QK47" s="23"/>
      <c r="QL47" s="23"/>
      <c r="QM47" s="23"/>
      <c r="QN47" s="23"/>
      <c r="QO47" s="23"/>
      <c r="QP47" s="23"/>
      <c r="QQ47" s="23"/>
      <c r="QR47" s="23"/>
      <c r="QS47" s="23"/>
      <c r="QT47" s="23"/>
      <c r="QU47" s="23"/>
      <c r="QV47" s="23"/>
      <c r="QW47" s="23"/>
      <c r="QX47" s="23"/>
      <c r="QY47" s="23"/>
      <c r="QZ47" s="23"/>
      <c r="RA47" s="23"/>
      <c r="RB47" s="23"/>
      <c r="RC47" s="23"/>
      <c r="RD47" s="23"/>
      <c r="RE47" s="23"/>
      <c r="RF47" s="23"/>
      <c r="RG47" s="23"/>
      <c r="RH47" s="23"/>
      <c r="RI47" s="23"/>
      <c r="RJ47" s="23"/>
      <c r="RK47" s="23"/>
      <c r="RL47" s="23"/>
      <c r="RM47" s="23"/>
      <c r="RN47" s="23"/>
      <c r="RO47" s="23"/>
      <c r="RP47" s="23"/>
      <c r="RQ47" s="23"/>
      <c r="RR47" s="23"/>
      <c r="RS47" s="23"/>
      <c r="RT47" s="23"/>
      <c r="RU47" s="23"/>
      <c r="RV47" s="23"/>
      <c r="RW47" s="23"/>
      <c r="RX47" s="23"/>
      <c r="RY47" s="23"/>
      <c r="RZ47" s="23"/>
      <c r="SA47" s="23"/>
      <c r="SB47" s="23"/>
      <c r="SC47" s="23"/>
      <c r="SD47" s="23"/>
      <c r="SE47" s="23"/>
      <c r="SF47" s="23"/>
      <c r="SG47" s="23"/>
      <c r="SH47" s="23"/>
      <c r="SI47" s="23"/>
      <c r="SJ47" s="23"/>
      <c r="SK47" s="23"/>
      <c r="SL47" s="23"/>
      <c r="SM47" s="23"/>
      <c r="SN47" s="23"/>
      <c r="SO47" s="23"/>
      <c r="SP47" s="23"/>
      <c r="SQ47" s="23"/>
      <c r="SR47" s="23"/>
      <c r="SS47" s="23"/>
      <c r="ST47" s="23"/>
      <c r="SU47" s="23"/>
      <c r="SV47" s="23"/>
      <c r="SW47" s="23"/>
      <c r="SX47" s="23"/>
      <c r="SY47" s="23"/>
      <c r="SZ47" s="23"/>
      <c r="TA47" s="23"/>
      <c r="TB47" s="23"/>
      <c r="TC47" s="23"/>
      <c r="TD47" s="23"/>
      <c r="TE47" s="23"/>
      <c r="TF47" s="23"/>
      <c r="TG47" s="23"/>
      <c r="TH47" s="23"/>
      <c r="TI47" s="23"/>
      <c r="TJ47" s="23"/>
      <c r="TK47" s="23"/>
      <c r="TL47" s="23"/>
      <c r="TM47" s="23"/>
      <c r="TN47" s="23"/>
      <c r="TO47" s="23"/>
      <c r="TP47" s="23"/>
      <c r="TQ47" s="23"/>
      <c r="TR47" s="23"/>
      <c r="TS47" s="23"/>
      <c r="TT47" s="23"/>
      <c r="TU47" s="23"/>
      <c r="TV47" s="23"/>
      <c r="TW47" s="23"/>
      <c r="TX47" s="23"/>
      <c r="TY47" s="23"/>
      <c r="TZ47" s="23"/>
      <c r="UA47" s="23"/>
      <c r="UB47" s="23"/>
      <c r="UC47" s="23"/>
      <c r="UD47" s="23"/>
      <c r="UE47" s="23"/>
      <c r="UF47" s="23"/>
      <c r="UG47" s="23"/>
      <c r="UH47" s="23"/>
      <c r="UI47" s="23"/>
      <c r="UJ47" s="23"/>
      <c r="UK47" s="23"/>
      <c r="UL47" s="23"/>
      <c r="UM47" s="23"/>
      <c r="UN47" s="23"/>
      <c r="UO47" s="23"/>
      <c r="UP47" s="23"/>
      <c r="UQ47" s="23"/>
      <c r="UR47" s="23"/>
      <c r="US47" s="23"/>
      <c r="UT47" s="23"/>
      <c r="UU47" s="23"/>
      <c r="UV47" s="23"/>
      <c r="UW47" s="23"/>
      <c r="UX47" s="23"/>
      <c r="UY47" s="23"/>
      <c r="UZ47" s="23"/>
      <c r="VA47" s="23"/>
      <c r="VB47" s="23"/>
      <c r="VC47" s="23"/>
      <c r="VD47" s="23"/>
      <c r="VE47" s="23"/>
      <c r="VF47" s="23"/>
      <c r="VG47" s="23"/>
      <c r="VH47" s="23"/>
      <c r="VI47" s="23"/>
      <c r="VJ47" s="23"/>
      <c r="VK47" s="23"/>
      <c r="VL47" s="23"/>
      <c r="VM47" s="23"/>
      <c r="VN47" s="23"/>
      <c r="VO47" s="23"/>
      <c r="VP47" s="23"/>
      <c r="VQ47" s="23"/>
      <c r="VR47" s="23"/>
      <c r="VS47" s="23"/>
      <c r="VT47" s="23"/>
      <c r="VU47" s="23"/>
      <c r="VV47" s="23"/>
      <c r="VW47" s="23"/>
      <c r="VX47" s="23"/>
      <c r="VY47" s="23"/>
      <c r="VZ47" s="23"/>
      <c r="WA47" s="23"/>
      <c r="WB47" s="23"/>
      <c r="WC47" s="23"/>
      <c r="WD47" s="23"/>
      <c r="WE47" s="23"/>
      <c r="WF47" s="23"/>
      <c r="WG47" s="23"/>
      <c r="WH47" s="23"/>
      <c r="WI47" s="23"/>
      <c r="WJ47" s="23"/>
      <c r="WK47" s="23"/>
      <c r="WL47" s="23"/>
      <c r="WM47" s="23"/>
      <c r="WN47" s="23"/>
      <c r="WO47" s="23"/>
      <c r="WP47" s="23"/>
      <c r="WQ47" s="23"/>
      <c r="WR47" s="23"/>
      <c r="WS47" s="23"/>
      <c r="WT47" s="23"/>
      <c r="WU47" s="23"/>
      <c r="WV47" s="23"/>
      <c r="WW47" s="23"/>
      <c r="WX47" s="23"/>
      <c r="WY47" s="23"/>
      <c r="WZ47" s="23"/>
      <c r="XA47" s="23"/>
      <c r="XB47" s="23"/>
      <c r="XC47" s="23"/>
      <c r="XD47" s="23"/>
      <c r="XE47" s="23"/>
      <c r="XF47" s="23"/>
      <c r="XG47" s="23"/>
      <c r="XH47" s="23"/>
      <c r="XI47" s="23"/>
      <c r="XJ47" s="23"/>
      <c r="XK47" s="23"/>
      <c r="XL47" s="23"/>
      <c r="XM47" s="23"/>
      <c r="XN47" s="23"/>
      <c r="XO47" s="23"/>
      <c r="XP47" s="23"/>
      <c r="XQ47" s="23"/>
      <c r="XR47" s="23"/>
      <c r="XS47" s="23"/>
      <c r="XT47" s="23"/>
      <c r="XU47" s="23"/>
      <c r="XV47" s="23"/>
      <c r="XW47" s="23"/>
      <c r="XX47" s="23"/>
      <c r="XY47" s="23"/>
      <c r="XZ47" s="23"/>
      <c r="YA47" s="23"/>
      <c r="YB47" s="23"/>
      <c r="YC47" s="23"/>
      <c r="YD47" s="23"/>
      <c r="YE47" s="23"/>
      <c r="YF47" s="23"/>
      <c r="YG47" s="23"/>
      <c r="YH47" s="23"/>
      <c r="YI47" s="23"/>
      <c r="YJ47" s="23"/>
      <c r="YK47" s="23"/>
      <c r="YL47" s="23"/>
      <c r="YM47" s="23"/>
      <c r="YN47" s="23"/>
      <c r="YO47" s="23"/>
      <c r="YP47" s="23"/>
      <c r="YQ47" s="23"/>
      <c r="YR47" s="23"/>
      <c r="YS47" s="23"/>
      <c r="YT47" s="23"/>
      <c r="YU47" s="23"/>
      <c r="YV47" s="23"/>
      <c r="YW47" s="23"/>
      <c r="YX47" s="23"/>
      <c r="YY47" s="23"/>
      <c r="YZ47" s="23"/>
      <c r="ZA47" s="23"/>
      <c r="ZB47" s="23"/>
      <c r="ZC47" s="23"/>
      <c r="ZD47" s="23"/>
      <c r="ZE47" s="23"/>
      <c r="ZF47" s="23"/>
      <c r="ZG47" s="23"/>
      <c r="ZH47" s="23"/>
      <c r="ZI47" s="23"/>
      <c r="ZJ47" s="23"/>
      <c r="ZK47" s="23"/>
      <c r="ZL47" s="23"/>
      <c r="ZM47" s="23"/>
      <c r="ZN47" s="23"/>
      <c r="ZO47" s="23"/>
      <c r="ZP47" s="23"/>
      <c r="ZQ47" s="23"/>
      <c r="ZR47" s="23"/>
      <c r="ZS47" s="23"/>
      <c r="ZT47" s="23"/>
      <c r="ZU47" s="23"/>
      <c r="ZV47" s="23"/>
      <c r="ZW47" s="23"/>
      <c r="ZX47" s="23"/>
      <c r="ZY47" s="23"/>
      <c r="ZZ47" s="23"/>
      <c r="AAA47" s="23"/>
      <c r="AAB47" s="23"/>
      <c r="AAC47" s="23"/>
      <c r="AAD47" s="23"/>
      <c r="AAE47" s="23"/>
      <c r="AAF47" s="23"/>
      <c r="AAG47" s="23"/>
      <c r="AAH47" s="23"/>
      <c r="AAI47" s="23"/>
      <c r="AAJ47" s="23"/>
      <c r="AAK47" s="23"/>
      <c r="AAL47" s="23"/>
      <c r="AAM47" s="23"/>
      <c r="AAN47" s="23"/>
      <c r="AAO47" s="23"/>
      <c r="AAP47" s="23"/>
      <c r="AAQ47" s="23"/>
      <c r="AAR47" s="23"/>
      <c r="AAS47" s="23"/>
      <c r="AAT47" s="23"/>
      <c r="AAU47" s="23"/>
      <c r="AAV47" s="23"/>
      <c r="AAW47" s="23"/>
      <c r="AAX47" s="23"/>
      <c r="AAY47" s="23"/>
      <c r="AAZ47" s="23"/>
      <c r="ABA47" s="23"/>
      <c r="ABB47" s="23"/>
      <c r="ABC47" s="23"/>
      <c r="ABD47" s="23"/>
      <c r="ABE47" s="23"/>
      <c r="ABF47" s="23"/>
      <c r="ABG47" s="23"/>
      <c r="ABH47" s="23"/>
      <c r="ABI47" s="23"/>
      <c r="ABJ47" s="23"/>
      <c r="ABK47" s="23"/>
      <c r="ABL47" s="23"/>
      <c r="ABM47" s="23"/>
      <c r="ABN47" s="23"/>
      <c r="ABO47" s="23"/>
      <c r="ABP47" s="23"/>
      <c r="ABQ47" s="23"/>
      <c r="ABR47" s="23"/>
      <c r="ABS47" s="23"/>
      <c r="ABT47" s="23"/>
      <c r="ABU47" s="23"/>
      <c r="ABV47" s="23"/>
      <c r="ABW47" s="23"/>
      <c r="ABX47" s="23"/>
      <c r="ABY47" s="23"/>
      <c r="ABZ47" s="23"/>
      <c r="ACA47" s="23"/>
      <c r="ACB47" s="23"/>
      <c r="ACC47" s="23"/>
      <c r="ACD47" s="23"/>
      <c r="ACE47" s="23"/>
      <c r="ACF47" s="23"/>
      <c r="ACG47" s="23"/>
      <c r="ACH47" s="23"/>
      <c r="ACI47" s="23"/>
      <c r="ACJ47" s="23"/>
      <c r="ACK47" s="23"/>
      <c r="ACL47" s="23"/>
      <c r="ACM47" s="23"/>
      <c r="ACN47" s="23"/>
      <c r="ACO47" s="23"/>
      <c r="ACP47" s="23"/>
      <c r="ACQ47" s="23"/>
      <c r="ACR47" s="23"/>
      <c r="ACS47" s="23"/>
      <c r="ACT47" s="23"/>
      <c r="ACU47" s="23"/>
      <c r="ACV47" s="23"/>
      <c r="ACW47" s="23"/>
      <c r="ACX47" s="23"/>
      <c r="ACY47" s="23"/>
      <c r="ACZ47" s="23"/>
      <c r="ADA47" s="23"/>
      <c r="ADB47" s="23"/>
      <c r="ADC47" s="23"/>
      <c r="ADD47" s="23"/>
      <c r="ADE47" s="23"/>
      <c r="ADF47" s="23"/>
      <c r="ADG47" s="23"/>
      <c r="ADH47" s="23"/>
      <c r="ADI47" s="23"/>
      <c r="ADJ47" s="23"/>
      <c r="ADK47" s="23"/>
      <c r="ADL47" s="23"/>
      <c r="ADM47" s="23"/>
      <c r="ADN47" s="23"/>
      <c r="ADO47" s="23"/>
      <c r="ADP47" s="23"/>
      <c r="ADQ47" s="23"/>
      <c r="ADR47" s="23"/>
      <c r="ADS47" s="23"/>
      <c r="ADT47" s="23"/>
      <c r="ADU47" s="23"/>
      <c r="ADV47" s="23"/>
      <c r="ADW47" s="23"/>
      <c r="ADX47" s="23"/>
      <c r="ADY47" s="23"/>
      <c r="ADZ47" s="23"/>
      <c r="AEA47" s="23"/>
      <c r="AEB47" s="23"/>
      <c r="AEC47" s="23"/>
      <c r="AED47" s="23"/>
      <c r="AEE47" s="23"/>
      <c r="AEF47" s="23"/>
      <c r="AEG47" s="23"/>
      <c r="AEH47" s="23"/>
      <c r="AEI47" s="23"/>
      <c r="AEJ47" s="23"/>
      <c r="AEK47" s="23"/>
      <c r="AEL47" s="23"/>
      <c r="AEM47" s="23"/>
      <c r="AEN47" s="23"/>
      <c r="AEO47" s="23"/>
      <c r="AEP47" s="23"/>
      <c r="AEQ47" s="23"/>
      <c r="AER47" s="23"/>
      <c r="AES47" s="23"/>
      <c r="AET47" s="23"/>
      <c r="AEU47" s="23"/>
      <c r="AEV47" s="23"/>
      <c r="AEW47" s="23"/>
      <c r="AEX47" s="23"/>
      <c r="AEY47" s="23"/>
      <c r="AEZ47" s="23"/>
      <c r="AFA47" s="23"/>
      <c r="AFB47" s="23"/>
      <c r="AFC47" s="23"/>
      <c r="AFD47" s="23"/>
      <c r="AFE47" s="23"/>
      <c r="AFF47" s="23"/>
      <c r="AFG47" s="23"/>
      <c r="AFH47" s="23"/>
      <c r="AFI47" s="23"/>
      <c r="AFJ47" s="23"/>
      <c r="AFK47" s="23"/>
      <c r="AFL47" s="23"/>
      <c r="AFM47" s="23"/>
      <c r="AFN47" s="23"/>
      <c r="AFO47" s="23"/>
      <c r="AFP47" s="23"/>
      <c r="AFQ47" s="23"/>
      <c r="AFR47" s="23"/>
      <c r="AFS47" s="23"/>
      <c r="AFT47" s="23"/>
      <c r="AFU47" s="23"/>
      <c r="AFV47" s="23"/>
      <c r="AFW47" s="23"/>
      <c r="AFX47" s="23"/>
      <c r="AFY47" s="23"/>
      <c r="AFZ47" s="23"/>
      <c r="AGA47" s="23"/>
      <c r="AGB47" s="23"/>
      <c r="AGC47" s="23"/>
      <c r="AGD47" s="23"/>
      <c r="AGE47" s="23"/>
      <c r="AGF47" s="23"/>
      <c r="AGG47" s="23"/>
      <c r="AGH47" s="23"/>
      <c r="AGI47" s="23"/>
      <c r="AGJ47" s="23"/>
      <c r="AGK47" s="23"/>
      <c r="AGL47" s="23"/>
      <c r="AGM47" s="23"/>
      <c r="AGN47" s="23"/>
      <c r="AGO47" s="23"/>
      <c r="AGP47" s="23"/>
      <c r="AGQ47" s="23"/>
      <c r="AGR47" s="23"/>
      <c r="AGS47" s="23"/>
      <c r="AGT47" s="23"/>
      <c r="AGU47" s="23"/>
      <c r="AGV47" s="23"/>
      <c r="AGW47" s="23"/>
      <c r="AGX47" s="23"/>
      <c r="AGY47" s="23"/>
      <c r="AGZ47" s="23"/>
      <c r="AHA47" s="23"/>
      <c r="AHB47" s="23"/>
      <c r="AHC47" s="23"/>
      <c r="AHD47" s="23"/>
      <c r="AHE47" s="23"/>
      <c r="AHF47" s="23"/>
      <c r="AHG47" s="23"/>
      <c r="AHH47" s="23"/>
      <c r="AHI47" s="23"/>
      <c r="AHJ47" s="23"/>
      <c r="AHK47" s="23"/>
      <c r="AHL47" s="23"/>
      <c r="AHM47" s="23"/>
      <c r="AHN47" s="23"/>
      <c r="AHO47" s="23"/>
      <c r="AHP47" s="23"/>
      <c r="AHQ47" s="23"/>
      <c r="AHR47" s="23"/>
      <c r="AHS47" s="23"/>
      <c r="AHT47" s="23"/>
      <c r="AHU47" s="23"/>
      <c r="AHV47" s="23"/>
      <c r="AHW47" s="23"/>
      <c r="AHX47" s="23"/>
      <c r="AHY47" s="23"/>
      <c r="AHZ47" s="23"/>
      <c r="AIA47" s="23"/>
      <c r="AIB47" s="23"/>
      <c r="AIC47" s="23"/>
      <c r="AID47" s="23"/>
      <c r="AIE47" s="23"/>
      <c r="AIF47" s="23"/>
      <c r="AIG47" s="23"/>
      <c r="AIH47" s="23"/>
      <c r="AII47" s="23"/>
      <c r="AIJ47" s="23"/>
      <c r="AIK47" s="23"/>
      <c r="AIL47" s="23"/>
      <c r="AIM47" s="23"/>
      <c r="AIN47" s="23"/>
      <c r="AIO47" s="23"/>
      <c r="AIP47" s="23"/>
      <c r="AIQ47" s="23"/>
      <c r="AIR47" s="23"/>
      <c r="AIS47" s="23"/>
      <c r="AIT47" s="23"/>
      <c r="AIU47" s="23"/>
      <c r="AIV47" s="23"/>
      <c r="AIW47" s="23"/>
      <c r="AIX47" s="23"/>
      <c r="AIY47" s="23"/>
      <c r="AIZ47" s="23"/>
      <c r="AJA47" s="23"/>
      <c r="AJB47" s="23"/>
      <c r="AJC47" s="23"/>
      <c r="AJD47" s="23"/>
      <c r="AJE47" s="23"/>
      <c r="AJF47" s="23"/>
      <c r="AJG47" s="23"/>
      <c r="AJH47" s="23"/>
      <c r="AJI47" s="23"/>
      <c r="AJJ47" s="23"/>
      <c r="AJK47" s="23"/>
      <c r="AJL47" s="23"/>
      <c r="AJM47" s="23"/>
      <c r="AJN47" s="23"/>
      <c r="AJO47" s="23"/>
      <c r="AJP47" s="23"/>
      <c r="AJQ47" s="23"/>
      <c r="AJR47" s="23"/>
      <c r="AJS47" s="23"/>
      <c r="AJT47" s="23"/>
      <c r="AJU47" s="23"/>
      <c r="AJV47" s="23"/>
      <c r="AJW47" s="23"/>
      <c r="AJX47" s="23"/>
      <c r="AJY47" s="23"/>
      <c r="AJZ47" s="23"/>
      <c r="AKA47" s="23"/>
      <c r="AKB47" s="23"/>
      <c r="AKC47" s="23"/>
      <c r="AKD47" s="23"/>
      <c r="AKE47" s="23"/>
      <c r="AKF47" s="23"/>
      <c r="AKG47" s="23"/>
      <c r="AKH47" s="23"/>
      <c r="AKI47" s="23"/>
      <c r="AKJ47" s="23"/>
      <c r="AKK47" s="23"/>
      <c r="AKL47" s="23"/>
      <c r="AKM47" s="23"/>
      <c r="AKN47" s="23"/>
      <c r="AKO47" s="23"/>
      <c r="AKP47" s="23"/>
      <c r="AKQ47" s="23"/>
      <c r="AKR47" s="23"/>
      <c r="AKS47" s="23"/>
      <c r="AKT47" s="23"/>
      <c r="AKU47" s="23"/>
      <c r="AKV47" s="23"/>
      <c r="AKW47" s="23"/>
      <c r="AKX47" s="23"/>
      <c r="AKY47" s="23"/>
      <c r="AKZ47" s="23"/>
      <c r="ALA47" s="23"/>
      <c r="ALB47" s="23"/>
      <c r="ALC47" s="23"/>
      <c r="ALD47" s="23"/>
      <c r="ALE47" s="23"/>
      <c r="ALF47" s="23"/>
      <c r="ALG47" s="23"/>
      <c r="ALH47" s="23"/>
      <c r="ALI47" s="23"/>
      <c r="ALJ47" s="23"/>
      <c r="ALK47" s="23"/>
      <c r="ALL47" s="23"/>
      <c r="ALM47" s="23"/>
      <c r="ALN47" s="23"/>
      <c r="ALO47" s="23"/>
      <c r="ALP47" s="23"/>
      <c r="ALQ47" s="23"/>
      <c r="ALR47" s="23"/>
      <c r="ALS47" s="23"/>
      <c r="ALT47" s="23"/>
      <c r="ALU47" s="23"/>
      <c r="ALV47" s="23"/>
      <c r="ALW47" s="23"/>
      <c r="ALX47" s="23"/>
      <c r="ALY47" s="23"/>
      <c r="ALZ47" s="23"/>
      <c r="AMA47" s="23"/>
      <c r="AMB47" s="23"/>
      <c r="AMC47" s="23"/>
      <c r="AMD47" s="23"/>
      <c r="AME47" s="23"/>
      <c r="AMF47" s="23"/>
      <c r="AMG47" s="23"/>
    </row>
    <row r="48" spans="1:1021" ht="15.75" customHeight="1">
      <c r="B48" s="60"/>
      <c r="C48" s="46"/>
      <c r="D48" s="46"/>
      <c r="E48" s="207" t="s">
        <v>96</v>
      </c>
      <c r="F48" s="208">
        <f t="shared" ref="F48:AK48" si="88">F8*F17</f>
        <v>5.5288484100000002</v>
      </c>
      <c r="G48" s="208">
        <f t="shared" si="88"/>
        <v>5.3950197281302419</v>
      </c>
      <c r="H48" s="208">
        <f t="shared" si="88"/>
        <v>5.1504342681348101</v>
      </c>
      <c r="I48" s="208">
        <f t="shared" si="88"/>
        <v>5.0730589437092455</v>
      </c>
      <c r="J48" s="208">
        <f t="shared" si="88"/>
        <v>5.05436409</v>
      </c>
      <c r="K48" s="208">
        <f t="shared" si="88"/>
        <v>4.8496515984801514</v>
      </c>
      <c r="L48" s="208">
        <f t="shared" si="88"/>
        <v>4.9895100000000001</v>
      </c>
      <c r="M48" s="208">
        <f t="shared" si="88"/>
        <v>5.5743972187500006</v>
      </c>
      <c r="N48" s="208">
        <f t="shared" si="88"/>
        <v>6.1831496250000013</v>
      </c>
      <c r="O48" s="208">
        <f t="shared" si="88"/>
        <v>6.8157672187500022</v>
      </c>
      <c r="P48" s="208">
        <f t="shared" si="88"/>
        <v>7.4722500000000007</v>
      </c>
      <c r="Q48" s="208">
        <f t="shared" si="88"/>
        <v>7.7756760000000007</v>
      </c>
      <c r="R48" s="208">
        <f t="shared" si="88"/>
        <v>8.0816940000000006</v>
      </c>
      <c r="S48" s="208">
        <f t="shared" si="88"/>
        <v>8.3903040000000022</v>
      </c>
      <c r="T48" s="208">
        <f t="shared" si="88"/>
        <v>8.701506000000002</v>
      </c>
      <c r="U48" s="208">
        <f>U8*U17</f>
        <v>9.0152999999999999</v>
      </c>
      <c r="V48" s="208">
        <f t="shared" si="88"/>
        <v>9.1372050000000016</v>
      </c>
      <c r="W48" s="208">
        <f t="shared" si="88"/>
        <v>9.2591100000000015</v>
      </c>
      <c r="X48" s="208">
        <f t="shared" si="88"/>
        <v>9.3810150000000032</v>
      </c>
      <c r="Y48" s="208">
        <f t="shared" si="88"/>
        <v>9.5029200000000031</v>
      </c>
      <c r="Z48" s="208">
        <f t="shared" si="88"/>
        <v>9.6248250000000048</v>
      </c>
      <c r="AA48" s="208">
        <f t="shared" si="88"/>
        <v>9.7467300000000048</v>
      </c>
      <c r="AB48" s="208">
        <f t="shared" si="88"/>
        <v>9.8686350000000065</v>
      </c>
      <c r="AC48" s="208">
        <f t="shared" si="88"/>
        <v>9.9905400000000064</v>
      </c>
      <c r="AD48" s="208">
        <f t="shared" si="88"/>
        <v>10.112445000000008</v>
      </c>
      <c r="AE48" s="208">
        <f t="shared" si="88"/>
        <v>10.234350000000008</v>
      </c>
      <c r="AF48" s="208">
        <f t="shared" si="88"/>
        <v>10.356255000000008</v>
      </c>
      <c r="AG48" s="208">
        <f t="shared" si="88"/>
        <v>10.47816000000001</v>
      </c>
      <c r="AH48" s="208">
        <f t="shared" si="88"/>
        <v>10.60006500000001</v>
      </c>
      <c r="AI48" s="208">
        <f t="shared" si="88"/>
        <v>10.721970000000011</v>
      </c>
      <c r="AJ48" s="208">
        <f t="shared" si="88"/>
        <v>10.843875000000011</v>
      </c>
      <c r="AK48" s="208">
        <f t="shared" si="88"/>
        <v>10.965780000000013</v>
      </c>
      <c r="AL48" s="208">
        <f t="shared" ref="AL48:BS48" si="89">AL8*AL17</f>
        <v>11.087685000000013</v>
      </c>
      <c r="AM48" s="208">
        <f t="shared" si="89"/>
        <v>11.209590000000015</v>
      </c>
      <c r="AN48" s="208">
        <f t="shared" si="89"/>
        <v>11.331495000000015</v>
      </c>
      <c r="AO48" s="208">
        <f t="shared" si="89"/>
        <v>11.453400000000002</v>
      </c>
      <c r="AP48" s="208">
        <f t="shared" si="89"/>
        <v>11.50254</v>
      </c>
      <c r="AQ48" s="208">
        <f t="shared" si="89"/>
        <v>11.551679999999999</v>
      </c>
      <c r="AR48" s="208">
        <f t="shared" si="89"/>
        <v>11.600819999999999</v>
      </c>
      <c r="AS48" s="208">
        <f t="shared" si="89"/>
        <v>11.649959999999998</v>
      </c>
      <c r="AT48" s="208">
        <f t="shared" si="89"/>
        <v>11.699099999999998</v>
      </c>
      <c r="AU48" s="208">
        <f t="shared" si="89"/>
        <v>11.748239999999997</v>
      </c>
      <c r="AV48" s="208">
        <f t="shared" si="89"/>
        <v>11.797379999999997</v>
      </c>
      <c r="AW48" s="208">
        <f t="shared" si="89"/>
        <v>11.846519999999996</v>
      </c>
      <c r="AX48" s="208">
        <f t="shared" si="89"/>
        <v>11.895659999999996</v>
      </c>
      <c r="AY48" s="208">
        <f t="shared" si="89"/>
        <v>11.944799999999994</v>
      </c>
      <c r="AZ48" s="208">
        <f t="shared" si="89"/>
        <v>11.993939999999993</v>
      </c>
      <c r="BA48" s="208">
        <f t="shared" si="89"/>
        <v>12.043079999999993</v>
      </c>
      <c r="BB48" s="208">
        <f t="shared" si="89"/>
        <v>12.092219999999992</v>
      </c>
      <c r="BC48" s="208">
        <f t="shared" si="89"/>
        <v>12.141359999999992</v>
      </c>
      <c r="BD48" s="208">
        <f t="shared" si="89"/>
        <v>12.190499999999991</v>
      </c>
      <c r="BE48" s="208">
        <f t="shared" si="89"/>
        <v>12.239639999999991</v>
      </c>
      <c r="BF48" s="208">
        <f t="shared" si="89"/>
        <v>12.28877999999999</v>
      </c>
      <c r="BG48" s="208">
        <f t="shared" si="89"/>
        <v>12.33791999999999</v>
      </c>
      <c r="BH48" s="208">
        <f t="shared" si="89"/>
        <v>12.387059999999988</v>
      </c>
      <c r="BI48" s="208">
        <f t="shared" si="89"/>
        <v>12.436199999999987</v>
      </c>
      <c r="BJ48" s="208">
        <f t="shared" si="89"/>
        <v>12.485339999999987</v>
      </c>
      <c r="BK48" s="208">
        <f t="shared" si="89"/>
        <v>12.534479999999986</v>
      </c>
      <c r="BL48" s="208">
        <f t="shared" si="89"/>
        <v>12.583619999999986</v>
      </c>
      <c r="BM48" s="208">
        <f t="shared" si="89"/>
        <v>12.632759999999985</v>
      </c>
      <c r="BN48" s="208">
        <f t="shared" si="89"/>
        <v>12.681899999999985</v>
      </c>
      <c r="BO48" s="208">
        <f t="shared" si="89"/>
        <v>12.731039999999984</v>
      </c>
      <c r="BP48" s="208">
        <f t="shared" si="89"/>
        <v>12.780179999999982</v>
      </c>
      <c r="BQ48" s="208">
        <f t="shared" si="89"/>
        <v>12.829319999999981</v>
      </c>
      <c r="BR48" s="208">
        <f t="shared" si="89"/>
        <v>12.878459999999981</v>
      </c>
      <c r="BS48" s="208">
        <f t="shared" si="89"/>
        <v>12.927600000000002</v>
      </c>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c r="DE48" s="23"/>
      <c r="DF48" s="23"/>
      <c r="DG48" s="23"/>
      <c r="DH48" s="23"/>
      <c r="DI48" s="23"/>
      <c r="DJ48" s="23"/>
      <c r="DK48" s="23"/>
      <c r="DL48" s="23"/>
      <c r="DM48" s="23"/>
      <c r="DN48" s="23"/>
      <c r="DO48" s="23"/>
      <c r="DP48" s="23"/>
      <c r="DQ48" s="23"/>
      <c r="DR48" s="23"/>
      <c r="DS48" s="23"/>
      <c r="DT48" s="23"/>
      <c r="DU48" s="23"/>
      <c r="DV48" s="23"/>
      <c r="DW48" s="23"/>
      <c r="DX48" s="23"/>
      <c r="DY48" s="23"/>
      <c r="DZ48" s="23"/>
      <c r="EA48" s="23"/>
      <c r="EB48" s="23"/>
      <c r="EC48" s="23"/>
      <c r="ED48" s="23"/>
      <c r="EE48" s="23"/>
      <c r="EF48" s="23"/>
      <c r="EG48" s="23"/>
      <c r="EH48" s="23"/>
      <c r="EI48" s="23"/>
      <c r="EJ48" s="23"/>
      <c r="EK48" s="23"/>
      <c r="EL48" s="23"/>
      <c r="EM48" s="23"/>
      <c r="EN48" s="23"/>
      <c r="EO48" s="23"/>
      <c r="EP48" s="23"/>
      <c r="EQ48" s="23"/>
      <c r="ER48" s="23"/>
      <c r="ES48" s="23"/>
      <c r="ET48" s="23"/>
      <c r="EU48" s="23"/>
      <c r="EV48" s="23"/>
      <c r="EW48" s="23"/>
      <c r="EX48" s="23"/>
      <c r="EY48" s="23"/>
      <c r="EZ48" s="23"/>
      <c r="FA48" s="23"/>
      <c r="FB48" s="23"/>
      <c r="FC48" s="23"/>
      <c r="FD48" s="23"/>
      <c r="FE48" s="23"/>
      <c r="FF48" s="23"/>
      <c r="FG48" s="23"/>
      <c r="FH48" s="23"/>
      <c r="FI48" s="23"/>
      <c r="FJ48" s="23"/>
      <c r="FK48" s="23"/>
      <c r="FL48" s="23"/>
      <c r="FM48" s="23"/>
      <c r="FN48" s="23"/>
      <c r="FO48" s="23"/>
      <c r="FP48" s="23"/>
      <c r="FQ48" s="23"/>
      <c r="FR48" s="23"/>
      <c r="FS48" s="23"/>
      <c r="FT48" s="23"/>
      <c r="FU48" s="23"/>
      <c r="FV48" s="23"/>
      <c r="FW48" s="23"/>
      <c r="FX48" s="23"/>
      <c r="FY48" s="23"/>
      <c r="FZ48" s="23"/>
      <c r="GA48" s="23"/>
      <c r="GB48" s="23"/>
      <c r="GC48" s="23"/>
      <c r="GD48" s="23"/>
      <c r="GE48" s="23"/>
      <c r="GF48" s="23"/>
      <c r="GG48" s="23"/>
      <c r="GH48" s="23"/>
      <c r="GI48" s="23"/>
      <c r="GJ48" s="23"/>
      <c r="GK48" s="23"/>
      <c r="GL48" s="23"/>
      <c r="GM48" s="23"/>
      <c r="GN48" s="23"/>
      <c r="GO48" s="23"/>
      <c r="GP48" s="23"/>
      <c r="GQ48" s="23"/>
      <c r="GR48" s="23"/>
      <c r="GS48" s="23"/>
      <c r="GT48" s="23"/>
      <c r="GU48" s="23"/>
      <c r="GV48" s="23"/>
      <c r="GW48" s="23"/>
      <c r="GX48" s="23"/>
      <c r="GY48" s="23"/>
      <c r="GZ48" s="23"/>
      <c r="HA48" s="23"/>
      <c r="HB48" s="23"/>
      <c r="HC48" s="23"/>
      <c r="HD48" s="23"/>
      <c r="HE48" s="23"/>
      <c r="HF48" s="23"/>
      <c r="HG48" s="23"/>
      <c r="HH48" s="23"/>
      <c r="HI48" s="23"/>
      <c r="HJ48" s="23"/>
      <c r="HK48" s="23"/>
      <c r="HL48" s="23"/>
      <c r="HM48" s="23"/>
      <c r="HN48" s="23"/>
      <c r="HO48" s="23"/>
      <c r="HP48" s="23"/>
      <c r="HQ48" s="23"/>
      <c r="HR48" s="23"/>
      <c r="HS48" s="23"/>
      <c r="HT48" s="23"/>
      <c r="HU48" s="23"/>
      <c r="HV48" s="23"/>
      <c r="HW48" s="23"/>
      <c r="HX48" s="23"/>
      <c r="HY48" s="23"/>
      <c r="HZ48" s="23"/>
      <c r="IA48" s="23"/>
      <c r="IB48" s="23"/>
      <c r="IC48" s="23"/>
      <c r="ID48" s="23"/>
      <c r="IE48" s="23"/>
      <c r="IF48" s="23"/>
      <c r="IG48" s="23"/>
      <c r="IH48" s="23"/>
      <c r="II48" s="23"/>
      <c r="IJ48" s="23"/>
      <c r="IK48" s="23"/>
      <c r="IL48" s="23"/>
      <c r="IM48" s="23"/>
      <c r="IN48" s="23"/>
      <c r="IO48" s="23"/>
      <c r="IP48" s="23"/>
      <c r="IQ48" s="23"/>
      <c r="IR48" s="23"/>
      <c r="IS48" s="23"/>
      <c r="IT48" s="23"/>
      <c r="IU48" s="23"/>
      <c r="IV48" s="23"/>
      <c r="IW48" s="23"/>
      <c r="IX48" s="23"/>
      <c r="IY48" s="23"/>
      <c r="IZ48" s="23"/>
      <c r="JA48" s="23"/>
      <c r="JB48" s="23"/>
      <c r="JC48" s="23"/>
      <c r="JD48" s="23"/>
      <c r="JE48" s="23"/>
      <c r="JF48" s="23"/>
      <c r="JG48" s="23"/>
      <c r="JH48" s="23"/>
      <c r="JI48" s="23"/>
      <c r="JJ48" s="23"/>
      <c r="JK48" s="23"/>
      <c r="JL48" s="23"/>
      <c r="JM48" s="23"/>
      <c r="JN48" s="23"/>
      <c r="JO48" s="23"/>
      <c r="JP48" s="23"/>
      <c r="JQ48" s="23"/>
      <c r="JR48" s="23"/>
      <c r="JS48" s="23"/>
      <c r="JT48" s="23"/>
      <c r="JU48" s="23"/>
      <c r="JV48" s="23"/>
      <c r="JW48" s="23"/>
      <c r="JX48" s="23"/>
      <c r="JY48" s="23"/>
      <c r="JZ48" s="23"/>
      <c r="KA48" s="23"/>
      <c r="KB48" s="23"/>
      <c r="KC48" s="23"/>
      <c r="KD48" s="23"/>
      <c r="KE48" s="23"/>
      <c r="KF48" s="23"/>
      <c r="KG48" s="23"/>
      <c r="KH48" s="23"/>
      <c r="KI48" s="23"/>
      <c r="KJ48" s="23"/>
      <c r="KK48" s="23"/>
      <c r="KL48" s="23"/>
      <c r="KM48" s="23"/>
      <c r="KN48" s="23"/>
      <c r="KO48" s="23"/>
      <c r="KP48" s="23"/>
      <c r="KQ48" s="23"/>
      <c r="KR48" s="23"/>
      <c r="KS48" s="23"/>
      <c r="KT48" s="23"/>
      <c r="KU48" s="23"/>
      <c r="KV48" s="23"/>
      <c r="KW48" s="23"/>
      <c r="KX48" s="23"/>
      <c r="KY48" s="23"/>
      <c r="KZ48" s="23"/>
      <c r="LA48" s="23"/>
      <c r="LB48" s="23"/>
      <c r="LC48" s="23"/>
      <c r="LD48" s="23"/>
      <c r="LE48" s="23"/>
      <c r="LF48" s="23"/>
      <c r="LG48" s="23"/>
      <c r="LH48" s="23"/>
      <c r="LI48" s="23"/>
      <c r="LJ48" s="23"/>
      <c r="LK48" s="23"/>
      <c r="LL48" s="23"/>
      <c r="LM48" s="23"/>
      <c r="LN48" s="23"/>
      <c r="LO48" s="23"/>
      <c r="LP48" s="23"/>
      <c r="LQ48" s="23"/>
      <c r="LR48" s="23"/>
      <c r="LS48" s="23"/>
      <c r="LT48" s="23"/>
      <c r="LU48" s="23"/>
      <c r="LV48" s="23"/>
      <c r="LW48" s="23"/>
      <c r="LX48" s="23"/>
      <c r="LY48" s="23"/>
      <c r="LZ48" s="23"/>
      <c r="MA48" s="23"/>
      <c r="MB48" s="23"/>
      <c r="MC48" s="23"/>
      <c r="MD48" s="23"/>
      <c r="ME48" s="23"/>
      <c r="MF48" s="23"/>
      <c r="MG48" s="23"/>
      <c r="MH48" s="23"/>
      <c r="MI48" s="23"/>
      <c r="MJ48" s="23"/>
      <c r="MK48" s="23"/>
      <c r="ML48" s="23"/>
      <c r="MM48" s="23"/>
      <c r="MN48" s="23"/>
      <c r="MO48" s="23"/>
      <c r="MP48" s="23"/>
      <c r="MQ48" s="23"/>
      <c r="MR48" s="23"/>
      <c r="MS48" s="23"/>
      <c r="MT48" s="23"/>
      <c r="MU48" s="23"/>
      <c r="MV48" s="23"/>
      <c r="MW48" s="23"/>
      <c r="MX48" s="23"/>
      <c r="MY48" s="23"/>
      <c r="MZ48" s="23"/>
      <c r="NA48" s="23"/>
      <c r="NB48" s="23"/>
      <c r="NC48" s="23"/>
      <c r="ND48" s="23"/>
      <c r="NE48" s="23"/>
      <c r="NF48" s="23"/>
      <c r="NG48" s="23"/>
      <c r="NH48" s="23"/>
      <c r="NI48" s="23"/>
      <c r="NJ48" s="23"/>
      <c r="NK48" s="23"/>
      <c r="NL48" s="23"/>
      <c r="NM48" s="23"/>
      <c r="NN48" s="23"/>
      <c r="NO48" s="23"/>
      <c r="NP48" s="23"/>
      <c r="NQ48" s="23"/>
      <c r="NR48" s="23"/>
      <c r="NS48" s="23"/>
      <c r="NT48" s="23"/>
      <c r="NU48" s="23"/>
      <c r="NV48" s="23"/>
      <c r="NW48" s="23"/>
      <c r="NX48" s="23"/>
      <c r="NY48" s="23"/>
      <c r="NZ48" s="23"/>
      <c r="OA48" s="23"/>
      <c r="OB48" s="23"/>
      <c r="OC48" s="23"/>
      <c r="OD48" s="23"/>
      <c r="OE48" s="23"/>
      <c r="OF48" s="23"/>
      <c r="OG48" s="23"/>
      <c r="OH48" s="23"/>
      <c r="OI48" s="23"/>
      <c r="OJ48" s="23"/>
      <c r="OK48" s="23"/>
      <c r="OL48" s="23"/>
      <c r="OM48" s="23"/>
      <c r="ON48" s="23"/>
      <c r="OO48" s="23"/>
      <c r="OP48" s="23"/>
      <c r="OQ48" s="23"/>
      <c r="OR48" s="23"/>
      <c r="OS48" s="23"/>
      <c r="OT48" s="23"/>
      <c r="OU48" s="23"/>
      <c r="OV48" s="23"/>
      <c r="OW48" s="23"/>
      <c r="OX48" s="23"/>
      <c r="OY48" s="23"/>
      <c r="OZ48" s="23"/>
      <c r="PA48" s="23"/>
      <c r="PB48" s="23"/>
      <c r="PC48" s="23"/>
      <c r="PD48" s="23"/>
      <c r="PE48" s="23"/>
      <c r="PF48" s="23"/>
      <c r="PG48" s="23"/>
      <c r="PH48" s="23"/>
      <c r="PI48" s="23"/>
      <c r="PJ48" s="23"/>
      <c r="PK48" s="23"/>
      <c r="PL48" s="23"/>
      <c r="PM48" s="23"/>
      <c r="PN48" s="23"/>
      <c r="PO48" s="23"/>
      <c r="PP48" s="23"/>
      <c r="PQ48" s="23"/>
      <c r="PR48" s="23"/>
      <c r="PS48" s="23"/>
      <c r="PT48" s="23"/>
      <c r="PU48" s="23"/>
      <c r="PV48" s="23"/>
      <c r="PW48" s="23"/>
      <c r="PX48" s="23"/>
      <c r="PY48" s="23"/>
      <c r="PZ48" s="23"/>
      <c r="QA48" s="23"/>
      <c r="QB48" s="23"/>
      <c r="QC48" s="23"/>
      <c r="QD48" s="23"/>
      <c r="QE48" s="23"/>
      <c r="QF48" s="23"/>
      <c r="QG48" s="23"/>
      <c r="QH48" s="23"/>
      <c r="QI48" s="23"/>
      <c r="QJ48" s="23"/>
      <c r="QK48" s="23"/>
      <c r="QL48" s="23"/>
      <c r="QM48" s="23"/>
      <c r="QN48" s="23"/>
      <c r="QO48" s="23"/>
      <c r="QP48" s="23"/>
      <c r="QQ48" s="23"/>
      <c r="QR48" s="23"/>
      <c r="QS48" s="23"/>
      <c r="QT48" s="23"/>
      <c r="QU48" s="23"/>
      <c r="QV48" s="23"/>
      <c r="QW48" s="23"/>
      <c r="QX48" s="23"/>
      <c r="QY48" s="23"/>
      <c r="QZ48" s="23"/>
      <c r="RA48" s="23"/>
      <c r="RB48" s="23"/>
      <c r="RC48" s="23"/>
      <c r="RD48" s="23"/>
      <c r="RE48" s="23"/>
      <c r="RF48" s="23"/>
      <c r="RG48" s="23"/>
      <c r="RH48" s="23"/>
      <c r="RI48" s="23"/>
      <c r="RJ48" s="23"/>
      <c r="RK48" s="23"/>
      <c r="RL48" s="23"/>
      <c r="RM48" s="23"/>
      <c r="RN48" s="23"/>
      <c r="RO48" s="23"/>
      <c r="RP48" s="23"/>
      <c r="RQ48" s="23"/>
      <c r="RR48" s="23"/>
      <c r="RS48" s="23"/>
      <c r="RT48" s="23"/>
      <c r="RU48" s="23"/>
      <c r="RV48" s="23"/>
      <c r="RW48" s="23"/>
      <c r="RX48" s="23"/>
      <c r="RY48" s="23"/>
      <c r="RZ48" s="23"/>
      <c r="SA48" s="23"/>
      <c r="SB48" s="23"/>
      <c r="SC48" s="23"/>
      <c r="SD48" s="23"/>
      <c r="SE48" s="23"/>
      <c r="SF48" s="23"/>
      <c r="SG48" s="23"/>
      <c r="SH48" s="23"/>
      <c r="SI48" s="23"/>
      <c r="SJ48" s="23"/>
      <c r="SK48" s="23"/>
      <c r="SL48" s="23"/>
      <c r="SM48" s="23"/>
      <c r="SN48" s="23"/>
      <c r="SO48" s="23"/>
      <c r="SP48" s="23"/>
      <c r="SQ48" s="23"/>
      <c r="SR48" s="23"/>
      <c r="SS48" s="23"/>
      <c r="ST48" s="23"/>
      <c r="SU48" s="23"/>
      <c r="SV48" s="23"/>
      <c r="SW48" s="23"/>
      <c r="SX48" s="23"/>
      <c r="SY48" s="23"/>
      <c r="SZ48" s="23"/>
      <c r="TA48" s="23"/>
      <c r="TB48" s="23"/>
      <c r="TC48" s="23"/>
      <c r="TD48" s="23"/>
      <c r="TE48" s="23"/>
      <c r="TF48" s="23"/>
      <c r="TG48" s="23"/>
      <c r="TH48" s="23"/>
      <c r="TI48" s="23"/>
      <c r="TJ48" s="23"/>
      <c r="TK48" s="23"/>
      <c r="TL48" s="23"/>
      <c r="TM48" s="23"/>
      <c r="TN48" s="23"/>
      <c r="TO48" s="23"/>
      <c r="TP48" s="23"/>
      <c r="TQ48" s="23"/>
      <c r="TR48" s="23"/>
      <c r="TS48" s="23"/>
      <c r="TT48" s="23"/>
      <c r="TU48" s="23"/>
      <c r="TV48" s="23"/>
      <c r="TW48" s="23"/>
      <c r="TX48" s="23"/>
      <c r="TY48" s="23"/>
      <c r="TZ48" s="23"/>
      <c r="UA48" s="23"/>
      <c r="UB48" s="23"/>
      <c r="UC48" s="23"/>
      <c r="UD48" s="23"/>
      <c r="UE48" s="23"/>
      <c r="UF48" s="23"/>
      <c r="UG48" s="23"/>
      <c r="UH48" s="23"/>
      <c r="UI48" s="23"/>
      <c r="UJ48" s="23"/>
      <c r="UK48" s="23"/>
      <c r="UL48" s="23"/>
      <c r="UM48" s="23"/>
      <c r="UN48" s="23"/>
      <c r="UO48" s="23"/>
      <c r="UP48" s="23"/>
      <c r="UQ48" s="23"/>
      <c r="UR48" s="23"/>
      <c r="US48" s="23"/>
      <c r="UT48" s="23"/>
      <c r="UU48" s="23"/>
      <c r="UV48" s="23"/>
      <c r="UW48" s="23"/>
      <c r="UX48" s="23"/>
      <c r="UY48" s="23"/>
      <c r="UZ48" s="23"/>
      <c r="VA48" s="23"/>
      <c r="VB48" s="23"/>
      <c r="VC48" s="23"/>
      <c r="VD48" s="23"/>
      <c r="VE48" s="23"/>
      <c r="VF48" s="23"/>
      <c r="VG48" s="23"/>
      <c r="VH48" s="23"/>
      <c r="VI48" s="23"/>
      <c r="VJ48" s="23"/>
      <c r="VK48" s="23"/>
      <c r="VL48" s="23"/>
      <c r="VM48" s="23"/>
      <c r="VN48" s="23"/>
      <c r="VO48" s="23"/>
      <c r="VP48" s="23"/>
      <c r="VQ48" s="23"/>
      <c r="VR48" s="23"/>
      <c r="VS48" s="23"/>
      <c r="VT48" s="23"/>
      <c r="VU48" s="23"/>
      <c r="VV48" s="23"/>
      <c r="VW48" s="23"/>
      <c r="VX48" s="23"/>
      <c r="VY48" s="23"/>
      <c r="VZ48" s="23"/>
      <c r="WA48" s="23"/>
      <c r="WB48" s="23"/>
      <c r="WC48" s="23"/>
      <c r="WD48" s="23"/>
      <c r="WE48" s="23"/>
      <c r="WF48" s="23"/>
      <c r="WG48" s="23"/>
      <c r="WH48" s="23"/>
      <c r="WI48" s="23"/>
      <c r="WJ48" s="23"/>
      <c r="WK48" s="23"/>
      <c r="WL48" s="23"/>
      <c r="WM48" s="23"/>
      <c r="WN48" s="23"/>
      <c r="WO48" s="23"/>
      <c r="WP48" s="23"/>
      <c r="WQ48" s="23"/>
      <c r="WR48" s="23"/>
      <c r="WS48" s="23"/>
      <c r="WT48" s="23"/>
      <c r="WU48" s="23"/>
      <c r="WV48" s="23"/>
      <c r="WW48" s="23"/>
      <c r="WX48" s="23"/>
      <c r="WY48" s="23"/>
      <c r="WZ48" s="23"/>
      <c r="XA48" s="23"/>
      <c r="XB48" s="23"/>
      <c r="XC48" s="23"/>
      <c r="XD48" s="23"/>
      <c r="XE48" s="23"/>
      <c r="XF48" s="23"/>
      <c r="XG48" s="23"/>
      <c r="XH48" s="23"/>
      <c r="XI48" s="23"/>
      <c r="XJ48" s="23"/>
      <c r="XK48" s="23"/>
      <c r="XL48" s="23"/>
      <c r="XM48" s="23"/>
      <c r="XN48" s="23"/>
      <c r="XO48" s="23"/>
      <c r="XP48" s="23"/>
      <c r="XQ48" s="23"/>
      <c r="XR48" s="23"/>
      <c r="XS48" s="23"/>
      <c r="XT48" s="23"/>
      <c r="XU48" s="23"/>
      <c r="XV48" s="23"/>
      <c r="XW48" s="23"/>
      <c r="XX48" s="23"/>
      <c r="XY48" s="23"/>
      <c r="XZ48" s="23"/>
      <c r="YA48" s="23"/>
      <c r="YB48" s="23"/>
      <c r="YC48" s="23"/>
      <c r="YD48" s="23"/>
      <c r="YE48" s="23"/>
      <c r="YF48" s="23"/>
      <c r="YG48" s="23"/>
      <c r="YH48" s="23"/>
      <c r="YI48" s="23"/>
      <c r="YJ48" s="23"/>
      <c r="YK48" s="23"/>
      <c r="YL48" s="23"/>
      <c r="YM48" s="23"/>
      <c r="YN48" s="23"/>
      <c r="YO48" s="23"/>
      <c r="YP48" s="23"/>
      <c r="YQ48" s="23"/>
      <c r="YR48" s="23"/>
      <c r="YS48" s="23"/>
      <c r="YT48" s="23"/>
      <c r="YU48" s="23"/>
      <c r="YV48" s="23"/>
      <c r="YW48" s="23"/>
      <c r="YX48" s="23"/>
      <c r="YY48" s="23"/>
      <c r="YZ48" s="23"/>
      <c r="ZA48" s="23"/>
      <c r="ZB48" s="23"/>
      <c r="ZC48" s="23"/>
      <c r="ZD48" s="23"/>
      <c r="ZE48" s="23"/>
      <c r="ZF48" s="23"/>
      <c r="ZG48" s="23"/>
      <c r="ZH48" s="23"/>
      <c r="ZI48" s="23"/>
      <c r="ZJ48" s="23"/>
      <c r="ZK48" s="23"/>
      <c r="ZL48" s="23"/>
      <c r="ZM48" s="23"/>
      <c r="ZN48" s="23"/>
      <c r="ZO48" s="23"/>
      <c r="ZP48" s="23"/>
      <c r="ZQ48" s="23"/>
      <c r="ZR48" s="23"/>
      <c r="ZS48" s="23"/>
      <c r="ZT48" s="23"/>
      <c r="ZU48" s="23"/>
      <c r="ZV48" s="23"/>
      <c r="ZW48" s="23"/>
      <c r="ZX48" s="23"/>
      <c r="ZY48" s="23"/>
      <c r="ZZ48" s="23"/>
      <c r="AAA48" s="23"/>
      <c r="AAB48" s="23"/>
      <c r="AAC48" s="23"/>
      <c r="AAD48" s="23"/>
      <c r="AAE48" s="23"/>
      <c r="AAF48" s="23"/>
      <c r="AAG48" s="23"/>
      <c r="AAH48" s="23"/>
      <c r="AAI48" s="23"/>
      <c r="AAJ48" s="23"/>
      <c r="AAK48" s="23"/>
      <c r="AAL48" s="23"/>
      <c r="AAM48" s="23"/>
      <c r="AAN48" s="23"/>
      <c r="AAO48" s="23"/>
      <c r="AAP48" s="23"/>
      <c r="AAQ48" s="23"/>
      <c r="AAR48" s="23"/>
      <c r="AAS48" s="23"/>
      <c r="AAT48" s="23"/>
      <c r="AAU48" s="23"/>
      <c r="AAV48" s="23"/>
      <c r="AAW48" s="23"/>
      <c r="AAX48" s="23"/>
      <c r="AAY48" s="23"/>
      <c r="AAZ48" s="23"/>
      <c r="ABA48" s="23"/>
      <c r="ABB48" s="23"/>
      <c r="ABC48" s="23"/>
      <c r="ABD48" s="23"/>
      <c r="ABE48" s="23"/>
      <c r="ABF48" s="23"/>
      <c r="ABG48" s="23"/>
      <c r="ABH48" s="23"/>
      <c r="ABI48" s="23"/>
      <c r="ABJ48" s="23"/>
      <c r="ABK48" s="23"/>
      <c r="ABL48" s="23"/>
      <c r="ABM48" s="23"/>
      <c r="ABN48" s="23"/>
      <c r="ABO48" s="23"/>
      <c r="ABP48" s="23"/>
      <c r="ABQ48" s="23"/>
      <c r="ABR48" s="23"/>
      <c r="ABS48" s="23"/>
      <c r="ABT48" s="23"/>
      <c r="ABU48" s="23"/>
      <c r="ABV48" s="23"/>
      <c r="ABW48" s="23"/>
      <c r="ABX48" s="23"/>
      <c r="ABY48" s="23"/>
      <c r="ABZ48" s="23"/>
      <c r="ACA48" s="23"/>
      <c r="ACB48" s="23"/>
      <c r="ACC48" s="23"/>
      <c r="ACD48" s="23"/>
      <c r="ACE48" s="23"/>
      <c r="ACF48" s="23"/>
      <c r="ACG48" s="23"/>
      <c r="ACH48" s="23"/>
      <c r="ACI48" s="23"/>
      <c r="ACJ48" s="23"/>
      <c r="ACK48" s="23"/>
      <c r="ACL48" s="23"/>
      <c r="ACM48" s="23"/>
      <c r="ACN48" s="23"/>
      <c r="ACO48" s="23"/>
      <c r="ACP48" s="23"/>
      <c r="ACQ48" s="23"/>
      <c r="ACR48" s="23"/>
      <c r="ACS48" s="23"/>
      <c r="ACT48" s="23"/>
      <c r="ACU48" s="23"/>
      <c r="ACV48" s="23"/>
      <c r="ACW48" s="23"/>
      <c r="ACX48" s="23"/>
      <c r="ACY48" s="23"/>
      <c r="ACZ48" s="23"/>
      <c r="ADA48" s="23"/>
      <c r="ADB48" s="23"/>
      <c r="ADC48" s="23"/>
      <c r="ADD48" s="23"/>
      <c r="ADE48" s="23"/>
      <c r="ADF48" s="23"/>
      <c r="ADG48" s="23"/>
      <c r="ADH48" s="23"/>
      <c r="ADI48" s="23"/>
      <c r="ADJ48" s="23"/>
      <c r="ADK48" s="23"/>
      <c r="ADL48" s="23"/>
      <c r="ADM48" s="23"/>
      <c r="ADN48" s="23"/>
      <c r="ADO48" s="23"/>
      <c r="ADP48" s="23"/>
      <c r="ADQ48" s="23"/>
      <c r="ADR48" s="23"/>
      <c r="ADS48" s="23"/>
      <c r="ADT48" s="23"/>
      <c r="ADU48" s="23"/>
      <c r="ADV48" s="23"/>
      <c r="ADW48" s="23"/>
      <c r="ADX48" s="23"/>
      <c r="ADY48" s="23"/>
      <c r="ADZ48" s="23"/>
      <c r="AEA48" s="23"/>
      <c r="AEB48" s="23"/>
      <c r="AEC48" s="23"/>
      <c r="AED48" s="23"/>
      <c r="AEE48" s="23"/>
      <c r="AEF48" s="23"/>
      <c r="AEG48" s="23"/>
      <c r="AEH48" s="23"/>
      <c r="AEI48" s="23"/>
      <c r="AEJ48" s="23"/>
      <c r="AEK48" s="23"/>
      <c r="AEL48" s="23"/>
      <c r="AEM48" s="23"/>
      <c r="AEN48" s="23"/>
      <c r="AEO48" s="23"/>
      <c r="AEP48" s="23"/>
      <c r="AEQ48" s="23"/>
      <c r="AER48" s="23"/>
      <c r="AES48" s="23"/>
      <c r="AET48" s="23"/>
      <c r="AEU48" s="23"/>
      <c r="AEV48" s="23"/>
      <c r="AEW48" s="23"/>
      <c r="AEX48" s="23"/>
      <c r="AEY48" s="23"/>
      <c r="AEZ48" s="23"/>
      <c r="AFA48" s="23"/>
      <c r="AFB48" s="23"/>
      <c r="AFC48" s="23"/>
      <c r="AFD48" s="23"/>
      <c r="AFE48" s="23"/>
      <c r="AFF48" s="23"/>
      <c r="AFG48" s="23"/>
      <c r="AFH48" s="23"/>
      <c r="AFI48" s="23"/>
      <c r="AFJ48" s="23"/>
      <c r="AFK48" s="23"/>
      <c r="AFL48" s="23"/>
      <c r="AFM48" s="23"/>
      <c r="AFN48" s="23"/>
      <c r="AFO48" s="23"/>
      <c r="AFP48" s="23"/>
      <c r="AFQ48" s="23"/>
      <c r="AFR48" s="23"/>
      <c r="AFS48" s="23"/>
      <c r="AFT48" s="23"/>
      <c r="AFU48" s="23"/>
      <c r="AFV48" s="23"/>
      <c r="AFW48" s="23"/>
      <c r="AFX48" s="23"/>
      <c r="AFY48" s="23"/>
      <c r="AFZ48" s="23"/>
      <c r="AGA48" s="23"/>
      <c r="AGB48" s="23"/>
      <c r="AGC48" s="23"/>
      <c r="AGD48" s="23"/>
      <c r="AGE48" s="23"/>
      <c r="AGF48" s="23"/>
      <c r="AGG48" s="23"/>
      <c r="AGH48" s="23"/>
      <c r="AGI48" s="23"/>
      <c r="AGJ48" s="23"/>
      <c r="AGK48" s="23"/>
      <c r="AGL48" s="23"/>
      <c r="AGM48" s="23"/>
      <c r="AGN48" s="23"/>
      <c r="AGO48" s="23"/>
      <c r="AGP48" s="23"/>
      <c r="AGQ48" s="23"/>
      <c r="AGR48" s="23"/>
      <c r="AGS48" s="23"/>
      <c r="AGT48" s="23"/>
      <c r="AGU48" s="23"/>
      <c r="AGV48" s="23"/>
      <c r="AGW48" s="23"/>
      <c r="AGX48" s="23"/>
      <c r="AGY48" s="23"/>
      <c r="AGZ48" s="23"/>
      <c r="AHA48" s="23"/>
      <c r="AHB48" s="23"/>
      <c r="AHC48" s="23"/>
      <c r="AHD48" s="23"/>
      <c r="AHE48" s="23"/>
      <c r="AHF48" s="23"/>
      <c r="AHG48" s="23"/>
      <c r="AHH48" s="23"/>
      <c r="AHI48" s="23"/>
      <c r="AHJ48" s="23"/>
      <c r="AHK48" s="23"/>
      <c r="AHL48" s="23"/>
      <c r="AHM48" s="23"/>
      <c r="AHN48" s="23"/>
      <c r="AHO48" s="23"/>
      <c r="AHP48" s="23"/>
      <c r="AHQ48" s="23"/>
      <c r="AHR48" s="23"/>
      <c r="AHS48" s="23"/>
      <c r="AHT48" s="23"/>
      <c r="AHU48" s="23"/>
      <c r="AHV48" s="23"/>
      <c r="AHW48" s="23"/>
      <c r="AHX48" s="23"/>
      <c r="AHY48" s="23"/>
      <c r="AHZ48" s="23"/>
      <c r="AIA48" s="23"/>
      <c r="AIB48" s="23"/>
      <c r="AIC48" s="23"/>
      <c r="AID48" s="23"/>
      <c r="AIE48" s="23"/>
      <c r="AIF48" s="23"/>
      <c r="AIG48" s="23"/>
      <c r="AIH48" s="23"/>
      <c r="AII48" s="23"/>
      <c r="AIJ48" s="23"/>
      <c r="AIK48" s="23"/>
      <c r="AIL48" s="23"/>
      <c r="AIM48" s="23"/>
      <c r="AIN48" s="23"/>
      <c r="AIO48" s="23"/>
      <c r="AIP48" s="23"/>
      <c r="AIQ48" s="23"/>
      <c r="AIR48" s="23"/>
      <c r="AIS48" s="23"/>
      <c r="AIT48" s="23"/>
      <c r="AIU48" s="23"/>
      <c r="AIV48" s="23"/>
      <c r="AIW48" s="23"/>
      <c r="AIX48" s="23"/>
      <c r="AIY48" s="23"/>
      <c r="AIZ48" s="23"/>
      <c r="AJA48" s="23"/>
      <c r="AJB48" s="23"/>
      <c r="AJC48" s="23"/>
      <c r="AJD48" s="23"/>
      <c r="AJE48" s="23"/>
      <c r="AJF48" s="23"/>
      <c r="AJG48" s="23"/>
      <c r="AJH48" s="23"/>
      <c r="AJI48" s="23"/>
      <c r="AJJ48" s="23"/>
      <c r="AJK48" s="23"/>
      <c r="AJL48" s="23"/>
      <c r="AJM48" s="23"/>
      <c r="AJN48" s="23"/>
      <c r="AJO48" s="23"/>
      <c r="AJP48" s="23"/>
      <c r="AJQ48" s="23"/>
      <c r="AJR48" s="23"/>
      <c r="AJS48" s="23"/>
      <c r="AJT48" s="23"/>
      <c r="AJU48" s="23"/>
      <c r="AJV48" s="23"/>
      <c r="AJW48" s="23"/>
      <c r="AJX48" s="23"/>
      <c r="AJY48" s="23"/>
      <c r="AJZ48" s="23"/>
      <c r="AKA48" s="23"/>
      <c r="AKB48" s="23"/>
      <c r="AKC48" s="23"/>
      <c r="AKD48" s="23"/>
      <c r="AKE48" s="23"/>
      <c r="AKF48" s="23"/>
      <c r="AKG48" s="23"/>
      <c r="AKH48" s="23"/>
      <c r="AKI48" s="23"/>
      <c r="AKJ48" s="23"/>
      <c r="AKK48" s="23"/>
      <c r="AKL48" s="23"/>
      <c r="AKM48" s="23"/>
      <c r="AKN48" s="23"/>
      <c r="AKO48" s="23"/>
      <c r="AKP48" s="23"/>
      <c r="AKQ48" s="23"/>
      <c r="AKR48" s="23"/>
      <c r="AKS48" s="23"/>
      <c r="AKT48" s="23"/>
      <c r="AKU48" s="23"/>
      <c r="AKV48" s="23"/>
      <c r="AKW48" s="23"/>
      <c r="AKX48" s="23"/>
      <c r="AKY48" s="23"/>
      <c r="AKZ48" s="23"/>
      <c r="ALA48" s="23"/>
      <c r="ALB48" s="23"/>
      <c r="ALC48" s="23"/>
      <c r="ALD48" s="23"/>
      <c r="ALE48" s="23"/>
      <c r="ALF48" s="23"/>
      <c r="ALG48" s="23"/>
      <c r="ALH48" s="23"/>
      <c r="ALI48" s="23"/>
      <c r="ALJ48" s="23"/>
      <c r="ALK48" s="23"/>
      <c r="ALL48" s="23"/>
      <c r="ALM48" s="23"/>
      <c r="ALN48" s="23"/>
      <c r="ALO48" s="23"/>
      <c r="ALP48" s="23"/>
      <c r="ALQ48" s="23"/>
      <c r="ALR48" s="23"/>
      <c r="ALS48" s="23"/>
      <c r="ALT48" s="23"/>
      <c r="ALU48" s="23"/>
      <c r="ALV48" s="23"/>
      <c r="ALW48" s="23"/>
      <c r="ALX48" s="23"/>
      <c r="ALY48" s="23"/>
      <c r="ALZ48" s="23"/>
      <c r="AMA48" s="23"/>
      <c r="AMB48" s="23"/>
      <c r="AMC48" s="23"/>
      <c r="AMD48" s="23"/>
      <c r="AME48" s="23"/>
      <c r="AMF48" s="23"/>
      <c r="AMG48" s="23"/>
    </row>
    <row r="49" spans="1:1021" ht="15.75" customHeight="1">
      <c r="B49" s="60"/>
      <c r="C49" s="46"/>
      <c r="D49" s="46"/>
      <c r="E49" s="207" t="s">
        <v>97</v>
      </c>
      <c r="F49" s="208">
        <f t="shared" ref="F49:AK49" si="90">F8*F18</f>
        <v>0.65706407999999994</v>
      </c>
      <c r="G49" s="208">
        <f t="shared" si="90"/>
        <v>0.70797567606333334</v>
      </c>
      <c r="H49" s="208">
        <f t="shared" si="90"/>
        <v>0.75662526577</v>
      </c>
      <c r="I49" s="208">
        <f t="shared" si="90"/>
        <v>0.8134996326966667</v>
      </c>
      <c r="J49" s="208">
        <f t="shared" si="90"/>
        <v>0.78438239999999992</v>
      </c>
      <c r="K49" s="208">
        <f t="shared" si="90"/>
        <v>0.75139124859617057</v>
      </c>
      <c r="L49" s="208">
        <f t="shared" si="90"/>
        <v>0.76838454</v>
      </c>
      <c r="M49" s="208">
        <f t="shared" si="90"/>
        <v>0.83155397110734386</v>
      </c>
      <c r="N49" s="208">
        <f t="shared" si="90"/>
        <v>0.8969671386230913</v>
      </c>
      <c r="O49" s="208">
        <f t="shared" si="90"/>
        <v>0.9646240425472421</v>
      </c>
      <c r="P49" s="208">
        <f t="shared" si="90"/>
        <v>1.0345246828797958</v>
      </c>
      <c r="Q49" s="208">
        <f t="shared" si="90"/>
        <v>1.0692731774545736</v>
      </c>
      <c r="R49" s="208">
        <f t="shared" si="90"/>
        <v>1.1043100412789346</v>
      </c>
      <c r="S49" s="208">
        <f t="shared" si="90"/>
        <v>1.139635274352879</v>
      </c>
      <c r="T49" s="208">
        <f t="shared" si="90"/>
        <v>1.1752488766764064</v>
      </c>
      <c r="U49" s="208">
        <f t="shared" si="90"/>
        <v>1.2111508482495168</v>
      </c>
      <c r="V49" s="208">
        <f t="shared" si="90"/>
        <v>1.2300750802534153</v>
      </c>
      <c r="W49" s="208">
        <f t="shared" si="90"/>
        <v>1.248999312257314</v>
      </c>
      <c r="X49" s="208">
        <f t="shared" si="90"/>
        <v>1.2679235442612127</v>
      </c>
      <c r="Y49" s="208">
        <f t="shared" si="90"/>
        <v>1.2868477762651114</v>
      </c>
      <c r="Z49" s="208">
        <f t="shared" si="90"/>
        <v>1.3057720082690101</v>
      </c>
      <c r="AA49" s="208">
        <f t="shared" si="90"/>
        <v>1.3246962402729088</v>
      </c>
      <c r="AB49" s="208">
        <f t="shared" si="90"/>
        <v>1.3436204722768075</v>
      </c>
      <c r="AC49" s="208">
        <f t="shared" si="90"/>
        <v>1.3625447042807062</v>
      </c>
      <c r="AD49" s="208">
        <f t="shared" si="90"/>
        <v>1.3814689362846049</v>
      </c>
      <c r="AE49" s="208">
        <f t="shared" si="90"/>
        <v>1.4003931682885036</v>
      </c>
      <c r="AF49" s="208">
        <f t="shared" si="90"/>
        <v>1.4193174002924023</v>
      </c>
      <c r="AG49" s="208">
        <f t="shared" si="90"/>
        <v>1.438241632296301</v>
      </c>
      <c r="AH49" s="208">
        <f t="shared" si="90"/>
        <v>1.4571658643001995</v>
      </c>
      <c r="AI49" s="208">
        <f t="shared" si="90"/>
        <v>1.4760900963040982</v>
      </c>
      <c r="AJ49" s="208">
        <f t="shared" si="90"/>
        <v>1.4950143283079969</v>
      </c>
      <c r="AK49" s="208">
        <f t="shared" si="90"/>
        <v>1.5139385603118956</v>
      </c>
      <c r="AL49" s="208">
        <f t="shared" ref="AL49:BS49" si="91">AL8*AL18</f>
        <v>1.5328627923157943</v>
      </c>
      <c r="AM49" s="208">
        <f t="shared" si="91"/>
        <v>1.551787024319693</v>
      </c>
      <c r="AN49" s="208">
        <f t="shared" si="91"/>
        <v>1.5707112563235917</v>
      </c>
      <c r="AO49" s="208">
        <f t="shared" si="91"/>
        <v>1.5896354883274908</v>
      </c>
      <c r="AP49" s="208">
        <f t="shared" si="91"/>
        <v>1.5972051811290504</v>
      </c>
      <c r="AQ49" s="208">
        <f t="shared" si="91"/>
        <v>1.6047748739306098</v>
      </c>
      <c r="AR49" s="208">
        <f t="shared" si="91"/>
        <v>1.6123445667321694</v>
      </c>
      <c r="AS49" s="208">
        <f t="shared" si="91"/>
        <v>1.6199142595337288</v>
      </c>
      <c r="AT49" s="208">
        <f t="shared" si="91"/>
        <v>1.6274839523352882</v>
      </c>
      <c r="AU49" s="208">
        <f t="shared" si="91"/>
        <v>1.6350536451368478</v>
      </c>
      <c r="AV49" s="208">
        <f t="shared" si="91"/>
        <v>1.6426233379384072</v>
      </c>
      <c r="AW49" s="208">
        <f t="shared" si="91"/>
        <v>1.6501930307399666</v>
      </c>
      <c r="AX49" s="208">
        <f t="shared" si="91"/>
        <v>1.6577627235415262</v>
      </c>
      <c r="AY49" s="208">
        <f t="shared" si="91"/>
        <v>1.6653324163430856</v>
      </c>
      <c r="AZ49" s="208">
        <f t="shared" si="91"/>
        <v>1.672902109144645</v>
      </c>
      <c r="BA49" s="208">
        <f t="shared" si="91"/>
        <v>1.6804718019462046</v>
      </c>
      <c r="BB49" s="208">
        <f t="shared" si="91"/>
        <v>1.688041494747764</v>
      </c>
      <c r="BC49" s="208">
        <f t="shared" si="91"/>
        <v>1.6956111875493236</v>
      </c>
      <c r="BD49" s="208">
        <f t="shared" si="91"/>
        <v>1.703180880350883</v>
      </c>
      <c r="BE49" s="208">
        <f t="shared" si="91"/>
        <v>1.7107505731524424</v>
      </c>
      <c r="BF49" s="208">
        <f t="shared" si="91"/>
        <v>1.718320265954002</v>
      </c>
      <c r="BG49" s="208">
        <f t="shared" si="91"/>
        <v>1.7258899587555614</v>
      </c>
      <c r="BH49" s="208">
        <f t="shared" si="91"/>
        <v>1.7334596515571208</v>
      </c>
      <c r="BI49" s="208">
        <f t="shared" si="91"/>
        <v>1.7410293443586804</v>
      </c>
      <c r="BJ49" s="208">
        <f t="shared" si="91"/>
        <v>1.7485990371602398</v>
      </c>
      <c r="BK49" s="208">
        <f t="shared" si="91"/>
        <v>1.7561687299617992</v>
      </c>
      <c r="BL49" s="208">
        <f t="shared" si="91"/>
        <v>1.7637384227633588</v>
      </c>
      <c r="BM49" s="208">
        <f t="shared" si="91"/>
        <v>1.7713081155649182</v>
      </c>
      <c r="BN49" s="208">
        <f t="shared" si="91"/>
        <v>1.7788778083664778</v>
      </c>
      <c r="BO49" s="208">
        <f t="shared" si="91"/>
        <v>1.7864475011680374</v>
      </c>
      <c r="BP49" s="208">
        <f t="shared" si="91"/>
        <v>1.7940171939695968</v>
      </c>
      <c r="BQ49" s="208">
        <f t="shared" si="91"/>
        <v>1.8015868867711564</v>
      </c>
      <c r="BR49" s="208">
        <f t="shared" si="91"/>
        <v>1.8091565795727158</v>
      </c>
      <c r="BS49" s="208">
        <f t="shared" si="91"/>
        <v>1.8167262723742752</v>
      </c>
      <c r="BT49" s="23"/>
      <c r="BU49" s="23"/>
      <c r="BV49" s="23"/>
      <c r="BW49" s="23"/>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c r="DB49" s="23"/>
      <c r="DC49" s="23"/>
      <c r="DD49" s="23"/>
      <c r="DE49" s="23"/>
      <c r="DF49" s="23"/>
      <c r="DG49" s="23"/>
      <c r="DH49" s="23"/>
      <c r="DI49" s="23"/>
      <c r="DJ49" s="23"/>
      <c r="DK49" s="23"/>
      <c r="DL49" s="23"/>
      <c r="DM49" s="23"/>
      <c r="DN49" s="23"/>
      <c r="DO49" s="23"/>
      <c r="DP49" s="23"/>
      <c r="DQ49" s="23"/>
      <c r="DR49" s="23"/>
      <c r="DS49" s="23"/>
      <c r="DT49" s="23"/>
      <c r="DU49" s="23"/>
      <c r="DV49" s="23"/>
      <c r="DW49" s="23"/>
      <c r="DX49" s="23"/>
      <c r="DY49" s="23"/>
      <c r="DZ49" s="23"/>
      <c r="EA49" s="23"/>
      <c r="EB49" s="23"/>
      <c r="EC49" s="23"/>
      <c r="ED49" s="23"/>
      <c r="EE49" s="23"/>
      <c r="EF49" s="23"/>
      <c r="EG49" s="23"/>
      <c r="EH49" s="23"/>
      <c r="EI49" s="23"/>
      <c r="EJ49" s="23"/>
      <c r="EK49" s="23"/>
      <c r="EL49" s="23"/>
      <c r="EM49" s="23"/>
      <c r="EN49" s="23"/>
      <c r="EO49" s="23"/>
      <c r="EP49" s="23"/>
      <c r="EQ49" s="23"/>
      <c r="ER49" s="23"/>
      <c r="ES49" s="23"/>
      <c r="ET49" s="23"/>
      <c r="EU49" s="23"/>
      <c r="EV49" s="23"/>
      <c r="EW49" s="23"/>
      <c r="EX49" s="23"/>
      <c r="EY49" s="23"/>
      <c r="EZ49" s="23"/>
      <c r="FA49" s="23"/>
      <c r="FB49" s="23"/>
      <c r="FC49" s="23"/>
      <c r="FD49" s="23"/>
      <c r="FE49" s="23"/>
      <c r="FF49" s="23"/>
      <c r="FG49" s="23"/>
      <c r="FH49" s="23"/>
      <c r="FI49" s="23"/>
      <c r="FJ49" s="23"/>
      <c r="FK49" s="23"/>
      <c r="FL49" s="23"/>
      <c r="FM49" s="23"/>
      <c r="FN49" s="23"/>
      <c r="FO49" s="23"/>
      <c r="FP49" s="23"/>
      <c r="FQ49" s="23"/>
      <c r="FR49" s="23"/>
      <c r="FS49" s="23"/>
      <c r="FT49" s="23"/>
      <c r="FU49" s="23"/>
      <c r="FV49" s="23"/>
      <c r="FW49" s="23"/>
      <c r="FX49" s="23"/>
      <c r="FY49" s="23"/>
      <c r="FZ49" s="23"/>
      <c r="GA49" s="23"/>
      <c r="GB49" s="23"/>
      <c r="GC49" s="23"/>
      <c r="GD49" s="23"/>
      <c r="GE49" s="23"/>
      <c r="GF49" s="23"/>
      <c r="GG49" s="23"/>
      <c r="GH49" s="23"/>
      <c r="GI49" s="23"/>
      <c r="GJ49" s="23"/>
      <c r="GK49" s="23"/>
      <c r="GL49" s="23"/>
      <c r="GM49" s="23"/>
      <c r="GN49" s="23"/>
      <c r="GO49" s="23"/>
      <c r="GP49" s="23"/>
      <c r="GQ49" s="23"/>
      <c r="GR49" s="23"/>
      <c r="GS49" s="23"/>
      <c r="GT49" s="23"/>
      <c r="GU49" s="23"/>
      <c r="GV49" s="23"/>
      <c r="GW49" s="23"/>
      <c r="GX49" s="23"/>
      <c r="GY49" s="23"/>
      <c r="GZ49" s="23"/>
      <c r="HA49" s="23"/>
      <c r="HB49" s="23"/>
      <c r="HC49" s="23"/>
      <c r="HD49" s="23"/>
      <c r="HE49" s="23"/>
      <c r="HF49" s="23"/>
      <c r="HG49" s="23"/>
      <c r="HH49" s="23"/>
      <c r="HI49" s="23"/>
      <c r="HJ49" s="23"/>
      <c r="HK49" s="23"/>
      <c r="HL49" s="23"/>
      <c r="HM49" s="23"/>
      <c r="HN49" s="23"/>
      <c r="HO49" s="23"/>
      <c r="HP49" s="23"/>
      <c r="HQ49" s="23"/>
      <c r="HR49" s="23"/>
      <c r="HS49" s="23"/>
      <c r="HT49" s="23"/>
      <c r="HU49" s="23"/>
      <c r="HV49" s="23"/>
      <c r="HW49" s="23"/>
      <c r="HX49" s="23"/>
      <c r="HY49" s="23"/>
      <c r="HZ49" s="23"/>
      <c r="IA49" s="23"/>
      <c r="IB49" s="23"/>
      <c r="IC49" s="23"/>
      <c r="ID49" s="23"/>
      <c r="IE49" s="23"/>
      <c r="IF49" s="23"/>
      <c r="IG49" s="23"/>
      <c r="IH49" s="23"/>
      <c r="II49" s="23"/>
      <c r="IJ49" s="23"/>
      <c r="IK49" s="23"/>
      <c r="IL49" s="23"/>
      <c r="IM49" s="23"/>
      <c r="IN49" s="23"/>
      <c r="IO49" s="23"/>
      <c r="IP49" s="23"/>
      <c r="IQ49" s="23"/>
      <c r="IR49" s="23"/>
      <c r="IS49" s="23"/>
      <c r="IT49" s="23"/>
      <c r="IU49" s="23"/>
      <c r="IV49" s="23"/>
      <c r="IW49" s="23"/>
      <c r="IX49" s="23"/>
      <c r="IY49" s="23"/>
      <c r="IZ49" s="23"/>
      <c r="JA49" s="23"/>
      <c r="JB49" s="23"/>
      <c r="JC49" s="23"/>
      <c r="JD49" s="23"/>
      <c r="JE49" s="23"/>
      <c r="JF49" s="23"/>
      <c r="JG49" s="23"/>
      <c r="JH49" s="23"/>
      <c r="JI49" s="23"/>
      <c r="JJ49" s="23"/>
      <c r="JK49" s="23"/>
      <c r="JL49" s="23"/>
      <c r="JM49" s="23"/>
      <c r="JN49" s="23"/>
      <c r="JO49" s="23"/>
      <c r="JP49" s="23"/>
      <c r="JQ49" s="23"/>
      <c r="JR49" s="23"/>
      <c r="JS49" s="23"/>
      <c r="JT49" s="23"/>
      <c r="JU49" s="23"/>
      <c r="JV49" s="23"/>
      <c r="JW49" s="23"/>
      <c r="JX49" s="23"/>
      <c r="JY49" s="23"/>
      <c r="JZ49" s="23"/>
      <c r="KA49" s="23"/>
      <c r="KB49" s="23"/>
      <c r="KC49" s="23"/>
      <c r="KD49" s="23"/>
      <c r="KE49" s="23"/>
      <c r="KF49" s="23"/>
      <c r="KG49" s="23"/>
      <c r="KH49" s="23"/>
      <c r="KI49" s="23"/>
      <c r="KJ49" s="23"/>
      <c r="KK49" s="23"/>
      <c r="KL49" s="23"/>
      <c r="KM49" s="23"/>
      <c r="KN49" s="23"/>
      <c r="KO49" s="23"/>
      <c r="KP49" s="23"/>
      <c r="KQ49" s="23"/>
      <c r="KR49" s="23"/>
      <c r="KS49" s="23"/>
      <c r="KT49" s="23"/>
      <c r="KU49" s="23"/>
      <c r="KV49" s="23"/>
      <c r="KW49" s="23"/>
      <c r="KX49" s="23"/>
      <c r="KY49" s="23"/>
      <c r="KZ49" s="23"/>
      <c r="LA49" s="23"/>
      <c r="LB49" s="23"/>
      <c r="LC49" s="23"/>
      <c r="LD49" s="23"/>
      <c r="LE49" s="23"/>
      <c r="LF49" s="23"/>
      <c r="LG49" s="23"/>
      <c r="LH49" s="23"/>
      <c r="LI49" s="23"/>
      <c r="LJ49" s="23"/>
      <c r="LK49" s="23"/>
      <c r="LL49" s="23"/>
      <c r="LM49" s="23"/>
      <c r="LN49" s="23"/>
      <c r="LO49" s="23"/>
      <c r="LP49" s="23"/>
      <c r="LQ49" s="23"/>
      <c r="LR49" s="23"/>
      <c r="LS49" s="23"/>
      <c r="LT49" s="23"/>
      <c r="LU49" s="23"/>
      <c r="LV49" s="23"/>
      <c r="LW49" s="23"/>
      <c r="LX49" s="23"/>
      <c r="LY49" s="23"/>
      <c r="LZ49" s="23"/>
      <c r="MA49" s="23"/>
      <c r="MB49" s="23"/>
      <c r="MC49" s="23"/>
      <c r="MD49" s="23"/>
      <c r="ME49" s="23"/>
      <c r="MF49" s="23"/>
      <c r="MG49" s="23"/>
      <c r="MH49" s="23"/>
      <c r="MI49" s="23"/>
      <c r="MJ49" s="23"/>
      <c r="MK49" s="23"/>
      <c r="ML49" s="23"/>
      <c r="MM49" s="23"/>
      <c r="MN49" s="23"/>
      <c r="MO49" s="23"/>
      <c r="MP49" s="23"/>
      <c r="MQ49" s="23"/>
      <c r="MR49" s="23"/>
      <c r="MS49" s="23"/>
      <c r="MT49" s="23"/>
      <c r="MU49" s="23"/>
      <c r="MV49" s="23"/>
      <c r="MW49" s="23"/>
      <c r="MX49" s="23"/>
      <c r="MY49" s="23"/>
      <c r="MZ49" s="23"/>
      <c r="NA49" s="23"/>
      <c r="NB49" s="23"/>
      <c r="NC49" s="23"/>
      <c r="ND49" s="23"/>
      <c r="NE49" s="23"/>
      <c r="NF49" s="23"/>
      <c r="NG49" s="23"/>
      <c r="NH49" s="23"/>
      <c r="NI49" s="23"/>
      <c r="NJ49" s="23"/>
      <c r="NK49" s="23"/>
      <c r="NL49" s="23"/>
      <c r="NM49" s="23"/>
      <c r="NN49" s="23"/>
      <c r="NO49" s="23"/>
      <c r="NP49" s="23"/>
      <c r="NQ49" s="23"/>
      <c r="NR49" s="23"/>
      <c r="NS49" s="23"/>
      <c r="NT49" s="23"/>
      <c r="NU49" s="23"/>
      <c r="NV49" s="23"/>
      <c r="NW49" s="23"/>
      <c r="NX49" s="23"/>
      <c r="NY49" s="23"/>
      <c r="NZ49" s="23"/>
      <c r="OA49" s="23"/>
      <c r="OB49" s="23"/>
      <c r="OC49" s="23"/>
      <c r="OD49" s="23"/>
      <c r="OE49" s="23"/>
      <c r="OF49" s="23"/>
      <c r="OG49" s="23"/>
      <c r="OH49" s="23"/>
      <c r="OI49" s="23"/>
      <c r="OJ49" s="23"/>
      <c r="OK49" s="23"/>
      <c r="OL49" s="23"/>
      <c r="OM49" s="23"/>
      <c r="ON49" s="23"/>
      <c r="OO49" s="23"/>
      <c r="OP49" s="23"/>
      <c r="OQ49" s="23"/>
      <c r="OR49" s="23"/>
      <c r="OS49" s="23"/>
      <c r="OT49" s="23"/>
      <c r="OU49" s="23"/>
      <c r="OV49" s="23"/>
      <c r="OW49" s="23"/>
      <c r="OX49" s="23"/>
      <c r="OY49" s="23"/>
      <c r="OZ49" s="23"/>
      <c r="PA49" s="23"/>
      <c r="PB49" s="23"/>
      <c r="PC49" s="23"/>
      <c r="PD49" s="23"/>
      <c r="PE49" s="23"/>
      <c r="PF49" s="23"/>
      <c r="PG49" s="23"/>
      <c r="PH49" s="23"/>
      <c r="PI49" s="23"/>
      <c r="PJ49" s="23"/>
      <c r="PK49" s="23"/>
      <c r="PL49" s="23"/>
      <c r="PM49" s="23"/>
      <c r="PN49" s="23"/>
      <c r="PO49" s="23"/>
      <c r="PP49" s="23"/>
      <c r="PQ49" s="23"/>
      <c r="PR49" s="23"/>
      <c r="PS49" s="23"/>
      <c r="PT49" s="23"/>
      <c r="PU49" s="23"/>
      <c r="PV49" s="23"/>
      <c r="PW49" s="23"/>
      <c r="PX49" s="23"/>
      <c r="PY49" s="23"/>
      <c r="PZ49" s="23"/>
      <c r="QA49" s="23"/>
      <c r="QB49" s="23"/>
      <c r="QC49" s="23"/>
      <c r="QD49" s="23"/>
      <c r="QE49" s="23"/>
      <c r="QF49" s="23"/>
      <c r="QG49" s="23"/>
      <c r="QH49" s="23"/>
      <c r="QI49" s="23"/>
      <c r="QJ49" s="23"/>
      <c r="QK49" s="23"/>
      <c r="QL49" s="23"/>
      <c r="QM49" s="23"/>
      <c r="QN49" s="23"/>
      <c r="QO49" s="23"/>
      <c r="QP49" s="23"/>
      <c r="QQ49" s="23"/>
      <c r="QR49" s="23"/>
      <c r="QS49" s="23"/>
      <c r="QT49" s="23"/>
      <c r="QU49" s="23"/>
      <c r="QV49" s="23"/>
      <c r="QW49" s="23"/>
      <c r="QX49" s="23"/>
      <c r="QY49" s="23"/>
      <c r="QZ49" s="23"/>
      <c r="RA49" s="23"/>
      <c r="RB49" s="23"/>
      <c r="RC49" s="23"/>
      <c r="RD49" s="23"/>
      <c r="RE49" s="23"/>
      <c r="RF49" s="23"/>
      <c r="RG49" s="23"/>
      <c r="RH49" s="23"/>
      <c r="RI49" s="23"/>
      <c r="RJ49" s="23"/>
      <c r="RK49" s="23"/>
      <c r="RL49" s="23"/>
      <c r="RM49" s="23"/>
      <c r="RN49" s="23"/>
      <c r="RO49" s="23"/>
      <c r="RP49" s="23"/>
      <c r="RQ49" s="23"/>
      <c r="RR49" s="23"/>
      <c r="RS49" s="23"/>
      <c r="RT49" s="23"/>
      <c r="RU49" s="23"/>
      <c r="RV49" s="23"/>
      <c r="RW49" s="23"/>
      <c r="RX49" s="23"/>
      <c r="RY49" s="23"/>
      <c r="RZ49" s="23"/>
      <c r="SA49" s="23"/>
      <c r="SB49" s="23"/>
      <c r="SC49" s="23"/>
      <c r="SD49" s="23"/>
      <c r="SE49" s="23"/>
      <c r="SF49" s="23"/>
      <c r="SG49" s="23"/>
      <c r="SH49" s="23"/>
      <c r="SI49" s="23"/>
      <c r="SJ49" s="23"/>
      <c r="SK49" s="23"/>
      <c r="SL49" s="23"/>
      <c r="SM49" s="23"/>
      <c r="SN49" s="23"/>
      <c r="SO49" s="23"/>
      <c r="SP49" s="23"/>
      <c r="SQ49" s="23"/>
      <c r="SR49" s="23"/>
      <c r="SS49" s="23"/>
      <c r="ST49" s="23"/>
      <c r="SU49" s="23"/>
      <c r="SV49" s="23"/>
      <c r="SW49" s="23"/>
      <c r="SX49" s="23"/>
      <c r="SY49" s="23"/>
      <c r="SZ49" s="23"/>
      <c r="TA49" s="23"/>
      <c r="TB49" s="23"/>
      <c r="TC49" s="23"/>
      <c r="TD49" s="23"/>
      <c r="TE49" s="23"/>
      <c r="TF49" s="23"/>
      <c r="TG49" s="23"/>
      <c r="TH49" s="23"/>
      <c r="TI49" s="23"/>
      <c r="TJ49" s="23"/>
      <c r="TK49" s="23"/>
      <c r="TL49" s="23"/>
      <c r="TM49" s="23"/>
      <c r="TN49" s="23"/>
      <c r="TO49" s="23"/>
      <c r="TP49" s="23"/>
      <c r="TQ49" s="23"/>
      <c r="TR49" s="23"/>
      <c r="TS49" s="23"/>
      <c r="TT49" s="23"/>
      <c r="TU49" s="23"/>
      <c r="TV49" s="23"/>
      <c r="TW49" s="23"/>
      <c r="TX49" s="23"/>
      <c r="TY49" s="23"/>
      <c r="TZ49" s="23"/>
      <c r="UA49" s="23"/>
      <c r="UB49" s="23"/>
      <c r="UC49" s="23"/>
      <c r="UD49" s="23"/>
      <c r="UE49" s="23"/>
      <c r="UF49" s="23"/>
      <c r="UG49" s="23"/>
      <c r="UH49" s="23"/>
      <c r="UI49" s="23"/>
      <c r="UJ49" s="23"/>
      <c r="UK49" s="23"/>
      <c r="UL49" s="23"/>
      <c r="UM49" s="23"/>
      <c r="UN49" s="23"/>
      <c r="UO49" s="23"/>
      <c r="UP49" s="23"/>
      <c r="UQ49" s="23"/>
      <c r="UR49" s="23"/>
      <c r="US49" s="23"/>
      <c r="UT49" s="23"/>
      <c r="UU49" s="23"/>
      <c r="UV49" s="23"/>
      <c r="UW49" s="23"/>
      <c r="UX49" s="23"/>
      <c r="UY49" s="23"/>
      <c r="UZ49" s="23"/>
      <c r="VA49" s="23"/>
      <c r="VB49" s="23"/>
      <c r="VC49" s="23"/>
      <c r="VD49" s="23"/>
      <c r="VE49" s="23"/>
      <c r="VF49" s="23"/>
      <c r="VG49" s="23"/>
      <c r="VH49" s="23"/>
      <c r="VI49" s="23"/>
      <c r="VJ49" s="23"/>
      <c r="VK49" s="23"/>
      <c r="VL49" s="23"/>
      <c r="VM49" s="23"/>
      <c r="VN49" s="23"/>
      <c r="VO49" s="23"/>
      <c r="VP49" s="23"/>
      <c r="VQ49" s="23"/>
      <c r="VR49" s="23"/>
      <c r="VS49" s="23"/>
      <c r="VT49" s="23"/>
      <c r="VU49" s="23"/>
      <c r="VV49" s="23"/>
      <c r="VW49" s="23"/>
      <c r="VX49" s="23"/>
      <c r="VY49" s="23"/>
      <c r="VZ49" s="23"/>
      <c r="WA49" s="23"/>
      <c r="WB49" s="23"/>
      <c r="WC49" s="23"/>
      <c r="WD49" s="23"/>
      <c r="WE49" s="23"/>
      <c r="WF49" s="23"/>
      <c r="WG49" s="23"/>
      <c r="WH49" s="23"/>
      <c r="WI49" s="23"/>
      <c r="WJ49" s="23"/>
      <c r="WK49" s="23"/>
      <c r="WL49" s="23"/>
      <c r="WM49" s="23"/>
      <c r="WN49" s="23"/>
      <c r="WO49" s="23"/>
      <c r="WP49" s="23"/>
      <c r="WQ49" s="23"/>
      <c r="WR49" s="23"/>
      <c r="WS49" s="23"/>
      <c r="WT49" s="23"/>
      <c r="WU49" s="23"/>
      <c r="WV49" s="23"/>
      <c r="WW49" s="23"/>
      <c r="WX49" s="23"/>
      <c r="WY49" s="23"/>
      <c r="WZ49" s="23"/>
      <c r="XA49" s="23"/>
      <c r="XB49" s="23"/>
      <c r="XC49" s="23"/>
      <c r="XD49" s="23"/>
      <c r="XE49" s="23"/>
      <c r="XF49" s="23"/>
      <c r="XG49" s="23"/>
      <c r="XH49" s="23"/>
      <c r="XI49" s="23"/>
      <c r="XJ49" s="23"/>
      <c r="XK49" s="23"/>
      <c r="XL49" s="23"/>
      <c r="XM49" s="23"/>
      <c r="XN49" s="23"/>
      <c r="XO49" s="23"/>
      <c r="XP49" s="23"/>
      <c r="XQ49" s="23"/>
      <c r="XR49" s="23"/>
      <c r="XS49" s="23"/>
      <c r="XT49" s="23"/>
      <c r="XU49" s="23"/>
      <c r="XV49" s="23"/>
      <c r="XW49" s="23"/>
      <c r="XX49" s="23"/>
      <c r="XY49" s="23"/>
      <c r="XZ49" s="23"/>
      <c r="YA49" s="23"/>
      <c r="YB49" s="23"/>
      <c r="YC49" s="23"/>
      <c r="YD49" s="23"/>
      <c r="YE49" s="23"/>
      <c r="YF49" s="23"/>
      <c r="YG49" s="23"/>
      <c r="YH49" s="23"/>
      <c r="YI49" s="23"/>
      <c r="YJ49" s="23"/>
      <c r="YK49" s="23"/>
      <c r="YL49" s="23"/>
      <c r="YM49" s="23"/>
      <c r="YN49" s="23"/>
      <c r="YO49" s="23"/>
      <c r="YP49" s="23"/>
      <c r="YQ49" s="23"/>
      <c r="YR49" s="23"/>
      <c r="YS49" s="23"/>
      <c r="YT49" s="23"/>
      <c r="YU49" s="23"/>
      <c r="YV49" s="23"/>
      <c r="YW49" s="23"/>
      <c r="YX49" s="23"/>
      <c r="YY49" s="23"/>
      <c r="YZ49" s="23"/>
      <c r="ZA49" s="23"/>
      <c r="ZB49" s="23"/>
      <c r="ZC49" s="23"/>
      <c r="ZD49" s="23"/>
      <c r="ZE49" s="23"/>
      <c r="ZF49" s="23"/>
      <c r="ZG49" s="23"/>
      <c r="ZH49" s="23"/>
      <c r="ZI49" s="23"/>
      <c r="ZJ49" s="23"/>
      <c r="ZK49" s="23"/>
      <c r="ZL49" s="23"/>
      <c r="ZM49" s="23"/>
      <c r="ZN49" s="23"/>
      <c r="ZO49" s="23"/>
      <c r="ZP49" s="23"/>
      <c r="ZQ49" s="23"/>
      <c r="ZR49" s="23"/>
      <c r="ZS49" s="23"/>
      <c r="ZT49" s="23"/>
      <c r="ZU49" s="23"/>
      <c r="ZV49" s="23"/>
      <c r="ZW49" s="23"/>
      <c r="ZX49" s="23"/>
      <c r="ZY49" s="23"/>
      <c r="ZZ49" s="23"/>
      <c r="AAA49" s="23"/>
      <c r="AAB49" s="23"/>
      <c r="AAC49" s="23"/>
      <c r="AAD49" s="23"/>
      <c r="AAE49" s="23"/>
      <c r="AAF49" s="23"/>
      <c r="AAG49" s="23"/>
      <c r="AAH49" s="23"/>
      <c r="AAI49" s="23"/>
      <c r="AAJ49" s="23"/>
      <c r="AAK49" s="23"/>
      <c r="AAL49" s="23"/>
      <c r="AAM49" s="23"/>
      <c r="AAN49" s="23"/>
      <c r="AAO49" s="23"/>
      <c r="AAP49" s="23"/>
      <c r="AAQ49" s="23"/>
      <c r="AAR49" s="23"/>
      <c r="AAS49" s="23"/>
      <c r="AAT49" s="23"/>
      <c r="AAU49" s="23"/>
      <c r="AAV49" s="23"/>
      <c r="AAW49" s="23"/>
      <c r="AAX49" s="23"/>
      <c r="AAY49" s="23"/>
      <c r="AAZ49" s="23"/>
      <c r="ABA49" s="23"/>
      <c r="ABB49" s="23"/>
      <c r="ABC49" s="23"/>
      <c r="ABD49" s="23"/>
      <c r="ABE49" s="23"/>
      <c r="ABF49" s="23"/>
      <c r="ABG49" s="23"/>
      <c r="ABH49" s="23"/>
      <c r="ABI49" s="23"/>
      <c r="ABJ49" s="23"/>
      <c r="ABK49" s="23"/>
      <c r="ABL49" s="23"/>
      <c r="ABM49" s="23"/>
      <c r="ABN49" s="23"/>
      <c r="ABO49" s="23"/>
      <c r="ABP49" s="23"/>
      <c r="ABQ49" s="23"/>
      <c r="ABR49" s="23"/>
      <c r="ABS49" s="23"/>
      <c r="ABT49" s="23"/>
      <c r="ABU49" s="23"/>
      <c r="ABV49" s="23"/>
      <c r="ABW49" s="23"/>
      <c r="ABX49" s="23"/>
      <c r="ABY49" s="23"/>
      <c r="ABZ49" s="23"/>
      <c r="ACA49" s="23"/>
      <c r="ACB49" s="23"/>
      <c r="ACC49" s="23"/>
      <c r="ACD49" s="23"/>
      <c r="ACE49" s="23"/>
      <c r="ACF49" s="23"/>
      <c r="ACG49" s="23"/>
      <c r="ACH49" s="23"/>
      <c r="ACI49" s="23"/>
      <c r="ACJ49" s="23"/>
      <c r="ACK49" s="23"/>
      <c r="ACL49" s="23"/>
      <c r="ACM49" s="23"/>
      <c r="ACN49" s="23"/>
      <c r="ACO49" s="23"/>
      <c r="ACP49" s="23"/>
      <c r="ACQ49" s="23"/>
      <c r="ACR49" s="23"/>
      <c r="ACS49" s="23"/>
      <c r="ACT49" s="23"/>
      <c r="ACU49" s="23"/>
      <c r="ACV49" s="23"/>
      <c r="ACW49" s="23"/>
      <c r="ACX49" s="23"/>
      <c r="ACY49" s="23"/>
      <c r="ACZ49" s="23"/>
      <c r="ADA49" s="23"/>
      <c r="ADB49" s="23"/>
      <c r="ADC49" s="23"/>
      <c r="ADD49" s="23"/>
      <c r="ADE49" s="23"/>
      <c r="ADF49" s="23"/>
      <c r="ADG49" s="23"/>
      <c r="ADH49" s="23"/>
      <c r="ADI49" s="23"/>
      <c r="ADJ49" s="23"/>
      <c r="ADK49" s="23"/>
      <c r="ADL49" s="23"/>
      <c r="ADM49" s="23"/>
      <c r="ADN49" s="23"/>
      <c r="ADO49" s="23"/>
      <c r="ADP49" s="23"/>
      <c r="ADQ49" s="23"/>
      <c r="ADR49" s="23"/>
      <c r="ADS49" s="23"/>
      <c r="ADT49" s="23"/>
      <c r="ADU49" s="23"/>
      <c r="ADV49" s="23"/>
      <c r="ADW49" s="23"/>
      <c r="ADX49" s="23"/>
      <c r="ADY49" s="23"/>
      <c r="ADZ49" s="23"/>
      <c r="AEA49" s="23"/>
      <c r="AEB49" s="23"/>
      <c r="AEC49" s="23"/>
      <c r="AED49" s="23"/>
      <c r="AEE49" s="23"/>
      <c r="AEF49" s="23"/>
      <c r="AEG49" s="23"/>
      <c r="AEH49" s="23"/>
      <c r="AEI49" s="23"/>
      <c r="AEJ49" s="23"/>
      <c r="AEK49" s="23"/>
      <c r="AEL49" s="23"/>
      <c r="AEM49" s="23"/>
      <c r="AEN49" s="23"/>
      <c r="AEO49" s="23"/>
      <c r="AEP49" s="23"/>
      <c r="AEQ49" s="23"/>
      <c r="AER49" s="23"/>
      <c r="AES49" s="23"/>
      <c r="AET49" s="23"/>
      <c r="AEU49" s="23"/>
      <c r="AEV49" s="23"/>
      <c r="AEW49" s="23"/>
      <c r="AEX49" s="23"/>
      <c r="AEY49" s="23"/>
      <c r="AEZ49" s="23"/>
      <c r="AFA49" s="23"/>
      <c r="AFB49" s="23"/>
      <c r="AFC49" s="23"/>
      <c r="AFD49" s="23"/>
      <c r="AFE49" s="23"/>
      <c r="AFF49" s="23"/>
      <c r="AFG49" s="23"/>
      <c r="AFH49" s="23"/>
      <c r="AFI49" s="23"/>
      <c r="AFJ49" s="23"/>
      <c r="AFK49" s="23"/>
      <c r="AFL49" s="23"/>
      <c r="AFM49" s="23"/>
      <c r="AFN49" s="23"/>
      <c r="AFO49" s="23"/>
      <c r="AFP49" s="23"/>
      <c r="AFQ49" s="23"/>
      <c r="AFR49" s="23"/>
      <c r="AFS49" s="23"/>
      <c r="AFT49" s="23"/>
      <c r="AFU49" s="23"/>
      <c r="AFV49" s="23"/>
      <c r="AFW49" s="23"/>
      <c r="AFX49" s="23"/>
      <c r="AFY49" s="23"/>
      <c r="AFZ49" s="23"/>
      <c r="AGA49" s="23"/>
      <c r="AGB49" s="23"/>
      <c r="AGC49" s="23"/>
      <c r="AGD49" s="23"/>
      <c r="AGE49" s="23"/>
      <c r="AGF49" s="23"/>
      <c r="AGG49" s="23"/>
      <c r="AGH49" s="23"/>
      <c r="AGI49" s="23"/>
      <c r="AGJ49" s="23"/>
      <c r="AGK49" s="23"/>
      <c r="AGL49" s="23"/>
      <c r="AGM49" s="23"/>
      <c r="AGN49" s="23"/>
      <c r="AGO49" s="23"/>
      <c r="AGP49" s="23"/>
      <c r="AGQ49" s="23"/>
      <c r="AGR49" s="23"/>
      <c r="AGS49" s="23"/>
      <c r="AGT49" s="23"/>
      <c r="AGU49" s="23"/>
      <c r="AGV49" s="23"/>
      <c r="AGW49" s="23"/>
      <c r="AGX49" s="23"/>
      <c r="AGY49" s="23"/>
      <c r="AGZ49" s="23"/>
      <c r="AHA49" s="23"/>
      <c r="AHB49" s="23"/>
      <c r="AHC49" s="23"/>
      <c r="AHD49" s="23"/>
      <c r="AHE49" s="23"/>
      <c r="AHF49" s="23"/>
      <c r="AHG49" s="23"/>
      <c r="AHH49" s="23"/>
      <c r="AHI49" s="23"/>
      <c r="AHJ49" s="23"/>
      <c r="AHK49" s="23"/>
      <c r="AHL49" s="23"/>
      <c r="AHM49" s="23"/>
      <c r="AHN49" s="23"/>
      <c r="AHO49" s="23"/>
      <c r="AHP49" s="23"/>
      <c r="AHQ49" s="23"/>
      <c r="AHR49" s="23"/>
      <c r="AHS49" s="23"/>
      <c r="AHT49" s="23"/>
      <c r="AHU49" s="23"/>
      <c r="AHV49" s="23"/>
      <c r="AHW49" s="23"/>
      <c r="AHX49" s="23"/>
      <c r="AHY49" s="23"/>
      <c r="AHZ49" s="23"/>
      <c r="AIA49" s="23"/>
      <c r="AIB49" s="23"/>
      <c r="AIC49" s="23"/>
      <c r="AID49" s="23"/>
      <c r="AIE49" s="23"/>
      <c r="AIF49" s="23"/>
      <c r="AIG49" s="23"/>
      <c r="AIH49" s="23"/>
      <c r="AII49" s="23"/>
      <c r="AIJ49" s="23"/>
      <c r="AIK49" s="23"/>
      <c r="AIL49" s="23"/>
      <c r="AIM49" s="23"/>
      <c r="AIN49" s="23"/>
      <c r="AIO49" s="23"/>
      <c r="AIP49" s="23"/>
      <c r="AIQ49" s="23"/>
      <c r="AIR49" s="23"/>
      <c r="AIS49" s="23"/>
      <c r="AIT49" s="23"/>
      <c r="AIU49" s="23"/>
      <c r="AIV49" s="23"/>
      <c r="AIW49" s="23"/>
      <c r="AIX49" s="23"/>
      <c r="AIY49" s="23"/>
      <c r="AIZ49" s="23"/>
      <c r="AJA49" s="23"/>
      <c r="AJB49" s="23"/>
      <c r="AJC49" s="23"/>
      <c r="AJD49" s="23"/>
      <c r="AJE49" s="23"/>
      <c r="AJF49" s="23"/>
      <c r="AJG49" s="23"/>
      <c r="AJH49" s="23"/>
      <c r="AJI49" s="23"/>
      <c r="AJJ49" s="23"/>
      <c r="AJK49" s="23"/>
      <c r="AJL49" s="23"/>
      <c r="AJM49" s="23"/>
      <c r="AJN49" s="23"/>
      <c r="AJO49" s="23"/>
      <c r="AJP49" s="23"/>
      <c r="AJQ49" s="23"/>
      <c r="AJR49" s="23"/>
      <c r="AJS49" s="23"/>
      <c r="AJT49" s="23"/>
      <c r="AJU49" s="23"/>
      <c r="AJV49" s="23"/>
      <c r="AJW49" s="23"/>
      <c r="AJX49" s="23"/>
      <c r="AJY49" s="23"/>
      <c r="AJZ49" s="23"/>
      <c r="AKA49" s="23"/>
      <c r="AKB49" s="23"/>
      <c r="AKC49" s="23"/>
      <c r="AKD49" s="23"/>
      <c r="AKE49" s="23"/>
      <c r="AKF49" s="23"/>
      <c r="AKG49" s="23"/>
      <c r="AKH49" s="23"/>
      <c r="AKI49" s="23"/>
      <c r="AKJ49" s="23"/>
      <c r="AKK49" s="23"/>
      <c r="AKL49" s="23"/>
      <c r="AKM49" s="23"/>
      <c r="AKN49" s="23"/>
      <c r="AKO49" s="23"/>
      <c r="AKP49" s="23"/>
      <c r="AKQ49" s="23"/>
      <c r="AKR49" s="23"/>
      <c r="AKS49" s="23"/>
      <c r="AKT49" s="23"/>
      <c r="AKU49" s="23"/>
      <c r="AKV49" s="23"/>
      <c r="AKW49" s="23"/>
      <c r="AKX49" s="23"/>
      <c r="AKY49" s="23"/>
      <c r="AKZ49" s="23"/>
      <c r="ALA49" s="23"/>
      <c r="ALB49" s="23"/>
      <c r="ALC49" s="23"/>
      <c r="ALD49" s="23"/>
      <c r="ALE49" s="23"/>
      <c r="ALF49" s="23"/>
      <c r="ALG49" s="23"/>
      <c r="ALH49" s="23"/>
      <c r="ALI49" s="23"/>
      <c r="ALJ49" s="23"/>
      <c r="ALK49" s="23"/>
      <c r="ALL49" s="23"/>
      <c r="ALM49" s="23"/>
      <c r="ALN49" s="23"/>
      <c r="ALO49" s="23"/>
      <c r="ALP49" s="23"/>
      <c r="ALQ49" s="23"/>
      <c r="ALR49" s="23"/>
      <c r="ALS49" s="23"/>
      <c r="ALT49" s="23"/>
      <c r="ALU49" s="23"/>
      <c r="ALV49" s="23"/>
      <c r="ALW49" s="23"/>
      <c r="ALX49" s="23"/>
      <c r="ALY49" s="23"/>
      <c r="ALZ49" s="23"/>
      <c r="AMA49" s="23"/>
      <c r="AMB49" s="23"/>
      <c r="AMC49" s="23"/>
      <c r="AMD49" s="23"/>
      <c r="AME49" s="23"/>
      <c r="AMF49" s="23"/>
      <c r="AMG49" s="23"/>
    </row>
    <row r="50" spans="1:1021" ht="15.75" customHeight="1">
      <c r="B50" s="60" t="s">
        <v>135</v>
      </c>
      <c r="C50" s="46" t="s">
        <v>136</v>
      </c>
      <c r="D50" s="46"/>
      <c r="E50" s="206" t="s">
        <v>137</v>
      </c>
      <c r="F50" s="208">
        <f t="shared" ref="F50:AK50" si="92">F8*F19</f>
        <v>3.4853312762038158</v>
      </c>
      <c r="G50" s="211">
        <f t="shared" si="92"/>
        <v>3.2214019660715998</v>
      </c>
      <c r="H50" s="211">
        <f t="shared" si="92"/>
        <v>3.2472524001031644</v>
      </c>
      <c r="I50" s="211">
        <f t="shared" si="92"/>
        <v>3.1045483499451652</v>
      </c>
      <c r="J50" s="211">
        <f t="shared" si="92"/>
        <v>3.0022281658435666</v>
      </c>
      <c r="K50" s="211">
        <f t="shared" si="92"/>
        <v>3.2494056377740237</v>
      </c>
      <c r="L50" s="211">
        <f t="shared" si="92"/>
        <v>3.5652654058577209</v>
      </c>
      <c r="M50" s="211">
        <f t="shared" si="92"/>
        <v>3.5415447955120327</v>
      </c>
      <c r="N50" s="211">
        <f t="shared" si="92"/>
        <v>3.5113770244205167</v>
      </c>
      <c r="O50" s="211">
        <f t="shared" si="92"/>
        <v>3.4747620925831724</v>
      </c>
      <c r="P50" s="211">
        <f t="shared" si="92"/>
        <v>3.4317000000000002</v>
      </c>
      <c r="Q50" s="211">
        <f t="shared" si="92"/>
        <v>3.4451028000000004</v>
      </c>
      <c r="R50" s="211">
        <f t="shared" si="92"/>
        <v>3.4584732000000007</v>
      </c>
      <c r="S50" s="211">
        <f t="shared" si="92"/>
        <v>3.4718112000000012</v>
      </c>
      <c r="T50" s="211">
        <f t="shared" si="92"/>
        <v>3.4851168000000015</v>
      </c>
      <c r="U50" s="211">
        <f t="shared" si="92"/>
        <v>3.4983900000000001</v>
      </c>
      <c r="V50" s="211">
        <f t="shared" si="92"/>
        <v>3.4921530000000001</v>
      </c>
      <c r="W50" s="211">
        <f t="shared" si="92"/>
        <v>3.485916</v>
      </c>
      <c r="X50" s="211">
        <f t="shared" si="92"/>
        <v>3.4796790000000004</v>
      </c>
      <c r="Y50" s="211">
        <f t="shared" si="92"/>
        <v>3.4734420000000004</v>
      </c>
      <c r="Z50" s="211">
        <f t="shared" si="92"/>
        <v>3.4672050000000003</v>
      </c>
      <c r="AA50" s="211">
        <f t="shared" si="92"/>
        <v>3.4609680000000003</v>
      </c>
      <c r="AB50" s="211">
        <f t="shared" si="92"/>
        <v>3.4547310000000007</v>
      </c>
      <c r="AC50" s="211">
        <f t="shared" si="92"/>
        <v>3.4484940000000006</v>
      </c>
      <c r="AD50" s="211">
        <f t="shared" si="92"/>
        <v>3.4422570000000006</v>
      </c>
      <c r="AE50" s="211">
        <f t="shared" si="92"/>
        <v>3.4360200000000005</v>
      </c>
      <c r="AF50" s="211">
        <f t="shared" si="92"/>
        <v>3.4297830000000005</v>
      </c>
      <c r="AG50" s="211">
        <f t="shared" si="92"/>
        <v>3.4235460000000009</v>
      </c>
      <c r="AH50" s="211">
        <f t="shared" si="92"/>
        <v>3.4173090000000008</v>
      </c>
      <c r="AI50" s="211">
        <f t="shared" si="92"/>
        <v>3.4110720000000008</v>
      </c>
      <c r="AJ50" s="211">
        <f t="shared" si="92"/>
        <v>3.4048350000000007</v>
      </c>
      <c r="AK50" s="211">
        <f t="shared" si="92"/>
        <v>3.3985980000000011</v>
      </c>
      <c r="AL50" s="211">
        <f t="shared" ref="AL50:BS50" si="93">AL8*AL19</f>
        <v>3.3923610000000011</v>
      </c>
      <c r="AM50" s="211">
        <f t="shared" si="93"/>
        <v>3.386124000000001</v>
      </c>
      <c r="AN50" s="211">
        <f t="shared" si="93"/>
        <v>3.379887000000001</v>
      </c>
      <c r="AO50" s="211">
        <f t="shared" si="93"/>
        <v>3.37365</v>
      </c>
      <c r="AP50" s="211">
        <f t="shared" si="93"/>
        <v>3.3727050000000003</v>
      </c>
      <c r="AQ50" s="211">
        <f t="shared" si="93"/>
        <v>3.3717600000000001</v>
      </c>
      <c r="AR50" s="211">
        <f t="shared" si="93"/>
        <v>3.3708150000000003</v>
      </c>
      <c r="AS50" s="211">
        <f t="shared" si="93"/>
        <v>3.3698700000000006</v>
      </c>
      <c r="AT50" s="211">
        <f t="shared" si="93"/>
        <v>3.3689250000000004</v>
      </c>
      <c r="AU50" s="211">
        <f t="shared" si="93"/>
        <v>3.3679800000000006</v>
      </c>
      <c r="AV50" s="211">
        <f t="shared" si="93"/>
        <v>3.3670350000000009</v>
      </c>
      <c r="AW50" s="211">
        <f t="shared" si="93"/>
        <v>3.3660900000000007</v>
      </c>
      <c r="AX50" s="211">
        <f t="shared" si="93"/>
        <v>3.3651450000000009</v>
      </c>
      <c r="AY50" s="211">
        <f t="shared" si="93"/>
        <v>3.3642000000000012</v>
      </c>
      <c r="AZ50" s="211">
        <f t="shared" si="93"/>
        <v>3.363255000000001</v>
      </c>
      <c r="BA50" s="211">
        <f t="shared" si="93"/>
        <v>3.3623100000000012</v>
      </c>
      <c r="BB50" s="211">
        <f t="shared" si="93"/>
        <v>3.3613650000000015</v>
      </c>
      <c r="BC50" s="211">
        <f t="shared" si="93"/>
        <v>3.3604200000000013</v>
      </c>
      <c r="BD50" s="211">
        <f t="shared" si="93"/>
        <v>3.3594750000000015</v>
      </c>
      <c r="BE50" s="211">
        <f t="shared" si="93"/>
        <v>3.3585300000000018</v>
      </c>
      <c r="BF50" s="211">
        <f t="shared" si="93"/>
        <v>3.3575850000000016</v>
      </c>
      <c r="BG50" s="211">
        <f t="shared" si="93"/>
        <v>3.3566400000000018</v>
      </c>
      <c r="BH50" s="211">
        <f t="shared" si="93"/>
        <v>3.3556950000000021</v>
      </c>
      <c r="BI50" s="211">
        <f t="shared" si="93"/>
        <v>3.3547500000000019</v>
      </c>
      <c r="BJ50" s="211">
        <f t="shared" si="93"/>
        <v>3.3538050000000021</v>
      </c>
      <c r="BK50" s="211">
        <f t="shared" si="93"/>
        <v>3.3528600000000024</v>
      </c>
      <c r="BL50" s="211">
        <f t="shared" si="93"/>
        <v>3.3519150000000022</v>
      </c>
      <c r="BM50" s="211">
        <f t="shared" si="93"/>
        <v>3.3509700000000024</v>
      </c>
      <c r="BN50" s="211">
        <f t="shared" si="93"/>
        <v>3.3500250000000027</v>
      </c>
      <c r="BO50" s="211">
        <f t="shared" si="93"/>
        <v>3.3490800000000029</v>
      </c>
      <c r="BP50" s="211">
        <f t="shared" si="93"/>
        <v>3.3481350000000027</v>
      </c>
      <c r="BQ50" s="211">
        <f t="shared" si="93"/>
        <v>3.347190000000003</v>
      </c>
      <c r="BR50" s="211">
        <f t="shared" si="93"/>
        <v>3.3462450000000032</v>
      </c>
      <c r="BS50" s="211">
        <f t="shared" si="93"/>
        <v>3.3452999999999999</v>
      </c>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c r="DM50" s="23"/>
      <c r="DN50" s="23"/>
      <c r="DO50" s="23"/>
      <c r="DP50" s="23"/>
      <c r="DQ50" s="23"/>
      <c r="DR50" s="23"/>
      <c r="DS50" s="23"/>
      <c r="DT50" s="23"/>
      <c r="DU50" s="23"/>
      <c r="DV50" s="23"/>
      <c r="DW50" s="23"/>
      <c r="DX50" s="23"/>
      <c r="DY50" s="23"/>
      <c r="DZ50" s="23"/>
      <c r="EA50" s="23"/>
      <c r="EB50" s="23"/>
      <c r="EC50" s="23"/>
      <c r="ED50" s="23"/>
      <c r="EE50" s="23"/>
      <c r="EF50" s="23"/>
      <c r="EG50" s="23"/>
      <c r="EH50" s="23"/>
      <c r="EI50" s="23"/>
      <c r="EJ50" s="23"/>
      <c r="EK50" s="23"/>
      <c r="EL50" s="23"/>
      <c r="EM50" s="23"/>
      <c r="EN50" s="23"/>
      <c r="EO50" s="23"/>
      <c r="EP50" s="23"/>
      <c r="EQ50" s="23"/>
      <c r="ER50" s="23"/>
      <c r="ES50" s="23"/>
      <c r="ET50" s="23"/>
      <c r="EU50" s="23"/>
      <c r="EV50" s="23"/>
      <c r="EW50" s="23"/>
      <c r="EX50" s="23"/>
      <c r="EY50" s="23"/>
      <c r="EZ50" s="23"/>
      <c r="FA50" s="23"/>
      <c r="FB50" s="23"/>
      <c r="FC50" s="23"/>
      <c r="FD50" s="23"/>
      <c r="FE50" s="23"/>
      <c r="FF50" s="23"/>
      <c r="FG50" s="23"/>
      <c r="FH50" s="23"/>
      <c r="FI50" s="23"/>
      <c r="FJ50" s="23"/>
      <c r="FK50" s="23"/>
      <c r="FL50" s="23"/>
      <c r="FM50" s="23"/>
      <c r="FN50" s="23"/>
      <c r="FO50" s="23"/>
      <c r="FP50" s="23"/>
      <c r="FQ50" s="23"/>
      <c r="FR50" s="23"/>
      <c r="FS50" s="23"/>
      <c r="FT50" s="23"/>
      <c r="FU50" s="23"/>
      <c r="FV50" s="23"/>
      <c r="FW50" s="23"/>
      <c r="FX50" s="23"/>
      <c r="FY50" s="23"/>
      <c r="FZ50" s="23"/>
      <c r="GA50" s="23"/>
      <c r="GB50" s="23"/>
      <c r="GC50" s="23"/>
      <c r="GD50" s="23"/>
      <c r="GE50" s="23"/>
      <c r="GF50" s="23"/>
      <c r="GG50" s="23"/>
      <c r="GH50" s="23"/>
      <c r="GI50" s="23"/>
      <c r="GJ50" s="23"/>
      <c r="GK50" s="23"/>
      <c r="GL50" s="23"/>
      <c r="GM50" s="23"/>
      <c r="GN50" s="23"/>
      <c r="GO50" s="23"/>
      <c r="GP50" s="23"/>
      <c r="GQ50" s="23"/>
      <c r="GR50" s="23"/>
      <c r="GS50" s="23"/>
      <c r="GT50" s="23"/>
      <c r="GU50" s="23"/>
      <c r="GV50" s="23"/>
      <c r="GW50" s="23"/>
      <c r="GX50" s="23"/>
      <c r="GY50" s="23"/>
      <c r="GZ50" s="23"/>
      <c r="HA50" s="23"/>
      <c r="HB50" s="23"/>
      <c r="HC50" s="23"/>
      <c r="HD50" s="23"/>
      <c r="HE50" s="23"/>
      <c r="HF50" s="23"/>
      <c r="HG50" s="23"/>
      <c r="HH50" s="23"/>
      <c r="HI50" s="23"/>
      <c r="HJ50" s="23"/>
      <c r="HK50" s="23"/>
      <c r="HL50" s="23"/>
      <c r="HM50" s="23"/>
      <c r="HN50" s="23"/>
      <c r="HO50" s="23"/>
      <c r="HP50" s="23"/>
      <c r="HQ50" s="23"/>
      <c r="HR50" s="23"/>
      <c r="HS50" s="23"/>
      <c r="HT50" s="23"/>
      <c r="HU50" s="23"/>
      <c r="HV50" s="23"/>
      <c r="HW50" s="23"/>
      <c r="HX50" s="23"/>
      <c r="HY50" s="23"/>
      <c r="HZ50" s="23"/>
      <c r="IA50" s="23"/>
      <c r="IB50" s="23"/>
      <c r="IC50" s="23"/>
      <c r="ID50" s="23"/>
      <c r="IE50" s="23"/>
      <c r="IF50" s="23"/>
      <c r="IG50" s="23"/>
      <c r="IH50" s="23"/>
      <c r="II50" s="23"/>
      <c r="IJ50" s="23"/>
      <c r="IK50" s="23"/>
      <c r="IL50" s="23"/>
      <c r="IM50" s="23"/>
      <c r="IN50" s="23"/>
      <c r="IO50" s="23"/>
      <c r="IP50" s="23"/>
      <c r="IQ50" s="23"/>
      <c r="IR50" s="23"/>
      <c r="IS50" s="23"/>
      <c r="IT50" s="23"/>
      <c r="IU50" s="23"/>
      <c r="IV50" s="23"/>
      <c r="IW50" s="23"/>
      <c r="IX50" s="23"/>
      <c r="IY50" s="23"/>
      <c r="IZ50" s="23"/>
      <c r="JA50" s="23"/>
      <c r="JB50" s="23"/>
      <c r="JC50" s="23"/>
      <c r="JD50" s="23"/>
      <c r="JE50" s="23"/>
      <c r="JF50" s="23"/>
      <c r="JG50" s="23"/>
      <c r="JH50" s="23"/>
      <c r="JI50" s="23"/>
      <c r="JJ50" s="23"/>
      <c r="JK50" s="23"/>
      <c r="JL50" s="23"/>
      <c r="JM50" s="23"/>
      <c r="JN50" s="23"/>
      <c r="JO50" s="23"/>
      <c r="JP50" s="23"/>
      <c r="JQ50" s="23"/>
      <c r="JR50" s="23"/>
      <c r="JS50" s="23"/>
      <c r="JT50" s="23"/>
      <c r="JU50" s="23"/>
      <c r="JV50" s="23"/>
      <c r="JW50" s="23"/>
      <c r="JX50" s="23"/>
      <c r="JY50" s="23"/>
      <c r="JZ50" s="23"/>
      <c r="KA50" s="23"/>
      <c r="KB50" s="23"/>
      <c r="KC50" s="23"/>
      <c r="KD50" s="23"/>
      <c r="KE50" s="23"/>
      <c r="KF50" s="23"/>
      <c r="KG50" s="23"/>
      <c r="KH50" s="23"/>
      <c r="KI50" s="23"/>
      <c r="KJ50" s="23"/>
      <c r="KK50" s="23"/>
      <c r="KL50" s="23"/>
      <c r="KM50" s="23"/>
      <c r="KN50" s="23"/>
      <c r="KO50" s="23"/>
      <c r="KP50" s="23"/>
      <c r="KQ50" s="23"/>
      <c r="KR50" s="23"/>
      <c r="KS50" s="23"/>
      <c r="KT50" s="23"/>
      <c r="KU50" s="23"/>
      <c r="KV50" s="23"/>
      <c r="KW50" s="23"/>
      <c r="KX50" s="23"/>
      <c r="KY50" s="23"/>
      <c r="KZ50" s="23"/>
      <c r="LA50" s="23"/>
      <c r="LB50" s="23"/>
      <c r="LC50" s="23"/>
      <c r="LD50" s="23"/>
      <c r="LE50" s="23"/>
      <c r="LF50" s="23"/>
      <c r="LG50" s="23"/>
      <c r="LH50" s="23"/>
      <c r="LI50" s="23"/>
      <c r="LJ50" s="23"/>
      <c r="LK50" s="23"/>
      <c r="LL50" s="23"/>
      <c r="LM50" s="23"/>
      <c r="LN50" s="23"/>
      <c r="LO50" s="23"/>
      <c r="LP50" s="23"/>
      <c r="LQ50" s="23"/>
      <c r="LR50" s="23"/>
      <c r="LS50" s="23"/>
      <c r="LT50" s="23"/>
      <c r="LU50" s="23"/>
      <c r="LV50" s="23"/>
      <c r="LW50" s="23"/>
      <c r="LX50" s="23"/>
      <c r="LY50" s="23"/>
      <c r="LZ50" s="23"/>
      <c r="MA50" s="23"/>
      <c r="MB50" s="23"/>
      <c r="MC50" s="23"/>
      <c r="MD50" s="23"/>
      <c r="ME50" s="23"/>
      <c r="MF50" s="23"/>
      <c r="MG50" s="23"/>
      <c r="MH50" s="23"/>
      <c r="MI50" s="23"/>
      <c r="MJ50" s="23"/>
      <c r="MK50" s="23"/>
      <c r="ML50" s="23"/>
      <c r="MM50" s="23"/>
      <c r="MN50" s="23"/>
      <c r="MO50" s="23"/>
      <c r="MP50" s="23"/>
      <c r="MQ50" s="23"/>
      <c r="MR50" s="23"/>
      <c r="MS50" s="23"/>
      <c r="MT50" s="23"/>
      <c r="MU50" s="23"/>
      <c r="MV50" s="23"/>
      <c r="MW50" s="23"/>
      <c r="MX50" s="23"/>
      <c r="MY50" s="23"/>
      <c r="MZ50" s="23"/>
      <c r="NA50" s="23"/>
      <c r="NB50" s="23"/>
      <c r="NC50" s="23"/>
      <c r="ND50" s="23"/>
      <c r="NE50" s="23"/>
      <c r="NF50" s="23"/>
      <c r="NG50" s="23"/>
      <c r="NH50" s="23"/>
      <c r="NI50" s="23"/>
      <c r="NJ50" s="23"/>
      <c r="NK50" s="23"/>
      <c r="NL50" s="23"/>
      <c r="NM50" s="23"/>
      <c r="NN50" s="23"/>
      <c r="NO50" s="23"/>
      <c r="NP50" s="23"/>
      <c r="NQ50" s="23"/>
      <c r="NR50" s="23"/>
      <c r="NS50" s="23"/>
      <c r="NT50" s="23"/>
      <c r="NU50" s="23"/>
      <c r="NV50" s="23"/>
      <c r="NW50" s="23"/>
      <c r="NX50" s="23"/>
      <c r="NY50" s="23"/>
      <c r="NZ50" s="23"/>
      <c r="OA50" s="23"/>
      <c r="OB50" s="23"/>
      <c r="OC50" s="23"/>
      <c r="OD50" s="23"/>
      <c r="OE50" s="23"/>
      <c r="OF50" s="23"/>
      <c r="OG50" s="23"/>
      <c r="OH50" s="23"/>
      <c r="OI50" s="23"/>
      <c r="OJ50" s="23"/>
      <c r="OK50" s="23"/>
      <c r="OL50" s="23"/>
      <c r="OM50" s="23"/>
      <c r="ON50" s="23"/>
      <c r="OO50" s="23"/>
      <c r="OP50" s="23"/>
      <c r="OQ50" s="23"/>
      <c r="OR50" s="23"/>
      <c r="OS50" s="23"/>
      <c r="OT50" s="23"/>
      <c r="OU50" s="23"/>
      <c r="OV50" s="23"/>
      <c r="OW50" s="23"/>
      <c r="OX50" s="23"/>
      <c r="OY50" s="23"/>
      <c r="OZ50" s="23"/>
      <c r="PA50" s="23"/>
      <c r="PB50" s="23"/>
      <c r="PC50" s="23"/>
      <c r="PD50" s="23"/>
      <c r="PE50" s="23"/>
      <c r="PF50" s="23"/>
      <c r="PG50" s="23"/>
      <c r="PH50" s="23"/>
      <c r="PI50" s="23"/>
      <c r="PJ50" s="23"/>
      <c r="PK50" s="23"/>
      <c r="PL50" s="23"/>
      <c r="PM50" s="23"/>
      <c r="PN50" s="23"/>
      <c r="PO50" s="23"/>
      <c r="PP50" s="23"/>
      <c r="PQ50" s="23"/>
      <c r="PR50" s="23"/>
      <c r="PS50" s="23"/>
      <c r="PT50" s="23"/>
      <c r="PU50" s="23"/>
      <c r="PV50" s="23"/>
      <c r="PW50" s="23"/>
      <c r="PX50" s="23"/>
      <c r="PY50" s="23"/>
      <c r="PZ50" s="23"/>
      <c r="QA50" s="23"/>
      <c r="QB50" s="23"/>
      <c r="QC50" s="23"/>
      <c r="QD50" s="23"/>
      <c r="QE50" s="23"/>
      <c r="QF50" s="23"/>
      <c r="QG50" s="23"/>
      <c r="QH50" s="23"/>
      <c r="QI50" s="23"/>
      <c r="QJ50" s="23"/>
      <c r="QK50" s="23"/>
      <c r="QL50" s="23"/>
      <c r="QM50" s="23"/>
      <c r="QN50" s="23"/>
      <c r="QO50" s="23"/>
      <c r="QP50" s="23"/>
      <c r="QQ50" s="23"/>
      <c r="QR50" s="23"/>
      <c r="QS50" s="23"/>
      <c r="QT50" s="23"/>
      <c r="QU50" s="23"/>
      <c r="QV50" s="23"/>
      <c r="QW50" s="23"/>
      <c r="QX50" s="23"/>
      <c r="QY50" s="23"/>
      <c r="QZ50" s="23"/>
      <c r="RA50" s="23"/>
      <c r="RB50" s="23"/>
      <c r="RC50" s="23"/>
      <c r="RD50" s="23"/>
      <c r="RE50" s="23"/>
      <c r="RF50" s="23"/>
      <c r="RG50" s="23"/>
      <c r="RH50" s="23"/>
      <c r="RI50" s="23"/>
      <c r="RJ50" s="23"/>
      <c r="RK50" s="23"/>
      <c r="RL50" s="23"/>
      <c r="RM50" s="23"/>
      <c r="RN50" s="23"/>
      <c r="RO50" s="23"/>
      <c r="RP50" s="23"/>
      <c r="RQ50" s="23"/>
      <c r="RR50" s="23"/>
      <c r="RS50" s="23"/>
      <c r="RT50" s="23"/>
      <c r="RU50" s="23"/>
      <c r="RV50" s="23"/>
      <c r="RW50" s="23"/>
      <c r="RX50" s="23"/>
      <c r="RY50" s="23"/>
      <c r="RZ50" s="23"/>
      <c r="SA50" s="23"/>
      <c r="SB50" s="23"/>
      <c r="SC50" s="23"/>
      <c r="SD50" s="23"/>
      <c r="SE50" s="23"/>
      <c r="SF50" s="23"/>
      <c r="SG50" s="23"/>
      <c r="SH50" s="23"/>
      <c r="SI50" s="23"/>
      <c r="SJ50" s="23"/>
      <c r="SK50" s="23"/>
      <c r="SL50" s="23"/>
      <c r="SM50" s="23"/>
      <c r="SN50" s="23"/>
      <c r="SO50" s="23"/>
      <c r="SP50" s="23"/>
      <c r="SQ50" s="23"/>
      <c r="SR50" s="23"/>
      <c r="SS50" s="23"/>
      <c r="ST50" s="23"/>
      <c r="SU50" s="23"/>
      <c r="SV50" s="23"/>
      <c r="SW50" s="23"/>
      <c r="SX50" s="23"/>
      <c r="SY50" s="23"/>
      <c r="SZ50" s="23"/>
      <c r="TA50" s="23"/>
      <c r="TB50" s="23"/>
      <c r="TC50" s="23"/>
      <c r="TD50" s="23"/>
      <c r="TE50" s="23"/>
      <c r="TF50" s="23"/>
      <c r="TG50" s="23"/>
      <c r="TH50" s="23"/>
      <c r="TI50" s="23"/>
      <c r="TJ50" s="23"/>
      <c r="TK50" s="23"/>
      <c r="TL50" s="23"/>
      <c r="TM50" s="23"/>
      <c r="TN50" s="23"/>
      <c r="TO50" s="23"/>
      <c r="TP50" s="23"/>
      <c r="TQ50" s="23"/>
      <c r="TR50" s="23"/>
      <c r="TS50" s="23"/>
      <c r="TT50" s="23"/>
      <c r="TU50" s="23"/>
      <c r="TV50" s="23"/>
      <c r="TW50" s="23"/>
      <c r="TX50" s="23"/>
      <c r="TY50" s="23"/>
      <c r="TZ50" s="23"/>
      <c r="UA50" s="23"/>
      <c r="UB50" s="23"/>
      <c r="UC50" s="23"/>
      <c r="UD50" s="23"/>
      <c r="UE50" s="23"/>
      <c r="UF50" s="23"/>
      <c r="UG50" s="23"/>
      <c r="UH50" s="23"/>
      <c r="UI50" s="23"/>
      <c r="UJ50" s="23"/>
      <c r="UK50" s="23"/>
      <c r="UL50" s="23"/>
      <c r="UM50" s="23"/>
      <c r="UN50" s="23"/>
      <c r="UO50" s="23"/>
      <c r="UP50" s="23"/>
      <c r="UQ50" s="23"/>
      <c r="UR50" s="23"/>
      <c r="US50" s="23"/>
      <c r="UT50" s="23"/>
      <c r="UU50" s="23"/>
      <c r="UV50" s="23"/>
      <c r="UW50" s="23"/>
      <c r="UX50" s="23"/>
      <c r="UY50" s="23"/>
      <c r="UZ50" s="23"/>
      <c r="VA50" s="23"/>
      <c r="VB50" s="23"/>
      <c r="VC50" s="23"/>
      <c r="VD50" s="23"/>
      <c r="VE50" s="23"/>
      <c r="VF50" s="23"/>
      <c r="VG50" s="23"/>
      <c r="VH50" s="23"/>
      <c r="VI50" s="23"/>
      <c r="VJ50" s="23"/>
      <c r="VK50" s="23"/>
      <c r="VL50" s="23"/>
      <c r="VM50" s="23"/>
      <c r="VN50" s="23"/>
      <c r="VO50" s="23"/>
      <c r="VP50" s="23"/>
      <c r="VQ50" s="23"/>
      <c r="VR50" s="23"/>
      <c r="VS50" s="23"/>
      <c r="VT50" s="23"/>
      <c r="VU50" s="23"/>
      <c r="VV50" s="23"/>
      <c r="VW50" s="23"/>
      <c r="VX50" s="23"/>
      <c r="VY50" s="23"/>
      <c r="VZ50" s="23"/>
      <c r="WA50" s="23"/>
      <c r="WB50" s="23"/>
      <c r="WC50" s="23"/>
      <c r="WD50" s="23"/>
      <c r="WE50" s="23"/>
      <c r="WF50" s="23"/>
      <c r="WG50" s="23"/>
      <c r="WH50" s="23"/>
      <c r="WI50" s="23"/>
      <c r="WJ50" s="23"/>
      <c r="WK50" s="23"/>
      <c r="WL50" s="23"/>
      <c r="WM50" s="23"/>
      <c r="WN50" s="23"/>
      <c r="WO50" s="23"/>
      <c r="WP50" s="23"/>
      <c r="WQ50" s="23"/>
      <c r="WR50" s="23"/>
      <c r="WS50" s="23"/>
      <c r="WT50" s="23"/>
      <c r="WU50" s="23"/>
      <c r="WV50" s="23"/>
      <c r="WW50" s="23"/>
      <c r="WX50" s="23"/>
      <c r="WY50" s="23"/>
      <c r="WZ50" s="23"/>
      <c r="XA50" s="23"/>
      <c r="XB50" s="23"/>
      <c r="XC50" s="23"/>
      <c r="XD50" s="23"/>
      <c r="XE50" s="23"/>
      <c r="XF50" s="23"/>
      <c r="XG50" s="23"/>
      <c r="XH50" s="23"/>
      <c r="XI50" s="23"/>
      <c r="XJ50" s="23"/>
      <c r="XK50" s="23"/>
      <c r="XL50" s="23"/>
      <c r="XM50" s="23"/>
      <c r="XN50" s="23"/>
      <c r="XO50" s="23"/>
      <c r="XP50" s="23"/>
      <c r="XQ50" s="23"/>
      <c r="XR50" s="23"/>
      <c r="XS50" s="23"/>
      <c r="XT50" s="23"/>
      <c r="XU50" s="23"/>
      <c r="XV50" s="23"/>
      <c r="XW50" s="23"/>
      <c r="XX50" s="23"/>
      <c r="XY50" s="23"/>
      <c r="XZ50" s="23"/>
      <c r="YA50" s="23"/>
      <c r="YB50" s="23"/>
      <c r="YC50" s="23"/>
      <c r="YD50" s="23"/>
      <c r="YE50" s="23"/>
      <c r="YF50" s="23"/>
      <c r="YG50" s="23"/>
      <c r="YH50" s="23"/>
      <c r="YI50" s="23"/>
      <c r="YJ50" s="23"/>
      <c r="YK50" s="23"/>
      <c r="YL50" s="23"/>
      <c r="YM50" s="23"/>
      <c r="YN50" s="23"/>
      <c r="YO50" s="23"/>
      <c r="YP50" s="23"/>
      <c r="YQ50" s="23"/>
      <c r="YR50" s="23"/>
      <c r="YS50" s="23"/>
      <c r="YT50" s="23"/>
      <c r="YU50" s="23"/>
      <c r="YV50" s="23"/>
      <c r="YW50" s="23"/>
      <c r="YX50" s="23"/>
      <c r="YY50" s="23"/>
      <c r="YZ50" s="23"/>
      <c r="ZA50" s="23"/>
      <c r="ZB50" s="23"/>
      <c r="ZC50" s="23"/>
      <c r="ZD50" s="23"/>
      <c r="ZE50" s="23"/>
      <c r="ZF50" s="23"/>
      <c r="ZG50" s="23"/>
      <c r="ZH50" s="23"/>
      <c r="ZI50" s="23"/>
      <c r="ZJ50" s="23"/>
      <c r="ZK50" s="23"/>
      <c r="ZL50" s="23"/>
      <c r="ZM50" s="23"/>
      <c r="ZN50" s="23"/>
      <c r="ZO50" s="23"/>
      <c r="ZP50" s="23"/>
      <c r="ZQ50" s="23"/>
      <c r="ZR50" s="23"/>
      <c r="ZS50" s="23"/>
      <c r="ZT50" s="23"/>
      <c r="ZU50" s="23"/>
      <c r="ZV50" s="23"/>
      <c r="ZW50" s="23"/>
      <c r="ZX50" s="23"/>
      <c r="ZY50" s="23"/>
      <c r="ZZ50" s="23"/>
      <c r="AAA50" s="23"/>
      <c r="AAB50" s="23"/>
      <c r="AAC50" s="23"/>
      <c r="AAD50" s="23"/>
      <c r="AAE50" s="23"/>
      <c r="AAF50" s="23"/>
      <c r="AAG50" s="23"/>
      <c r="AAH50" s="23"/>
      <c r="AAI50" s="23"/>
      <c r="AAJ50" s="23"/>
      <c r="AAK50" s="23"/>
      <c r="AAL50" s="23"/>
      <c r="AAM50" s="23"/>
      <c r="AAN50" s="23"/>
      <c r="AAO50" s="23"/>
      <c r="AAP50" s="23"/>
      <c r="AAQ50" s="23"/>
      <c r="AAR50" s="23"/>
      <c r="AAS50" s="23"/>
      <c r="AAT50" s="23"/>
      <c r="AAU50" s="23"/>
      <c r="AAV50" s="23"/>
      <c r="AAW50" s="23"/>
      <c r="AAX50" s="23"/>
      <c r="AAY50" s="23"/>
      <c r="AAZ50" s="23"/>
      <c r="ABA50" s="23"/>
      <c r="ABB50" s="23"/>
      <c r="ABC50" s="23"/>
      <c r="ABD50" s="23"/>
      <c r="ABE50" s="23"/>
      <c r="ABF50" s="23"/>
      <c r="ABG50" s="23"/>
      <c r="ABH50" s="23"/>
      <c r="ABI50" s="23"/>
      <c r="ABJ50" s="23"/>
      <c r="ABK50" s="23"/>
      <c r="ABL50" s="23"/>
      <c r="ABM50" s="23"/>
      <c r="ABN50" s="23"/>
      <c r="ABO50" s="23"/>
      <c r="ABP50" s="23"/>
      <c r="ABQ50" s="23"/>
      <c r="ABR50" s="23"/>
      <c r="ABS50" s="23"/>
      <c r="ABT50" s="23"/>
      <c r="ABU50" s="23"/>
      <c r="ABV50" s="23"/>
      <c r="ABW50" s="23"/>
      <c r="ABX50" s="23"/>
      <c r="ABY50" s="23"/>
      <c r="ABZ50" s="23"/>
      <c r="ACA50" s="23"/>
      <c r="ACB50" s="23"/>
      <c r="ACC50" s="23"/>
      <c r="ACD50" s="23"/>
      <c r="ACE50" s="23"/>
      <c r="ACF50" s="23"/>
      <c r="ACG50" s="23"/>
      <c r="ACH50" s="23"/>
      <c r="ACI50" s="23"/>
      <c r="ACJ50" s="23"/>
      <c r="ACK50" s="23"/>
      <c r="ACL50" s="23"/>
      <c r="ACM50" s="23"/>
      <c r="ACN50" s="23"/>
      <c r="ACO50" s="23"/>
      <c r="ACP50" s="23"/>
      <c r="ACQ50" s="23"/>
      <c r="ACR50" s="23"/>
      <c r="ACS50" s="23"/>
      <c r="ACT50" s="23"/>
      <c r="ACU50" s="23"/>
      <c r="ACV50" s="23"/>
      <c r="ACW50" s="23"/>
      <c r="ACX50" s="23"/>
      <c r="ACY50" s="23"/>
      <c r="ACZ50" s="23"/>
      <c r="ADA50" s="23"/>
      <c r="ADB50" s="23"/>
      <c r="ADC50" s="23"/>
      <c r="ADD50" s="23"/>
      <c r="ADE50" s="23"/>
      <c r="ADF50" s="23"/>
      <c r="ADG50" s="23"/>
      <c r="ADH50" s="23"/>
      <c r="ADI50" s="23"/>
      <c r="ADJ50" s="23"/>
      <c r="ADK50" s="23"/>
      <c r="ADL50" s="23"/>
      <c r="ADM50" s="23"/>
      <c r="ADN50" s="23"/>
      <c r="ADO50" s="23"/>
      <c r="ADP50" s="23"/>
      <c r="ADQ50" s="23"/>
      <c r="ADR50" s="23"/>
      <c r="ADS50" s="23"/>
      <c r="ADT50" s="23"/>
      <c r="ADU50" s="23"/>
      <c r="ADV50" s="23"/>
      <c r="ADW50" s="23"/>
      <c r="ADX50" s="23"/>
      <c r="ADY50" s="23"/>
      <c r="ADZ50" s="23"/>
      <c r="AEA50" s="23"/>
      <c r="AEB50" s="23"/>
      <c r="AEC50" s="23"/>
      <c r="AED50" s="23"/>
      <c r="AEE50" s="23"/>
      <c r="AEF50" s="23"/>
      <c r="AEG50" s="23"/>
      <c r="AEH50" s="23"/>
      <c r="AEI50" s="23"/>
      <c r="AEJ50" s="23"/>
      <c r="AEK50" s="23"/>
      <c r="AEL50" s="23"/>
      <c r="AEM50" s="23"/>
      <c r="AEN50" s="23"/>
      <c r="AEO50" s="23"/>
      <c r="AEP50" s="23"/>
      <c r="AEQ50" s="23"/>
      <c r="AER50" s="23"/>
      <c r="AES50" s="23"/>
      <c r="AET50" s="23"/>
      <c r="AEU50" s="23"/>
      <c r="AEV50" s="23"/>
      <c r="AEW50" s="23"/>
      <c r="AEX50" s="23"/>
      <c r="AEY50" s="23"/>
      <c r="AEZ50" s="23"/>
      <c r="AFA50" s="23"/>
      <c r="AFB50" s="23"/>
      <c r="AFC50" s="23"/>
      <c r="AFD50" s="23"/>
      <c r="AFE50" s="23"/>
      <c r="AFF50" s="23"/>
      <c r="AFG50" s="23"/>
      <c r="AFH50" s="23"/>
      <c r="AFI50" s="23"/>
      <c r="AFJ50" s="23"/>
      <c r="AFK50" s="23"/>
      <c r="AFL50" s="23"/>
      <c r="AFM50" s="23"/>
      <c r="AFN50" s="23"/>
      <c r="AFO50" s="23"/>
      <c r="AFP50" s="23"/>
      <c r="AFQ50" s="23"/>
      <c r="AFR50" s="23"/>
      <c r="AFS50" s="23"/>
      <c r="AFT50" s="23"/>
      <c r="AFU50" s="23"/>
      <c r="AFV50" s="23"/>
      <c r="AFW50" s="23"/>
      <c r="AFX50" s="23"/>
      <c r="AFY50" s="23"/>
      <c r="AFZ50" s="23"/>
      <c r="AGA50" s="23"/>
      <c r="AGB50" s="23"/>
      <c r="AGC50" s="23"/>
      <c r="AGD50" s="23"/>
      <c r="AGE50" s="23"/>
      <c r="AGF50" s="23"/>
      <c r="AGG50" s="23"/>
      <c r="AGH50" s="23"/>
      <c r="AGI50" s="23"/>
      <c r="AGJ50" s="23"/>
      <c r="AGK50" s="23"/>
      <c r="AGL50" s="23"/>
      <c r="AGM50" s="23"/>
      <c r="AGN50" s="23"/>
      <c r="AGO50" s="23"/>
      <c r="AGP50" s="23"/>
      <c r="AGQ50" s="23"/>
      <c r="AGR50" s="23"/>
      <c r="AGS50" s="23"/>
      <c r="AGT50" s="23"/>
      <c r="AGU50" s="23"/>
      <c r="AGV50" s="23"/>
      <c r="AGW50" s="23"/>
      <c r="AGX50" s="23"/>
      <c r="AGY50" s="23"/>
      <c r="AGZ50" s="23"/>
      <c r="AHA50" s="23"/>
      <c r="AHB50" s="23"/>
      <c r="AHC50" s="23"/>
      <c r="AHD50" s="23"/>
      <c r="AHE50" s="23"/>
      <c r="AHF50" s="23"/>
      <c r="AHG50" s="23"/>
      <c r="AHH50" s="23"/>
      <c r="AHI50" s="23"/>
      <c r="AHJ50" s="23"/>
      <c r="AHK50" s="23"/>
      <c r="AHL50" s="23"/>
      <c r="AHM50" s="23"/>
      <c r="AHN50" s="23"/>
      <c r="AHO50" s="23"/>
      <c r="AHP50" s="23"/>
      <c r="AHQ50" s="23"/>
      <c r="AHR50" s="23"/>
      <c r="AHS50" s="23"/>
      <c r="AHT50" s="23"/>
      <c r="AHU50" s="23"/>
      <c r="AHV50" s="23"/>
      <c r="AHW50" s="23"/>
      <c r="AHX50" s="23"/>
      <c r="AHY50" s="23"/>
      <c r="AHZ50" s="23"/>
      <c r="AIA50" s="23"/>
      <c r="AIB50" s="23"/>
      <c r="AIC50" s="23"/>
      <c r="AID50" s="23"/>
      <c r="AIE50" s="23"/>
      <c r="AIF50" s="23"/>
      <c r="AIG50" s="23"/>
      <c r="AIH50" s="23"/>
      <c r="AII50" s="23"/>
      <c r="AIJ50" s="23"/>
      <c r="AIK50" s="23"/>
      <c r="AIL50" s="23"/>
      <c r="AIM50" s="23"/>
      <c r="AIN50" s="23"/>
      <c r="AIO50" s="23"/>
      <c r="AIP50" s="23"/>
      <c r="AIQ50" s="23"/>
      <c r="AIR50" s="23"/>
      <c r="AIS50" s="23"/>
      <c r="AIT50" s="23"/>
      <c r="AIU50" s="23"/>
      <c r="AIV50" s="23"/>
      <c r="AIW50" s="23"/>
      <c r="AIX50" s="23"/>
      <c r="AIY50" s="23"/>
      <c r="AIZ50" s="23"/>
      <c r="AJA50" s="23"/>
      <c r="AJB50" s="23"/>
      <c r="AJC50" s="23"/>
      <c r="AJD50" s="23"/>
      <c r="AJE50" s="23"/>
      <c r="AJF50" s="23"/>
      <c r="AJG50" s="23"/>
      <c r="AJH50" s="23"/>
      <c r="AJI50" s="23"/>
      <c r="AJJ50" s="23"/>
      <c r="AJK50" s="23"/>
      <c r="AJL50" s="23"/>
      <c r="AJM50" s="23"/>
      <c r="AJN50" s="23"/>
      <c r="AJO50" s="23"/>
      <c r="AJP50" s="23"/>
      <c r="AJQ50" s="23"/>
      <c r="AJR50" s="23"/>
      <c r="AJS50" s="23"/>
      <c r="AJT50" s="23"/>
      <c r="AJU50" s="23"/>
      <c r="AJV50" s="23"/>
      <c r="AJW50" s="23"/>
      <c r="AJX50" s="23"/>
      <c r="AJY50" s="23"/>
      <c r="AJZ50" s="23"/>
      <c r="AKA50" s="23"/>
      <c r="AKB50" s="23"/>
      <c r="AKC50" s="23"/>
      <c r="AKD50" s="23"/>
      <c r="AKE50" s="23"/>
      <c r="AKF50" s="23"/>
      <c r="AKG50" s="23"/>
      <c r="AKH50" s="23"/>
      <c r="AKI50" s="23"/>
      <c r="AKJ50" s="23"/>
      <c r="AKK50" s="23"/>
      <c r="AKL50" s="23"/>
      <c r="AKM50" s="23"/>
      <c r="AKN50" s="23"/>
      <c r="AKO50" s="23"/>
      <c r="AKP50" s="23"/>
      <c r="AKQ50" s="23"/>
      <c r="AKR50" s="23"/>
      <c r="AKS50" s="23"/>
      <c r="AKT50" s="23"/>
      <c r="AKU50" s="23"/>
      <c r="AKV50" s="23"/>
      <c r="AKW50" s="23"/>
      <c r="AKX50" s="23"/>
      <c r="AKY50" s="23"/>
      <c r="AKZ50" s="23"/>
      <c r="ALA50" s="23"/>
      <c r="ALB50" s="23"/>
      <c r="ALC50" s="23"/>
      <c r="ALD50" s="23"/>
      <c r="ALE50" s="23"/>
      <c r="ALF50" s="23"/>
      <c r="ALG50" s="23"/>
      <c r="ALH50" s="23"/>
      <c r="ALI50" s="23"/>
      <c r="ALJ50" s="23"/>
      <c r="ALK50" s="23"/>
      <c r="ALL50" s="23"/>
      <c r="ALM50" s="23"/>
      <c r="ALN50" s="23"/>
      <c r="ALO50" s="23"/>
      <c r="ALP50" s="23"/>
      <c r="ALQ50" s="23"/>
      <c r="ALR50" s="23"/>
      <c r="ALS50" s="23"/>
      <c r="ALT50" s="23"/>
      <c r="ALU50" s="23"/>
      <c r="ALV50" s="23"/>
      <c r="ALW50" s="23"/>
      <c r="ALX50" s="23"/>
      <c r="ALY50" s="23"/>
      <c r="ALZ50" s="23"/>
      <c r="AMA50" s="23"/>
      <c r="AMB50" s="23"/>
      <c r="AMC50" s="23"/>
      <c r="AMD50" s="23"/>
      <c r="AME50" s="23"/>
      <c r="AMF50" s="23"/>
      <c r="AMG50" s="23"/>
    </row>
    <row r="51" spans="1:1021" ht="15.75" customHeight="1">
      <c r="B51" s="44" t="s">
        <v>138</v>
      </c>
      <c r="C51" s="61"/>
      <c r="D51" s="61"/>
      <c r="E51" s="206" t="s">
        <v>139</v>
      </c>
      <c r="F51" s="208">
        <f>F8*F20</f>
        <v>28.193236379999998</v>
      </c>
      <c r="G51" s="208">
        <f t="shared" ref="G51:AK51" si="94">G8*G20</f>
        <v>30.88382644745932</v>
      </c>
      <c r="H51" s="208">
        <f t="shared" si="94"/>
        <v>29.7944508128816</v>
      </c>
      <c r="I51" s="208">
        <f t="shared" si="94"/>
        <v>29.848055607861166</v>
      </c>
      <c r="J51" s="208">
        <f t="shared" si="94"/>
        <v>29.772214469999994</v>
      </c>
      <c r="K51" s="208">
        <f t="shared" si="94"/>
        <v>27.820251325053999</v>
      </c>
      <c r="L51" s="208">
        <f t="shared" si="94"/>
        <v>31.359070349999996</v>
      </c>
      <c r="M51" s="208">
        <f t="shared" si="94"/>
        <v>32.107246509374995</v>
      </c>
      <c r="N51" s="208">
        <f t="shared" si="94"/>
        <v>32.849626837500004</v>
      </c>
      <c r="O51" s="208">
        <f t="shared" si="94"/>
        <v>33.586211334375008</v>
      </c>
      <c r="P51" s="208">
        <f t="shared" si="94"/>
        <v>34.317</v>
      </c>
      <c r="Q51" s="208">
        <f t="shared" si="94"/>
        <v>34.039439999999999</v>
      </c>
      <c r="R51" s="208">
        <f t="shared" si="94"/>
        <v>33.757560000000005</v>
      </c>
      <c r="S51" s="208">
        <f t="shared" si="94"/>
        <v>33.471360000000004</v>
      </c>
      <c r="T51" s="208">
        <f t="shared" si="94"/>
        <v>33.180840000000003</v>
      </c>
      <c r="U51" s="208">
        <f t="shared" si="94"/>
        <v>32.886000000000003</v>
      </c>
      <c r="V51" s="208">
        <f t="shared" si="94"/>
        <v>32.687550000000002</v>
      </c>
      <c r="W51" s="208">
        <f t="shared" si="94"/>
        <v>32.489100000000008</v>
      </c>
      <c r="X51" s="208">
        <f t="shared" si="94"/>
        <v>32.290650000000007</v>
      </c>
      <c r="Y51" s="208">
        <f t="shared" si="94"/>
        <v>32.092200000000012</v>
      </c>
      <c r="Z51" s="208">
        <f t="shared" si="94"/>
        <v>31.893750000000015</v>
      </c>
      <c r="AA51" s="208">
        <f t="shared" si="94"/>
        <v>31.695300000000017</v>
      </c>
      <c r="AB51" s="208">
        <f t="shared" si="94"/>
        <v>31.49685000000002</v>
      </c>
      <c r="AC51" s="208">
        <f t="shared" si="94"/>
        <v>31.298400000000022</v>
      </c>
      <c r="AD51" s="208">
        <f t="shared" si="94"/>
        <v>31.099950000000025</v>
      </c>
      <c r="AE51" s="208">
        <f t="shared" si="94"/>
        <v>30.901500000000031</v>
      </c>
      <c r="AF51" s="208">
        <f t="shared" si="94"/>
        <v>30.703050000000033</v>
      </c>
      <c r="AG51" s="208">
        <f t="shared" si="94"/>
        <v>30.504600000000035</v>
      </c>
      <c r="AH51" s="208">
        <f t="shared" si="94"/>
        <v>30.306150000000038</v>
      </c>
      <c r="AI51" s="208">
        <f t="shared" si="94"/>
        <v>30.10770000000004</v>
      </c>
      <c r="AJ51" s="208">
        <f t="shared" si="94"/>
        <v>29.909250000000043</v>
      </c>
      <c r="AK51" s="208">
        <f t="shared" si="94"/>
        <v>29.710800000000045</v>
      </c>
      <c r="AL51" s="208">
        <f t="shared" ref="AL51:BS51" si="95">AL8*AL20</f>
        <v>29.512350000000051</v>
      </c>
      <c r="AM51" s="208">
        <f t="shared" si="95"/>
        <v>29.313900000000054</v>
      </c>
      <c r="AN51" s="208">
        <f t="shared" si="95"/>
        <v>29.115450000000056</v>
      </c>
      <c r="AO51" s="208">
        <f t="shared" si="95"/>
        <v>28.917000000000002</v>
      </c>
      <c r="AP51" s="208">
        <f t="shared" si="95"/>
        <v>28.803600000000003</v>
      </c>
      <c r="AQ51" s="208">
        <f t="shared" si="95"/>
        <v>28.690200000000001</v>
      </c>
      <c r="AR51" s="208">
        <f t="shared" si="95"/>
        <v>28.576800000000002</v>
      </c>
      <c r="AS51" s="208">
        <f t="shared" si="95"/>
        <v>28.4634</v>
      </c>
      <c r="AT51" s="208">
        <f t="shared" si="95"/>
        <v>28.35</v>
      </c>
      <c r="AU51" s="208">
        <f t="shared" si="95"/>
        <v>28.236600000000003</v>
      </c>
      <c r="AV51" s="208">
        <f t="shared" si="95"/>
        <v>28.123200000000001</v>
      </c>
      <c r="AW51" s="208">
        <f t="shared" si="95"/>
        <v>28.009800000000002</v>
      </c>
      <c r="AX51" s="208">
        <f t="shared" si="95"/>
        <v>27.8964</v>
      </c>
      <c r="AY51" s="208">
        <f t="shared" si="95"/>
        <v>27.783000000000001</v>
      </c>
      <c r="AZ51" s="208">
        <f t="shared" si="95"/>
        <v>27.669599999999999</v>
      </c>
      <c r="BA51" s="208">
        <f t="shared" si="95"/>
        <v>27.5562</v>
      </c>
      <c r="BB51" s="208">
        <f t="shared" si="95"/>
        <v>27.442800000000002</v>
      </c>
      <c r="BC51" s="208">
        <f t="shared" si="95"/>
        <v>27.3294</v>
      </c>
      <c r="BD51" s="208">
        <f t="shared" si="95"/>
        <v>27.216000000000001</v>
      </c>
      <c r="BE51" s="208">
        <f t="shared" si="95"/>
        <v>27.102599999999999</v>
      </c>
      <c r="BF51" s="208">
        <f t="shared" si="95"/>
        <v>26.9892</v>
      </c>
      <c r="BG51" s="208">
        <f t="shared" si="95"/>
        <v>26.875800000000002</v>
      </c>
      <c r="BH51" s="208">
        <f t="shared" si="95"/>
        <v>26.7624</v>
      </c>
      <c r="BI51" s="208">
        <f t="shared" si="95"/>
        <v>26.649000000000001</v>
      </c>
      <c r="BJ51" s="208">
        <f t="shared" si="95"/>
        <v>26.535599999999999</v>
      </c>
      <c r="BK51" s="208">
        <f t="shared" si="95"/>
        <v>26.4222</v>
      </c>
      <c r="BL51" s="208">
        <f t="shared" si="95"/>
        <v>26.308799999999998</v>
      </c>
      <c r="BM51" s="208">
        <f t="shared" si="95"/>
        <v>26.195399999999999</v>
      </c>
      <c r="BN51" s="208">
        <f t="shared" si="95"/>
        <v>26.082000000000001</v>
      </c>
      <c r="BO51" s="208">
        <f t="shared" si="95"/>
        <v>25.968599999999999</v>
      </c>
      <c r="BP51" s="208">
        <f t="shared" si="95"/>
        <v>25.8552</v>
      </c>
      <c r="BQ51" s="208">
        <f t="shared" si="95"/>
        <v>25.741799999999998</v>
      </c>
      <c r="BR51" s="208">
        <f t="shared" si="95"/>
        <v>25.628399999999999</v>
      </c>
      <c r="BS51" s="208">
        <f t="shared" si="95"/>
        <v>25.515000000000001</v>
      </c>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c r="DE51" s="23"/>
      <c r="DF51" s="23"/>
      <c r="DG51" s="23"/>
      <c r="DH51" s="23"/>
      <c r="DI51" s="23"/>
      <c r="DJ51" s="23"/>
      <c r="DK51" s="23"/>
      <c r="DL51" s="23"/>
      <c r="DM51" s="23"/>
      <c r="DN51" s="23"/>
      <c r="DO51" s="23"/>
      <c r="DP51" s="23"/>
      <c r="DQ51" s="23"/>
      <c r="DR51" s="23"/>
      <c r="DS51" s="23"/>
      <c r="DT51" s="23"/>
      <c r="DU51" s="23"/>
      <c r="DV51" s="23"/>
      <c r="DW51" s="23"/>
      <c r="DX51" s="23"/>
      <c r="DY51" s="23"/>
      <c r="DZ51" s="23"/>
      <c r="EA51" s="23"/>
      <c r="EB51" s="23"/>
      <c r="EC51" s="23"/>
      <c r="ED51" s="23"/>
      <c r="EE51" s="23"/>
      <c r="EF51" s="23"/>
      <c r="EG51" s="23"/>
      <c r="EH51" s="23"/>
      <c r="EI51" s="23"/>
      <c r="EJ51" s="23"/>
      <c r="EK51" s="23"/>
      <c r="EL51" s="23"/>
      <c r="EM51" s="23"/>
      <c r="EN51" s="23"/>
      <c r="EO51" s="23"/>
      <c r="EP51" s="23"/>
      <c r="EQ51" s="23"/>
      <c r="ER51" s="23"/>
      <c r="ES51" s="23"/>
      <c r="ET51" s="23"/>
      <c r="EU51" s="23"/>
      <c r="EV51" s="23"/>
      <c r="EW51" s="23"/>
      <c r="EX51" s="23"/>
      <c r="EY51" s="23"/>
      <c r="EZ51" s="23"/>
      <c r="FA51" s="23"/>
      <c r="FB51" s="23"/>
      <c r="FC51" s="23"/>
      <c r="FD51" s="23"/>
      <c r="FE51" s="23"/>
      <c r="FF51" s="23"/>
      <c r="FG51" s="23"/>
      <c r="FH51" s="23"/>
      <c r="FI51" s="23"/>
      <c r="FJ51" s="23"/>
      <c r="FK51" s="23"/>
      <c r="FL51" s="23"/>
      <c r="FM51" s="23"/>
      <c r="FN51" s="23"/>
      <c r="FO51" s="23"/>
      <c r="FP51" s="23"/>
      <c r="FQ51" s="23"/>
      <c r="FR51" s="23"/>
      <c r="FS51" s="23"/>
      <c r="FT51" s="23"/>
      <c r="FU51" s="23"/>
      <c r="FV51" s="23"/>
      <c r="FW51" s="23"/>
      <c r="FX51" s="23"/>
      <c r="FY51" s="23"/>
      <c r="FZ51" s="23"/>
      <c r="GA51" s="23"/>
      <c r="GB51" s="23"/>
      <c r="GC51" s="23"/>
      <c r="GD51" s="23"/>
      <c r="GE51" s="23"/>
      <c r="GF51" s="23"/>
      <c r="GG51" s="23"/>
      <c r="GH51" s="23"/>
      <c r="GI51" s="23"/>
      <c r="GJ51" s="23"/>
      <c r="GK51" s="23"/>
      <c r="GL51" s="23"/>
      <c r="GM51" s="23"/>
      <c r="GN51" s="23"/>
      <c r="GO51" s="23"/>
      <c r="GP51" s="23"/>
      <c r="GQ51" s="23"/>
      <c r="GR51" s="23"/>
      <c r="GS51" s="23"/>
      <c r="GT51" s="23"/>
      <c r="GU51" s="23"/>
      <c r="GV51" s="23"/>
      <c r="GW51" s="23"/>
      <c r="GX51" s="23"/>
      <c r="GY51" s="23"/>
      <c r="GZ51" s="23"/>
      <c r="HA51" s="23"/>
      <c r="HB51" s="23"/>
      <c r="HC51" s="23"/>
      <c r="HD51" s="23"/>
      <c r="HE51" s="23"/>
      <c r="HF51" s="23"/>
      <c r="HG51" s="23"/>
      <c r="HH51" s="23"/>
      <c r="HI51" s="23"/>
      <c r="HJ51" s="23"/>
      <c r="HK51" s="23"/>
      <c r="HL51" s="23"/>
      <c r="HM51" s="23"/>
      <c r="HN51" s="23"/>
      <c r="HO51" s="23"/>
      <c r="HP51" s="23"/>
      <c r="HQ51" s="23"/>
      <c r="HR51" s="23"/>
      <c r="HS51" s="23"/>
      <c r="HT51" s="23"/>
      <c r="HU51" s="23"/>
      <c r="HV51" s="23"/>
      <c r="HW51" s="23"/>
      <c r="HX51" s="23"/>
      <c r="HY51" s="23"/>
      <c r="HZ51" s="23"/>
      <c r="IA51" s="23"/>
      <c r="IB51" s="23"/>
      <c r="IC51" s="23"/>
      <c r="ID51" s="23"/>
      <c r="IE51" s="23"/>
      <c r="IF51" s="23"/>
      <c r="IG51" s="23"/>
      <c r="IH51" s="23"/>
      <c r="II51" s="23"/>
      <c r="IJ51" s="23"/>
      <c r="IK51" s="23"/>
      <c r="IL51" s="23"/>
      <c r="IM51" s="23"/>
      <c r="IN51" s="23"/>
      <c r="IO51" s="23"/>
      <c r="IP51" s="23"/>
      <c r="IQ51" s="23"/>
      <c r="IR51" s="23"/>
      <c r="IS51" s="23"/>
      <c r="IT51" s="23"/>
      <c r="IU51" s="23"/>
      <c r="IV51" s="23"/>
      <c r="IW51" s="23"/>
      <c r="IX51" s="23"/>
      <c r="IY51" s="23"/>
      <c r="IZ51" s="23"/>
      <c r="JA51" s="23"/>
      <c r="JB51" s="23"/>
      <c r="JC51" s="23"/>
      <c r="JD51" s="23"/>
      <c r="JE51" s="23"/>
      <c r="JF51" s="23"/>
      <c r="JG51" s="23"/>
      <c r="JH51" s="23"/>
      <c r="JI51" s="23"/>
      <c r="JJ51" s="23"/>
      <c r="JK51" s="23"/>
      <c r="JL51" s="23"/>
      <c r="JM51" s="23"/>
      <c r="JN51" s="23"/>
      <c r="JO51" s="23"/>
      <c r="JP51" s="23"/>
      <c r="JQ51" s="23"/>
      <c r="JR51" s="23"/>
      <c r="JS51" s="23"/>
      <c r="JT51" s="23"/>
      <c r="JU51" s="23"/>
      <c r="JV51" s="23"/>
      <c r="JW51" s="23"/>
      <c r="JX51" s="23"/>
      <c r="JY51" s="23"/>
      <c r="JZ51" s="23"/>
      <c r="KA51" s="23"/>
      <c r="KB51" s="23"/>
      <c r="KC51" s="23"/>
      <c r="KD51" s="23"/>
      <c r="KE51" s="23"/>
      <c r="KF51" s="23"/>
      <c r="KG51" s="23"/>
      <c r="KH51" s="23"/>
      <c r="KI51" s="23"/>
      <c r="KJ51" s="23"/>
      <c r="KK51" s="23"/>
      <c r="KL51" s="23"/>
      <c r="KM51" s="23"/>
      <c r="KN51" s="23"/>
      <c r="KO51" s="23"/>
      <c r="KP51" s="23"/>
      <c r="KQ51" s="23"/>
      <c r="KR51" s="23"/>
      <c r="KS51" s="23"/>
      <c r="KT51" s="23"/>
      <c r="KU51" s="23"/>
      <c r="KV51" s="23"/>
      <c r="KW51" s="23"/>
      <c r="KX51" s="23"/>
      <c r="KY51" s="23"/>
      <c r="KZ51" s="23"/>
      <c r="LA51" s="23"/>
      <c r="LB51" s="23"/>
      <c r="LC51" s="23"/>
      <c r="LD51" s="23"/>
      <c r="LE51" s="23"/>
      <c r="LF51" s="23"/>
      <c r="LG51" s="23"/>
      <c r="LH51" s="23"/>
      <c r="LI51" s="23"/>
      <c r="LJ51" s="23"/>
      <c r="LK51" s="23"/>
      <c r="LL51" s="23"/>
      <c r="LM51" s="23"/>
      <c r="LN51" s="23"/>
      <c r="LO51" s="23"/>
      <c r="LP51" s="23"/>
      <c r="LQ51" s="23"/>
      <c r="LR51" s="23"/>
      <c r="LS51" s="23"/>
      <c r="LT51" s="23"/>
      <c r="LU51" s="23"/>
      <c r="LV51" s="23"/>
      <c r="LW51" s="23"/>
      <c r="LX51" s="23"/>
      <c r="LY51" s="23"/>
      <c r="LZ51" s="23"/>
      <c r="MA51" s="23"/>
      <c r="MB51" s="23"/>
      <c r="MC51" s="23"/>
      <c r="MD51" s="23"/>
      <c r="ME51" s="23"/>
      <c r="MF51" s="23"/>
      <c r="MG51" s="23"/>
      <c r="MH51" s="23"/>
      <c r="MI51" s="23"/>
      <c r="MJ51" s="23"/>
      <c r="MK51" s="23"/>
      <c r="ML51" s="23"/>
      <c r="MM51" s="23"/>
      <c r="MN51" s="23"/>
      <c r="MO51" s="23"/>
      <c r="MP51" s="23"/>
      <c r="MQ51" s="23"/>
      <c r="MR51" s="23"/>
      <c r="MS51" s="23"/>
      <c r="MT51" s="23"/>
      <c r="MU51" s="23"/>
      <c r="MV51" s="23"/>
      <c r="MW51" s="23"/>
      <c r="MX51" s="23"/>
      <c r="MY51" s="23"/>
      <c r="MZ51" s="23"/>
      <c r="NA51" s="23"/>
      <c r="NB51" s="23"/>
      <c r="NC51" s="23"/>
      <c r="ND51" s="23"/>
      <c r="NE51" s="23"/>
      <c r="NF51" s="23"/>
      <c r="NG51" s="23"/>
      <c r="NH51" s="23"/>
      <c r="NI51" s="23"/>
      <c r="NJ51" s="23"/>
      <c r="NK51" s="23"/>
      <c r="NL51" s="23"/>
      <c r="NM51" s="23"/>
      <c r="NN51" s="23"/>
      <c r="NO51" s="23"/>
      <c r="NP51" s="23"/>
      <c r="NQ51" s="23"/>
      <c r="NR51" s="23"/>
      <c r="NS51" s="23"/>
      <c r="NT51" s="23"/>
      <c r="NU51" s="23"/>
      <c r="NV51" s="23"/>
      <c r="NW51" s="23"/>
      <c r="NX51" s="23"/>
      <c r="NY51" s="23"/>
      <c r="NZ51" s="23"/>
      <c r="OA51" s="23"/>
      <c r="OB51" s="23"/>
      <c r="OC51" s="23"/>
      <c r="OD51" s="23"/>
      <c r="OE51" s="23"/>
      <c r="OF51" s="23"/>
      <c r="OG51" s="23"/>
      <c r="OH51" s="23"/>
      <c r="OI51" s="23"/>
      <c r="OJ51" s="23"/>
      <c r="OK51" s="23"/>
      <c r="OL51" s="23"/>
      <c r="OM51" s="23"/>
      <c r="ON51" s="23"/>
      <c r="OO51" s="23"/>
      <c r="OP51" s="23"/>
      <c r="OQ51" s="23"/>
      <c r="OR51" s="23"/>
      <c r="OS51" s="23"/>
      <c r="OT51" s="23"/>
      <c r="OU51" s="23"/>
      <c r="OV51" s="23"/>
      <c r="OW51" s="23"/>
      <c r="OX51" s="23"/>
      <c r="OY51" s="23"/>
      <c r="OZ51" s="23"/>
      <c r="PA51" s="23"/>
      <c r="PB51" s="23"/>
      <c r="PC51" s="23"/>
      <c r="PD51" s="23"/>
      <c r="PE51" s="23"/>
      <c r="PF51" s="23"/>
      <c r="PG51" s="23"/>
      <c r="PH51" s="23"/>
      <c r="PI51" s="23"/>
      <c r="PJ51" s="23"/>
      <c r="PK51" s="23"/>
      <c r="PL51" s="23"/>
      <c r="PM51" s="23"/>
      <c r="PN51" s="23"/>
      <c r="PO51" s="23"/>
      <c r="PP51" s="23"/>
      <c r="PQ51" s="23"/>
      <c r="PR51" s="23"/>
      <c r="PS51" s="23"/>
      <c r="PT51" s="23"/>
      <c r="PU51" s="23"/>
      <c r="PV51" s="23"/>
      <c r="PW51" s="23"/>
      <c r="PX51" s="23"/>
      <c r="PY51" s="23"/>
      <c r="PZ51" s="23"/>
      <c r="QA51" s="23"/>
      <c r="QB51" s="23"/>
      <c r="QC51" s="23"/>
      <c r="QD51" s="23"/>
      <c r="QE51" s="23"/>
      <c r="QF51" s="23"/>
      <c r="QG51" s="23"/>
      <c r="QH51" s="23"/>
      <c r="QI51" s="23"/>
      <c r="QJ51" s="23"/>
      <c r="QK51" s="23"/>
      <c r="QL51" s="23"/>
      <c r="QM51" s="23"/>
      <c r="QN51" s="23"/>
      <c r="QO51" s="23"/>
      <c r="QP51" s="23"/>
      <c r="QQ51" s="23"/>
      <c r="QR51" s="23"/>
      <c r="QS51" s="23"/>
      <c r="QT51" s="23"/>
      <c r="QU51" s="23"/>
      <c r="QV51" s="23"/>
      <c r="QW51" s="23"/>
      <c r="QX51" s="23"/>
      <c r="QY51" s="23"/>
      <c r="QZ51" s="23"/>
      <c r="RA51" s="23"/>
      <c r="RB51" s="23"/>
      <c r="RC51" s="23"/>
      <c r="RD51" s="23"/>
      <c r="RE51" s="23"/>
      <c r="RF51" s="23"/>
      <c r="RG51" s="23"/>
      <c r="RH51" s="23"/>
      <c r="RI51" s="23"/>
      <c r="RJ51" s="23"/>
      <c r="RK51" s="23"/>
      <c r="RL51" s="23"/>
      <c r="RM51" s="23"/>
      <c r="RN51" s="23"/>
      <c r="RO51" s="23"/>
      <c r="RP51" s="23"/>
      <c r="RQ51" s="23"/>
      <c r="RR51" s="23"/>
      <c r="RS51" s="23"/>
      <c r="RT51" s="23"/>
      <c r="RU51" s="23"/>
      <c r="RV51" s="23"/>
      <c r="RW51" s="23"/>
      <c r="RX51" s="23"/>
      <c r="RY51" s="23"/>
      <c r="RZ51" s="23"/>
      <c r="SA51" s="23"/>
      <c r="SB51" s="23"/>
      <c r="SC51" s="23"/>
      <c r="SD51" s="23"/>
      <c r="SE51" s="23"/>
      <c r="SF51" s="23"/>
      <c r="SG51" s="23"/>
      <c r="SH51" s="23"/>
      <c r="SI51" s="23"/>
      <c r="SJ51" s="23"/>
      <c r="SK51" s="23"/>
      <c r="SL51" s="23"/>
      <c r="SM51" s="23"/>
      <c r="SN51" s="23"/>
      <c r="SO51" s="23"/>
      <c r="SP51" s="23"/>
      <c r="SQ51" s="23"/>
      <c r="SR51" s="23"/>
      <c r="SS51" s="23"/>
      <c r="ST51" s="23"/>
      <c r="SU51" s="23"/>
      <c r="SV51" s="23"/>
      <c r="SW51" s="23"/>
      <c r="SX51" s="23"/>
      <c r="SY51" s="23"/>
      <c r="SZ51" s="23"/>
      <c r="TA51" s="23"/>
      <c r="TB51" s="23"/>
      <c r="TC51" s="23"/>
      <c r="TD51" s="23"/>
      <c r="TE51" s="23"/>
      <c r="TF51" s="23"/>
      <c r="TG51" s="23"/>
      <c r="TH51" s="23"/>
      <c r="TI51" s="23"/>
      <c r="TJ51" s="23"/>
      <c r="TK51" s="23"/>
      <c r="TL51" s="23"/>
      <c r="TM51" s="23"/>
      <c r="TN51" s="23"/>
      <c r="TO51" s="23"/>
      <c r="TP51" s="23"/>
      <c r="TQ51" s="23"/>
      <c r="TR51" s="23"/>
      <c r="TS51" s="23"/>
      <c r="TT51" s="23"/>
      <c r="TU51" s="23"/>
      <c r="TV51" s="23"/>
      <c r="TW51" s="23"/>
      <c r="TX51" s="23"/>
      <c r="TY51" s="23"/>
      <c r="TZ51" s="23"/>
      <c r="UA51" s="23"/>
      <c r="UB51" s="23"/>
      <c r="UC51" s="23"/>
      <c r="UD51" s="23"/>
      <c r="UE51" s="23"/>
      <c r="UF51" s="23"/>
      <c r="UG51" s="23"/>
      <c r="UH51" s="23"/>
      <c r="UI51" s="23"/>
      <c r="UJ51" s="23"/>
      <c r="UK51" s="23"/>
      <c r="UL51" s="23"/>
      <c r="UM51" s="23"/>
      <c r="UN51" s="23"/>
      <c r="UO51" s="23"/>
      <c r="UP51" s="23"/>
      <c r="UQ51" s="23"/>
      <c r="UR51" s="23"/>
      <c r="US51" s="23"/>
      <c r="UT51" s="23"/>
      <c r="UU51" s="23"/>
      <c r="UV51" s="23"/>
      <c r="UW51" s="23"/>
      <c r="UX51" s="23"/>
      <c r="UY51" s="23"/>
      <c r="UZ51" s="23"/>
      <c r="VA51" s="23"/>
      <c r="VB51" s="23"/>
      <c r="VC51" s="23"/>
      <c r="VD51" s="23"/>
      <c r="VE51" s="23"/>
      <c r="VF51" s="23"/>
      <c r="VG51" s="23"/>
      <c r="VH51" s="23"/>
      <c r="VI51" s="23"/>
      <c r="VJ51" s="23"/>
      <c r="VK51" s="23"/>
      <c r="VL51" s="23"/>
      <c r="VM51" s="23"/>
      <c r="VN51" s="23"/>
      <c r="VO51" s="23"/>
      <c r="VP51" s="23"/>
      <c r="VQ51" s="23"/>
      <c r="VR51" s="23"/>
      <c r="VS51" s="23"/>
      <c r="VT51" s="23"/>
      <c r="VU51" s="23"/>
      <c r="VV51" s="23"/>
      <c r="VW51" s="23"/>
      <c r="VX51" s="23"/>
      <c r="VY51" s="23"/>
      <c r="VZ51" s="23"/>
      <c r="WA51" s="23"/>
      <c r="WB51" s="23"/>
      <c r="WC51" s="23"/>
      <c r="WD51" s="23"/>
      <c r="WE51" s="23"/>
      <c r="WF51" s="23"/>
      <c r="WG51" s="23"/>
      <c r="WH51" s="23"/>
      <c r="WI51" s="23"/>
      <c r="WJ51" s="23"/>
      <c r="WK51" s="23"/>
      <c r="WL51" s="23"/>
      <c r="WM51" s="23"/>
      <c r="WN51" s="23"/>
      <c r="WO51" s="23"/>
      <c r="WP51" s="23"/>
      <c r="WQ51" s="23"/>
      <c r="WR51" s="23"/>
      <c r="WS51" s="23"/>
      <c r="WT51" s="23"/>
      <c r="WU51" s="23"/>
      <c r="WV51" s="23"/>
      <c r="WW51" s="23"/>
      <c r="WX51" s="23"/>
      <c r="WY51" s="23"/>
      <c r="WZ51" s="23"/>
      <c r="XA51" s="23"/>
      <c r="XB51" s="23"/>
      <c r="XC51" s="23"/>
      <c r="XD51" s="23"/>
      <c r="XE51" s="23"/>
      <c r="XF51" s="23"/>
      <c r="XG51" s="23"/>
      <c r="XH51" s="23"/>
      <c r="XI51" s="23"/>
      <c r="XJ51" s="23"/>
      <c r="XK51" s="23"/>
      <c r="XL51" s="23"/>
      <c r="XM51" s="23"/>
      <c r="XN51" s="23"/>
      <c r="XO51" s="23"/>
      <c r="XP51" s="23"/>
      <c r="XQ51" s="23"/>
      <c r="XR51" s="23"/>
      <c r="XS51" s="23"/>
      <c r="XT51" s="23"/>
      <c r="XU51" s="23"/>
      <c r="XV51" s="23"/>
      <c r="XW51" s="23"/>
      <c r="XX51" s="23"/>
      <c r="XY51" s="23"/>
      <c r="XZ51" s="23"/>
      <c r="YA51" s="23"/>
      <c r="YB51" s="23"/>
      <c r="YC51" s="23"/>
      <c r="YD51" s="23"/>
      <c r="YE51" s="23"/>
      <c r="YF51" s="23"/>
      <c r="YG51" s="23"/>
      <c r="YH51" s="23"/>
      <c r="YI51" s="23"/>
      <c r="YJ51" s="23"/>
      <c r="YK51" s="23"/>
      <c r="YL51" s="23"/>
      <c r="YM51" s="23"/>
      <c r="YN51" s="23"/>
      <c r="YO51" s="23"/>
      <c r="YP51" s="23"/>
      <c r="YQ51" s="23"/>
      <c r="YR51" s="23"/>
      <c r="YS51" s="23"/>
      <c r="YT51" s="23"/>
      <c r="YU51" s="23"/>
      <c r="YV51" s="23"/>
      <c r="YW51" s="23"/>
      <c r="YX51" s="23"/>
      <c r="YY51" s="23"/>
      <c r="YZ51" s="23"/>
      <c r="ZA51" s="23"/>
      <c r="ZB51" s="23"/>
      <c r="ZC51" s="23"/>
      <c r="ZD51" s="23"/>
      <c r="ZE51" s="23"/>
      <c r="ZF51" s="23"/>
      <c r="ZG51" s="23"/>
      <c r="ZH51" s="23"/>
      <c r="ZI51" s="23"/>
      <c r="ZJ51" s="23"/>
      <c r="ZK51" s="23"/>
      <c r="ZL51" s="23"/>
      <c r="ZM51" s="23"/>
      <c r="ZN51" s="23"/>
      <c r="ZO51" s="23"/>
      <c r="ZP51" s="23"/>
      <c r="ZQ51" s="23"/>
      <c r="ZR51" s="23"/>
      <c r="ZS51" s="23"/>
      <c r="ZT51" s="23"/>
      <c r="ZU51" s="23"/>
      <c r="ZV51" s="23"/>
      <c r="ZW51" s="23"/>
      <c r="ZX51" s="23"/>
      <c r="ZY51" s="23"/>
      <c r="ZZ51" s="23"/>
      <c r="AAA51" s="23"/>
      <c r="AAB51" s="23"/>
      <c r="AAC51" s="23"/>
      <c r="AAD51" s="23"/>
      <c r="AAE51" s="23"/>
      <c r="AAF51" s="23"/>
      <c r="AAG51" s="23"/>
      <c r="AAH51" s="23"/>
      <c r="AAI51" s="23"/>
      <c r="AAJ51" s="23"/>
      <c r="AAK51" s="23"/>
      <c r="AAL51" s="23"/>
      <c r="AAM51" s="23"/>
      <c r="AAN51" s="23"/>
      <c r="AAO51" s="23"/>
      <c r="AAP51" s="23"/>
      <c r="AAQ51" s="23"/>
      <c r="AAR51" s="23"/>
      <c r="AAS51" s="23"/>
      <c r="AAT51" s="23"/>
      <c r="AAU51" s="23"/>
      <c r="AAV51" s="23"/>
      <c r="AAW51" s="23"/>
      <c r="AAX51" s="23"/>
      <c r="AAY51" s="23"/>
      <c r="AAZ51" s="23"/>
      <c r="ABA51" s="23"/>
      <c r="ABB51" s="23"/>
      <c r="ABC51" s="23"/>
      <c r="ABD51" s="23"/>
      <c r="ABE51" s="23"/>
      <c r="ABF51" s="23"/>
      <c r="ABG51" s="23"/>
      <c r="ABH51" s="23"/>
      <c r="ABI51" s="23"/>
      <c r="ABJ51" s="23"/>
      <c r="ABK51" s="23"/>
      <c r="ABL51" s="23"/>
      <c r="ABM51" s="23"/>
      <c r="ABN51" s="23"/>
      <c r="ABO51" s="23"/>
      <c r="ABP51" s="23"/>
      <c r="ABQ51" s="23"/>
      <c r="ABR51" s="23"/>
      <c r="ABS51" s="23"/>
      <c r="ABT51" s="23"/>
      <c r="ABU51" s="23"/>
      <c r="ABV51" s="23"/>
      <c r="ABW51" s="23"/>
      <c r="ABX51" s="23"/>
      <c r="ABY51" s="23"/>
      <c r="ABZ51" s="23"/>
      <c r="ACA51" s="23"/>
      <c r="ACB51" s="23"/>
      <c r="ACC51" s="23"/>
      <c r="ACD51" s="23"/>
      <c r="ACE51" s="23"/>
      <c r="ACF51" s="23"/>
      <c r="ACG51" s="23"/>
      <c r="ACH51" s="23"/>
      <c r="ACI51" s="23"/>
      <c r="ACJ51" s="23"/>
      <c r="ACK51" s="23"/>
      <c r="ACL51" s="23"/>
      <c r="ACM51" s="23"/>
      <c r="ACN51" s="23"/>
      <c r="ACO51" s="23"/>
      <c r="ACP51" s="23"/>
      <c r="ACQ51" s="23"/>
      <c r="ACR51" s="23"/>
      <c r="ACS51" s="23"/>
      <c r="ACT51" s="23"/>
      <c r="ACU51" s="23"/>
      <c r="ACV51" s="23"/>
      <c r="ACW51" s="23"/>
      <c r="ACX51" s="23"/>
      <c r="ACY51" s="23"/>
      <c r="ACZ51" s="23"/>
      <c r="ADA51" s="23"/>
      <c r="ADB51" s="23"/>
      <c r="ADC51" s="23"/>
      <c r="ADD51" s="23"/>
      <c r="ADE51" s="23"/>
      <c r="ADF51" s="23"/>
      <c r="ADG51" s="23"/>
      <c r="ADH51" s="23"/>
      <c r="ADI51" s="23"/>
      <c r="ADJ51" s="23"/>
      <c r="ADK51" s="23"/>
      <c r="ADL51" s="23"/>
      <c r="ADM51" s="23"/>
      <c r="ADN51" s="23"/>
      <c r="ADO51" s="23"/>
      <c r="ADP51" s="23"/>
      <c r="ADQ51" s="23"/>
      <c r="ADR51" s="23"/>
      <c r="ADS51" s="23"/>
      <c r="ADT51" s="23"/>
      <c r="ADU51" s="23"/>
      <c r="ADV51" s="23"/>
      <c r="ADW51" s="23"/>
      <c r="ADX51" s="23"/>
      <c r="ADY51" s="23"/>
      <c r="ADZ51" s="23"/>
      <c r="AEA51" s="23"/>
      <c r="AEB51" s="23"/>
      <c r="AEC51" s="23"/>
      <c r="AED51" s="23"/>
      <c r="AEE51" s="23"/>
      <c r="AEF51" s="23"/>
      <c r="AEG51" s="23"/>
      <c r="AEH51" s="23"/>
      <c r="AEI51" s="23"/>
      <c r="AEJ51" s="23"/>
      <c r="AEK51" s="23"/>
      <c r="AEL51" s="23"/>
      <c r="AEM51" s="23"/>
      <c r="AEN51" s="23"/>
      <c r="AEO51" s="23"/>
      <c r="AEP51" s="23"/>
      <c r="AEQ51" s="23"/>
      <c r="AER51" s="23"/>
      <c r="AES51" s="23"/>
      <c r="AET51" s="23"/>
      <c r="AEU51" s="23"/>
      <c r="AEV51" s="23"/>
      <c r="AEW51" s="23"/>
      <c r="AEX51" s="23"/>
      <c r="AEY51" s="23"/>
      <c r="AEZ51" s="23"/>
      <c r="AFA51" s="23"/>
      <c r="AFB51" s="23"/>
      <c r="AFC51" s="23"/>
      <c r="AFD51" s="23"/>
      <c r="AFE51" s="23"/>
      <c r="AFF51" s="23"/>
      <c r="AFG51" s="23"/>
      <c r="AFH51" s="23"/>
      <c r="AFI51" s="23"/>
      <c r="AFJ51" s="23"/>
      <c r="AFK51" s="23"/>
      <c r="AFL51" s="23"/>
      <c r="AFM51" s="23"/>
      <c r="AFN51" s="23"/>
      <c r="AFO51" s="23"/>
      <c r="AFP51" s="23"/>
      <c r="AFQ51" s="23"/>
      <c r="AFR51" s="23"/>
      <c r="AFS51" s="23"/>
      <c r="AFT51" s="23"/>
      <c r="AFU51" s="23"/>
      <c r="AFV51" s="23"/>
      <c r="AFW51" s="23"/>
      <c r="AFX51" s="23"/>
      <c r="AFY51" s="23"/>
      <c r="AFZ51" s="23"/>
      <c r="AGA51" s="23"/>
      <c r="AGB51" s="23"/>
      <c r="AGC51" s="23"/>
      <c r="AGD51" s="23"/>
      <c r="AGE51" s="23"/>
      <c r="AGF51" s="23"/>
      <c r="AGG51" s="23"/>
      <c r="AGH51" s="23"/>
      <c r="AGI51" s="23"/>
      <c r="AGJ51" s="23"/>
      <c r="AGK51" s="23"/>
      <c r="AGL51" s="23"/>
      <c r="AGM51" s="23"/>
      <c r="AGN51" s="23"/>
      <c r="AGO51" s="23"/>
      <c r="AGP51" s="23"/>
      <c r="AGQ51" s="23"/>
      <c r="AGR51" s="23"/>
      <c r="AGS51" s="23"/>
      <c r="AGT51" s="23"/>
      <c r="AGU51" s="23"/>
      <c r="AGV51" s="23"/>
      <c r="AGW51" s="23"/>
      <c r="AGX51" s="23"/>
      <c r="AGY51" s="23"/>
      <c r="AGZ51" s="23"/>
      <c r="AHA51" s="23"/>
      <c r="AHB51" s="23"/>
      <c r="AHC51" s="23"/>
      <c r="AHD51" s="23"/>
      <c r="AHE51" s="23"/>
      <c r="AHF51" s="23"/>
      <c r="AHG51" s="23"/>
      <c r="AHH51" s="23"/>
      <c r="AHI51" s="23"/>
      <c r="AHJ51" s="23"/>
      <c r="AHK51" s="23"/>
      <c r="AHL51" s="23"/>
      <c r="AHM51" s="23"/>
      <c r="AHN51" s="23"/>
      <c r="AHO51" s="23"/>
      <c r="AHP51" s="23"/>
      <c r="AHQ51" s="23"/>
      <c r="AHR51" s="23"/>
      <c r="AHS51" s="23"/>
      <c r="AHT51" s="23"/>
      <c r="AHU51" s="23"/>
      <c r="AHV51" s="23"/>
      <c r="AHW51" s="23"/>
      <c r="AHX51" s="23"/>
      <c r="AHY51" s="23"/>
      <c r="AHZ51" s="23"/>
      <c r="AIA51" s="23"/>
      <c r="AIB51" s="23"/>
      <c r="AIC51" s="23"/>
      <c r="AID51" s="23"/>
      <c r="AIE51" s="23"/>
      <c r="AIF51" s="23"/>
      <c r="AIG51" s="23"/>
      <c r="AIH51" s="23"/>
      <c r="AII51" s="23"/>
      <c r="AIJ51" s="23"/>
      <c r="AIK51" s="23"/>
      <c r="AIL51" s="23"/>
      <c r="AIM51" s="23"/>
      <c r="AIN51" s="23"/>
      <c r="AIO51" s="23"/>
      <c r="AIP51" s="23"/>
      <c r="AIQ51" s="23"/>
      <c r="AIR51" s="23"/>
      <c r="AIS51" s="23"/>
      <c r="AIT51" s="23"/>
      <c r="AIU51" s="23"/>
      <c r="AIV51" s="23"/>
      <c r="AIW51" s="23"/>
      <c r="AIX51" s="23"/>
      <c r="AIY51" s="23"/>
      <c r="AIZ51" s="23"/>
      <c r="AJA51" s="23"/>
      <c r="AJB51" s="23"/>
      <c r="AJC51" s="23"/>
      <c r="AJD51" s="23"/>
      <c r="AJE51" s="23"/>
      <c r="AJF51" s="23"/>
      <c r="AJG51" s="23"/>
      <c r="AJH51" s="23"/>
      <c r="AJI51" s="23"/>
      <c r="AJJ51" s="23"/>
      <c r="AJK51" s="23"/>
      <c r="AJL51" s="23"/>
      <c r="AJM51" s="23"/>
      <c r="AJN51" s="23"/>
      <c r="AJO51" s="23"/>
      <c r="AJP51" s="23"/>
      <c r="AJQ51" s="23"/>
      <c r="AJR51" s="23"/>
      <c r="AJS51" s="23"/>
      <c r="AJT51" s="23"/>
      <c r="AJU51" s="23"/>
      <c r="AJV51" s="23"/>
      <c r="AJW51" s="23"/>
      <c r="AJX51" s="23"/>
      <c r="AJY51" s="23"/>
      <c r="AJZ51" s="23"/>
      <c r="AKA51" s="23"/>
      <c r="AKB51" s="23"/>
      <c r="AKC51" s="23"/>
      <c r="AKD51" s="23"/>
      <c r="AKE51" s="23"/>
      <c r="AKF51" s="23"/>
      <c r="AKG51" s="23"/>
      <c r="AKH51" s="23"/>
      <c r="AKI51" s="23"/>
      <c r="AKJ51" s="23"/>
      <c r="AKK51" s="23"/>
      <c r="AKL51" s="23"/>
      <c r="AKM51" s="23"/>
      <c r="AKN51" s="23"/>
      <c r="AKO51" s="23"/>
      <c r="AKP51" s="23"/>
      <c r="AKQ51" s="23"/>
      <c r="AKR51" s="23"/>
      <c r="AKS51" s="23"/>
      <c r="AKT51" s="23"/>
      <c r="AKU51" s="23"/>
      <c r="AKV51" s="23"/>
      <c r="AKW51" s="23"/>
      <c r="AKX51" s="23"/>
      <c r="AKY51" s="23"/>
      <c r="AKZ51" s="23"/>
      <c r="ALA51" s="23"/>
      <c r="ALB51" s="23"/>
      <c r="ALC51" s="23"/>
      <c r="ALD51" s="23"/>
      <c r="ALE51" s="23"/>
      <c r="ALF51" s="23"/>
      <c r="ALG51" s="23"/>
      <c r="ALH51" s="23"/>
      <c r="ALI51" s="23"/>
      <c r="ALJ51" s="23"/>
      <c r="ALK51" s="23"/>
      <c r="ALL51" s="23"/>
      <c r="ALM51" s="23"/>
      <c r="ALN51" s="23"/>
      <c r="ALO51" s="23"/>
      <c r="ALP51" s="23"/>
      <c r="ALQ51" s="23"/>
      <c r="ALR51" s="23"/>
      <c r="ALS51" s="23"/>
      <c r="ALT51" s="23"/>
      <c r="ALU51" s="23"/>
      <c r="ALV51" s="23"/>
      <c r="ALW51" s="23"/>
      <c r="ALX51" s="23"/>
      <c r="ALY51" s="23"/>
      <c r="ALZ51" s="23"/>
      <c r="AMA51" s="23"/>
      <c r="AMB51" s="23"/>
      <c r="AMC51" s="23"/>
      <c r="AMD51" s="23"/>
      <c r="AME51" s="23"/>
      <c r="AMF51" s="23"/>
      <c r="AMG51" s="23"/>
    </row>
    <row r="52" spans="1:1021" ht="15.75" customHeight="1">
      <c r="B52" s="60"/>
      <c r="C52" s="46"/>
      <c r="D52" s="46"/>
      <c r="E52" s="206" t="s">
        <v>140</v>
      </c>
      <c r="F52" s="204">
        <v>7</v>
      </c>
      <c r="G52" s="208">
        <f>G31*(SUM(F54:F59)+F62+SUM(G42:G47)+G50-SUM(G54:G59)-G62)</f>
        <v>7.1190651149827264</v>
      </c>
      <c r="H52" s="208">
        <f t="shared" ref="H52:AK52" si="96">H31*(SUM(G54:G59)+G62+SUM(H42:H47)+H50-SUM(H54:H59)-H62)</f>
        <v>7.6071297042441834</v>
      </c>
      <c r="I52" s="208">
        <f t="shared" si="96"/>
        <v>7.8415223251847106</v>
      </c>
      <c r="J52" s="208">
        <f t="shared" si="96"/>
        <v>8.0078269515477416</v>
      </c>
      <c r="K52" s="208">
        <f t="shared" si="96"/>
        <v>8.5429528422904237</v>
      </c>
      <c r="L52" s="208">
        <f t="shared" si="96"/>
        <v>8.7199205241898738</v>
      </c>
      <c r="M52" s="208">
        <f t="shared" si="96"/>
        <v>8.2704485625365827</v>
      </c>
      <c r="N52" s="208">
        <f t="shared" si="96"/>
        <v>8.3667527497717895</v>
      </c>
      <c r="O52" s="208">
        <f t="shared" si="96"/>
        <v>8.4883077639161968</v>
      </c>
      <c r="P52" s="208">
        <f t="shared" si="96"/>
        <v>8.633387844103142</v>
      </c>
      <c r="Q52" s="208">
        <f t="shared" si="96"/>
        <v>8.8805821717709819</v>
      </c>
      <c r="R52" s="208">
        <f t="shared" si="96"/>
        <v>9.1421278787542839</v>
      </c>
      <c r="S52" s="208">
        <f t="shared" si="96"/>
        <v>9.4182727895306755</v>
      </c>
      <c r="T52" s="208">
        <f t="shared" si="96"/>
        <v>9.709234402798641</v>
      </c>
      <c r="U52" s="208">
        <f t="shared" si="96"/>
        <v>10.015206517814976</v>
      </c>
      <c r="V52" s="208">
        <f t="shared" si="96"/>
        <v>10.228946120645048</v>
      </c>
      <c r="W52" s="208">
        <f t="shared" si="96"/>
        <v>10.438926101629955</v>
      </c>
      <c r="X52" s="208">
        <f t="shared" si="96"/>
        <v>10.646115738258219</v>
      </c>
      <c r="Y52" s="208">
        <f t="shared" si="96"/>
        <v>10.851297625826701</v>
      </c>
      <c r="Z52" s="208">
        <f t="shared" si="96"/>
        <v>11.055104568212538</v>
      </c>
      <c r="AA52" s="208">
        <f t="shared" si="96"/>
        <v>11.25804906547306</v>
      </c>
      <c r="AB52" s="208">
        <f t="shared" si="96"/>
        <v>11.460546899599375</v>
      </c>
      <c r="AC52" s="208">
        <f t="shared" si="96"/>
        <v>11.662936012777552</v>
      </c>
      <c r="AD52" s="208">
        <f t="shared" si="96"/>
        <v>11.865491628765035</v>
      </c>
      <c r="AE52" s="208">
        <f t="shared" si="96"/>
        <v>12.068438374331453</v>
      </c>
      <c r="AF52" s="208">
        <f t="shared" si="96"/>
        <v>12.271960003812652</v>
      </c>
      <c r="AG52" s="208">
        <f t="shared" si="96"/>
        <v>12.476207207448779</v>
      </c>
      <c r="AH52" s="208">
        <f t="shared" si="96"/>
        <v>12.681303886817638</v>
      </c>
      <c r="AI52" s="208">
        <f t="shared" si="96"/>
        <v>12.887352203208552</v>
      </c>
      <c r="AJ52" s="208">
        <f t="shared" si="96"/>
        <v>13.094436643084803</v>
      </c>
      <c r="AK52" s="208">
        <f t="shared" si="96"/>
        <v>13.302627295642516</v>
      </c>
      <c r="AL52" s="208">
        <f t="shared" ref="AL52:BS52" si="97">AL31*(SUM(AK54:AK59)+AK62+SUM(AL42:AL47)+AL50-SUM(AL54:AL59)-AL62)</f>
        <v>13.511982498312106</v>
      </c>
      <c r="AM52" s="208">
        <f t="shared" si="97"/>
        <v>13.722550974820033</v>
      </c>
      <c r="AN52" s="208">
        <f t="shared" si="97"/>
        <v>13.934373565517953</v>
      </c>
      <c r="AO52" s="208">
        <f t="shared" si="97"/>
        <v>14.147484629801605</v>
      </c>
      <c r="AP52" s="208">
        <f t="shared" si="97"/>
        <v>14.321659103063826</v>
      </c>
      <c r="AQ52" s="208">
        <f t="shared" si="97"/>
        <v>14.493394615650317</v>
      </c>
      <c r="AR52" s="208">
        <f t="shared" si="97"/>
        <v>14.662851841097176</v>
      </c>
      <c r="AS52" s="208">
        <f t="shared" si="97"/>
        <v>14.830170073653619</v>
      </c>
      <c r="AT52" s="208">
        <f t="shared" si="97"/>
        <v>14.995470968137857</v>
      </c>
      <c r="AU52" s="208">
        <f t="shared" si="97"/>
        <v>15.158861569488696</v>
      </c>
      <c r="AV52" s="208">
        <f t="shared" si="97"/>
        <v>15.32043677097154</v>
      </c>
      <c r="AW52" s="208">
        <f t="shared" si="97"/>
        <v>15.480281312443356</v>
      </c>
      <c r="AX52" s="208">
        <f t="shared" si="97"/>
        <v>15.638471408019416</v>
      </c>
      <c r="AY52" s="208">
        <f t="shared" si="97"/>
        <v>15.795076074849103</v>
      </c>
      <c r="AZ52" s="208">
        <f t="shared" si="97"/>
        <v>15.950158220560143</v>
      </c>
      <c r="BA52" s="208">
        <f t="shared" si="97"/>
        <v>16.103775535632565</v>
      </c>
      <c r="BB52" s="208">
        <f t="shared" si="97"/>
        <v>16.255981227881083</v>
      </c>
      <c r="BC52" s="208">
        <f t="shared" si="97"/>
        <v>16.406824628962241</v>
      </c>
      <c r="BD52" s="208">
        <f t="shared" si="97"/>
        <v>16.556351696990916</v>
      </c>
      <c r="BE52" s="208">
        <f t="shared" si="97"/>
        <v>16.704605434674036</v>
      </c>
      <c r="BF52" s="208">
        <f t="shared" si="97"/>
        <v>16.851626238609505</v>
      </c>
      <c r="BG52" s="208">
        <f t="shared" si="97"/>
        <v>16.997452192392451</v>
      </c>
      <c r="BH52" s="208">
        <f t="shared" si="97"/>
        <v>17.142119313730461</v>
      </c>
      <c r="BI52" s="208">
        <f t="shared" si="97"/>
        <v>17.285661763839315</v>
      </c>
      <c r="BJ52" s="208">
        <f t="shared" si="97"/>
        <v>17.42811202580241</v>
      </c>
      <c r="BK52" s="208">
        <f t="shared" si="97"/>
        <v>17.569501057331664</v>
      </c>
      <c r="BL52" s="208">
        <f t="shared" si="97"/>
        <v>17.709858422334591</v>
      </c>
      <c r="BM52" s="208">
        <f t="shared" si="97"/>
        <v>17.849212404881396</v>
      </c>
      <c r="BN52" s="208">
        <f t="shared" si="97"/>
        <v>17.98759010849783</v>
      </c>
      <c r="BO52" s="208">
        <f t="shared" si="97"/>
        <v>18.125017543176213</v>
      </c>
      <c r="BP52" s="208">
        <f t="shared" si="97"/>
        <v>18.261519702059925</v>
      </c>
      <c r="BQ52" s="208">
        <f t="shared" si="97"/>
        <v>18.397120629412523</v>
      </c>
      <c r="BR52" s="208">
        <f t="shared" si="97"/>
        <v>18.531843481190005</v>
      </c>
      <c r="BS52" s="208">
        <f t="shared" si="97"/>
        <v>18.665710579310254</v>
      </c>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c r="DC52" s="23"/>
      <c r="DD52" s="23"/>
      <c r="DE52" s="23"/>
      <c r="DF52" s="23"/>
      <c r="DG52" s="23"/>
      <c r="DH52" s="23"/>
      <c r="DI52" s="23"/>
      <c r="DJ52" s="23"/>
      <c r="DK52" s="23"/>
      <c r="DL52" s="23"/>
      <c r="DM52" s="23"/>
      <c r="DN52" s="23"/>
      <c r="DO52" s="23"/>
      <c r="DP52" s="23"/>
      <c r="DQ52" s="23"/>
      <c r="DR52" s="23"/>
      <c r="DS52" s="23"/>
      <c r="DT52" s="23"/>
      <c r="DU52" s="23"/>
      <c r="DV52" s="23"/>
      <c r="DW52" s="23"/>
      <c r="DX52" s="23"/>
      <c r="DY52" s="23"/>
      <c r="DZ52" s="23"/>
      <c r="EA52" s="23"/>
      <c r="EB52" s="23"/>
      <c r="EC52" s="23"/>
      <c r="ED52" s="23"/>
      <c r="EE52" s="23"/>
      <c r="EF52" s="23"/>
      <c r="EG52" s="23"/>
      <c r="EH52" s="23"/>
      <c r="EI52" s="23"/>
      <c r="EJ52" s="23"/>
      <c r="EK52" s="23"/>
      <c r="EL52" s="23"/>
      <c r="EM52" s="23"/>
      <c r="EN52" s="23"/>
      <c r="EO52" s="23"/>
      <c r="EP52" s="23"/>
      <c r="EQ52" s="23"/>
      <c r="ER52" s="23"/>
      <c r="ES52" s="23"/>
      <c r="ET52" s="23"/>
      <c r="EU52" s="23"/>
      <c r="EV52" s="23"/>
      <c r="EW52" s="23"/>
      <c r="EX52" s="23"/>
      <c r="EY52" s="23"/>
      <c r="EZ52" s="23"/>
      <c r="FA52" s="23"/>
      <c r="FB52" s="23"/>
      <c r="FC52" s="23"/>
      <c r="FD52" s="23"/>
      <c r="FE52" s="23"/>
      <c r="FF52" s="23"/>
      <c r="FG52" s="23"/>
      <c r="FH52" s="23"/>
      <c r="FI52" s="23"/>
      <c r="FJ52" s="23"/>
      <c r="FK52" s="23"/>
      <c r="FL52" s="23"/>
      <c r="FM52" s="23"/>
      <c r="FN52" s="23"/>
      <c r="FO52" s="23"/>
      <c r="FP52" s="23"/>
      <c r="FQ52" s="23"/>
      <c r="FR52" s="23"/>
      <c r="FS52" s="23"/>
      <c r="FT52" s="23"/>
      <c r="FU52" s="23"/>
      <c r="FV52" s="23"/>
      <c r="FW52" s="23"/>
      <c r="FX52" s="23"/>
      <c r="FY52" s="23"/>
      <c r="FZ52" s="23"/>
      <c r="GA52" s="23"/>
      <c r="GB52" s="23"/>
      <c r="GC52" s="23"/>
      <c r="GD52" s="23"/>
      <c r="GE52" s="23"/>
      <c r="GF52" s="23"/>
      <c r="GG52" s="23"/>
      <c r="GH52" s="23"/>
      <c r="GI52" s="23"/>
      <c r="GJ52" s="23"/>
      <c r="GK52" s="23"/>
      <c r="GL52" s="23"/>
      <c r="GM52" s="23"/>
      <c r="GN52" s="23"/>
      <c r="GO52" s="23"/>
      <c r="GP52" s="23"/>
      <c r="GQ52" s="23"/>
      <c r="GR52" s="23"/>
      <c r="GS52" s="23"/>
      <c r="GT52" s="23"/>
      <c r="GU52" s="23"/>
      <c r="GV52" s="23"/>
      <c r="GW52" s="23"/>
      <c r="GX52" s="23"/>
      <c r="GY52" s="23"/>
      <c r="GZ52" s="23"/>
      <c r="HA52" s="23"/>
      <c r="HB52" s="23"/>
      <c r="HC52" s="23"/>
      <c r="HD52" s="23"/>
      <c r="HE52" s="23"/>
      <c r="HF52" s="23"/>
      <c r="HG52" s="23"/>
      <c r="HH52" s="23"/>
      <c r="HI52" s="23"/>
      <c r="HJ52" s="23"/>
      <c r="HK52" s="23"/>
      <c r="HL52" s="23"/>
      <c r="HM52" s="23"/>
      <c r="HN52" s="23"/>
      <c r="HO52" s="23"/>
      <c r="HP52" s="23"/>
      <c r="HQ52" s="23"/>
      <c r="HR52" s="23"/>
      <c r="HS52" s="23"/>
      <c r="HT52" s="23"/>
      <c r="HU52" s="23"/>
      <c r="HV52" s="23"/>
      <c r="HW52" s="23"/>
      <c r="HX52" s="23"/>
      <c r="HY52" s="23"/>
      <c r="HZ52" s="23"/>
      <c r="IA52" s="23"/>
      <c r="IB52" s="23"/>
      <c r="IC52" s="23"/>
      <c r="ID52" s="23"/>
      <c r="IE52" s="23"/>
      <c r="IF52" s="23"/>
      <c r="IG52" s="23"/>
      <c r="IH52" s="23"/>
      <c r="II52" s="23"/>
      <c r="IJ52" s="23"/>
      <c r="IK52" s="23"/>
      <c r="IL52" s="23"/>
      <c r="IM52" s="23"/>
      <c r="IN52" s="23"/>
      <c r="IO52" s="23"/>
      <c r="IP52" s="23"/>
      <c r="IQ52" s="23"/>
      <c r="IR52" s="23"/>
      <c r="IS52" s="23"/>
      <c r="IT52" s="23"/>
      <c r="IU52" s="23"/>
      <c r="IV52" s="23"/>
      <c r="IW52" s="23"/>
      <c r="IX52" s="23"/>
      <c r="IY52" s="23"/>
      <c r="IZ52" s="23"/>
      <c r="JA52" s="23"/>
      <c r="JB52" s="23"/>
      <c r="JC52" s="23"/>
      <c r="JD52" s="23"/>
      <c r="JE52" s="23"/>
      <c r="JF52" s="23"/>
      <c r="JG52" s="23"/>
      <c r="JH52" s="23"/>
      <c r="JI52" s="23"/>
      <c r="JJ52" s="23"/>
      <c r="JK52" s="23"/>
      <c r="JL52" s="23"/>
      <c r="JM52" s="23"/>
      <c r="JN52" s="23"/>
      <c r="JO52" s="23"/>
      <c r="JP52" s="23"/>
      <c r="JQ52" s="23"/>
      <c r="JR52" s="23"/>
      <c r="JS52" s="23"/>
      <c r="JT52" s="23"/>
      <c r="JU52" s="23"/>
      <c r="JV52" s="23"/>
      <c r="JW52" s="23"/>
      <c r="JX52" s="23"/>
      <c r="JY52" s="23"/>
      <c r="JZ52" s="23"/>
      <c r="KA52" s="23"/>
      <c r="KB52" s="23"/>
      <c r="KC52" s="23"/>
      <c r="KD52" s="23"/>
      <c r="KE52" s="23"/>
      <c r="KF52" s="23"/>
      <c r="KG52" s="23"/>
      <c r="KH52" s="23"/>
      <c r="KI52" s="23"/>
      <c r="KJ52" s="23"/>
      <c r="KK52" s="23"/>
      <c r="KL52" s="23"/>
      <c r="KM52" s="23"/>
      <c r="KN52" s="23"/>
      <c r="KO52" s="23"/>
      <c r="KP52" s="23"/>
      <c r="KQ52" s="23"/>
      <c r="KR52" s="23"/>
      <c r="KS52" s="23"/>
      <c r="KT52" s="23"/>
      <c r="KU52" s="23"/>
      <c r="KV52" s="23"/>
      <c r="KW52" s="23"/>
      <c r="KX52" s="23"/>
      <c r="KY52" s="23"/>
      <c r="KZ52" s="23"/>
      <c r="LA52" s="23"/>
      <c r="LB52" s="23"/>
      <c r="LC52" s="23"/>
      <c r="LD52" s="23"/>
      <c r="LE52" s="23"/>
      <c r="LF52" s="23"/>
      <c r="LG52" s="23"/>
      <c r="LH52" s="23"/>
      <c r="LI52" s="23"/>
      <c r="LJ52" s="23"/>
      <c r="LK52" s="23"/>
      <c r="LL52" s="23"/>
      <c r="LM52" s="23"/>
      <c r="LN52" s="23"/>
      <c r="LO52" s="23"/>
      <c r="LP52" s="23"/>
      <c r="LQ52" s="23"/>
      <c r="LR52" s="23"/>
      <c r="LS52" s="23"/>
      <c r="LT52" s="23"/>
      <c r="LU52" s="23"/>
      <c r="LV52" s="23"/>
      <c r="LW52" s="23"/>
      <c r="LX52" s="23"/>
      <c r="LY52" s="23"/>
      <c r="LZ52" s="23"/>
      <c r="MA52" s="23"/>
      <c r="MB52" s="23"/>
      <c r="MC52" s="23"/>
      <c r="MD52" s="23"/>
      <c r="ME52" s="23"/>
      <c r="MF52" s="23"/>
      <c r="MG52" s="23"/>
      <c r="MH52" s="23"/>
      <c r="MI52" s="23"/>
      <c r="MJ52" s="23"/>
      <c r="MK52" s="23"/>
      <c r="ML52" s="23"/>
      <c r="MM52" s="23"/>
      <c r="MN52" s="23"/>
      <c r="MO52" s="23"/>
      <c r="MP52" s="23"/>
      <c r="MQ52" s="23"/>
      <c r="MR52" s="23"/>
      <c r="MS52" s="23"/>
      <c r="MT52" s="23"/>
      <c r="MU52" s="23"/>
      <c r="MV52" s="23"/>
      <c r="MW52" s="23"/>
      <c r="MX52" s="23"/>
      <c r="MY52" s="23"/>
      <c r="MZ52" s="23"/>
      <c r="NA52" s="23"/>
      <c r="NB52" s="23"/>
      <c r="NC52" s="23"/>
      <c r="ND52" s="23"/>
      <c r="NE52" s="23"/>
      <c r="NF52" s="23"/>
      <c r="NG52" s="23"/>
      <c r="NH52" s="23"/>
      <c r="NI52" s="23"/>
      <c r="NJ52" s="23"/>
      <c r="NK52" s="23"/>
      <c r="NL52" s="23"/>
      <c r="NM52" s="23"/>
      <c r="NN52" s="23"/>
      <c r="NO52" s="23"/>
      <c r="NP52" s="23"/>
      <c r="NQ52" s="23"/>
      <c r="NR52" s="23"/>
      <c r="NS52" s="23"/>
      <c r="NT52" s="23"/>
      <c r="NU52" s="23"/>
      <c r="NV52" s="23"/>
      <c r="NW52" s="23"/>
      <c r="NX52" s="23"/>
      <c r="NY52" s="23"/>
      <c r="NZ52" s="23"/>
      <c r="OA52" s="23"/>
      <c r="OB52" s="23"/>
      <c r="OC52" s="23"/>
      <c r="OD52" s="23"/>
      <c r="OE52" s="23"/>
      <c r="OF52" s="23"/>
      <c r="OG52" s="23"/>
      <c r="OH52" s="23"/>
      <c r="OI52" s="23"/>
      <c r="OJ52" s="23"/>
      <c r="OK52" s="23"/>
      <c r="OL52" s="23"/>
      <c r="OM52" s="23"/>
      <c r="ON52" s="23"/>
      <c r="OO52" s="23"/>
      <c r="OP52" s="23"/>
      <c r="OQ52" s="23"/>
      <c r="OR52" s="23"/>
      <c r="OS52" s="23"/>
      <c r="OT52" s="23"/>
      <c r="OU52" s="23"/>
      <c r="OV52" s="23"/>
      <c r="OW52" s="23"/>
      <c r="OX52" s="23"/>
      <c r="OY52" s="23"/>
      <c r="OZ52" s="23"/>
      <c r="PA52" s="23"/>
      <c r="PB52" s="23"/>
      <c r="PC52" s="23"/>
      <c r="PD52" s="23"/>
      <c r="PE52" s="23"/>
      <c r="PF52" s="23"/>
      <c r="PG52" s="23"/>
      <c r="PH52" s="23"/>
      <c r="PI52" s="23"/>
      <c r="PJ52" s="23"/>
      <c r="PK52" s="23"/>
      <c r="PL52" s="23"/>
      <c r="PM52" s="23"/>
      <c r="PN52" s="23"/>
      <c r="PO52" s="23"/>
      <c r="PP52" s="23"/>
      <c r="PQ52" s="23"/>
      <c r="PR52" s="23"/>
      <c r="PS52" s="23"/>
      <c r="PT52" s="23"/>
      <c r="PU52" s="23"/>
      <c r="PV52" s="23"/>
      <c r="PW52" s="23"/>
      <c r="PX52" s="23"/>
      <c r="PY52" s="23"/>
      <c r="PZ52" s="23"/>
      <c r="QA52" s="23"/>
      <c r="QB52" s="23"/>
      <c r="QC52" s="23"/>
      <c r="QD52" s="23"/>
      <c r="QE52" s="23"/>
      <c r="QF52" s="23"/>
      <c r="QG52" s="23"/>
      <c r="QH52" s="23"/>
      <c r="QI52" s="23"/>
      <c r="QJ52" s="23"/>
      <c r="QK52" s="23"/>
      <c r="QL52" s="23"/>
      <c r="QM52" s="23"/>
      <c r="QN52" s="23"/>
      <c r="QO52" s="23"/>
      <c r="QP52" s="23"/>
      <c r="QQ52" s="23"/>
      <c r="QR52" s="23"/>
      <c r="QS52" s="23"/>
      <c r="QT52" s="23"/>
      <c r="QU52" s="23"/>
      <c r="QV52" s="23"/>
      <c r="QW52" s="23"/>
      <c r="QX52" s="23"/>
      <c r="QY52" s="23"/>
      <c r="QZ52" s="23"/>
      <c r="RA52" s="23"/>
      <c r="RB52" s="23"/>
      <c r="RC52" s="23"/>
      <c r="RD52" s="23"/>
      <c r="RE52" s="23"/>
      <c r="RF52" s="23"/>
      <c r="RG52" s="23"/>
      <c r="RH52" s="23"/>
      <c r="RI52" s="23"/>
      <c r="RJ52" s="23"/>
      <c r="RK52" s="23"/>
      <c r="RL52" s="23"/>
      <c r="RM52" s="23"/>
      <c r="RN52" s="23"/>
      <c r="RO52" s="23"/>
      <c r="RP52" s="23"/>
      <c r="RQ52" s="23"/>
      <c r="RR52" s="23"/>
      <c r="RS52" s="23"/>
      <c r="RT52" s="23"/>
      <c r="RU52" s="23"/>
      <c r="RV52" s="23"/>
      <c r="RW52" s="23"/>
      <c r="RX52" s="23"/>
      <c r="RY52" s="23"/>
      <c r="RZ52" s="23"/>
      <c r="SA52" s="23"/>
      <c r="SB52" s="23"/>
      <c r="SC52" s="23"/>
      <c r="SD52" s="23"/>
      <c r="SE52" s="23"/>
      <c r="SF52" s="23"/>
      <c r="SG52" s="23"/>
      <c r="SH52" s="23"/>
      <c r="SI52" s="23"/>
      <c r="SJ52" s="23"/>
      <c r="SK52" s="23"/>
      <c r="SL52" s="23"/>
      <c r="SM52" s="23"/>
      <c r="SN52" s="23"/>
      <c r="SO52" s="23"/>
      <c r="SP52" s="23"/>
      <c r="SQ52" s="23"/>
      <c r="SR52" s="23"/>
      <c r="SS52" s="23"/>
      <c r="ST52" s="23"/>
      <c r="SU52" s="23"/>
      <c r="SV52" s="23"/>
      <c r="SW52" s="23"/>
      <c r="SX52" s="23"/>
      <c r="SY52" s="23"/>
      <c r="SZ52" s="23"/>
      <c r="TA52" s="23"/>
      <c r="TB52" s="23"/>
      <c r="TC52" s="23"/>
      <c r="TD52" s="23"/>
      <c r="TE52" s="23"/>
      <c r="TF52" s="23"/>
      <c r="TG52" s="23"/>
      <c r="TH52" s="23"/>
      <c r="TI52" s="23"/>
      <c r="TJ52" s="23"/>
      <c r="TK52" s="23"/>
      <c r="TL52" s="23"/>
      <c r="TM52" s="23"/>
      <c r="TN52" s="23"/>
      <c r="TO52" s="23"/>
      <c r="TP52" s="23"/>
      <c r="TQ52" s="23"/>
      <c r="TR52" s="23"/>
      <c r="TS52" s="23"/>
      <c r="TT52" s="23"/>
      <c r="TU52" s="23"/>
      <c r="TV52" s="23"/>
      <c r="TW52" s="23"/>
      <c r="TX52" s="23"/>
      <c r="TY52" s="23"/>
      <c r="TZ52" s="23"/>
      <c r="UA52" s="23"/>
      <c r="UB52" s="23"/>
      <c r="UC52" s="23"/>
      <c r="UD52" s="23"/>
      <c r="UE52" s="23"/>
      <c r="UF52" s="23"/>
      <c r="UG52" s="23"/>
      <c r="UH52" s="23"/>
      <c r="UI52" s="23"/>
      <c r="UJ52" s="23"/>
      <c r="UK52" s="23"/>
      <c r="UL52" s="23"/>
      <c r="UM52" s="23"/>
      <c r="UN52" s="23"/>
      <c r="UO52" s="23"/>
      <c r="UP52" s="23"/>
      <c r="UQ52" s="23"/>
      <c r="UR52" s="23"/>
      <c r="US52" s="23"/>
      <c r="UT52" s="23"/>
      <c r="UU52" s="23"/>
      <c r="UV52" s="23"/>
      <c r="UW52" s="23"/>
      <c r="UX52" s="23"/>
      <c r="UY52" s="23"/>
      <c r="UZ52" s="23"/>
      <c r="VA52" s="23"/>
      <c r="VB52" s="23"/>
      <c r="VC52" s="23"/>
      <c r="VD52" s="23"/>
      <c r="VE52" s="23"/>
      <c r="VF52" s="23"/>
      <c r="VG52" s="23"/>
      <c r="VH52" s="23"/>
      <c r="VI52" s="23"/>
      <c r="VJ52" s="23"/>
      <c r="VK52" s="23"/>
      <c r="VL52" s="23"/>
      <c r="VM52" s="23"/>
      <c r="VN52" s="23"/>
      <c r="VO52" s="23"/>
      <c r="VP52" s="23"/>
      <c r="VQ52" s="23"/>
      <c r="VR52" s="23"/>
      <c r="VS52" s="23"/>
      <c r="VT52" s="23"/>
      <c r="VU52" s="23"/>
      <c r="VV52" s="23"/>
      <c r="VW52" s="23"/>
      <c r="VX52" s="23"/>
      <c r="VY52" s="23"/>
      <c r="VZ52" s="23"/>
      <c r="WA52" s="23"/>
      <c r="WB52" s="23"/>
      <c r="WC52" s="23"/>
      <c r="WD52" s="23"/>
      <c r="WE52" s="23"/>
      <c r="WF52" s="23"/>
      <c r="WG52" s="23"/>
      <c r="WH52" s="23"/>
      <c r="WI52" s="23"/>
      <c r="WJ52" s="23"/>
      <c r="WK52" s="23"/>
      <c r="WL52" s="23"/>
      <c r="WM52" s="23"/>
      <c r="WN52" s="23"/>
      <c r="WO52" s="23"/>
      <c r="WP52" s="23"/>
      <c r="WQ52" s="23"/>
      <c r="WR52" s="23"/>
      <c r="WS52" s="23"/>
      <c r="WT52" s="23"/>
      <c r="WU52" s="23"/>
      <c r="WV52" s="23"/>
      <c r="WW52" s="23"/>
      <c r="WX52" s="23"/>
      <c r="WY52" s="23"/>
      <c r="WZ52" s="23"/>
      <c r="XA52" s="23"/>
      <c r="XB52" s="23"/>
      <c r="XC52" s="23"/>
      <c r="XD52" s="23"/>
      <c r="XE52" s="23"/>
      <c r="XF52" s="23"/>
      <c r="XG52" s="23"/>
      <c r="XH52" s="23"/>
      <c r="XI52" s="23"/>
      <c r="XJ52" s="23"/>
      <c r="XK52" s="23"/>
      <c r="XL52" s="23"/>
      <c r="XM52" s="23"/>
      <c r="XN52" s="23"/>
      <c r="XO52" s="23"/>
      <c r="XP52" s="23"/>
      <c r="XQ52" s="23"/>
      <c r="XR52" s="23"/>
      <c r="XS52" s="23"/>
      <c r="XT52" s="23"/>
      <c r="XU52" s="23"/>
      <c r="XV52" s="23"/>
      <c r="XW52" s="23"/>
      <c r="XX52" s="23"/>
      <c r="XY52" s="23"/>
      <c r="XZ52" s="23"/>
      <c r="YA52" s="23"/>
      <c r="YB52" s="23"/>
      <c r="YC52" s="23"/>
      <c r="YD52" s="23"/>
      <c r="YE52" s="23"/>
      <c r="YF52" s="23"/>
      <c r="YG52" s="23"/>
      <c r="YH52" s="23"/>
      <c r="YI52" s="23"/>
      <c r="YJ52" s="23"/>
      <c r="YK52" s="23"/>
      <c r="YL52" s="23"/>
      <c r="YM52" s="23"/>
      <c r="YN52" s="23"/>
      <c r="YO52" s="23"/>
      <c r="YP52" s="23"/>
      <c r="YQ52" s="23"/>
      <c r="YR52" s="23"/>
      <c r="YS52" s="23"/>
      <c r="YT52" s="23"/>
      <c r="YU52" s="23"/>
      <c r="YV52" s="23"/>
      <c r="YW52" s="23"/>
      <c r="YX52" s="23"/>
      <c r="YY52" s="23"/>
      <c r="YZ52" s="23"/>
      <c r="ZA52" s="23"/>
      <c r="ZB52" s="23"/>
      <c r="ZC52" s="23"/>
      <c r="ZD52" s="23"/>
      <c r="ZE52" s="23"/>
      <c r="ZF52" s="23"/>
      <c r="ZG52" s="23"/>
      <c r="ZH52" s="23"/>
      <c r="ZI52" s="23"/>
      <c r="ZJ52" s="23"/>
      <c r="ZK52" s="23"/>
      <c r="ZL52" s="23"/>
      <c r="ZM52" s="23"/>
      <c r="ZN52" s="23"/>
      <c r="ZO52" s="23"/>
      <c r="ZP52" s="23"/>
      <c r="ZQ52" s="23"/>
      <c r="ZR52" s="23"/>
      <c r="ZS52" s="23"/>
      <c r="ZT52" s="23"/>
      <c r="ZU52" s="23"/>
      <c r="ZV52" s="23"/>
      <c r="ZW52" s="23"/>
      <c r="ZX52" s="23"/>
      <c r="ZY52" s="23"/>
      <c r="ZZ52" s="23"/>
      <c r="AAA52" s="23"/>
      <c r="AAB52" s="23"/>
      <c r="AAC52" s="23"/>
      <c r="AAD52" s="23"/>
      <c r="AAE52" s="23"/>
      <c r="AAF52" s="23"/>
      <c r="AAG52" s="23"/>
      <c r="AAH52" s="23"/>
      <c r="AAI52" s="23"/>
      <c r="AAJ52" s="23"/>
      <c r="AAK52" s="23"/>
      <c r="AAL52" s="23"/>
      <c r="AAM52" s="23"/>
      <c r="AAN52" s="23"/>
      <c r="AAO52" s="23"/>
      <c r="AAP52" s="23"/>
      <c r="AAQ52" s="23"/>
      <c r="AAR52" s="23"/>
      <c r="AAS52" s="23"/>
      <c r="AAT52" s="23"/>
      <c r="AAU52" s="23"/>
      <c r="AAV52" s="23"/>
      <c r="AAW52" s="23"/>
      <c r="AAX52" s="23"/>
      <c r="AAY52" s="23"/>
      <c r="AAZ52" s="23"/>
      <c r="ABA52" s="23"/>
      <c r="ABB52" s="23"/>
      <c r="ABC52" s="23"/>
      <c r="ABD52" s="23"/>
      <c r="ABE52" s="23"/>
      <c r="ABF52" s="23"/>
      <c r="ABG52" s="23"/>
      <c r="ABH52" s="23"/>
      <c r="ABI52" s="23"/>
      <c r="ABJ52" s="23"/>
      <c r="ABK52" s="23"/>
      <c r="ABL52" s="23"/>
      <c r="ABM52" s="23"/>
      <c r="ABN52" s="23"/>
      <c r="ABO52" s="23"/>
      <c r="ABP52" s="23"/>
      <c r="ABQ52" s="23"/>
      <c r="ABR52" s="23"/>
      <c r="ABS52" s="23"/>
      <c r="ABT52" s="23"/>
      <c r="ABU52" s="23"/>
      <c r="ABV52" s="23"/>
      <c r="ABW52" s="23"/>
      <c r="ABX52" s="23"/>
      <c r="ABY52" s="23"/>
      <c r="ABZ52" s="23"/>
      <c r="ACA52" s="23"/>
      <c r="ACB52" s="23"/>
      <c r="ACC52" s="23"/>
      <c r="ACD52" s="23"/>
      <c r="ACE52" s="23"/>
      <c r="ACF52" s="23"/>
      <c r="ACG52" s="23"/>
      <c r="ACH52" s="23"/>
      <c r="ACI52" s="23"/>
      <c r="ACJ52" s="23"/>
      <c r="ACK52" s="23"/>
      <c r="ACL52" s="23"/>
      <c r="ACM52" s="23"/>
      <c r="ACN52" s="23"/>
      <c r="ACO52" s="23"/>
      <c r="ACP52" s="23"/>
      <c r="ACQ52" s="23"/>
      <c r="ACR52" s="23"/>
      <c r="ACS52" s="23"/>
      <c r="ACT52" s="23"/>
      <c r="ACU52" s="23"/>
      <c r="ACV52" s="23"/>
      <c r="ACW52" s="23"/>
      <c r="ACX52" s="23"/>
      <c r="ACY52" s="23"/>
      <c r="ACZ52" s="23"/>
      <c r="ADA52" s="23"/>
      <c r="ADB52" s="23"/>
      <c r="ADC52" s="23"/>
      <c r="ADD52" s="23"/>
      <c r="ADE52" s="23"/>
      <c r="ADF52" s="23"/>
      <c r="ADG52" s="23"/>
      <c r="ADH52" s="23"/>
      <c r="ADI52" s="23"/>
      <c r="ADJ52" s="23"/>
      <c r="ADK52" s="23"/>
      <c r="ADL52" s="23"/>
      <c r="ADM52" s="23"/>
      <c r="ADN52" s="23"/>
      <c r="ADO52" s="23"/>
      <c r="ADP52" s="23"/>
      <c r="ADQ52" s="23"/>
      <c r="ADR52" s="23"/>
      <c r="ADS52" s="23"/>
      <c r="ADT52" s="23"/>
      <c r="ADU52" s="23"/>
      <c r="ADV52" s="23"/>
      <c r="ADW52" s="23"/>
      <c r="ADX52" s="23"/>
      <c r="ADY52" s="23"/>
      <c r="ADZ52" s="23"/>
      <c r="AEA52" s="23"/>
      <c r="AEB52" s="23"/>
      <c r="AEC52" s="23"/>
      <c r="AED52" s="23"/>
      <c r="AEE52" s="23"/>
      <c r="AEF52" s="23"/>
      <c r="AEG52" s="23"/>
      <c r="AEH52" s="23"/>
      <c r="AEI52" s="23"/>
      <c r="AEJ52" s="23"/>
      <c r="AEK52" s="23"/>
      <c r="AEL52" s="23"/>
      <c r="AEM52" s="23"/>
      <c r="AEN52" s="23"/>
      <c r="AEO52" s="23"/>
      <c r="AEP52" s="23"/>
      <c r="AEQ52" s="23"/>
      <c r="AER52" s="23"/>
      <c r="AES52" s="23"/>
      <c r="AET52" s="23"/>
      <c r="AEU52" s="23"/>
      <c r="AEV52" s="23"/>
      <c r="AEW52" s="23"/>
      <c r="AEX52" s="23"/>
      <c r="AEY52" s="23"/>
      <c r="AEZ52" s="23"/>
      <c r="AFA52" s="23"/>
      <c r="AFB52" s="23"/>
      <c r="AFC52" s="23"/>
      <c r="AFD52" s="23"/>
      <c r="AFE52" s="23"/>
      <c r="AFF52" s="23"/>
      <c r="AFG52" s="23"/>
      <c r="AFH52" s="23"/>
      <c r="AFI52" s="23"/>
      <c r="AFJ52" s="23"/>
      <c r="AFK52" s="23"/>
      <c r="AFL52" s="23"/>
      <c r="AFM52" s="23"/>
      <c r="AFN52" s="23"/>
      <c r="AFO52" s="23"/>
      <c r="AFP52" s="23"/>
      <c r="AFQ52" s="23"/>
      <c r="AFR52" s="23"/>
      <c r="AFS52" s="23"/>
      <c r="AFT52" s="23"/>
      <c r="AFU52" s="23"/>
      <c r="AFV52" s="23"/>
      <c r="AFW52" s="23"/>
      <c r="AFX52" s="23"/>
      <c r="AFY52" s="23"/>
      <c r="AFZ52" s="23"/>
      <c r="AGA52" s="23"/>
      <c r="AGB52" s="23"/>
      <c r="AGC52" s="23"/>
      <c r="AGD52" s="23"/>
      <c r="AGE52" s="23"/>
      <c r="AGF52" s="23"/>
      <c r="AGG52" s="23"/>
      <c r="AGH52" s="23"/>
      <c r="AGI52" s="23"/>
      <c r="AGJ52" s="23"/>
      <c r="AGK52" s="23"/>
      <c r="AGL52" s="23"/>
      <c r="AGM52" s="23"/>
      <c r="AGN52" s="23"/>
      <c r="AGO52" s="23"/>
      <c r="AGP52" s="23"/>
      <c r="AGQ52" s="23"/>
      <c r="AGR52" s="23"/>
      <c r="AGS52" s="23"/>
      <c r="AGT52" s="23"/>
      <c r="AGU52" s="23"/>
      <c r="AGV52" s="23"/>
      <c r="AGW52" s="23"/>
      <c r="AGX52" s="23"/>
      <c r="AGY52" s="23"/>
      <c r="AGZ52" s="23"/>
      <c r="AHA52" s="23"/>
      <c r="AHB52" s="23"/>
      <c r="AHC52" s="23"/>
      <c r="AHD52" s="23"/>
      <c r="AHE52" s="23"/>
      <c r="AHF52" s="23"/>
      <c r="AHG52" s="23"/>
      <c r="AHH52" s="23"/>
      <c r="AHI52" s="23"/>
      <c r="AHJ52" s="23"/>
      <c r="AHK52" s="23"/>
      <c r="AHL52" s="23"/>
      <c r="AHM52" s="23"/>
      <c r="AHN52" s="23"/>
      <c r="AHO52" s="23"/>
      <c r="AHP52" s="23"/>
      <c r="AHQ52" s="23"/>
      <c r="AHR52" s="23"/>
      <c r="AHS52" s="23"/>
      <c r="AHT52" s="23"/>
      <c r="AHU52" s="23"/>
      <c r="AHV52" s="23"/>
      <c r="AHW52" s="23"/>
      <c r="AHX52" s="23"/>
      <c r="AHY52" s="23"/>
      <c r="AHZ52" s="23"/>
      <c r="AIA52" s="23"/>
      <c r="AIB52" s="23"/>
      <c r="AIC52" s="23"/>
      <c r="AID52" s="23"/>
      <c r="AIE52" s="23"/>
      <c r="AIF52" s="23"/>
      <c r="AIG52" s="23"/>
      <c r="AIH52" s="23"/>
      <c r="AII52" s="23"/>
      <c r="AIJ52" s="23"/>
      <c r="AIK52" s="23"/>
      <c r="AIL52" s="23"/>
      <c r="AIM52" s="23"/>
      <c r="AIN52" s="23"/>
      <c r="AIO52" s="23"/>
      <c r="AIP52" s="23"/>
      <c r="AIQ52" s="23"/>
      <c r="AIR52" s="23"/>
      <c r="AIS52" s="23"/>
      <c r="AIT52" s="23"/>
      <c r="AIU52" s="23"/>
      <c r="AIV52" s="23"/>
      <c r="AIW52" s="23"/>
      <c r="AIX52" s="23"/>
      <c r="AIY52" s="23"/>
      <c r="AIZ52" s="23"/>
      <c r="AJA52" s="23"/>
      <c r="AJB52" s="23"/>
      <c r="AJC52" s="23"/>
      <c r="AJD52" s="23"/>
      <c r="AJE52" s="23"/>
      <c r="AJF52" s="23"/>
      <c r="AJG52" s="23"/>
      <c r="AJH52" s="23"/>
      <c r="AJI52" s="23"/>
      <c r="AJJ52" s="23"/>
      <c r="AJK52" s="23"/>
      <c r="AJL52" s="23"/>
      <c r="AJM52" s="23"/>
      <c r="AJN52" s="23"/>
      <c r="AJO52" s="23"/>
      <c r="AJP52" s="23"/>
      <c r="AJQ52" s="23"/>
      <c r="AJR52" s="23"/>
      <c r="AJS52" s="23"/>
      <c r="AJT52" s="23"/>
      <c r="AJU52" s="23"/>
      <c r="AJV52" s="23"/>
      <c r="AJW52" s="23"/>
      <c r="AJX52" s="23"/>
      <c r="AJY52" s="23"/>
      <c r="AJZ52" s="23"/>
      <c r="AKA52" s="23"/>
      <c r="AKB52" s="23"/>
      <c r="AKC52" s="23"/>
      <c r="AKD52" s="23"/>
      <c r="AKE52" s="23"/>
      <c r="AKF52" s="23"/>
      <c r="AKG52" s="23"/>
      <c r="AKH52" s="23"/>
      <c r="AKI52" s="23"/>
      <c r="AKJ52" s="23"/>
      <c r="AKK52" s="23"/>
      <c r="AKL52" s="23"/>
      <c r="AKM52" s="23"/>
      <c r="AKN52" s="23"/>
      <c r="AKO52" s="23"/>
      <c r="AKP52" s="23"/>
      <c r="AKQ52" s="23"/>
      <c r="AKR52" s="23"/>
      <c r="AKS52" s="23"/>
      <c r="AKT52" s="23"/>
      <c r="AKU52" s="23"/>
      <c r="AKV52" s="23"/>
      <c r="AKW52" s="23"/>
      <c r="AKX52" s="23"/>
      <c r="AKY52" s="23"/>
      <c r="AKZ52" s="23"/>
      <c r="ALA52" s="23"/>
      <c r="ALB52" s="23"/>
      <c r="ALC52" s="23"/>
      <c r="ALD52" s="23"/>
      <c r="ALE52" s="23"/>
      <c r="ALF52" s="23"/>
      <c r="ALG52" s="23"/>
      <c r="ALH52" s="23"/>
      <c r="ALI52" s="23"/>
      <c r="ALJ52" s="23"/>
      <c r="ALK52" s="23"/>
      <c r="ALL52" s="23"/>
      <c r="ALM52" s="23"/>
      <c r="ALN52" s="23"/>
      <c r="ALO52" s="23"/>
      <c r="ALP52" s="23"/>
      <c r="ALQ52" s="23"/>
      <c r="ALR52" s="23"/>
      <c r="ALS52" s="23"/>
      <c r="ALT52" s="23"/>
      <c r="ALU52" s="23"/>
      <c r="ALV52" s="23"/>
      <c r="ALW52" s="23"/>
      <c r="ALX52" s="23"/>
      <c r="ALY52" s="23"/>
      <c r="ALZ52" s="23"/>
      <c r="AMA52" s="23"/>
      <c r="AMB52" s="23"/>
      <c r="AMC52" s="23"/>
      <c r="AMD52" s="23"/>
      <c r="AME52" s="23"/>
      <c r="AMF52" s="23"/>
      <c r="AMG52" s="23"/>
    </row>
    <row r="53" spans="1:1021" ht="15.75" customHeight="1">
      <c r="B53" s="60"/>
      <c r="C53" s="46"/>
      <c r="D53" s="46"/>
      <c r="E53" s="206" t="s">
        <v>141</v>
      </c>
      <c r="F53" s="204">
        <v>123</v>
      </c>
      <c r="G53" s="205">
        <f t="shared" ref="G53:AL53" si="98">SUM(G54:G58)</f>
        <v>123.44402657611253</v>
      </c>
      <c r="H53" s="205">
        <f t="shared" si="98"/>
        <v>123.93400201811428</v>
      </c>
      <c r="I53" s="205">
        <f t="shared" si="98"/>
        <v>124.55368690849961</v>
      </c>
      <c r="J53" s="205">
        <f t="shared" si="98"/>
        <v>125.20576474530783</v>
      </c>
      <c r="K53" s="205">
        <f t="shared" si="98"/>
        <v>125.70353890444808</v>
      </c>
      <c r="L53" s="205">
        <f t="shared" si="98"/>
        <v>126.32610993324876</v>
      </c>
      <c r="M53" s="205">
        <f t="shared" si="98"/>
        <v>127.2127228625726</v>
      </c>
      <c r="N53" s="205">
        <f t="shared" si="98"/>
        <v>128.32905593107344</v>
      </c>
      <c r="O53" s="205">
        <f t="shared" si="98"/>
        <v>129.66664895941486</v>
      </c>
      <c r="P53" s="205">
        <f t="shared" si="98"/>
        <v>131.21907106634222</v>
      </c>
      <c r="Q53" s="205">
        <f t="shared" si="98"/>
        <v>133.01937699250621</v>
      </c>
      <c r="R53" s="205">
        <f t="shared" si="98"/>
        <v>135.06510762058542</v>
      </c>
      <c r="S53" s="205">
        <f t="shared" si="98"/>
        <v>137.35367294578583</v>
      </c>
      <c r="T53" s="205">
        <f t="shared" si="98"/>
        <v>139.88241999988577</v>
      </c>
      <c r="U53" s="205">
        <f t="shared" si="98"/>
        <v>142.6486837351255</v>
      </c>
      <c r="V53" s="205">
        <f t="shared" si="98"/>
        <v>145.40668064211712</v>
      </c>
      <c r="W53" s="205">
        <f t="shared" si="98"/>
        <v>148.16186113411538</v>
      </c>
      <c r="X53" s="205">
        <f t="shared" si="98"/>
        <v>150.91853697889593</v>
      </c>
      <c r="Y53" s="205">
        <f t="shared" si="98"/>
        <v>153.68011500582503</v>
      </c>
      <c r="Z53" s="205">
        <f t="shared" si="98"/>
        <v>156.44928265457852</v>
      </c>
      <c r="AA53" s="205">
        <f t="shared" si="98"/>
        <v>159.22815535178867</v>
      </c>
      <c r="AB53" s="205">
        <f t="shared" si="98"/>
        <v>162.01839361763101</v>
      </c>
      <c r="AC53" s="205">
        <f t="shared" si="98"/>
        <v>164.82129615791305</v>
      </c>
      <c r="AD53" s="205">
        <f t="shared" si="98"/>
        <v>167.63787389604721</v>
      </c>
      <c r="AE53" s="205">
        <f t="shared" si="98"/>
        <v>170.46890887050611</v>
      </c>
      <c r="AF53" s="205">
        <f t="shared" si="98"/>
        <v>173.31500110959024</v>
      </c>
      <c r="AG53" s="205">
        <f t="shared" si="98"/>
        <v>176.17660595134959</v>
      </c>
      <c r="AH53" s="205">
        <f t="shared" si="98"/>
        <v>179.05406376665547</v>
      </c>
      <c r="AI53" s="205">
        <f t="shared" si="98"/>
        <v>181.94762363958461</v>
      </c>
      <c r="AJ53" s="205">
        <f t="shared" si="98"/>
        <v>184.85746223927799</v>
      </c>
      <c r="AK53" s="205">
        <f t="shared" si="98"/>
        <v>187.78369886375467</v>
      </c>
      <c r="AL53" s="205">
        <f t="shared" si="98"/>
        <v>190.72640743496052</v>
      </c>
      <c r="AM53" s="205">
        <f t="shared" ref="AM53:BR53" si="99">SUM(AM54:AM58)</f>
        <v>193.68562606469129</v>
      </c>
      <c r="AN53" s="205">
        <f t="shared" si="99"/>
        <v>196.66136468430491</v>
      </c>
      <c r="AO53" s="205">
        <f t="shared" si="99"/>
        <v>199.65361113050039</v>
      </c>
      <c r="AP53" s="205">
        <f t="shared" si="99"/>
        <v>202.63701489438938</v>
      </c>
      <c r="AQ53" s="205">
        <f t="shared" si="99"/>
        <v>205.61249240270809</v>
      </c>
      <c r="AR53" s="205">
        <f t="shared" si="99"/>
        <v>208.58084690703129</v>
      </c>
      <c r="AS53" s="205">
        <f t="shared" si="99"/>
        <v>211.54278796312573</v>
      </c>
      <c r="AT53" s="205">
        <f t="shared" si="99"/>
        <v>214.49894719594056</v>
      </c>
      <c r="AU53" s="205">
        <f t="shared" si="99"/>
        <v>217.44989107940927</v>
      </c>
      <c r="AV53" s="205">
        <f t="shared" si="99"/>
        <v>220.39613131557729</v>
      </c>
      <c r="AW53" s="205">
        <f t="shared" si="99"/>
        <v>223.33813328177735</v>
      </c>
      <c r="AX53" s="205">
        <f t="shared" si="99"/>
        <v>226.27632292186627</v>
      </c>
      <c r="AY53" s="205">
        <f t="shared" si="99"/>
        <v>229.21109238328626</v>
      </c>
      <c r="AZ53" s="205">
        <f t="shared" si="99"/>
        <v>232.14280464222594</v>
      </c>
      <c r="BA53" s="205">
        <f t="shared" si="99"/>
        <v>235.07179731148534</v>
      </c>
      <c r="BB53" s="205">
        <f t="shared" si="99"/>
        <v>237.99838578743066</v>
      </c>
      <c r="BC53" s="205">
        <f t="shared" si="99"/>
        <v>240.92286586177926</v>
      </c>
      <c r="BD53" s="205">
        <f t="shared" si="99"/>
        <v>243.84551589936919</v>
      </c>
      <c r="BE53" s="205">
        <f t="shared" si="99"/>
        <v>246.76659866334131</v>
      </c>
      <c r="BF53" s="205">
        <f t="shared" si="99"/>
        <v>249.68636285332323</v>
      </c>
      <c r="BG53" s="205">
        <f t="shared" si="99"/>
        <v>252.60504440948776</v>
      </c>
      <c r="BH53" s="205">
        <f t="shared" si="99"/>
        <v>255.52286762514117</v>
      </c>
      <c r="BI53" s="205">
        <f t="shared" si="99"/>
        <v>258.44004610228478</v>
      </c>
      <c r="BJ53" s="205">
        <f t="shared" si="99"/>
        <v>261.35678357799083</v>
      </c>
      <c r="BK53" s="205">
        <f t="shared" si="99"/>
        <v>264.27327464412241</v>
      </c>
      <c r="BL53" s="205">
        <f t="shared" si="99"/>
        <v>267.18970537865317</v>
      </c>
      <c r="BM53" s="205">
        <f t="shared" si="99"/>
        <v>270.10625390339897</v>
      </c>
      <c r="BN53" s="205">
        <f t="shared" si="99"/>
        <v>273.02309088020041</v>
      </c>
      <c r="BO53" s="205">
        <f t="shared" si="99"/>
        <v>275.94037995535984</v>
      </c>
      <c r="BP53" s="205">
        <f t="shared" si="99"/>
        <v>278.858278160331</v>
      </c>
      <c r="BQ53" s="205">
        <f t="shared" si="99"/>
        <v>281.77693627520216</v>
      </c>
      <c r="BR53" s="205">
        <f t="shared" si="99"/>
        <v>284.69649916033774</v>
      </c>
      <c r="BS53" s="205">
        <f t="shared" ref="BS53" si="100">SUM(BS54:BS58)</f>
        <v>287.61710606058858</v>
      </c>
    </row>
    <row r="54" spans="1:1021" ht="15.75" customHeight="1">
      <c r="A54" t="s">
        <v>88</v>
      </c>
      <c r="B54" s="60"/>
      <c r="C54" s="46"/>
      <c r="D54" s="46"/>
      <c r="E54" s="103" t="s">
        <v>142</v>
      </c>
      <c r="F54" s="204">
        <v>5.9259545959100919</v>
      </c>
      <c r="G54" s="204">
        <v>5.8442888303669216</v>
      </c>
      <c r="H54" s="204">
        <v>5.7711801018303941</v>
      </c>
      <c r="I54" s="204">
        <v>5.7436881558448789</v>
      </c>
      <c r="J54" s="204">
        <v>5.7306332219275582</v>
      </c>
      <c r="K54" s="204">
        <v>5.6769962727375258</v>
      </c>
      <c r="L54" s="204">
        <v>5.6655503930176279</v>
      </c>
      <c r="M54" s="209">
        <f>L54*EXP(-(LN(2)/(Hypothèses_et_résultats!$C56+M22)))+(1-EXP(-(LN(2)/(Hypothèses_et_résultats!$C56+M22))))/(LN(2)/(Hypothèses_et_résultats!$C56+M22))*M42</f>
        <v>5.7274806542407379</v>
      </c>
      <c r="N54" s="209">
        <f>M54*EXP(-(LN(2)/(Hypothèses_et_résultats!$C56+N22)))+(1-EXP(-(LN(2)/(Hypothèses_et_résultats!$C56+N22))))/(LN(2)/(Hypothèses_et_résultats!$C56+N22))*N42</f>
        <v>5.8429171930089492</v>
      </c>
      <c r="O54" s="205">
        <f>N54*EXP(-(LN(2)/(Hypothèses_et_résultats!$C56+O22)))+(1-EXP(-(LN(2)/(Hypothèses_et_résultats!$C56+O22))))/(LN(2)/(Hypothèses_et_résultats!$C56+O22))*O42</f>
        <v>6.0026177782806602</v>
      </c>
      <c r="P54" s="205">
        <f>O54*EXP(-(LN(2)/(Hypothèses_et_résultats!$C56+P22)))+(1-EXP(-(LN(2)/(Hypothèses_et_résultats!$C56+P22))))/(LN(2)/(Hypothèses_et_résultats!$C56+P22))*P42</f>
        <v>6.199299406378838</v>
      </c>
      <c r="Q54" s="205">
        <f>P54*EXP(-(LN(2)/(Hypothèses_et_résultats!$C56+Q22)))+(1-EXP(-(LN(2)/(Hypothèses_et_résultats!$C56+Q22))))/(LN(2)/(Hypothèses_et_résultats!$C56+Q22))*Q42</f>
        <v>6.3896594126630131</v>
      </c>
      <c r="R54" s="205">
        <f>Q54*EXP(-(LN(2)/(Hypothèses_et_résultats!$C56+R22)))+(1-EXP(-(LN(2)/(Hypothèses_et_résultats!$C56+R22))))/(LN(2)/(Hypothèses_et_résultats!$C56+R22))*R42</f>
        <v>6.5754800145111041</v>
      </c>
      <c r="S54" s="205">
        <f>R54*EXP(-(LN(2)/(Hypothèses_et_résultats!$C56+S22)))+(1-EXP(-(LN(2)/(Hypothèses_et_résultats!$C56+S22))))/(LN(2)/(Hypothèses_et_résultats!$C56+S22))*S42</f>
        <v>6.7581666839901064</v>
      </c>
      <c r="T54" s="205">
        <f>S54*EXP(-(LN(2)/(Hypothèses_et_résultats!$C56+T22)))+(1-EXP(-(LN(2)/(Hypothèses_et_résultats!$C56+T22))))/(LN(2)/(Hypothèses_et_résultats!$C56+T22))*T42</f>
        <v>6.93882956407053</v>
      </c>
      <c r="U54" s="205">
        <f>T54*EXP(-(LN(2)/(Hypothèses_et_résultats!$C56+U22)))+(1-EXP(-(LN(2)/(Hypothèses_et_résultats!$C56+U22))))/(LN(2)/(Hypothèses_et_résultats!$C56+U22))*U42</f>
        <v>7.1183470349099949</v>
      </c>
      <c r="V54" s="205">
        <f>U54*EXP(-(LN(2)/(Hypothèses_et_résultats!$C56+V22)))+(1-EXP(-(LN(2)/(Hypothèses_et_résultats!$C56+V22))))/(LN(2)/(Hypothèses_et_résultats!$C56+V22))*V42</f>
        <v>7.2701584816591485</v>
      </c>
      <c r="W54" s="205">
        <f>V54*EXP(-(LN(2)/(Hypothèses_et_résultats!$C56+W22)))+(1-EXP(-(LN(2)/(Hypothèses_et_résultats!$C56+W22))))/(LN(2)/(Hypothèses_et_résultats!$C56+W22))*W42</f>
        <v>7.3998796242292348</v>
      </c>
      <c r="X54" s="205">
        <f>W54*EXP(-(LN(2)/(Hypothèses_et_résultats!$C56+X22)))+(1-EXP(-(LN(2)/(Hypothèses_et_résultats!$C56+X22))))/(LN(2)/(Hypothèses_et_résultats!$C56+X22))*X42</f>
        <v>7.5119843990527366</v>
      </c>
      <c r="Y54" s="205">
        <f>X54*EXP(-(LN(2)/(Hypothèses_et_résultats!$C56+Y22)))+(1-EXP(-(LN(2)/(Hypothèses_et_résultats!$C56+Y22))))/(LN(2)/(Hypothèses_et_résultats!$C56+Y22))*Y42</f>
        <v>7.6100386567856066</v>
      </c>
      <c r="Z54" s="205">
        <f>Y54*EXP(-(LN(2)/(Hypothèses_et_résultats!$C56+Z22)))+(1-EXP(-(LN(2)/(Hypothèses_et_résultats!$C56+Z22))))/(LN(2)/(Hypothèses_et_résultats!$C56+Z22))*Z42</f>
        <v>7.696885710880105</v>
      </c>
      <c r="AA54" s="205">
        <f>Z54*EXP(-(LN(2)/(Hypothèses_et_résultats!$C56+AA22)))+(1-EXP(-(LN(2)/(Hypothèses_et_résultats!$C56+AA22))))/(LN(2)/(Hypothèses_et_résultats!$C56+AA22))*AA42</f>
        <v>7.7747937222376908</v>
      </c>
      <c r="AB54" s="205">
        <f>AA54*EXP(-(LN(2)/(Hypothèses_et_résultats!$C56+AB22)))+(1-EXP(-(LN(2)/(Hypothèses_et_résultats!$C56+AB22))))/(LN(2)/(Hypothèses_et_résultats!$C56+AB22))*AB42</f>
        <v>7.8455728209840467</v>
      </c>
      <c r="AC54" s="205">
        <f>AB54*EXP(-(LN(2)/(Hypothèses_et_résultats!$C56+AC22)))+(1-EXP(-(LN(2)/(Hypothèses_et_résultats!$C56+AC22))))/(LN(2)/(Hypothèses_et_résultats!$C56+AC22))*AC42</f>
        <v>7.9106682200524521</v>
      </c>
      <c r="AD54" s="205">
        <f>AC54*EXP(-(LN(2)/(Hypothèses_et_résultats!$C56+AD22)))+(1-EXP(-(LN(2)/(Hypothèses_et_résultats!$C56+AD22))))/(LN(2)/(Hypothèses_et_résultats!$C56+AD22))*AD42</f>
        <v>7.9712342741634661</v>
      </c>
      <c r="AE54" s="205">
        <f>AD54*EXP(-(LN(2)/(Hypothèses_et_résultats!$C56+AE22)))+(1-EXP(-(LN(2)/(Hypothèses_et_résultats!$C56+AE22))))/(LN(2)/(Hypothèses_et_résultats!$C56+AE22))*AE42</f>
        <v>8.0281934090839417</v>
      </c>
      <c r="AF54" s="205">
        <f>AE54*EXP(-(LN(2)/(Hypothèses_et_résultats!$C56+AF22)))+(1-EXP(-(LN(2)/(Hypothèses_et_résultats!$C56+AF22))))/(LN(2)/(Hypothèses_et_résultats!$C56+AF22))*AF42</f>
        <v>8.0822830323464707</v>
      </c>
      <c r="AG54" s="205">
        <f>AF54*EXP(-(LN(2)/(Hypothèses_et_résultats!$C56+AG22)))+(1-EXP(-(LN(2)/(Hypothèses_et_résultats!$C56+AG22))))/(LN(2)/(Hypothèses_et_résultats!$C56+AG22))*AG42</f>
        <v>8.1340928926890932</v>
      </c>
      <c r="AH54" s="205">
        <f>AG54*EXP(-(LN(2)/(Hypothèses_et_résultats!$C56+AH22)))+(1-EXP(-(LN(2)/(Hypothèses_et_résultats!$C56+AH22))))/(LN(2)/(Hypothèses_et_résultats!$C56+AH22))*AH42</f>
        <v>8.1840948456837967</v>
      </c>
      <c r="AI54" s="205">
        <f>AH54*EXP(-(LN(2)/(Hypothèses_et_résultats!$C56+AI22)))+(1-EXP(-(LN(2)/(Hypothèses_et_résultats!$C56+AI22))))/(LN(2)/(Hypothèses_et_résultats!$C56+AI22))*AI42</f>
        <v>8.232666579243368</v>
      </c>
      <c r="AJ54" s="205">
        <f>AI54*EXP(-(LN(2)/(Hypothèses_et_résultats!$C56+AJ22)))+(1-EXP(-(LN(2)/(Hypothèses_et_résultats!$C56+AJ22))))/(LN(2)/(Hypothèses_et_résultats!$C56+AJ22))*AJ42</f>
        <v>8.28011053274364</v>
      </c>
      <c r="AK54" s="205">
        <f>AJ54*EXP(-(LN(2)/(Hypothèses_et_résultats!$C56+AK22)))+(1-EXP(-(LN(2)/(Hypothèses_et_résultats!$C56+AK22))))/(LN(2)/(Hypothèses_et_résultats!$C56+AK22))*AK42</f>
        <v>8.3266689898581667</v>
      </c>
      <c r="AL54" s="205">
        <f>AK54*EXP(-(LN(2)/(Hypothèses_et_résultats!$C56+AL22)))+(1-EXP(-(LN(2)/(Hypothèses_et_résultats!$C56+AL22))))/(LN(2)/(Hypothèses_et_résultats!$C56+AL22))*AL42</f>
        <v>8.3725361240435898</v>
      </c>
      <c r="AM54" s="205">
        <f>AL54*EXP(-(LN(2)/(Hypothèses_et_résultats!$C56+AM22)))+(1-EXP(-(LN(2)/(Hypothèses_et_résultats!$C56+AM22))))/(LN(2)/(Hypothèses_et_résultats!$C56+AM22))*AM42</f>
        <v>8.4178676160079569</v>
      </c>
      <c r="AN54" s="205">
        <f>AM54*EXP(-(LN(2)/(Hypothèses_et_résultats!$C56+AN22)))+(1-EXP(-(LN(2)/(Hypothèses_et_résultats!$C56+AN22))))/(LN(2)/(Hypothèses_et_résultats!$C56+AN22))*AN42</f>
        <v>8.4627883358028964</v>
      </c>
      <c r="AO54" s="205">
        <f>AN54*EXP(-(LN(2)/(Hypothèses_et_résultats!$C56+AO22)))+(1-EXP(-(LN(2)/(Hypothèses_et_résultats!$C56+AO22))))/(LN(2)/(Hypothèses_et_résultats!$C56+AO22))*AO42</f>
        <v>8.5073984815725741</v>
      </c>
      <c r="AP54" s="205">
        <f>AO54*EXP(-(LN(2)/(Hypothèses_et_résultats!$C56+AP22)))+(1-EXP(-(LN(2)/(Hypothèses_et_résultats!$C56+AP22))))/(LN(2)/(Hypothèses_et_résultats!$C56+AP22))*AP42</f>
        <v>8.5495568924602967</v>
      </c>
      <c r="AQ54" s="205">
        <f>AP54*EXP(-(LN(2)/(Hypothèses_et_résultats!$C56+AQ22)))+(1-EXP(-(LN(2)/(Hypothèses_et_résultats!$C56+AQ22))))/(LN(2)/(Hypothèses_et_résultats!$C56+AQ22))*AQ42</f>
        <v>8.589750279134007</v>
      </c>
      <c r="AR54" s="205">
        <f>AQ54*EXP(-(LN(2)/(Hypothèses_et_résultats!$C56+AR22)))+(1-EXP(-(LN(2)/(Hypothèses_et_résultats!$C56+AR22))))/(LN(2)/(Hypothèses_et_résultats!$C56+AR22))*AR42</f>
        <v>8.6283703115330752</v>
      </c>
      <c r="AS54" s="205">
        <f>AR54*EXP(-(LN(2)/(Hypothèses_et_résultats!$C56+AS22)))+(1-EXP(-(LN(2)/(Hypothèses_et_résultats!$C56+AS22))))/(LN(2)/(Hypothèses_et_résultats!$C56+AS22))*AS42</f>
        <v>8.6657322619142221</v>
      </c>
      <c r="AT54" s="205">
        <f>AS54*EXP(-(LN(2)/(Hypothèses_et_résultats!$C56+AT22)))+(1-EXP(-(LN(2)/(Hypothèses_et_résultats!$C56+AT22))))/(LN(2)/(Hypothèses_et_résultats!$C56+AT22))*AT42</f>
        <v>8.7020899744067375</v>
      </c>
      <c r="AU54" s="205">
        <f>AT54*EXP(-(LN(2)/(Hypothèses_et_résultats!$C56+AU22)))+(1-EXP(-(LN(2)/(Hypothèses_et_résultats!$C56+AU22))))/(LN(2)/(Hypothèses_et_résultats!$C56+AU22))*AU42</f>
        <v>8.7376478881581487</v>
      </c>
      <c r="AV54" s="205">
        <f>AU54*EXP(-(LN(2)/(Hypothèses_et_résultats!$C56+AV22)))+(1-EXP(-(LN(2)/(Hypothèses_et_résultats!$C56+AV22))))/(LN(2)/(Hypothèses_et_résultats!$C56+AV22))*AV42</f>
        <v>8.7725706966022479</v>
      </c>
      <c r="AW54" s="205">
        <f>AV54*EXP(-(LN(2)/(Hypothèses_et_résultats!$C56+AW22)))+(1-EXP(-(LN(2)/(Hypothèses_et_résultats!$C56+AW22))))/(LN(2)/(Hypothèses_et_résultats!$C56+AW22))*AW42</f>
        <v>8.8069911096967406</v>
      </c>
      <c r="AX54" s="205">
        <f>AW54*EXP(-(LN(2)/(Hypothèses_et_résultats!$C56+AX22)))+(1-EXP(-(LN(2)/(Hypothèses_et_résultats!$C56+AX22))))/(LN(2)/(Hypothèses_et_résultats!$C56+AX22))*AX42</f>
        <v>8.8410160933684878</v>
      </c>
      <c r="AY54" s="205">
        <f>AX54*EXP(-(LN(2)/(Hypothèses_et_résultats!$C56+AY22)))+(1-EXP(-(LN(2)/(Hypothèses_et_résultats!$C56+AY22))))/(LN(2)/(Hypothèses_et_résultats!$C56+AY22))*AY42</f>
        <v>8.8747318862473286</v>
      </c>
      <c r="AZ54" s="205">
        <f>AY54*EXP(-(LN(2)/(Hypothèses_et_résultats!$C56+AZ22)))+(1-EXP(-(LN(2)/(Hypothèses_et_résultats!$C56+AZ22))))/(LN(2)/(Hypothèses_et_résultats!$C56+AZ22))*AZ42</f>
        <v>8.9082080343720946</v>
      </c>
      <c r="BA54" s="205">
        <f>AZ54*EXP(-(LN(2)/(Hypothèses_et_résultats!$C56+BA22)))+(1-EXP(-(LN(2)/(Hypothèses_et_résultats!$C56+BA22))))/(LN(2)/(Hypothèses_et_résultats!$C56+BA22))*BA42</f>
        <v>8.9415006369640881</v>
      </c>
      <c r="BB54" s="205">
        <f>BA54*EXP(-(LN(2)/(Hypothèses_et_résultats!$C56+BB22)))+(1-EXP(-(LN(2)/(Hypothèses_et_résultats!$C56+BB22))))/(LN(2)/(Hypothèses_et_résultats!$C56+BB22))*BB42</f>
        <v>8.9746549582258091</v>
      </c>
      <c r="BC54" s="205">
        <f>BB54*EXP(-(LN(2)/(Hypothèses_et_résultats!$C56+BC22)))+(1-EXP(-(LN(2)/(Hypothèses_et_résultats!$C56+BC22))))/(LN(2)/(Hypothèses_et_résultats!$C56+BC22))*BC42</f>
        <v>9.0077075295510838</v>
      </c>
      <c r="BD54" s="205">
        <f>BC54*EXP(-(LN(2)/(Hypothèses_et_résultats!$C56+BD22)))+(1-EXP(-(LN(2)/(Hypothèses_et_résultats!$C56+BD22))))/(LN(2)/(Hypothèses_et_résultats!$C56+BD22))*BD42</f>
        <v>9.040687842019155</v>
      </c>
      <c r="BE54" s="205">
        <f>BD54*EXP(-(LN(2)/(Hypothèses_et_résultats!$C56+BE22)))+(1-EXP(-(LN(2)/(Hypothèses_et_résultats!$C56+BE22))))/(LN(2)/(Hypothèses_et_résultats!$C56+BE22))*BE42</f>
        <v>9.0736197093843547</v>
      </c>
      <c r="BF54" s="205">
        <f>BE54*EXP(-(LN(2)/(Hypothèses_et_résultats!$C56+BF22)))+(1-EXP(-(LN(2)/(Hypothèses_et_résultats!$C56+BF22))))/(LN(2)/(Hypothèses_et_résultats!$C56+BF22))*BF42</f>
        <v>9.1065223659994867</v>
      </c>
      <c r="BG54" s="205">
        <f>BF54*EXP(-(LN(2)/(Hypothèses_et_résultats!$C56+BG22)))+(1-EXP(-(LN(2)/(Hypothèses_et_résultats!$C56+BG22))))/(LN(2)/(Hypothèses_et_résultats!$C56+BG22))*BG42</f>
        <v>9.1394113514532478</v>
      </c>
      <c r="BH54" s="205">
        <f>BG54*EXP(-(LN(2)/(Hypothèses_et_résultats!$C56+BH22)))+(1-EXP(-(LN(2)/(Hypothèses_et_résultats!$C56+BH22))))/(LN(2)/(Hypothèses_et_résultats!$C56+BH22))*BH42</f>
        <v>9.1722992235416143</v>
      </c>
      <c r="BI54" s="205">
        <f>BH54*EXP(-(LN(2)/(Hypothèses_et_résultats!$C56+BI22)))+(1-EXP(-(LN(2)/(Hypothèses_et_résultats!$C56+BI22))))/(LN(2)/(Hypothèses_et_résultats!$C56+BI22))*BI42</f>
        <v>9.205196133035269</v>
      </c>
      <c r="BJ54" s="205">
        <f>BI54*EXP(-(LN(2)/(Hypothèses_et_résultats!$C56+BJ22)))+(1-EXP(-(LN(2)/(Hypothèses_et_résultats!$C56+BJ22))))/(LN(2)/(Hypothèses_et_résultats!$C56+BJ22))*BJ42</f>
        <v>9.2381102871533738</v>
      </c>
      <c r="BK54" s="205">
        <f>BJ54*EXP(-(LN(2)/(Hypothèses_et_résultats!$C56+BK22)))+(1-EXP(-(LN(2)/(Hypothèses_et_résultats!$C56+BK22))))/(LN(2)/(Hypothèses_et_résultats!$C56+BK22))*BK42</f>
        <v>9.2710483233907706</v>
      </c>
      <c r="BL54" s="205">
        <f>BK54*EXP(-(LN(2)/(Hypothèses_et_résultats!$C56+BL22)))+(1-EXP(-(LN(2)/(Hypothèses_et_résultats!$C56+BL22))))/(LN(2)/(Hypothèses_et_résultats!$C56+BL22))*BL42</f>
        <v>9.3040156111163839</v>
      </c>
      <c r="BM54" s="205">
        <f>BL54*EXP(-(LN(2)/(Hypothèses_et_résultats!$C56+BM22)))+(1-EXP(-(LN(2)/(Hypothèses_et_résultats!$C56+BM22))))/(LN(2)/(Hypothèses_et_résultats!$C56+BM22))*BM42</f>
        <v>9.337016494961329</v>
      </c>
      <c r="BN54" s="205">
        <f>BM54*EXP(-(LN(2)/(Hypothèses_et_résultats!$C56+BN22)))+(1-EXP(-(LN(2)/(Hypothèses_et_résultats!$C56+BN22))))/(LN(2)/(Hypothèses_et_résultats!$C56+BN22))*BN42</f>
        <v>9.3700544912822785</v>
      </c>
      <c r="BO54" s="205">
        <f>BN54*EXP(-(LN(2)/(Hypothèses_et_résultats!$C56+BO22)))+(1-EXP(-(LN(2)/(Hypothèses_et_résultats!$C56+BO22))))/(LN(2)/(Hypothèses_et_résultats!$C56+BO22))*BO42</f>
        <v>9.4031324467878328</v>
      </c>
      <c r="BP54" s="205">
        <f>BO54*EXP(-(LN(2)/(Hypothèses_et_résultats!$C56+BP22)))+(1-EXP(-(LN(2)/(Hypothèses_et_résultats!$C56+BP22))))/(LN(2)/(Hypothèses_et_résultats!$C56+BP22))*BP42</f>
        <v>9.4362526666478033</v>
      </c>
      <c r="BQ54" s="205">
        <f>BP54*EXP(-(LN(2)/(Hypothèses_et_résultats!$C56+BQ22)))+(1-EXP(-(LN(2)/(Hypothèses_et_résultats!$C56+BQ22))))/(LN(2)/(Hypothèses_et_résultats!$C56+BQ22))*BQ42</f>
        <v>9.4694170179828419</v>
      </c>
      <c r="BR54" s="205">
        <f>BQ54*EXP(-(LN(2)/(Hypothèses_et_résultats!$C56+BR22)))+(1-EXP(-(LN(2)/(Hypothèses_et_résultats!$C56+BR22))))/(LN(2)/(Hypothèses_et_résultats!$C56+BR22))*BR42</f>
        <v>9.5026270134870998</v>
      </c>
      <c r="BS54" s="205">
        <f>BR54*EXP(-(LN(2)/(Hypothèses_et_résultats!$C56+BS22)))+(1-EXP(-(LN(2)/(Hypothèses_et_résultats!$C56+BS22))))/(LN(2)/(Hypothèses_et_résultats!$C56+BS22))*BS42</f>
        <v>9.5358838790149925</v>
      </c>
    </row>
    <row r="55" spans="1:1021" ht="15.75" customHeight="1">
      <c r="A55" t="s">
        <v>88</v>
      </c>
      <c r="B55" s="60"/>
      <c r="C55" s="46"/>
      <c r="D55" s="46"/>
      <c r="E55" s="103" t="s">
        <v>143</v>
      </c>
      <c r="F55" s="204">
        <v>2.1219274674909596</v>
      </c>
      <c r="G55" s="204">
        <v>2.0902889998866057</v>
      </c>
      <c r="H55" s="204">
        <v>2.0602864578676581</v>
      </c>
      <c r="I55" s="204">
        <v>2.0283437696980857</v>
      </c>
      <c r="J55" s="204">
        <v>1.9981300379680125</v>
      </c>
      <c r="K55" s="204">
        <v>1.9652693087115398</v>
      </c>
      <c r="L55" s="204">
        <v>1.932570925031488</v>
      </c>
      <c r="M55" s="205">
        <f>L55*EXP(-(LN(2)/(Hypothèses_et_résultats!$C57+M23)))+(1-EXP(-(LN(2)/(Hypothèses_et_résultats!$C57+M23))))/(LN(2)/(Hypothèses_et_résultats!$C57+M23))*M43</f>
        <v>1.9147066351055659</v>
      </c>
      <c r="N55" s="205">
        <f>M55*EXP(-(LN(2)/(Hypothèses_et_résultats!$C57+N23)))+(1-EXP(-(LN(2)/(Hypothèses_et_résultats!$C57+N23))))/(LN(2)/(Hypothèses_et_résultats!$C57+N23))*N43</f>
        <v>1.910278652315416</v>
      </c>
      <c r="O55" s="205">
        <f>N55*EXP(-(LN(2)/(Hypothèses_et_résultats!$C57+O23)))+(1-EXP(-(LN(2)/(Hypothèses_et_résultats!$C57+O23))))/(LN(2)/(Hypothèses_et_résultats!$C57+O23))*O43</f>
        <v>1.9188552763872089</v>
      </c>
      <c r="P55" s="205">
        <f>O55*EXP(-(LN(2)/(Hypothèses_et_résultats!$C57+P23)))+(1-EXP(-(LN(2)/(Hypothèses_et_résultats!$C57+P23))))/(LN(2)/(Hypothèses_et_résultats!$C57+P23))*P43</f>
        <v>1.9400417823427221</v>
      </c>
      <c r="Q55" s="205">
        <f>P55*EXP(-(LN(2)/(Hypothèses_et_résultats!$C57+Q23)))+(1-EXP(-(LN(2)/(Hypothèses_et_résultats!$C57+Q23))))/(LN(2)/(Hypothèses_et_résultats!$C57+Q23))*Q43</f>
        <v>1.9609578977615443</v>
      </c>
      <c r="R55" s="205">
        <f>Q55*EXP(-(LN(2)/(Hypothèses_et_résultats!$C57+R23)))+(1-EXP(-(LN(2)/(Hypothèses_et_résultats!$C57+R23))))/(LN(2)/(Hypothèses_et_résultats!$C57+R23))*R43</f>
        <v>1.9816271742230371</v>
      </c>
      <c r="S55" s="205">
        <f>R55*EXP(-(LN(2)/(Hypothèses_et_résultats!$C57+S23)))+(1-EXP(-(LN(2)/(Hypothèses_et_résultats!$C57+S23))))/(LN(2)/(Hypothèses_et_résultats!$C57+S23))*S43</f>
        <v>2.002071357658143</v>
      </c>
      <c r="T55" s="205">
        <f>S55*EXP(-(LN(2)/(Hypothèses_et_résultats!$C57+T23)))+(1-EXP(-(LN(2)/(Hypothèses_et_résultats!$C57+T23))))/(LN(2)/(Hypothèses_et_résultats!$C57+T23))*T43</f>
        <v>2.0223105321677148</v>
      </c>
      <c r="U55" s="205">
        <f>T55*EXP(-(LN(2)/(Hypothèses_et_résultats!$C57+U23)))+(1-EXP(-(LN(2)/(Hypothèses_et_résultats!$C57+U23))))/(LN(2)/(Hypothèses_et_résultats!$C57+U23))*U43</f>
        <v>2.042363251893613</v>
      </c>
      <c r="V55" s="205">
        <f>U55*EXP(-(LN(2)/(Hypothèses_et_résultats!$C57+V23)))+(1-EXP(-(LN(2)/(Hypothèses_et_résultats!$C57+V23))))/(LN(2)/(Hypothèses_et_résultats!$C57+V23))*V43</f>
        <v>2.061352324055072</v>
      </c>
      <c r="W55" s="205">
        <f>V55*EXP(-(LN(2)/(Hypothèses_et_résultats!$C57+W23)))+(1-EXP(-(LN(2)/(Hypothèses_et_résultats!$C57+W23))))/(LN(2)/(Hypothèses_et_résultats!$C57+W23))*W43</f>
        <v>2.0793499214236153</v>
      </c>
      <c r="X55" s="205">
        <f>W55*EXP(-(LN(2)/(Hypothèses_et_résultats!$C57+X23)))+(1-EXP(-(LN(2)/(Hypothèses_et_résultats!$C57+X23))))/(LN(2)/(Hypothèses_et_résultats!$C57+X23))*X43</f>
        <v>2.0964231887390632</v>
      </c>
      <c r="Y55" s="205">
        <f>X55*EXP(-(LN(2)/(Hypothèses_et_résultats!$C57+Y23)))+(1-EXP(-(LN(2)/(Hypothèses_et_résultats!$C57+Y23))))/(LN(2)/(Hypothèses_et_résultats!$C57+Y23))*Y43</f>
        <v>2.112634601629892</v>
      </c>
      <c r="Z55" s="205">
        <f>Y55*EXP(-(LN(2)/(Hypothèses_et_résultats!$C57+Z23)))+(1-EXP(-(LN(2)/(Hypothèses_et_résultats!$C57+Z23))))/(LN(2)/(Hypothèses_et_résultats!$C57+Z23))*Z43</f>
        <v>2.1280422992983947</v>
      </c>
      <c r="AA55" s="205">
        <f>Z55*EXP(-(LN(2)/(Hypothèses_et_résultats!$C57+AA23)))+(1-EXP(-(LN(2)/(Hypothèses_et_résultats!$C57+AA23))))/(LN(2)/(Hypothèses_et_résultats!$C57+AA23))*AA43</f>
        <v>2.1427003929330111</v>
      </c>
      <c r="AB55" s="205">
        <f>AA55*EXP(-(LN(2)/(Hypothèses_et_résultats!$C57+AB23)))+(1-EXP(-(LN(2)/(Hypothèses_et_résultats!$C57+AB23))))/(LN(2)/(Hypothèses_et_résultats!$C57+AB23))*AB43</f>
        <v>2.1566592516600909</v>
      </c>
      <c r="AC55" s="205">
        <f>AB55*EXP(-(LN(2)/(Hypothèses_et_résultats!$C57+AC23)))+(1-EXP(-(LN(2)/(Hypothèses_et_résultats!$C57+AC23))))/(LN(2)/(Hypothèses_et_résultats!$C57+AC23))*AC43</f>
        <v>2.1699657677089692</v>
      </c>
      <c r="AD55" s="205">
        <f>AC55*EXP(-(LN(2)/(Hypothèses_et_résultats!$C57+AD23)))+(1-EXP(-(LN(2)/(Hypothèses_et_résultats!$C57+AD23))))/(LN(2)/(Hypothèses_et_résultats!$C57+AD23))*AD43</f>
        <v>2.1826636023366519</v>
      </c>
      <c r="AE55" s="205">
        <f>AD55*EXP(-(LN(2)/(Hypothèses_et_résultats!$C57+AE23)))+(1-EXP(-(LN(2)/(Hypothèses_et_résultats!$C57+AE23))))/(LN(2)/(Hypothèses_et_résultats!$C57+AE23))*AE43</f>
        <v>2.1947934139407757</v>
      </c>
      <c r="AF55" s="205">
        <f>AE55*EXP(-(LN(2)/(Hypothèses_et_résultats!$C57+AF23)))+(1-EXP(-(LN(2)/(Hypothèses_et_résultats!$C57+AF23))))/(LN(2)/(Hypothèses_et_résultats!$C57+AF23))*AF43</f>
        <v>2.2063930696810008</v>
      </c>
      <c r="AG55" s="205">
        <f>AF55*EXP(-(LN(2)/(Hypothèses_et_résultats!$C57+AG23)))+(1-EXP(-(LN(2)/(Hypothèses_et_résultats!$C57+AG23))))/(LN(2)/(Hypothèses_et_résultats!$C57+AG23))*AG43</f>
        <v>2.2174978418289446</v>
      </c>
      <c r="AH55" s="205">
        <f>AG55*EXP(-(LN(2)/(Hypothèses_et_résultats!$C57+AH23)))+(1-EXP(-(LN(2)/(Hypothèses_et_résultats!$C57+AH23))))/(LN(2)/(Hypothèses_et_résultats!$C57+AH23))*AH43</f>
        <v>2.228140589974422</v>
      </c>
      <c r="AI55" s="205">
        <f>AH55*EXP(-(LN(2)/(Hypothèses_et_résultats!$C57+AI23)))+(1-EXP(-(LN(2)/(Hypothèses_et_résultats!$C57+AI23))))/(LN(2)/(Hypothèses_et_résultats!$C57+AI23))*AI43</f>
        <v>2.2383519301306021</v>
      </c>
      <c r="AJ55" s="205">
        <f>AI55*EXP(-(LN(2)/(Hypothèses_et_résultats!$C57+AJ23)))+(1-EXP(-(LN(2)/(Hypothèses_et_résultats!$C57+AJ23))))/(LN(2)/(Hypothèses_et_résultats!$C57+AJ23))*AJ43</f>
        <v>2.2481603917020729</v>
      </c>
      <c r="AK55" s="205">
        <f>AJ55*EXP(-(LN(2)/(Hypothèses_et_résultats!$C57+AK23)))+(1-EXP(-(LN(2)/(Hypothèses_et_résultats!$C57+AK23))))/(LN(2)/(Hypothèses_et_résultats!$C57+AK23))*AK43</f>
        <v>2.2575925632072722</v>
      </c>
      <c r="AL55" s="205">
        <f>AK55*EXP(-(LN(2)/(Hypothèses_et_résultats!$C57+AL23)))+(1-EXP(-(LN(2)/(Hypothèses_et_résultats!$C57+AL23))))/(LN(2)/(Hypothèses_et_résultats!$C57+AL23))*AL43</f>
        <v>2.2666732275797652</v>
      </c>
      <c r="AM55" s="205">
        <f>AL55*EXP(-(LN(2)/(Hypothèses_et_résultats!$C57+AM23)))+(1-EXP(-(LN(2)/(Hypothèses_et_résultats!$C57+AM23))))/(LN(2)/(Hypothèses_et_résultats!$C57+AM23))*AM43</f>
        <v>2.2754254878110438</v>
      </c>
      <c r="AN55" s="205">
        <f>AM55*EXP(-(LN(2)/(Hypothèses_et_résultats!$C57+AN23)))+(1-EXP(-(LN(2)/(Hypothèses_et_résultats!$C57+AN23))))/(LN(2)/(Hypothèses_et_résultats!$C57+AN23))*AN43</f>
        <v>2.2838708836404189</v>
      </c>
      <c r="AO55" s="205">
        <f>AN55*EXP(-(LN(2)/(Hypothèses_et_résultats!$C57+AO23)))+(1-EXP(-(LN(2)/(Hypothèses_et_résultats!$C57+AO23))))/(LN(2)/(Hypothèses_et_résultats!$C57+AO23))*AO43</f>
        <v>2.2920294999448729</v>
      </c>
      <c r="AP55" s="205">
        <f>AO55*EXP(-(LN(2)/(Hypothèses_et_résultats!$C57+AP23)))+(1-EXP(-(LN(2)/(Hypothèses_et_résultats!$C57+AP23))))/(LN(2)/(Hypothèses_et_résultats!$C57+AP23))*AP43</f>
        <v>2.2998899884718447</v>
      </c>
      <c r="AQ55" s="205">
        <f>AP55*EXP(-(LN(2)/(Hypothèses_et_résultats!$C57+AQ23)))+(1-EXP(-(LN(2)/(Hypothèses_et_résultats!$C57+AQ23))))/(LN(2)/(Hypothèses_et_résultats!$C57+AQ23))*AQ43</f>
        <v>2.3074716303188758</v>
      </c>
      <c r="AR55" s="205">
        <f>AQ55*EXP(-(LN(2)/(Hypothèses_et_résultats!$C57+AR23)))+(1-EXP(-(LN(2)/(Hypothèses_et_résultats!$C57+AR23))))/(LN(2)/(Hypothèses_et_résultats!$C57+AR23))*AR43</f>
        <v>2.3147924433778067</v>
      </c>
      <c r="AS55" s="205">
        <f>AR55*EXP(-(LN(2)/(Hypothèses_et_résultats!$C57+AS23)))+(1-EXP(-(LN(2)/(Hypothèses_et_résultats!$C57+AS23))))/(LN(2)/(Hypothèses_et_résultats!$C57+AS23))*AS43</f>
        <v>2.3218692664983114</v>
      </c>
      <c r="AT55" s="205">
        <f>AS55*EXP(-(LN(2)/(Hypothèses_et_résultats!$C57+AT23)))+(1-EXP(-(LN(2)/(Hypothèses_et_résultats!$C57+AT23))))/(LN(2)/(Hypothèses_et_résultats!$C57+AT23))*AT43</f>
        <v>2.3287178379505256</v>
      </c>
      <c r="AU55" s="205">
        <f>AT55*EXP(-(LN(2)/(Hypothèses_et_résultats!$C57+AU23)))+(1-EXP(-(LN(2)/(Hypothèses_et_résultats!$C57+AU23))))/(LN(2)/(Hypothèses_et_résultats!$C57+AU23))*AU43</f>
        <v>2.3353528685792431</v>
      </c>
      <c r="AV55" s="205">
        <f>AU55*EXP(-(LN(2)/(Hypothèses_et_résultats!$C57+AV23)))+(1-EXP(-(LN(2)/(Hypothèses_et_résultats!$C57+AV23))))/(LN(2)/(Hypothèses_et_résultats!$C57+AV23))*AV43</f>
        <v>2.3417881100146882</v>
      </c>
      <c r="AW55" s="205">
        <f>AV55*EXP(-(LN(2)/(Hypothèses_et_résultats!$C57+AW23)))+(1-EXP(-(LN(2)/(Hypothèses_et_résultats!$C57+AW23))))/(LN(2)/(Hypothèses_et_résultats!$C57+AW23))*AW43</f>
        <v>2.348036418279372</v>
      </c>
      <c r="AX55" s="205">
        <f>AW55*EXP(-(LN(2)/(Hypothèses_et_résultats!$C57+AX23)))+(1-EXP(-(LN(2)/(Hypothèses_et_résultats!$C57+AX23))))/(LN(2)/(Hypothèses_et_résultats!$C57+AX23))*AX43</f>
        <v>2.3541098131068581</v>
      </c>
      <c r="AY55" s="205">
        <f>AX55*EXP(-(LN(2)/(Hypothèses_et_résultats!$C57+AY23)))+(1-EXP(-(LN(2)/(Hypothèses_et_résultats!$C57+AY23))))/(LN(2)/(Hypothèses_et_résultats!$C57+AY23))*AY43</f>
        <v>2.3600195332662435</v>
      </c>
      <c r="AZ55" s="205">
        <f>AY55*EXP(-(LN(2)/(Hypothèses_et_résultats!$C57+AZ23)))+(1-EXP(-(LN(2)/(Hypothèses_et_résultats!$C57+AZ23))))/(LN(2)/(Hypothèses_et_résultats!$C57+AZ23))*AZ43</f>
        <v>2.3657760881657084</v>
      </c>
      <c r="BA55" s="205">
        <f>AZ55*EXP(-(LN(2)/(Hypothèses_et_résultats!$C57+BA23)))+(1-EXP(-(LN(2)/(Hypothèses_et_résultats!$C57+BA23))))/(LN(2)/(Hypothèses_et_résultats!$C57+BA23))*BA43</f>
        <v>2.3713893059894788</v>
      </c>
      <c r="BB55" s="205">
        <f>BA55*EXP(-(LN(2)/(Hypothèses_et_résultats!$C57+BB23)))+(1-EXP(-(LN(2)/(Hypothèses_et_résultats!$C57+BB23))))/(LN(2)/(Hypothèses_et_résultats!$C57+BB23))*BB43</f>
        <v>2.3768683786048928</v>
      </c>
      <c r="BC55" s="205">
        <f>BB55*EXP(-(LN(2)/(Hypothèses_et_résultats!$C57+BC23)))+(1-EXP(-(LN(2)/(Hypothèses_et_résultats!$C57+BC23))))/(LN(2)/(Hypothèses_et_résultats!$C57+BC23))*BC43</f>
        <v>2.3822219034598198</v>
      </c>
      <c r="BD55" s="205">
        <f>BC55*EXP(-(LN(2)/(Hypothèses_et_résultats!$C57+BD23)))+(1-EXP(-(LN(2)/(Hypothèses_et_résultats!$C57+BD23))))/(LN(2)/(Hypothèses_et_résultats!$C57+BD23))*BD43</f>
        <v>2.3874579226754462</v>
      </c>
      <c r="BE55" s="205">
        <f>BD55*EXP(-(LN(2)/(Hypothèses_et_résultats!$C57+BE23)))+(1-EXP(-(LN(2)/(Hypothèses_et_résultats!$C57+BE23))))/(LN(2)/(Hypothèses_et_résultats!$C57+BE23))*BE43</f>
        <v>2.3925839595252341</v>
      </c>
      <c r="BF55" s="205">
        <f>BE55*EXP(-(LN(2)/(Hypothèses_et_résultats!$C57+BF23)))+(1-EXP(-(LN(2)/(Hypothèses_et_résultats!$C57+BF23))))/(LN(2)/(Hypothèses_et_résultats!$C57+BF23))*BF43</f>
        <v>2.3976070524776794</v>
      </c>
      <c r="BG55" s="205">
        <f>BF55*EXP(-(LN(2)/(Hypothèses_et_résultats!$C57+BG23)))+(1-EXP(-(LN(2)/(Hypothèses_et_résultats!$C57+BG23))))/(LN(2)/(Hypothèses_et_résultats!$C57+BG23))*BG43</f>
        <v>2.4025337869682257</v>
      </c>
      <c r="BH55" s="205">
        <f>BG55*EXP(-(LN(2)/(Hypothèses_et_résultats!$C57+BH23)))+(1-EXP(-(LN(2)/(Hypothèses_et_résultats!$C57+BH23))))/(LN(2)/(Hypothèses_et_résultats!$C57+BH23))*BH43</f>
        <v>2.4073703250542917</v>
      </c>
      <c r="BI55" s="205">
        <f>BH55*EXP(-(LN(2)/(Hypothèses_et_résultats!$C57+BI23)))+(1-EXP(-(LN(2)/(Hypothèses_et_résultats!$C57+BI23))))/(LN(2)/(Hypothèses_et_résultats!$C57+BI23))*BI43</f>
        <v>2.412122433096759</v>
      </c>
      <c r="BJ55" s="205">
        <f>BI55*EXP(-(LN(2)/(Hypothèses_et_résultats!$C57+BJ23)))+(1-EXP(-(LN(2)/(Hypothèses_et_résultats!$C57+BJ23))))/(LN(2)/(Hypothèses_et_résultats!$C57+BJ23))*BJ43</f>
        <v>2.4167955076014112</v>
      </c>
      <c r="BK55" s="205">
        <f>BJ55*EXP(-(LN(2)/(Hypothèses_et_résultats!$C57+BK23)))+(1-EXP(-(LN(2)/(Hypothèses_et_résultats!$C57+BK23))))/(LN(2)/(Hypothèses_et_résultats!$C57+BK23))*BK43</f>
        <v>2.4213945993446315</v>
      </c>
      <c r="BL55" s="205">
        <f>BK55*EXP(-(LN(2)/(Hypothèses_et_résultats!$C57+BL23)))+(1-EXP(-(LN(2)/(Hypothèses_et_résultats!$C57+BL23))))/(LN(2)/(Hypothèses_et_résultats!$C57+BL23))*BL43</f>
        <v>2.425924435899145</v>
      </c>
      <c r="BM55" s="205">
        <f>BL55*EXP(-(LN(2)/(Hypothèses_et_résultats!$C57+BM23)))+(1-EXP(-(LN(2)/(Hypothèses_et_résultats!$C57+BM23))))/(LN(2)/(Hypothèses_et_résultats!$C57+BM23))*BM43</f>
        <v>2.4303894426676411</v>
      </c>
      <c r="BN55" s="205">
        <f>BM55*EXP(-(LN(2)/(Hypothèses_et_résultats!$C57+BN23)))+(1-EXP(-(LN(2)/(Hypothèses_et_résultats!$C57+BN23))))/(LN(2)/(Hypothèses_et_résultats!$C57+BN23))*BN43</f>
        <v>2.4347937625247376</v>
      </c>
      <c r="BO55" s="205">
        <f>BN55*EXP(-(LN(2)/(Hypothèses_et_résultats!$C57+BO23)))+(1-EXP(-(LN(2)/(Hypothèses_et_résultats!$C57+BO23))))/(LN(2)/(Hypothèses_et_résultats!$C57+BO23))*BO43</f>
        <v>2.4391412741608609</v>
      </c>
      <c r="BP55" s="205">
        <f>BO55*EXP(-(LN(2)/(Hypothèses_et_résultats!$C57+BP23)))+(1-EXP(-(LN(2)/(Hypothèses_et_résultats!$C57+BP23))))/(LN(2)/(Hypothèses_et_résultats!$C57+BP23))*BP43</f>
        <v>2.4434356092152467</v>
      </c>
      <c r="BQ55" s="205">
        <f>BP55*EXP(-(LN(2)/(Hypothèses_et_résultats!$C57+BQ23)))+(1-EXP(-(LN(2)/(Hypothèses_et_résultats!$C57+BQ23))))/(LN(2)/(Hypothèses_et_résultats!$C57+BQ23))*BQ43</f>
        <v>2.4476801682792866</v>
      </c>
      <c r="BR55" s="205">
        <f>BQ55*EXP(-(LN(2)/(Hypothèses_et_résultats!$C57+BR23)))+(1-EXP(-(LN(2)/(Hypothèses_et_résultats!$C57+BR23))))/(LN(2)/(Hypothèses_et_résultats!$C57+BR23))*BR43</f>
        <v>2.451878135845929</v>
      </c>
      <c r="BS55" s="205">
        <f>BR55*EXP(-(LN(2)/(Hypothèses_et_résultats!$C57+BS23)))+(1-EXP(-(LN(2)/(Hypothèses_et_résultats!$C57+BS23))))/(LN(2)/(Hypothèses_et_résultats!$C57+BS23))*BS43</f>
        <v>2.4560324942756804</v>
      </c>
    </row>
    <row r="56" spans="1:1021" ht="15.75" customHeight="1">
      <c r="A56" t="s">
        <v>88</v>
      </c>
      <c r="B56" s="60"/>
      <c r="C56" s="46"/>
      <c r="D56" s="46"/>
      <c r="E56" s="103" t="s">
        <v>144</v>
      </c>
      <c r="F56" s="204">
        <v>12.650452184506481</v>
      </c>
      <c r="G56" s="204">
        <v>12.60876360973627</v>
      </c>
      <c r="H56" s="204">
        <v>12.565253722725691</v>
      </c>
      <c r="I56" s="204">
        <v>12.534761713417405</v>
      </c>
      <c r="J56" s="204">
        <v>12.509146655547706</v>
      </c>
      <c r="K56" s="204">
        <v>12.464382878296712</v>
      </c>
      <c r="L56" s="204">
        <v>12.433805933665891</v>
      </c>
      <c r="M56" s="205">
        <f>L56*EXP(-(LN(2)/(Hypothèses_et_résultats!$C58+M24)))+(1-EXP(-(LN(2)/(Hypothèses_et_résultats!$C58+M24))))/(LN(2)/(Hypothèses_et_résultats!$C58+M24))*M44</f>
        <v>12.439636684723531</v>
      </c>
      <c r="N56" s="205">
        <f>M56*EXP(-(LN(2)/(Hypothèses_et_résultats!$C58+N24)))+(1-EXP(-(LN(2)/(Hypothèses_et_résultats!$C58+N24))))/(LN(2)/(Hypothèses_et_résultats!$C58+N24))*N44</f>
        <v>12.477306365597054</v>
      </c>
      <c r="O56" s="205">
        <f>N56*EXP(-(LN(2)/(Hypothèses_et_résultats!$C58+O24)))+(1-EXP(-(LN(2)/(Hypothèses_et_résultats!$C58+O24))))/(LN(2)/(Hypothèses_et_résultats!$C58+O24))*O44</f>
        <v>12.546188707751948</v>
      </c>
      <c r="P56" s="205">
        <f>O56*EXP(-(LN(2)/(Hypothèses_et_résultats!$C58+P24)))+(1-EXP(-(LN(2)/(Hypothèses_et_résultats!$C58+P24))))/(LN(2)/(Hypothèses_et_résultats!$C58+P24))*P44</f>
        <v>12.645698968833775</v>
      </c>
      <c r="Q56" s="205">
        <f>P56*EXP(-(LN(2)/(Hypothèses_et_résultats!$C58+Q24)))+(1-EXP(-(LN(2)/(Hypothèses_et_résultats!$C58+Q24))))/(LN(2)/(Hypothèses_et_résultats!$C58+Q24))*Q44</f>
        <v>12.853156255634447</v>
      </c>
      <c r="R56" s="205">
        <f>Q56*EXP(-(LN(2)/(Hypothèses_et_résultats!$C58+R24)))+(1-EXP(-(LN(2)/(Hypothèses_et_résultats!$C58+R24))))/(LN(2)/(Hypothèses_et_résultats!$C58+R24))*R44</f>
        <v>13.164890239846434</v>
      </c>
      <c r="S56" s="205">
        <f>R56*EXP(-(LN(2)/(Hypothèses_et_résultats!$C58+S24)))+(1-EXP(-(LN(2)/(Hypothèses_et_résultats!$C58+S24))))/(LN(2)/(Hypothèses_et_résultats!$C58+S24))*S44</f>
        <v>13.577445119600245</v>
      </c>
      <c r="T56" s="205">
        <f>S56*EXP(-(LN(2)/(Hypothèses_et_résultats!$C58+T24)))+(1-EXP(-(LN(2)/(Hypothèses_et_résultats!$C58+T24))))/(LN(2)/(Hypothèses_et_résultats!$C58+T24))*T44</f>
        <v>14.087567021303387</v>
      </c>
      <c r="U56" s="205">
        <f>T56*EXP(-(LN(2)/(Hypothèses_et_résultats!$C58+U24)))+(1-EXP(-(LN(2)/(Hypothèses_et_résultats!$C58+U24))))/(LN(2)/(Hypothèses_et_résultats!$C58+U24))*U44</f>
        <v>14.692192185910246</v>
      </c>
      <c r="V56" s="205">
        <f>U56*EXP(-(LN(2)/(Hypothèses_et_résultats!$C58+V24)))+(1-EXP(-(LN(2)/(Hypothèses_et_résultats!$C58+V24))))/(LN(2)/(Hypothèses_et_résultats!$C58+V24))*V44</f>
        <v>15.301914130274511</v>
      </c>
      <c r="W56" s="205">
        <f>V56*EXP(-(LN(2)/(Hypothèses_et_résultats!$C58+W24)))+(1-EXP(-(LN(2)/(Hypothèses_et_résultats!$C58+W24))))/(LN(2)/(Hypothèses_et_résultats!$C58+W24))*W44</f>
        <v>15.916608500503287</v>
      </c>
      <c r="X56" s="205">
        <f>W56*EXP(-(LN(2)/(Hypothèses_et_résultats!$C58+X24)))+(1-EXP(-(LN(2)/(Hypothèses_et_résultats!$C58+X24))))/(LN(2)/(Hypothèses_et_résultats!$C58+X24))*X44</f>
        <v>16.536157014440985</v>
      </c>
      <c r="Y56" s="205">
        <f>X56*EXP(-(LN(2)/(Hypothèses_et_résultats!$C58+Y24)))+(1-EXP(-(LN(2)/(Hypothèses_et_résultats!$C58+Y24))))/(LN(2)/(Hypothèses_et_résultats!$C58+Y24))*Y44</f>
        <v>17.16044715442899</v>
      </c>
      <c r="Z56" s="205">
        <f>Y56*EXP(-(LN(2)/(Hypothèses_et_résultats!$C58+Z24)))+(1-EXP(-(LN(2)/(Hypothèses_et_résultats!$C58+Z24))))/(LN(2)/(Hypothèses_et_résultats!$C58+Z24))*Z44</f>
        <v>17.789371876155624</v>
      </c>
      <c r="AA56" s="205">
        <f>Z56*EXP(-(LN(2)/(Hypothèses_et_résultats!$C58+AA24)))+(1-EXP(-(LN(2)/(Hypothèses_et_résultats!$C58+AA24))))/(LN(2)/(Hypothèses_et_résultats!$C58+AA24))*AA44</f>
        <v>18.422829332725453</v>
      </c>
      <c r="AB56" s="205">
        <f>AA56*EXP(-(LN(2)/(Hypothèses_et_résultats!$C58+AB24)))+(1-EXP(-(LN(2)/(Hypothèses_et_résultats!$C58+AB24))))/(LN(2)/(Hypothèses_et_résultats!$C58+AB24))*AB44</f>
        <v>19.060722613125574</v>
      </c>
      <c r="AC56" s="205">
        <f>AB56*EXP(-(LN(2)/(Hypothèses_et_résultats!$C58+AC24)))+(1-EXP(-(LN(2)/(Hypothèses_et_résultats!$C58+AC24))))/(LN(2)/(Hypothèses_et_résultats!$C58+AC24))*AC44</f>
        <v>19.702959494312427</v>
      </c>
      <c r="AD56" s="205">
        <f>AC56*EXP(-(LN(2)/(Hypothèses_et_résultats!$C58+AD24)))+(1-EXP(-(LN(2)/(Hypothèses_et_résultats!$C58+AD24))))/(LN(2)/(Hypothèses_et_résultats!$C58+AD24))*AD44</f>
        <v>20.349452206185894</v>
      </c>
      <c r="AE56" s="205">
        <f>AD56*EXP(-(LN(2)/(Hypothèses_et_résultats!$C58+AE24)))+(1-EXP(-(LN(2)/(Hypothèses_et_résultats!$C58+AE24))))/(LN(2)/(Hypothèses_et_résultats!$C58+AE24))*AE44</f>
        <v>21.000117208758255</v>
      </c>
      <c r="AF56" s="205">
        <f>AE56*EXP(-(LN(2)/(Hypothèses_et_résultats!$C58+AF24)))+(1-EXP(-(LN(2)/(Hypothèses_et_résultats!$C58+AF24))))/(LN(2)/(Hypothèses_et_résultats!$C58+AF24))*AF44</f>
        <v>21.654874980863877</v>
      </c>
      <c r="AG56" s="205">
        <f>AF56*EXP(-(LN(2)/(Hypothèses_et_résultats!$C58+AG24)))+(1-EXP(-(LN(2)/(Hypothèses_et_résultats!$C58+AG24))))/(LN(2)/(Hypothèses_et_résultats!$C58+AG24))*AG44</f>
        <v>22.31364981979187</v>
      </c>
      <c r="AH56" s="205">
        <f>AG56*EXP(-(LN(2)/(Hypothèses_et_résultats!$C58+AH24)))+(1-EXP(-(LN(2)/(Hypothèses_et_résultats!$C58+AH24))))/(LN(2)/(Hypothèses_et_résultats!$C58+AH24))*AH44</f>
        <v>22.976369651257958</v>
      </c>
      <c r="AI56" s="205">
        <f>AH56*EXP(-(LN(2)/(Hypothèses_et_résultats!$C58+AI24)))+(1-EXP(-(LN(2)/(Hypothèses_et_résultats!$C58+AI24))))/(LN(2)/(Hypothèses_et_résultats!$C58+AI24))*AI44</f>
        <v>23.64296584916411</v>
      </c>
      <c r="AJ56" s="205">
        <f>AI56*EXP(-(LN(2)/(Hypothèses_et_résultats!$C58+AJ24)))+(1-EXP(-(LN(2)/(Hypothèses_et_résultats!$C58+AJ24))))/(LN(2)/(Hypothèses_et_résultats!$C58+AJ24))*AJ44</f>
        <v>24.313373064624816</v>
      </c>
      <c r="AK56" s="205">
        <f>AJ56*EXP(-(LN(2)/(Hypothèses_et_résultats!$C58+AK24)))+(1-EXP(-(LN(2)/(Hypothèses_et_résultats!$C58+AK24))))/(LN(2)/(Hypothèses_et_résultats!$C58+AK24))*AK44</f>
        <v>24.987529063767528</v>
      </c>
      <c r="AL56" s="205">
        <f>AK56*EXP(-(LN(2)/(Hypothèses_et_résultats!$C58+AL24)))+(1-EXP(-(LN(2)/(Hypothèses_et_résultats!$C58+AL24))))/(LN(2)/(Hypothèses_et_résultats!$C58+AL24))*AL44</f>
        <v>25.665374573841806</v>
      </c>
      <c r="AM56" s="205">
        <f>AL56*EXP(-(LN(2)/(Hypothèses_et_résultats!$C58+AM24)))+(1-EXP(-(LN(2)/(Hypothèses_et_résultats!$C58+AM24))))/(LN(2)/(Hypothèses_et_résultats!$C58+AM24))*AM44</f>
        <v>26.346853137197247</v>
      </c>
      <c r="AN56" s="205">
        <f>AM56*EXP(-(LN(2)/(Hypothèses_et_résultats!$C58+AN24)))+(1-EXP(-(LN(2)/(Hypothèses_et_résultats!$C58+AN24))))/(LN(2)/(Hypothèses_et_résultats!$C58+AN24))*AN44</f>
        <v>27.031910972714275</v>
      </c>
      <c r="AO56" s="205">
        <f>AN56*EXP(-(LN(2)/(Hypothèses_et_résultats!$C58+AO24)))+(1-EXP(-(LN(2)/(Hypothèses_et_résultats!$C58+AO24))))/(LN(2)/(Hypothèses_et_résultats!$C58+AO24))*AO44</f>
        <v>27.720496844294562</v>
      </c>
      <c r="AP56" s="205">
        <f>AO56*EXP(-(LN(2)/(Hypothèses_et_résultats!$C58+AP24)))+(1-EXP(-(LN(2)/(Hypothèses_et_résultats!$C58+AP24))))/(LN(2)/(Hypothèses_et_résultats!$C58+AP24))*AP44</f>
        <v>28.402456772785726</v>
      </c>
      <c r="AQ56" s="205">
        <f>AP56*EXP(-(LN(2)/(Hypothèses_et_résultats!$C58+AQ24)))+(1-EXP(-(LN(2)/(Hypothèses_et_résultats!$C58+AQ24))))/(LN(2)/(Hypothèses_et_résultats!$C58+AQ24))*AQ44</f>
        <v>29.07813473627527</v>
      </c>
      <c r="AR56" s="205">
        <f>AQ56*EXP(-(LN(2)/(Hypothèses_et_résultats!$C58+AR24)))+(1-EXP(-(LN(2)/(Hypothèses_et_résultats!$C58+AR24))))/(LN(2)/(Hypothèses_et_résultats!$C58+AR24))*AR44</f>
        <v>29.747859115146387</v>
      </c>
      <c r="AS56" s="205">
        <f>AR56*EXP(-(LN(2)/(Hypothèses_et_résultats!$C58+AS24)))+(1-EXP(-(LN(2)/(Hypothèses_et_résultats!$C58+AS24))))/(LN(2)/(Hypothèses_et_résultats!$C58+AS24))*AS44</f>
        <v>30.411943417262439</v>
      </c>
      <c r="AT56" s="205">
        <f>AS56*EXP(-(LN(2)/(Hypothèses_et_résultats!$C58+AT24)))+(1-EXP(-(LN(2)/(Hypothèses_et_résultats!$C58+AT24))))/(LN(2)/(Hypothèses_et_résultats!$C58+AT24))*AT44</f>
        <v>31.070686968604896</v>
      </c>
      <c r="AU56" s="205">
        <f>AT56*EXP(-(LN(2)/(Hypothèses_et_résultats!$C58+AU24)))+(1-EXP(-(LN(2)/(Hypothèses_et_résultats!$C58+AU24))))/(LN(2)/(Hypothèses_et_résultats!$C58+AU24))*AU44</f>
        <v>31.724375571049997</v>
      </c>
      <c r="AV56" s="205">
        <f>AU56*EXP(-(LN(2)/(Hypothèses_et_résultats!$C58+AV24)))+(1-EXP(-(LN(2)/(Hypothèses_et_résultats!$C58+AV24))))/(LN(2)/(Hypothèses_et_résultats!$C58+AV24))*AV44</f>
        <v>32.373282128885151</v>
      </c>
      <c r="AW56" s="205">
        <f>AV56*EXP(-(LN(2)/(Hypothèses_et_résultats!$C58+AW24)))+(1-EXP(-(LN(2)/(Hypothèses_et_résultats!$C58+AW24))))/(LN(2)/(Hypothèses_et_résultats!$C58+AW24))*AW44</f>
        <v>33.017667245586402</v>
      </c>
      <c r="AX56" s="205">
        <f>AW56*EXP(-(LN(2)/(Hypothèses_et_résultats!$C58+AX24)))+(1-EXP(-(LN(2)/(Hypothèses_et_résultats!$C58+AX24))))/(LN(2)/(Hypothèses_et_résultats!$C58+AX24))*AX44</f>
        <v>33.657779792302357</v>
      </c>
      <c r="AY56" s="205">
        <f>AX56*EXP(-(LN(2)/(Hypothèses_et_résultats!$C58+AY24)))+(1-EXP(-(LN(2)/(Hypothèses_et_résultats!$C58+AY24))))/(LN(2)/(Hypothèses_et_résultats!$C58+AY24))*AY44</f>
        <v>34.293857449418226</v>
      </c>
      <c r="AZ56" s="205">
        <f>AY56*EXP(-(LN(2)/(Hypothèses_et_résultats!$C58+AZ24)))+(1-EXP(-(LN(2)/(Hypothèses_et_résultats!$C58+AZ24))))/(LN(2)/(Hypothèses_et_résultats!$C58+AZ24))*AZ44</f>
        <v>34.926127222505265</v>
      </c>
      <c r="BA56" s="205">
        <f>AZ56*EXP(-(LN(2)/(Hypothèses_et_résultats!$C58+BA24)))+(1-EXP(-(LN(2)/(Hypothèses_et_résultats!$C58+BA24))))/(LN(2)/(Hypothèses_et_résultats!$C58+BA24))*BA44</f>
        <v>35.554805933896262</v>
      </c>
      <c r="BB56" s="205">
        <f>BA56*EXP(-(LN(2)/(Hypothèses_et_résultats!$C58+BB24)))+(1-EXP(-(LN(2)/(Hypothèses_et_résultats!$C58+BB24))))/(LN(2)/(Hypothèses_et_résultats!$C58+BB24))*BB44</f>
        <v>36.180100691066059</v>
      </c>
      <c r="BC56" s="205">
        <f>BB56*EXP(-(LN(2)/(Hypothèses_et_résultats!$C58+BC24)))+(1-EXP(-(LN(2)/(Hypothèses_et_résultats!$C58+BC24))))/(LN(2)/(Hypothèses_et_résultats!$C58+BC24))*BC44</f>
        <v>36.802209332937899</v>
      </c>
      <c r="BD56" s="205">
        <f>BC56*EXP(-(LN(2)/(Hypothèses_et_résultats!$C58+BD24)))+(1-EXP(-(LN(2)/(Hypothèses_et_résultats!$C58+BD24))))/(LN(2)/(Hypothèses_et_résultats!$C58+BD24))*BD44</f>
        <v>37.421320855180809</v>
      </c>
      <c r="BE56" s="205">
        <f>BD56*EXP(-(LN(2)/(Hypothèses_et_résultats!$C58+BE24)))+(1-EXP(-(LN(2)/(Hypothèses_et_résultats!$C58+BE24))))/(LN(2)/(Hypothèses_et_résultats!$C58+BE24))*BE44</f>
        <v>38.03761581551079</v>
      </c>
      <c r="BF56" s="205">
        <f>BE56*EXP(-(LN(2)/(Hypothèses_et_résultats!$C58+BF24)))+(1-EXP(-(LN(2)/(Hypothèses_et_résultats!$C58+BF24))))/(LN(2)/(Hypothèses_et_résultats!$C58+BF24))*BF44</f>
        <v>38.65126671995845</v>
      </c>
      <c r="BG56" s="205">
        <f>BF56*EXP(-(LN(2)/(Hypothèses_et_résultats!$C58+BG24)))+(1-EXP(-(LN(2)/(Hypothèses_et_résultats!$C58+BG24))))/(LN(2)/(Hypothèses_et_résultats!$C58+BG24))*BG44</f>
        <v>39.262438391018463</v>
      </c>
      <c r="BH56" s="205">
        <f>BG56*EXP(-(LN(2)/(Hypothèses_et_résultats!$C58+BH24)))+(1-EXP(-(LN(2)/(Hypothèses_et_résultats!$C58+BH24))))/(LN(2)/(Hypothèses_et_résultats!$C58+BH24))*BH44</f>
        <v>39.871288318551038</v>
      </c>
      <c r="BI56" s="205">
        <f>BH56*EXP(-(LN(2)/(Hypothèses_et_résultats!$C58+BI24)))+(1-EXP(-(LN(2)/(Hypothèses_et_résultats!$C58+BI24))))/(LN(2)/(Hypothèses_et_résultats!$C58+BI24))*BI44</f>
        <v>40.477966994262879</v>
      </c>
      <c r="BJ56" s="205">
        <f>BI56*EXP(-(LN(2)/(Hypothèses_et_résultats!$C58+BJ24)))+(1-EXP(-(LN(2)/(Hypothèses_et_résultats!$C58+BJ24))))/(LN(2)/(Hypothèses_et_résultats!$C58+BJ24))*BJ44</f>
        <v>41.082618230554502</v>
      </c>
      <c r="BK56" s="205">
        <f>BJ56*EXP(-(LN(2)/(Hypothèses_et_résultats!$C58+BK24)))+(1-EXP(-(LN(2)/(Hypothèses_et_résultats!$C58+BK24))))/(LN(2)/(Hypothèses_et_résultats!$C58+BK24))*BK44</f>
        <v>41.685379464482139</v>
      </c>
      <c r="BL56" s="205">
        <f>BK56*EXP(-(LN(2)/(Hypothèses_et_résultats!$C58+BL24)))+(1-EXP(-(LN(2)/(Hypothèses_et_résultats!$C58+BL24))))/(LN(2)/(Hypothèses_et_résultats!$C58+BL24))*BL44</f>
        <v>42.286382047545871</v>
      </c>
      <c r="BM56" s="205">
        <f>BL56*EXP(-(LN(2)/(Hypothèses_et_résultats!$C58+BM24)))+(1-EXP(-(LN(2)/(Hypothèses_et_résultats!$C58+BM24))))/(LN(2)/(Hypothèses_et_résultats!$C58+BM24))*BM44</f>
        <v>42.885751521980772</v>
      </c>
      <c r="BN56" s="205">
        <f>BM56*EXP(-(LN(2)/(Hypothèses_et_résultats!$C58+BN24)))+(1-EXP(-(LN(2)/(Hypothèses_et_résultats!$C58+BN24))))/(LN(2)/(Hypothèses_et_résultats!$C58+BN24))*BN44</f>
        <v>43.483607884194754</v>
      </c>
      <c r="BO56" s="205">
        <f>BN56*EXP(-(LN(2)/(Hypothèses_et_résultats!$C58+BO24)))+(1-EXP(-(LN(2)/(Hypothèses_et_résultats!$C58+BO24))))/(LN(2)/(Hypothèses_et_résultats!$C58+BO24))*BO44</f>
        <v>44.080065835965442</v>
      </c>
      <c r="BP56" s="205">
        <f>BO56*EXP(-(LN(2)/(Hypothèses_et_résultats!$C58+BP24)))+(1-EXP(-(LN(2)/(Hypothèses_et_résultats!$C58+BP24))))/(LN(2)/(Hypothèses_et_résultats!$C58+BP24))*BP44</f>
        <v>44.675235023978544</v>
      </c>
      <c r="BQ56" s="205">
        <f>BP56*EXP(-(LN(2)/(Hypothèses_et_résultats!$C58+BQ24)))+(1-EXP(-(LN(2)/(Hypothèses_et_résultats!$C58+BQ24))))/(LN(2)/(Hypothèses_et_résultats!$C58+BQ24))*BQ44</f>
        <v>45.269220268261783</v>
      </c>
      <c r="BR56" s="205">
        <f>BQ56*EXP(-(LN(2)/(Hypothèses_et_résultats!$C58+BR24)))+(1-EXP(-(LN(2)/(Hypothèses_et_résultats!$C58+BR24))))/(LN(2)/(Hypothèses_et_résultats!$C58+BR24))*BR44</f>
        <v>45.862121780041512</v>
      </c>
      <c r="BS56" s="205">
        <f>BR56*EXP(-(LN(2)/(Hypothèses_et_résultats!$C58+BS24)))+(1-EXP(-(LN(2)/(Hypothèses_et_résultats!$C58+BS24))))/(LN(2)/(Hypothèses_et_résultats!$C58+BS24))*BS44</f>
        <v>46.454035369523574</v>
      </c>
    </row>
    <row r="57" spans="1:1021" ht="15.75" customHeight="1">
      <c r="A57" t="s">
        <v>88</v>
      </c>
      <c r="B57" s="60"/>
      <c r="C57" s="46"/>
      <c r="D57" s="46"/>
      <c r="E57" s="104" t="s">
        <v>145</v>
      </c>
      <c r="F57" s="204">
        <v>87.479562812059996</v>
      </c>
      <c r="G57" s="204">
        <v>88.145813857528793</v>
      </c>
      <c r="H57" s="204">
        <v>88.787876384041624</v>
      </c>
      <c r="I57" s="204">
        <v>89.501870125271708</v>
      </c>
      <c r="J57" s="204">
        <v>90.22600351056596</v>
      </c>
      <c r="K57" s="204">
        <v>90.87134664515996</v>
      </c>
      <c r="L57" s="204">
        <v>91.581302756159772</v>
      </c>
      <c r="M57" s="205">
        <f>L57*EXP(-(LN(2)/(Hypothèses_et_résultats!$C59+M25)))+(1-EXP(-(LN(2)/(Hypothèses_et_résultats!$C59+M25))))/(LN(2)/(Hypothèses_et_résultats!$C59+M25))*M45</f>
        <v>92.404291754582403</v>
      </c>
      <c r="N57" s="205">
        <f>M57*EXP(-(LN(2)/(Hypothèses_et_résultats!$C59+N25)))+(1-EXP(-(LN(2)/(Hypothèses_et_résultats!$C59+N25))))/(LN(2)/(Hypothèses_et_résultats!$C59+N25))*N45</f>
        <v>93.333516715973431</v>
      </c>
      <c r="O57" s="205">
        <f>N57*EXP(-(LN(2)/(Hypothèses_et_résultats!$C59+O25)))+(1-EXP(-(LN(2)/(Hypothèses_et_résultats!$C59+O25))))/(LN(2)/(Hypothèses_et_résultats!$C59+O25))*O45</f>
        <v>94.370605582062097</v>
      </c>
      <c r="P57" s="205">
        <f>O57*EXP(-(LN(2)/(Hypothèses_et_résultats!$C59+P25)))+(1-EXP(-(LN(2)/(Hypothèses_et_résultats!$C59+P25))))/(LN(2)/(Hypothèses_et_résultats!$C59+P25))*P45</f>
        <v>95.517178032743871</v>
      </c>
      <c r="Q57" s="205">
        <f>P57*EXP(-(LN(2)/(Hypothèses_et_résultats!$C59+Q25)))+(1-EXP(-(LN(2)/(Hypothèses_et_résultats!$C59+Q25))))/(LN(2)/(Hypothèses_et_résultats!$C59+Q25))*Q45</f>
        <v>96.796886054090493</v>
      </c>
      <c r="R57" s="205">
        <f>Q57*EXP(-(LN(2)/(Hypothèses_et_résultats!$C59+R25)))+(1-EXP(-(LN(2)/(Hypothèses_et_résultats!$C59+R25))))/(LN(2)/(Hypothèses_et_résultats!$C59+R25))*R45</f>
        <v>98.20931338773633</v>
      </c>
      <c r="S57" s="205">
        <f>R57*EXP(-(LN(2)/(Hypothèses_et_résultats!$C59+S25)))+(1-EXP(-(LN(2)/(Hypothèses_et_résultats!$C59+S25))))/(LN(2)/(Hypothèses_et_résultats!$C59+S25))*S45</f>
        <v>99.754069010249879</v>
      </c>
      <c r="T57" s="205">
        <f>S57*EXP(-(LN(2)/(Hypothèses_et_résultats!$C59+T25)))+(1-EXP(-(LN(2)/(Hypothèses_et_résultats!$C59+T25))))/(LN(2)/(Hypothèses_et_résultats!$C59+T25))*T45</f>
        <v>101.43078641058558</v>
      </c>
      <c r="U57" s="205">
        <f>T57*EXP(-(LN(2)/(Hypothèses_et_résultats!$C59+U25)))+(1-EXP(-(LN(2)/(Hypothèses_et_résultats!$C59+U25))))/(LN(2)/(Hypothèses_et_résultats!$C59+U25))*U45</f>
        <v>103.23912289090573</v>
      </c>
      <c r="V57" s="205">
        <f>U57*EXP(-(LN(2)/(Hypothèses_et_résultats!$C59+V25)))+(1-EXP(-(LN(2)/(Hypothèses_et_résultats!$C59+V25))))/(LN(2)/(Hypothèses_et_résultats!$C59+V25))*V45</f>
        <v>105.062598658963</v>
      </c>
      <c r="W57" s="205">
        <f>V57*EXP(-(LN(2)/(Hypothèses_et_résultats!$C59+W25)))+(1-EXP(-(LN(2)/(Hypothèses_et_résultats!$C59+W25))))/(LN(2)/(Hypothèses_et_résultats!$C59+W25))*W45</f>
        <v>106.90109600149954</v>
      </c>
      <c r="X57" s="205">
        <f>W57*EXP(-(LN(2)/(Hypothèses_et_résultats!$C59+X25)))+(1-EXP(-(LN(2)/(Hypothèses_et_résultats!$C59+X25))))/(LN(2)/(Hypothèses_et_résultats!$C59+X25))*X45</f>
        <v>108.75449942580423</v>
      </c>
      <c r="Y57" s="205">
        <f>X57*EXP(-(LN(2)/(Hypothèses_et_résultats!$C59+Y25)))+(1-EXP(-(LN(2)/(Hypothèses_et_résultats!$C59+Y25))))/(LN(2)/(Hypothèses_et_résultats!$C59+Y25))*Y45</f>
        <v>110.62269561369388</v>
      </c>
      <c r="Z57" s="205">
        <f>Y57*EXP(-(LN(2)/(Hypothèses_et_résultats!$C59+Z25)))+(1-EXP(-(LN(2)/(Hypothèses_et_résultats!$C59+Z25))))/(LN(2)/(Hypothèses_et_résultats!$C59+Z25))*Z45</f>
        <v>112.5055733765335</v>
      </c>
      <c r="AA57" s="205">
        <f>Z57*EXP(-(LN(2)/(Hypothèses_et_résultats!$C59+AA25)))+(1-EXP(-(LN(2)/(Hypothèses_et_résultats!$C59+AA25))))/(LN(2)/(Hypothèses_et_résultats!$C59+AA25))*AA45</f>
        <v>114.40302361127017</v>
      </c>
      <c r="AB57" s="205">
        <f>AA57*EXP(-(LN(2)/(Hypothèses_et_résultats!$C59+AB25)))+(1-EXP(-(LN(2)/(Hypothèses_et_résultats!$C59+AB25))))/(LN(2)/(Hypothèses_et_résultats!$C59+AB25))*AB45</f>
        <v>116.31493925745561</v>
      </c>
      <c r="AC57" s="205">
        <f>AB57*EXP(-(LN(2)/(Hypothèses_et_résultats!$C59+AC25)))+(1-EXP(-(LN(2)/(Hypothèses_et_résultats!$C59+AC25))))/(LN(2)/(Hypothèses_et_résultats!$C59+AC25))*AC45</f>
        <v>118.24121525523378</v>
      </c>
      <c r="AD57" s="205">
        <f>AC57*EXP(-(LN(2)/(Hypothèses_et_résultats!$C59+AD25)))+(1-EXP(-(LN(2)/(Hypothèses_et_résultats!$C59+AD25))))/(LN(2)/(Hypothèses_et_résultats!$C59+AD25))*AD45</f>
        <v>120.18174850426989</v>
      </c>
      <c r="AE57" s="205">
        <f>AD57*EXP(-(LN(2)/(Hypothèses_et_résultats!$C59+AE25)))+(1-EXP(-(LN(2)/(Hypothèses_et_résultats!$C59+AE25))))/(LN(2)/(Hypothèses_et_résultats!$C59+AE25))*AE45</f>
        <v>122.13643782359772</v>
      </c>
      <c r="AF57" s="205">
        <f>AE57*EXP(-(LN(2)/(Hypothèses_et_résultats!$C59+AF25)))+(1-EXP(-(LN(2)/(Hypothèses_et_résultats!$C59+AF25))))/(LN(2)/(Hypothèses_et_résultats!$C59+AF25))*AF45</f>
        <v>124.10518391236356</v>
      </c>
      <c r="AG57" s="205">
        <f>AF57*EXP(-(LN(2)/(Hypothèses_et_résultats!$C59+AG25)))+(1-EXP(-(LN(2)/(Hypothèses_et_résultats!$C59+AG25))))/(LN(2)/(Hypothèses_et_résultats!$C59+AG25))*AG45</f>
        <v>126.08788931144474</v>
      </c>
      <c r="AH57" s="205">
        <f>AG57*EXP(-(LN(2)/(Hypothèses_et_résultats!$C59+AH25)))+(1-EXP(-(LN(2)/(Hypothèses_et_résultats!$C59+AH25))))/(LN(2)/(Hypothèses_et_résultats!$C59+AH25))*AH45</f>
        <v>128.08445836592179</v>
      </c>
      <c r="AI57" s="205">
        <f>AH57*EXP(-(LN(2)/(Hypothèses_et_résultats!$C59+AI25)))+(1-EXP(-(LN(2)/(Hypothèses_et_résultats!$C59+AI25))))/(LN(2)/(Hypothèses_et_résultats!$C59+AI25))*AI45</f>
        <v>130.09479718838367</v>
      </c>
      <c r="AJ57" s="205">
        <f>AI57*EXP(-(LN(2)/(Hypothèses_et_résultats!$C59+AJ25)))+(1-EXP(-(LN(2)/(Hypothèses_et_résultats!$C59+AJ25))))/(LN(2)/(Hypothèses_et_résultats!$C59+AJ25))*AJ45</f>
        <v>132.11881362304607</v>
      </c>
      <c r="AK57" s="205">
        <f>AJ57*EXP(-(LN(2)/(Hypothèses_et_résultats!$C59+AK25)))+(1-EXP(-(LN(2)/(Hypothèses_et_résultats!$C59+AK25))))/(LN(2)/(Hypothèses_et_résultats!$C59+AK25))*AK45</f>
        <v>134.15641721066336</v>
      </c>
      <c r="AL57" s="205">
        <f>AK57*EXP(-(LN(2)/(Hypothèses_et_résultats!$C59+AL25)))+(1-EXP(-(LN(2)/(Hypothèses_et_résultats!$C59+AL25))))/(LN(2)/(Hypothèses_et_résultats!$C59+AL25))*AL45</f>
        <v>136.20751915421502</v>
      </c>
      <c r="AM57" s="205">
        <f>AL57*EXP(-(LN(2)/(Hypothèses_et_résultats!$C59+AM25)))+(1-EXP(-(LN(2)/(Hypothèses_et_résultats!$C59+AM25))))/(LN(2)/(Hypothèses_et_résultats!$C59+AM25))*AM45</f>
        <v>138.27203228534827</v>
      </c>
      <c r="AN57" s="205">
        <f>AM57*EXP(-(LN(2)/(Hypothèses_et_résultats!$C59+AN25)))+(1-EXP(-(LN(2)/(Hypothèses_et_résultats!$C59+AN25))))/(LN(2)/(Hypothèses_et_résultats!$C59+AN25))*AN45</f>
        <v>140.34987103155873</v>
      </c>
      <c r="AO57" s="205">
        <f>AN57*EXP(-(LN(2)/(Hypothèses_et_résultats!$C59+AO25)))+(1-EXP(-(LN(2)/(Hypothèses_et_résultats!$C59+AO25))))/(LN(2)/(Hypothèses_et_résultats!$C59+AO25))*AO45</f>
        <v>142.44095138409159</v>
      </c>
      <c r="AP57" s="205">
        <f>AO57*EXP(-(LN(2)/(Hypothèses_et_résultats!$C59+AP25)))+(1-EXP(-(LN(2)/(Hypothèses_et_résultats!$C59+AP25))))/(LN(2)/(Hypothèses_et_résultats!$C59+AP25))*AP45</f>
        <v>144.53327771842922</v>
      </c>
      <c r="AQ57" s="205">
        <f>AP57*EXP(-(LN(2)/(Hypothèses_et_résultats!$C59+AQ25)))+(1-EXP(-(LN(2)/(Hypothèses_et_résultats!$C59+AQ25))))/(LN(2)/(Hypothèses_et_résultats!$C59+AQ25))*AQ45</f>
        <v>146.62689433349513</v>
      </c>
      <c r="AR57" s="205">
        <f>AQ57*EXP(-(LN(2)/(Hypothèses_et_résultats!$C59+AR25)))+(1-EXP(-(LN(2)/(Hypothèses_et_résultats!$C59+AR25))))/(LN(2)/(Hypothèses_et_résultats!$C59+AR25))*AR45</f>
        <v>148.72184480287314</v>
      </c>
      <c r="AS57" s="205">
        <f>AR57*EXP(-(LN(2)/(Hypothèses_et_résultats!$C59+AS25)))+(1-EXP(-(LN(2)/(Hypothèses_et_résultats!$C59+AS25))))/(LN(2)/(Hypothèses_et_résultats!$C59+AS25))*AS45</f>
        <v>150.81817198755488</v>
      </c>
      <c r="AT57" s="205">
        <f>AS57*EXP(-(LN(2)/(Hypothèses_et_résultats!$C59+AT25)))+(1-EXP(-(LN(2)/(Hypothèses_et_résultats!$C59+AT25))))/(LN(2)/(Hypothèses_et_résultats!$C59+AT25))*AT45</f>
        <v>152.91591804844788</v>
      </c>
      <c r="AU57" s="205">
        <f>AT57*EXP(-(LN(2)/(Hypothèses_et_résultats!$C59+AU25)))+(1-EXP(-(LN(2)/(Hypothèses_et_résultats!$C59+AU25))))/(LN(2)/(Hypothèses_et_résultats!$C59+AU25))*AU45</f>
        <v>155.01512445864915</v>
      </c>
      <c r="AV57" s="205">
        <f>AU57*EXP(-(LN(2)/(Hypothèses_et_résultats!$C59+AV25)))+(1-EXP(-(LN(2)/(Hypothèses_et_résultats!$C59+AV25))))/(LN(2)/(Hypothèses_et_résultats!$C59+AV25))*AV45</f>
        <v>157.11583201548899</v>
      </c>
      <c r="AW57" s="205">
        <f>AV57*EXP(-(LN(2)/(Hypothèses_et_résultats!$C59+AW25)))+(1-EXP(-(LN(2)/(Hypothèses_et_résultats!$C59+AW25))))/(LN(2)/(Hypothèses_et_résultats!$C59+AW25))*AW45</f>
        <v>159.21808085234957</v>
      </c>
      <c r="AX57" s="205">
        <f>AW57*EXP(-(LN(2)/(Hypothèses_et_résultats!$C59+AX25)))+(1-EXP(-(LN(2)/(Hypothèses_et_résultats!$C59+AX25))))/(LN(2)/(Hypothèses_et_résultats!$C59+AX25))*AX45</f>
        <v>161.32191045026249</v>
      </c>
      <c r="AY57" s="205">
        <f>AX57*EXP(-(LN(2)/(Hypothèses_et_résultats!$C59+AY25)))+(1-EXP(-(LN(2)/(Hypothèses_et_résultats!$C59+AY25))))/(LN(2)/(Hypothèses_et_résultats!$C59+AY25))*AY45</f>
        <v>163.42735964929025</v>
      </c>
      <c r="AZ57" s="205">
        <f>AY57*EXP(-(LN(2)/(Hypothèses_et_résultats!$C59+AZ25)))+(1-EXP(-(LN(2)/(Hypothèses_et_résultats!$C59+AZ25))))/(LN(2)/(Hypothèses_et_résultats!$C59+AZ25))*AZ45</f>
        <v>165.53446665969537</v>
      </c>
      <c r="BA57" s="205">
        <f>AZ57*EXP(-(LN(2)/(Hypothèses_et_résultats!$C59+BA25)))+(1-EXP(-(LN(2)/(Hypothèses_et_résultats!$C59+BA25))))/(LN(2)/(Hypothèses_et_résultats!$C59+BA25))*BA45</f>
        <v>167.64326907290183</v>
      </c>
      <c r="BB57" s="205">
        <f>BA57*EXP(-(LN(2)/(Hypothèses_et_résultats!$C59+BB25)))+(1-EXP(-(LN(2)/(Hypothèses_et_résultats!$C59+BB25))))/(LN(2)/(Hypothèses_et_résultats!$C59+BB25))*BB45</f>
        <v>169.7538038722526</v>
      </c>
      <c r="BC57" s="205">
        <f>BB57*EXP(-(LN(2)/(Hypothèses_et_résultats!$C59+BC25)))+(1-EXP(-(LN(2)/(Hypothèses_et_résultats!$C59+BC25))))/(LN(2)/(Hypothèses_et_résultats!$C59+BC25))*BC45</f>
        <v>171.8661074435673</v>
      </c>
      <c r="BD57" s="205">
        <f>BC57*EXP(-(LN(2)/(Hypothèses_et_résultats!$C59+BD25)))+(1-EXP(-(LN(2)/(Hypothèses_et_résultats!$C59+BD25))))/(LN(2)/(Hypothèses_et_résultats!$C59+BD25))*BD45</f>
        <v>173.9802155855044</v>
      </c>
      <c r="BE57" s="205">
        <f>BD57*EXP(-(LN(2)/(Hypothèses_et_résultats!$C59+BE25)))+(1-EXP(-(LN(2)/(Hypothèses_et_résultats!$C59+BE25))))/(LN(2)/(Hypothèses_et_résultats!$C59+BE25))*BE45</f>
        <v>176.09616351973114</v>
      </c>
      <c r="BF57" s="205">
        <f>BE57*EXP(-(LN(2)/(Hypothèses_et_résultats!$C59+BF25)))+(1-EXP(-(LN(2)/(Hypothèses_et_résultats!$C59+BF25))))/(LN(2)/(Hypothèses_et_résultats!$C59+BF25))*BF45</f>
        <v>178.21398590090547</v>
      </c>
      <c r="BG57" s="205">
        <f>BF57*EXP(-(LN(2)/(Hypothèses_et_résultats!$C59+BG25)))+(1-EXP(-(LN(2)/(Hypothèses_et_résultats!$C59+BG25))))/(LN(2)/(Hypothèses_et_résultats!$C59+BG25))*BG45</f>
        <v>180.33371682647348</v>
      </c>
      <c r="BH57" s="205">
        <f>BG57*EXP(-(LN(2)/(Hypothèses_et_résultats!$C59+BH25)))+(1-EXP(-(LN(2)/(Hypothèses_et_résultats!$C59+BH25))))/(LN(2)/(Hypothèses_et_résultats!$C59+BH25))*BH45</f>
        <v>182.45538984628595</v>
      </c>
      <c r="BI57" s="205">
        <f>BH57*EXP(-(LN(2)/(Hypothèses_et_résultats!$C59+BI25)))+(1-EXP(-(LN(2)/(Hypothèses_et_résultats!$C59+BI25))))/(LN(2)/(Hypothèses_et_résultats!$C59+BI25))*BI45</f>
        <v>184.57903797203778</v>
      </c>
      <c r="BJ57" s="205">
        <f>BI57*EXP(-(LN(2)/(Hypothèses_et_résultats!$C59+BJ25)))+(1-EXP(-(LN(2)/(Hypothèses_et_résultats!$C59+BJ25))))/(LN(2)/(Hypothèses_et_résultats!$C59+BJ25))*BJ45</f>
        <v>186.70469368653335</v>
      </c>
      <c r="BK57" s="205">
        <f>BJ57*EXP(-(LN(2)/(Hypothèses_et_résultats!$C59+BK25)))+(1-EXP(-(LN(2)/(Hypothèses_et_résultats!$C59+BK25))))/(LN(2)/(Hypothèses_et_résultats!$C59+BK25))*BK45</f>
        <v>188.83238895278177</v>
      </c>
      <c r="BL57" s="205">
        <f>BK57*EXP(-(LN(2)/(Hypothèses_et_résultats!$C59+BL25)))+(1-EXP(-(LN(2)/(Hypothèses_et_résultats!$C59+BL25))))/(LN(2)/(Hypothèses_et_résultats!$C59+BL25))*BL45</f>
        <v>190.96215522292479</v>
      </c>
      <c r="BM57" s="205">
        <f>BL57*EXP(-(LN(2)/(Hypothèses_et_résultats!$C59+BM25)))+(1-EXP(-(LN(2)/(Hypothèses_et_résultats!$C59+BM25))))/(LN(2)/(Hypothèses_et_résultats!$C59+BM25))*BM45</f>
        <v>193.09402344700121</v>
      </c>
      <c r="BN57" s="205">
        <f>BM57*EXP(-(LN(2)/(Hypothèses_et_résultats!$C59+BN25)))+(1-EXP(-(LN(2)/(Hypothèses_et_résultats!$C59+BN25))))/(LN(2)/(Hypothèses_et_résultats!$C59+BN25))*BN45</f>
        <v>195.2280240815503</v>
      </c>
      <c r="BO57" s="205">
        <f>BN57*EXP(-(LN(2)/(Hypothèses_et_résultats!$C59+BO25)))+(1-EXP(-(LN(2)/(Hypothèses_et_résultats!$C59+BO25))))/(LN(2)/(Hypothèses_et_résultats!$C59+BO25))*BO45</f>
        <v>197.36418709805815</v>
      </c>
      <c r="BP57" s="205">
        <f>BO57*EXP(-(LN(2)/(Hypothèses_et_résultats!$C59+BP25)))+(1-EXP(-(LN(2)/(Hypothèses_et_résultats!$C59+BP25))))/(LN(2)/(Hypothèses_et_résultats!$C59+BP25))*BP45</f>
        <v>199.50254199124927</v>
      </c>
      <c r="BQ57" s="205">
        <f>BP57*EXP(-(LN(2)/(Hypothèses_et_résultats!$C59+BQ25)))+(1-EXP(-(LN(2)/(Hypothèses_et_résultats!$C59+BQ25))))/(LN(2)/(Hypothèses_et_résultats!$C59+BQ25))*BQ45</f>
        <v>201.64311778722694</v>
      </c>
      <c r="BR57" s="205">
        <f>BQ57*EXP(-(LN(2)/(Hypothèses_et_résultats!$C59+BR25)))+(1-EXP(-(LN(2)/(Hypothèses_et_résultats!$C59+BR25))))/(LN(2)/(Hypothèses_et_résultats!$C59+BR25))*BR45</f>
        <v>203.78594305146518</v>
      </c>
      <c r="BS57" s="205">
        <f>BR57*EXP(-(LN(2)/(Hypothèses_et_résultats!$C59+BS25)))+(1-EXP(-(LN(2)/(Hypothèses_et_résultats!$C59+BS25))))/(LN(2)/(Hypothèses_et_résultats!$C59+BS25))*BS45</f>
        <v>205.93104589665492</v>
      </c>
    </row>
    <row r="58" spans="1:1021" ht="15.75" customHeight="1">
      <c r="A58" t="s">
        <v>88</v>
      </c>
      <c r="B58" s="60"/>
      <c r="C58" s="46"/>
      <c r="D58" s="46"/>
      <c r="E58" s="104" t="s">
        <v>146</v>
      </c>
      <c r="F58" s="204">
        <v>14.758361922087969</v>
      </c>
      <c r="G58" s="204">
        <v>14.754871278593939</v>
      </c>
      <c r="H58" s="204">
        <v>14.74940535164891</v>
      </c>
      <c r="I58" s="204">
        <v>14.74502314426754</v>
      </c>
      <c r="J58" s="204">
        <v>14.741851319298593</v>
      </c>
      <c r="K58" s="204">
        <v>14.72554379954234</v>
      </c>
      <c r="L58" s="204">
        <v>14.712879925373977</v>
      </c>
      <c r="M58" s="205">
        <f>L58*EXP(-(LN(2)/(Hypothèses_et_résultats!$C60+M26)))+(1-EXP(-(LN(2)/(Hypothèses_et_résultats!$C60+M26))))/(LN(2)/(Hypothèses_et_résultats!$C60+M26))*M46</f>
        <v>14.726607133920366</v>
      </c>
      <c r="N58" s="205">
        <f>M58*EXP(-(LN(2)/(Hypothèses_et_résultats!$C60+N26)))+(1-EXP(-(LN(2)/(Hypothèses_et_résultats!$C60+N26))))/(LN(2)/(Hypothèses_et_résultats!$C60+N26))*N46</f>
        <v>14.765037004178607</v>
      </c>
      <c r="O58" s="205">
        <f>N58*EXP(-(LN(2)/(Hypothèses_et_résultats!$C60+O26)))+(1-EXP(-(LN(2)/(Hypothèses_et_résultats!$C60+O26))))/(LN(2)/(Hypothèses_et_résultats!$C60+O26))*O46</f>
        <v>14.828381614932935</v>
      </c>
      <c r="P58" s="205">
        <f>O58*EXP(-(LN(2)/(Hypothèses_et_résultats!$C60+P26)))+(1-EXP(-(LN(2)/(Hypothèses_et_résultats!$C60+P26))))/(LN(2)/(Hypothèses_et_résultats!$C60+P26))*P46</f>
        <v>14.916852876042997</v>
      </c>
      <c r="Q58" s="205">
        <f>P58*EXP(-(LN(2)/(Hypothèses_et_résultats!$C60+Q26)))+(1-EXP(-(LN(2)/(Hypothèses_et_résultats!$C60+Q26))))/(LN(2)/(Hypothèses_et_résultats!$C60+Q26))*Q46</f>
        <v>15.018717372356711</v>
      </c>
      <c r="R58" s="205">
        <f>Q58*EXP(-(LN(2)/(Hypothèses_et_résultats!$C60+R26)))+(1-EXP(-(LN(2)/(Hypothèses_et_résultats!$C60+R26))))/(LN(2)/(Hypothèses_et_résultats!$C60+R26))*R46</f>
        <v>15.133796804268501</v>
      </c>
      <c r="S58" s="205">
        <f>R58*EXP(-(LN(2)/(Hypothèses_et_résultats!$C60+S26)))+(1-EXP(-(LN(2)/(Hypothèses_et_résultats!$C60+S26))))/(LN(2)/(Hypothèses_et_résultats!$C60+S26))*S46</f>
        <v>15.261920774287461</v>
      </c>
      <c r="T58" s="205">
        <f>S58*EXP(-(LN(2)/(Hypothèses_et_résultats!$C60+T26)))+(1-EXP(-(LN(2)/(Hypothèses_et_résultats!$C60+T26))))/(LN(2)/(Hypothèses_et_résultats!$C60+T26))*T46</f>
        <v>15.402926471758542</v>
      </c>
      <c r="U58" s="205">
        <f>T58*EXP(-(LN(2)/(Hypothèses_et_résultats!$C60+U26)))+(1-EXP(-(LN(2)/(Hypothèses_et_résultats!$C60+U26))))/(LN(2)/(Hypothèses_et_résultats!$C60+U26))*U46</f>
        <v>15.556658371505911</v>
      </c>
      <c r="V58" s="205">
        <f>U58*EXP(-(LN(2)/(Hypothèses_et_résultats!$C60+V26)))+(1-EXP(-(LN(2)/(Hypothèses_et_résultats!$C60+V26))))/(LN(2)/(Hypothèses_et_résultats!$C60+V26))*V46</f>
        <v>15.710657047165412</v>
      </c>
      <c r="W58" s="205">
        <f>V58*EXP(-(LN(2)/(Hypothèses_et_résultats!$C60+W26)))+(1-EXP(-(LN(2)/(Hypothèses_et_résultats!$C60+W26))))/(LN(2)/(Hypothèses_et_résultats!$C60+W26))*W46</f>
        <v>15.864927086459716</v>
      </c>
      <c r="X58" s="205">
        <f>W58*EXP(-(LN(2)/(Hypothèses_et_résultats!$C60+X26)))+(1-EXP(-(LN(2)/(Hypothèses_et_résultats!$C60+X26))))/(LN(2)/(Hypothèses_et_résultats!$C60+X26))*X46</f>
        <v>16.019472950858916</v>
      </c>
      <c r="Y58" s="205">
        <f>X58*EXP(-(LN(2)/(Hypothèses_et_résultats!$C60+Y26)))+(1-EXP(-(LN(2)/(Hypothèses_et_résultats!$C60+Y26))))/(LN(2)/(Hypothèses_et_résultats!$C60+Y26))*Y46</f>
        <v>16.174298979286689</v>
      </c>
      <c r="Z58" s="205">
        <f>Y58*EXP(-(LN(2)/(Hypothèses_et_résultats!$C60+Z26)))+(1-EXP(-(LN(2)/(Hypothèses_et_résultats!$C60+Z26))))/(LN(2)/(Hypothèses_et_résultats!$C60+Z26))*Z46</f>
        <v>16.32940939171089</v>
      </c>
      <c r="AA58" s="205">
        <f>Z58*EXP(-(LN(2)/(Hypothèses_et_résultats!$C60+AA26)))+(1-EXP(-(LN(2)/(Hypothèses_et_résultats!$C60+AA26))))/(LN(2)/(Hypothèses_et_résultats!$C60+AA26))*AA46</f>
        <v>16.48480829262235</v>
      </c>
      <c r="AB58" s="205">
        <f>AA58*EXP(-(LN(2)/(Hypothèses_et_résultats!$C60+AB26)))+(1-EXP(-(LN(2)/(Hypothèses_et_résultats!$C60+AB26))))/(LN(2)/(Hypothèses_et_résultats!$C60+AB26))*AB46</f>
        <v>16.640499674405667</v>
      </c>
      <c r="AC58" s="205">
        <f>AB58*EXP(-(LN(2)/(Hypothèses_et_résultats!$C60+AC26)))+(1-EXP(-(LN(2)/(Hypothèses_et_résultats!$C60+AC26))))/(LN(2)/(Hypothèses_et_résultats!$C60+AC26))*AC46</f>
        <v>16.796487420605413</v>
      </c>
      <c r="AD58" s="205">
        <f>AC58*EXP(-(LN(2)/(Hypothèses_et_résultats!$C60+AD26)))+(1-EXP(-(LN(2)/(Hypothèses_et_résultats!$C60+AD26))))/(LN(2)/(Hypothèses_et_résultats!$C60+AD26))*AD46</f>
        <v>16.95277530909128</v>
      </c>
      <c r="AE58" s="205">
        <f>AD58*EXP(-(LN(2)/(Hypothèses_et_résultats!$C60+AE26)))+(1-EXP(-(LN(2)/(Hypothèses_et_résultats!$C60+AE26))))/(LN(2)/(Hypothèses_et_résultats!$C60+AE26))*AE46</f>
        <v>17.109367015125439</v>
      </c>
      <c r="AF58" s="205">
        <f>AE58*EXP(-(LN(2)/(Hypothèses_et_résultats!$C60+AF26)))+(1-EXP(-(LN(2)/(Hypothèses_et_résultats!$C60+AF26))))/(LN(2)/(Hypothèses_et_résultats!$C60+AF26))*AF46</f>
        <v>17.266266114335334</v>
      </c>
      <c r="AG58" s="205">
        <f>AF58*EXP(-(LN(2)/(Hypothèses_et_résultats!$C60+AG26)))+(1-EXP(-(LN(2)/(Hypothèses_et_résultats!$C60+AG26))))/(LN(2)/(Hypothèses_et_résultats!$C60+AG26))*AG46</f>
        <v>17.423476085594935</v>
      </c>
      <c r="AH58" s="205">
        <f>AG58*EXP(-(LN(2)/(Hypothèses_et_résultats!$C60+AH26)))+(1-EXP(-(LN(2)/(Hypothèses_et_résultats!$C60+AH26))))/(LN(2)/(Hypothèses_et_résultats!$C60+AH26))*AH46</f>
        <v>17.581000313817537</v>
      </c>
      <c r="AI58" s="205">
        <f>AH58*EXP(-(LN(2)/(Hypothèses_et_résultats!$C60+AI26)))+(1-EXP(-(LN(2)/(Hypothèses_et_résultats!$C60+AI26))))/(LN(2)/(Hypothèses_et_résultats!$C60+AI26))*AI46</f>
        <v>17.738842092662871</v>
      </c>
      <c r="AJ58" s="205">
        <f>AI58*EXP(-(LN(2)/(Hypothèses_et_résultats!$C60+AJ26)))+(1-EXP(-(LN(2)/(Hypothèses_et_résultats!$C60+AJ26))))/(LN(2)/(Hypothèses_et_résultats!$C60+AJ26))*AJ46</f>
        <v>17.897004627161383</v>
      </c>
      <c r="AK58" s="205">
        <f>AJ58*EXP(-(LN(2)/(Hypothèses_et_résultats!$C60+AK26)))+(1-EXP(-(LN(2)/(Hypothèses_et_résultats!$C60+AK26))))/(LN(2)/(Hypothèses_et_résultats!$C60+AK26))*AK46</f>
        <v>18.055491036258339</v>
      </c>
      <c r="AL58" s="205">
        <f>AK58*EXP(-(LN(2)/(Hypothèses_et_résultats!$C60+AL26)))+(1-EXP(-(LN(2)/(Hypothèses_et_résultats!$C60+AL26))))/(LN(2)/(Hypothèses_et_résultats!$C60+AL26))*AL46</f>
        <v>18.214304355280341</v>
      </c>
      <c r="AM58" s="205">
        <f>AL58*EXP(-(LN(2)/(Hypothèses_et_résultats!$C60+AM26)))+(1-EXP(-(LN(2)/(Hypothèses_et_résultats!$C60+AM26))))/(LN(2)/(Hypothèses_et_résultats!$C60+AM26))*AM46</f>
        <v>18.373447538326776</v>
      </c>
      <c r="AN58" s="205">
        <f>AM58*EXP(-(LN(2)/(Hypothèses_et_résultats!$C60+AN26)))+(1-EXP(-(LN(2)/(Hypothèses_et_résultats!$C60+AN26))))/(LN(2)/(Hypothèses_et_résultats!$C60+AN26))*AN46</f>
        <v>18.532923460588592</v>
      </c>
      <c r="AO58" s="205">
        <f>AN58*EXP(-(LN(2)/(Hypothèses_et_résultats!$C60+AO26)))+(1-EXP(-(LN(2)/(Hypothèses_et_résultats!$C60+AO26))))/(LN(2)/(Hypothèses_et_résultats!$C60+AO26))*AO46</f>
        <v>18.692734920596777</v>
      </c>
      <c r="AP58" s="205">
        <f>AO58*EXP(-(LN(2)/(Hypothèses_et_résultats!$C60+AP26)))+(1-EXP(-(LN(2)/(Hypothèses_et_résultats!$C60+AP26))))/(LN(2)/(Hypothèses_et_résultats!$C60+AP26))*AP46</f>
        <v>18.851833522242298</v>
      </c>
      <c r="AQ58" s="205">
        <f>AP58*EXP(-(LN(2)/(Hypothèses_et_résultats!$C60+AQ26)))+(1-EXP(-(LN(2)/(Hypothèses_et_résultats!$C60+AQ26))))/(LN(2)/(Hypothèses_et_résultats!$C60+AQ26))*AQ46</f>
        <v>19.010241423484779</v>
      </c>
      <c r="AR58" s="205">
        <f>AQ58*EXP(-(LN(2)/(Hypothèses_et_résultats!$C60+AR26)))+(1-EXP(-(LN(2)/(Hypothèses_et_résultats!$C60+AR26))))/(LN(2)/(Hypothèses_et_résultats!$C60+AR26))*AR46</f>
        <v>19.167980234100852</v>
      </c>
      <c r="AS58" s="205">
        <f>AR58*EXP(-(LN(2)/(Hypothèses_et_résultats!$C60+AS26)))+(1-EXP(-(LN(2)/(Hypothèses_et_résultats!$C60+AS26))))/(LN(2)/(Hypothèses_et_résultats!$C60+AS26))*AS46</f>
        <v>19.325071029895902</v>
      </c>
      <c r="AT58" s="205">
        <f>AS58*EXP(-(LN(2)/(Hypothèses_et_résultats!$C60+AT26)))+(1-EXP(-(LN(2)/(Hypothèses_et_résultats!$C60+AT26))))/(LN(2)/(Hypothèses_et_résultats!$C60+AT26))*AT46</f>
        <v>19.481534366530536</v>
      </c>
      <c r="AU58" s="205">
        <f>AT58*EXP(-(LN(2)/(Hypothèses_et_résultats!$C60+AU26)))+(1-EXP(-(LN(2)/(Hypothèses_et_résultats!$C60+AU26))))/(LN(2)/(Hypothèses_et_résultats!$C60+AU26))*AU46</f>
        <v>19.637390292972732</v>
      </c>
      <c r="AV58" s="205">
        <f>AU58*EXP(-(LN(2)/(Hypothèses_et_résultats!$C60+AV26)))+(1-EXP(-(LN(2)/(Hypothèses_et_résultats!$C60+AV26))))/(LN(2)/(Hypothèses_et_résultats!$C60+AV26))*AV46</f>
        <v>19.792658364586202</v>
      </c>
      <c r="AW58" s="205">
        <f>AV58*EXP(-(LN(2)/(Hypothèses_et_résultats!$C60+AW26)))+(1-EXP(-(LN(2)/(Hypothèses_et_résultats!$C60+AW26))))/(LN(2)/(Hypothèses_et_résultats!$C60+AW26))*AW46</f>
        <v>19.94735765586525</v>
      </c>
      <c r="AX58" s="205">
        <f>AW58*EXP(-(LN(2)/(Hypothèses_et_résultats!$C60+AX26)))+(1-EXP(-(LN(2)/(Hypothèses_et_résultats!$C60+AX26))))/(LN(2)/(Hypothèses_et_résultats!$C60+AX26))*AX46</f>
        <v>20.101506772826077</v>
      </c>
      <c r="AY58" s="205">
        <f>AX58*EXP(-(LN(2)/(Hypothèses_et_résultats!$C60+AY26)))+(1-EXP(-(LN(2)/(Hypothèses_et_résultats!$C60+AY26))))/(LN(2)/(Hypothèses_et_résultats!$C60+AY26))*AY46</f>
        <v>20.25512386506422</v>
      </c>
      <c r="AZ58" s="205">
        <f>AY58*EXP(-(LN(2)/(Hypothèses_et_résultats!$C60+AZ26)))+(1-EXP(-(LN(2)/(Hypothèses_et_résultats!$C60+AZ26))))/(LN(2)/(Hypothèses_et_résultats!$C60+AZ26))*AZ46</f>
        <v>20.408226637487516</v>
      </c>
      <c r="BA58" s="205">
        <f>AZ58*EXP(-(LN(2)/(Hypothèses_et_résultats!$C60+BA26)))+(1-EXP(-(LN(2)/(Hypothèses_et_résultats!$C60+BA26))))/(LN(2)/(Hypothèses_et_résultats!$C60+BA26))*BA46</f>
        <v>20.560832361733667</v>
      </c>
      <c r="BB58" s="205">
        <f>BA58*EXP(-(LN(2)/(Hypothèses_et_résultats!$C60+BB26)))+(1-EXP(-(LN(2)/(Hypothèses_et_résultats!$C60+BB26))))/(LN(2)/(Hypothèses_et_résultats!$C60+BB26))*BB46</f>
        <v>20.712957887281316</v>
      </c>
      <c r="BC58" s="205">
        <f>BB58*EXP(-(LN(2)/(Hypothèses_et_résultats!$C60+BC26)))+(1-EXP(-(LN(2)/(Hypothèses_et_résultats!$C60+BC26))))/(LN(2)/(Hypothèses_et_résultats!$C60+BC26))*BC46</f>
        <v>20.864619652263144</v>
      </c>
      <c r="BD58" s="205">
        <f>BC58*EXP(-(LN(2)/(Hypothèses_et_résultats!$C60+BD26)))+(1-EXP(-(LN(2)/(Hypothèses_et_résultats!$C60+BD26))))/(LN(2)/(Hypothèses_et_résultats!$C60+BD26))*BD46</f>
        <v>21.015833693989379</v>
      </c>
      <c r="BE58" s="205">
        <f>BD58*EXP(-(LN(2)/(Hypothèses_et_résultats!$C60+BE26)))+(1-EXP(-(LN(2)/(Hypothèses_et_résultats!$C60+BE26))))/(LN(2)/(Hypothèses_et_résultats!$C60+BE26))*BE46</f>
        <v>21.166615659189816</v>
      </c>
      <c r="BF58" s="205">
        <f>BE58*EXP(-(LN(2)/(Hypothèses_et_résultats!$C60+BF26)))+(1-EXP(-(LN(2)/(Hypothèses_et_résultats!$C60+BF26))))/(LN(2)/(Hypothèses_et_résultats!$C60+BF26))*BF46</f>
        <v>21.316980813982155</v>
      </c>
      <c r="BG58" s="205">
        <f>BF58*EXP(-(LN(2)/(Hypothèses_et_résultats!$C60+BG26)))+(1-EXP(-(LN(2)/(Hypothèses_et_résultats!$C60+BG26))))/(LN(2)/(Hypothèses_et_résultats!$C60+BG26))*BG46</f>
        <v>21.466944053574338</v>
      </c>
      <c r="BH58" s="205">
        <f>BG58*EXP(-(LN(2)/(Hypothèses_et_résultats!$C60+BH26)))+(1-EXP(-(LN(2)/(Hypothèses_et_résultats!$C60+BH26))))/(LN(2)/(Hypothèses_et_résultats!$C60+BH26))*BH46</f>
        <v>21.61651991170827</v>
      </c>
      <c r="BI58" s="205">
        <f>BH58*EXP(-(LN(2)/(Hypothèses_et_résultats!$C60+BI26)))+(1-EXP(-(LN(2)/(Hypothèses_et_résultats!$C60+BI26))))/(LN(2)/(Hypothèses_et_résultats!$C60+BI26))*BI46</f>
        <v>21.76572256985212</v>
      </c>
      <c r="BJ58" s="205">
        <f>BI58*EXP(-(LN(2)/(Hypothèses_et_résultats!$C60+BJ26)))+(1-EXP(-(LN(2)/(Hypothèses_et_résultats!$C60+BJ26))))/(LN(2)/(Hypothèses_et_résultats!$C60+BJ26))*BJ46</f>
        <v>21.91456586614818</v>
      </c>
      <c r="BK58" s="205">
        <f>BJ58*EXP(-(LN(2)/(Hypothèses_et_résultats!$C60+BK26)))+(1-EXP(-(LN(2)/(Hypothèses_et_résultats!$C60+BK26))))/(LN(2)/(Hypothèses_et_résultats!$C60+BK26))*BK46</f>
        <v>22.063063304123101</v>
      </c>
      <c r="BL58" s="205">
        <f>BK58*EXP(-(LN(2)/(Hypothèses_et_résultats!$C60+BL26)))+(1-EXP(-(LN(2)/(Hypothèses_et_résultats!$C60+BL26))))/(LN(2)/(Hypothèses_et_résultats!$C60+BL26))*BL46</f>
        <v>22.211228061167017</v>
      </c>
      <c r="BM58" s="205">
        <f>BL58*EXP(-(LN(2)/(Hypothèses_et_résultats!$C60+BM26)))+(1-EXP(-(LN(2)/(Hypothèses_et_résultats!$C60+BM26))))/(LN(2)/(Hypothèses_et_résultats!$C60+BM26))*BM46</f>
        <v>22.359072996788043</v>
      </c>
      <c r="BN58" s="205">
        <f>BM58*EXP(-(LN(2)/(Hypothèses_et_résultats!$C60+BN26)))+(1-EXP(-(LN(2)/(Hypothèses_et_résultats!$C60+BN26))))/(LN(2)/(Hypothèses_et_résultats!$C60+BN26))*BN46</f>
        <v>22.50661066064831</v>
      </c>
      <c r="BO58" s="205">
        <f>BN58*EXP(-(LN(2)/(Hypothèses_et_résultats!$C60+BO26)))+(1-EXP(-(LN(2)/(Hypothèses_et_résultats!$C60+BO26))))/(LN(2)/(Hypothèses_et_résultats!$C60+BO26))*BO46</f>
        <v>22.653853300387549</v>
      </c>
      <c r="BP58" s="205">
        <f>BO58*EXP(-(LN(2)/(Hypothèses_et_résultats!$C60+BP26)))+(1-EXP(-(LN(2)/(Hypothèses_et_résultats!$C60+BP26))))/(LN(2)/(Hypothèses_et_résultats!$C60+BP26))*BP46</f>
        <v>22.800812869240154</v>
      </c>
      <c r="BQ58" s="205">
        <f>BP58*EXP(-(LN(2)/(Hypothèses_et_résultats!$C60+BQ26)))+(1-EXP(-(LN(2)/(Hypothèses_et_résultats!$C60+BQ26))))/(LN(2)/(Hypothèses_et_résultats!$C60+BQ26))*BQ46</f>
        <v>22.947501033451339</v>
      </c>
      <c r="BR58" s="205">
        <f>BQ58*EXP(-(LN(2)/(Hypothèses_et_résultats!$C60+BR26)))+(1-EXP(-(LN(2)/(Hypothèses_et_résultats!$C60+BR26))))/(LN(2)/(Hypothèses_et_résultats!$C60+BR26))*BR46</f>
        <v>23.09392917949797</v>
      </c>
      <c r="BS58" s="205">
        <f>BR58*EXP(-(LN(2)/(Hypothèses_et_résultats!$C60+BS26)))+(1-EXP(-(LN(2)/(Hypothèses_et_résultats!$C60+BS26))))/(LN(2)/(Hypothèses_et_résultats!$C60+BS26))*BS46</f>
        <v>23.240108421119412</v>
      </c>
    </row>
    <row r="59" spans="1:1021" ht="15.75" customHeight="1">
      <c r="B59" s="60"/>
      <c r="C59" s="46"/>
      <c r="D59" s="46"/>
      <c r="E59" s="206" t="s">
        <v>147</v>
      </c>
      <c r="F59" s="205">
        <f t="shared" ref="F59:AK59" si="101">SUM(F60:F61)</f>
        <v>178.28759931984166</v>
      </c>
      <c r="G59" s="205">
        <f t="shared" si="101"/>
        <v>179.63124698048071</v>
      </c>
      <c r="H59" s="205">
        <f t="shared" si="101"/>
        <v>180.85820430908828</v>
      </c>
      <c r="I59" s="205">
        <f t="shared" si="101"/>
        <v>181.85892938696455</v>
      </c>
      <c r="J59" s="205">
        <f t="shared" si="101"/>
        <v>182.81285873008693</v>
      </c>
      <c r="K59" s="205">
        <f t="shared" si="101"/>
        <v>183.69314118720476</v>
      </c>
      <c r="L59" s="205">
        <f t="shared" si="101"/>
        <v>184.46188076675037</v>
      </c>
      <c r="M59" s="205">
        <f t="shared" si="101"/>
        <v>186.30009653783404</v>
      </c>
      <c r="N59" s="205">
        <f t="shared" si="101"/>
        <v>188.89113245877039</v>
      </c>
      <c r="O59" s="205">
        <f t="shared" si="101"/>
        <v>192.23899340752632</v>
      </c>
      <c r="P59" s="205">
        <f t="shared" si="101"/>
        <v>196.34939238703737</v>
      </c>
      <c r="Q59" s="205">
        <f t="shared" si="101"/>
        <v>200.80076587947855</v>
      </c>
      <c r="R59" s="205">
        <f t="shared" si="101"/>
        <v>205.58850900056856</v>
      </c>
      <c r="S59" s="205">
        <f t="shared" si="101"/>
        <v>210.7085895453848</v>
      </c>
      <c r="T59" s="205">
        <f t="shared" si="101"/>
        <v>216.15748856410789</v>
      </c>
      <c r="U59" s="205">
        <f t="shared" si="101"/>
        <v>221.93214819706563</v>
      </c>
      <c r="V59" s="205">
        <f t="shared" si="101"/>
        <v>227.75571439757357</v>
      </c>
      <c r="W59" s="205">
        <f t="shared" si="101"/>
        <v>233.62827021495787</v>
      </c>
      <c r="X59" s="205">
        <f t="shared" si="101"/>
        <v>239.5498951871941</v>
      </c>
      <c r="Y59" s="205">
        <f t="shared" si="101"/>
        <v>245.52066550657858</v>
      </c>
      <c r="Z59" s="205">
        <f t="shared" si="101"/>
        <v>251.5406541767627</v>
      </c>
      <c r="AA59" s="205">
        <f t="shared" si="101"/>
        <v>257.60993116164389</v>
      </c>
      <c r="AB59" s="205">
        <f t="shared" si="101"/>
        <v>263.72856352657561</v>
      </c>
      <c r="AC59" s="205">
        <f t="shared" si="101"/>
        <v>269.89661557233023</v>
      </c>
      <c r="AD59" s="205">
        <f t="shared" si="101"/>
        <v>276.11414896222203</v>
      </c>
      <c r="AE59" s="205">
        <f t="shared" si="101"/>
        <v>282.3812228427729</v>
      </c>
      <c r="AF59" s="205">
        <f t="shared" si="101"/>
        <v>288.69789395828013</v>
      </c>
      <c r="AG59" s="205">
        <f t="shared" si="101"/>
        <v>295.06421675962315</v>
      </c>
      <c r="AH59" s="205">
        <f t="shared" si="101"/>
        <v>301.48024350762728</v>
      </c>
      <c r="AI59" s="205">
        <f t="shared" si="101"/>
        <v>307.94602437128174</v>
      </c>
      <c r="AJ59" s="205">
        <f t="shared" si="101"/>
        <v>314.46160752109341</v>
      </c>
      <c r="AK59" s="205">
        <f t="shared" si="101"/>
        <v>321.02703921783882</v>
      </c>
      <c r="AL59" s="205">
        <f t="shared" ref="AL59:BQ59" si="102">SUM(AL60:AL61)</f>
        <v>327.64236389696424</v>
      </c>
      <c r="AM59" s="205">
        <f t="shared" si="102"/>
        <v>334.30762424886643</v>
      </c>
      <c r="AN59" s="205">
        <f t="shared" si="102"/>
        <v>341.02286129527448</v>
      </c>
      <c r="AO59" s="205">
        <f t="shared" si="102"/>
        <v>347.7881144619401</v>
      </c>
      <c r="AP59" s="205">
        <f t="shared" si="102"/>
        <v>354.49279750225895</v>
      </c>
      <c r="AQ59" s="205">
        <f t="shared" si="102"/>
        <v>361.13821198060879</v>
      </c>
      <c r="AR59" s="205">
        <f t="shared" si="102"/>
        <v>367.72563247359631</v>
      </c>
      <c r="AS59" s="205">
        <f t="shared" si="102"/>
        <v>374.25630715327338</v>
      </c>
      <c r="AT59" s="205">
        <f t="shared" si="102"/>
        <v>380.73145835724131</v>
      </c>
      <c r="AU59" s="205">
        <f t="shared" si="102"/>
        <v>387.15228314594776</v>
      </c>
      <c r="AV59" s="205">
        <f t="shared" si="102"/>
        <v>393.51995384747647</v>
      </c>
      <c r="AW59" s="205">
        <f t="shared" si="102"/>
        <v>399.83561859012008</v>
      </c>
      <c r="AX59" s="205">
        <f t="shared" si="102"/>
        <v>406.10040182302168</v>
      </c>
      <c r="AY59" s="205">
        <f t="shared" si="102"/>
        <v>412.31540482516181</v>
      </c>
      <c r="AZ59" s="205">
        <f t="shared" si="102"/>
        <v>418.48170620296327</v>
      </c>
      <c r="BA59" s="205">
        <f t="shared" si="102"/>
        <v>424.60036237677639</v>
      </c>
      <c r="BB59" s="205">
        <f t="shared" si="102"/>
        <v>430.67240805650448</v>
      </c>
      <c r="BC59" s="205">
        <f t="shared" si="102"/>
        <v>436.69885670662006</v>
      </c>
      <c r="BD59" s="205">
        <f t="shared" si="102"/>
        <v>442.68070100081837</v>
      </c>
      <c r="BE59" s="205">
        <f t="shared" si="102"/>
        <v>448.61891326654791</v>
      </c>
      <c r="BF59" s="205">
        <f t="shared" si="102"/>
        <v>454.51444591965225</v>
      </c>
      <c r="BG59" s="205">
        <f t="shared" si="102"/>
        <v>460.36823188935108</v>
      </c>
      <c r="BH59" s="205">
        <f t="shared" si="102"/>
        <v>466.18118503378435</v>
      </c>
      <c r="BI59" s="205">
        <f t="shared" si="102"/>
        <v>471.95420054633632</v>
      </c>
      <c r="BJ59" s="205">
        <f t="shared" si="102"/>
        <v>477.688155352953</v>
      </c>
      <c r="BK59" s="205">
        <f t="shared" si="102"/>
        <v>483.38390850065935</v>
      </c>
      <c r="BL59" s="205">
        <f t="shared" si="102"/>
        <v>489.0423015374796</v>
      </c>
      <c r="BM59" s="205">
        <f t="shared" si="102"/>
        <v>494.6641588839575</v>
      </c>
      <c r="BN59" s="205">
        <f t="shared" si="102"/>
        <v>500.25028819647014</v>
      </c>
      <c r="BO59" s="205">
        <f t="shared" si="102"/>
        <v>505.80148072252319</v>
      </c>
      <c r="BP59" s="205">
        <f t="shared" si="102"/>
        <v>511.3185116482116</v>
      </c>
      <c r="BQ59" s="205">
        <f t="shared" si="102"/>
        <v>516.80214043802494</v>
      </c>
      <c r="BR59" s="205">
        <f t="shared" ref="BR59:BS59" si="103">SUM(BR60:BR61)</f>
        <v>522.25311116717296</v>
      </c>
      <c r="BS59" s="205">
        <f t="shared" si="103"/>
        <v>527.67215284660267</v>
      </c>
    </row>
    <row r="60" spans="1:1021" ht="15.75" customHeight="1">
      <c r="B60" s="60"/>
      <c r="C60" s="46"/>
      <c r="D60" s="46"/>
      <c r="E60" s="207" t="s">
        <v>148</v>
      </c>
      <c r="F60" s="204">
        <v>152.09964227852657</v>
      </c>
      <c r="G60" s="204">
        <v>153.39197951660998</v>
      </c>
      <c r="H60" s="204">
        <v>154.51838309362932</v>
      </c>
      <c r="I60" s="204">
        <v>155.37275919956804</v>
      </c>
      <c r="J60" s="204">
        <v>156.12745982624037</v>
      </c>
      <c r="K60" s="204">
        <v>156.84310350435985</v>
      </c>
      <c r="L60" s="204">
        <v>157.52405152770416</v>
      </c>
      <c r="M60" s="205">
        <f>L60*EXP(-(LN(2)/(Hypothèses_et_résultats!$C$61+M$27)))+(1-EXP(-(LN(2)/(Hypothèses_et_résultats!$C$61+M$27))))/(LN(2)/(Hypothèses_et_résultats!$C$61+M$27))*M48</f>
        <v>159.10795430760334</v>
      </c>
      <c r="N60" s="205">
        <f>M60*EXP(-(LN(2)/(Hypothèses_et_résultats!$C$61+N$27)))+(1-EXP(-(LN(2)/(Hypothèses_et_résultats!$C$61+N$27))))/(LN(2)/(Hypothèses_et_résultats!$C$61+N$27))*N48</f>
        <v>161.37089093071023</v>
      </c>
      <c r="O60" s="205">
        <f>N60*EXP(-(LN(2)/(Hypothèses_et_résultats!$C$61+O$27)))+(1-EXP(-(LN(2)/(Hypothèses_et_résultats!$C$61+O$27))))/(LN(2)/(Hypothèses_et_résultats!$C$61+O$27))*O48</f>
        <v>164.31653119952355</v>
      </c>
      <c r="P60" s="205">
        <f>O60*EXP(-(LN(2)/(Hypothèses_et_résultats!$C$61+P$27)))+(1-EXP(-(LN(2)/(Hypothèses_et_résultats!$C$61+P$27))))/(LN(2)/(Hypothèses_et_résultats!$C$61+P$27))*P48</f>
        <v>167.95012462749708</v>
      </c>
      <c r="Q60" s="205">
        <f>P60*EXP(-(LN(2)/(Hypothèses_et_résultats!$C$61+Q$27)))+(1-EXP(-(LN(2)/(Hypothèses_et_résultats!$C$61+Q$27))))/(LN(2)/(Hypothèses_et_résultats!$C$61+Q$27))*Q48</f>
        <v>171.888678808408</v>
      </c>
      <c r="R60" s="205">
        <f>Q60*EXP(-(LN(2)/(Hypothèses_et_résultats!$C$61+R$27)))+(1-EXP(-(LN(2)/(Hypothèses_et_résultats!$C$61+R$27))))/(LN(2)/(Hypothèses_et_résultats!$C$61+R$27))*R48</f>
        <v>176.12803057702109</v>
      </c>
      <c r="S60" s="205">
        <f>R60*EXP(-(LN(2)/(Hypothèses_et_résultats!$C$61+S$27)))+(1-EXP(-(LN(2)/(Hypothèses_et_résultats!$C$61+S$27))))/(LN(2)/(Hypothèses_et_résultats!$C$61+S$27))*S48</f>
        <v>180.66454054997621</v>
      </c>
      <c r="T60" s="205">
        <f>S60*EXP(-(LN(2)/(Hypothèses_et_résultats!$C$61+T$27)))+(1-EXP(-(LN(2)/(Hypothèses_et_résultats!$C$61+T$27))))/(LN(2)/(Hypothèses_et_résultats!$C$61+T$27))*T48</f>
        <v>185.4950381601179</v>
      </c>
      <c r="U60" s="205">
        <f>T60*EXP(-(LN(2)/(Hypothèses_et_résultats!$C$61+U$27)))+(1-EXP(-(LN(2)/(Hypothèses_et_résultats!$C$61+U$27))))/(LN(2)/(Hypothèses_et_résultats!$C$61+U$27))*U48</f>
        <v>190.61677347095599</v>
      </c>
      <c r="V60" s="205">
        <f>U60*EXP(-(LN(2)/(Hypothèses_et_résultats!$C$61+V$27)))+(1-EXP(-(LN(2)/(Hypothèses_et_résultats!$C$61+V$27))))/(LN(2)/(Hypothèses_et_résultats!$C$61+V$27))*V48</f>
        <v>195.77743145562445</v>
      </c>
      <c r="W60" s="205">
        <f>V60*EXP(-(LN(2)/(Hypothèses_et_résultats!$C$61+W$27)))+(1-EXP(-(LN(2)/(Hypothèses_et_résultats!$C$61+W$27))))/(LN(2)/(Hypothèses_et_résultats!$C$61+W$27))*W48</f>
        <v>200.97718156272163</v>
      </c>
      <c r="X60" s="205">
        <f>W60*EXP(-(LN(2)/(Hypothèses_et_résultats!$C$61+X$27)))+(1-EXP(-(LN(2)/(Hypothèses_et_résultats!$C$61+X$27))))/(LN(2)/(Hypothèses_et_résultats!$C$61+X$27))*X48</f>
        <v>206.21618691173035</v>
      </c>
      <c r="Y60" s="205">
        <f>X60*EXP(-(LN(2)/(Hypothèses_et_résultats!$C$61+Y$27)))+(1-EXP(-(LN(2)/(Hypothèses_et_résultats!$C$61+Y$27))))/(LN(2)/(Hypothèses_et_résultats!$C$61+Y$27))*Y48</f>
        <v>211.49460456417395</v>
      </c>
      <c r="Z60" s="205">
        <f>Y60*EXP(-(LN(2)/(Hypothèses_et_résultats!$C$61+Z$27)))+(1-EXP(-(LN(2)/(Hypothèses_et_résultats!$C$61+Z$27))))/(LN(2)/(Hypothèses_et_résultats!$C$61+Z$27))*Z48</f>
        <v>216.81258578168291</v>
      </c>
      <c r="AA60" s="205">
        <f>Z60*EXP(-(LN(2)/(Hypothèses_et_résultats!$C$61+AA$27)))+(1-EXP(-(LN(2)/(Hypothèses_et_résultats!$C$61+AA$27))))/(LN(2)/(Hypothèses_et_résultats!$C$61+AA$27))*AA48</f>
        <v>222.17027627167457</v>
      </c>
      <c r="AB60" s="205">
        <f>AA60*EXP(-(LN(2)/(Hypothèses_et_résultats!$C$61+AB$27)))+(1-EXP(-(LN(2)/(Hypothèses_et_résultats!$C$61+AB$27))))/(LN(2)/(Hypothèses_et_résultats!$C$61+AB$27))*AB48</f>
        <v>227.56781642130656</v>
      </c>
      <c r="AC60" s="205">
        <f>AB60*EXP(-(LN(2)/(Hypothèses_et_résultats!$C$61+AC$27)))+(1-EXP(-(LN(2)/(Hypothèses_et_résultats!$C$61+AC$27))))/(LN(2)/(Hypothèses_et_résultats!$C$61+AC$27))*AC48</f>
        <v>233.00534152032574</v>
      </c>
      <c r="AD60" s="205">
        <f>AC60*EXP(-(LN(2)/(Hypothèses_et_résultats!$C$61+AD$27)))+(1-EXP(-(LN(2)/(Hypothèses_et_résultats!$C$61+AD$27))))/(LN(2)/(Hypothèses_et_résultats!$C$61+AD$27))*AD48</f>
        <v>238.48298197339844</v>
      </c>
      <c r="AE60" s="205">
        <f>AD60*EXP(-(LN(2)/(Hypothèses_et_résultats!$C$61+AE$27)))+(1-EXP(-(LN(2)/(Hypothèses_et_résultats!$C$61+AE$27))))/(LN(2)/(Hypothèses_et_résultats!$C$61+AE$27))*AE48</f>
        <v>244.00086350247389</v>
      </c>
      <c r="AF60" s="205">
        <f>AE60*EXP(-(LN(2)/(Hypothèses_et_résultats!$C$61+AF$27)))+(1-EXP(-(LN(2)/(Hypothèses_et_résultats!$C$61+AF$27))))/(LN(2)/(Hypothèses_et_résultats!$C$61+AF$27))*AF48</f>
        <v>249.55910733970074</v>
      </c>
      <c r="AG60" s="205">
        <f>AF60*EXP(-(LN(2)/(Hypothèses_et_résultats!$C$61+AG$27)))+(1-EXP(-(LN(2)/(Hypothèses_et_résultats!$C$61+AG$27))))/(LN(2)/(Hypothèses_et_résultats!$C$61+AG$27))*AG48</f>
        <v>255.15783041138673</v>
      </c>
      <c r="AH60" s="205">
        <f>AG60*EXP(-(LN(2)/(Hypothèses_et_résultats!$C$61+AH$27)))+(1-EXP(-(LN(2)/(Hypothèses_et_résultats!$C$61+AH$27))))/(LN(2)/(Hypothèses_et_résultats!$C$61+AH$27))*AH48</f>
        <v>260.7971455134637</v>
      </c>
      <c r="AI60" s="205">
        <f>AH60*EXP(-(LN(2)/(Hypothèses_et_résultats!$C$61+AI$27)))+(1-EXP(-(LN(2)/(Hypothèses_et_résultats!$C$61+AI$27))))/(LN(2)/(Hypothèses_et_résultats!$C$61+AI$27))*AI48</f>
        <v>266.47716147889423</v>
      </c>
      <c r="AJ60" s="205">
        <f>AI60*EXP(-(LN(2)/(Hypothèses_et_résultats!$C$61+AJ$27)))+(1-EXP(-(LN(2)/(Hypothèses_et_résultats!$C$61+AJ$27))))/(LN(2)/(Hypothèses_et_résultats!$C$61+AJ$27))*AJ48</f>
        <v>272.19798333743074</v>
      </c>
      <c r="AK60" s="205">
        <f>AJ60*EXP(-(LN(2)/(Hypothèses_et_résultats!$C$61+AK$27)))+(1-EXP(-(LN(2)/(Hypothèses_et_résultats!$C$61+AK$27))))/(LN(2)/(Hypothèses_et_résultats!$C$61+AK$27))*AK48</f>
        <v>277.95971246811587</v>
      </c>
      <c r="AL60" s="205">
        <f>AK60*EXP(-(LN(2)/(Hypothèses_et_résultats!$C$61+AL$27)))+(1-EXP(-(LN(2)/(Hypothèses_et_résultats!$C$61+AL$27))))/(LN(2)/(Hypothèses_et_résultats!$C$61+AL$27))*AL48</f>
        <v>283.76244674489027</v>
      </c>
      <c r="AM60" s="205">
        <f>AL60*EXP(-(LN(2)/(Hypothèses_et_résultats!$C$61+AM$27)))+(1-EXP(-(LN(2)/(Hypothèses_et_résultats!$C$61+AM$27))))/(LN(2)/(Hypothèses_et_résultats!$C$61+AM$27))*AM48</f>
        <v>289.60628067565466</v>
      </c>
      <c r="AN60" s="205">
        <f>AM60*EXP(-(LN(2)/(Hypothèses_et_résultats!$C$61+AN$27)))+(1-EXP(-(LN(2)/(Hypothèses_et_résultats!$C$61+AN$27))))/(LN(2)/(Hypothèses_et_résultats!$C$61+AN$27))*AN48</f>
        <v>295.49130553511276</v>
      </c>
      <c r="AO60" s="205">
        <f>AN60*EXP(-(LN(2)/(Hypothèses_et_résultats!$C$61+AO$27)))+(1-EXP(-(LN(2)/(Hypothèses_et_résultats!$C$61+AO$27))))/(LN(2)/(Hypothèses_et_résultats!$C$61+AO$27))*AO48</f>
        <v>301.41760949170441</v>
      </c>
      <c r="AP60" s="205">
        <f>AO60*EXP(-(LN(2)/(Hypothèses_et_résultats!$C$61+AP$27)))+(1-EXP(-(LN(2)/(Hypothèses_et_résultats!$C$61+AP$27))))/(LN(2)/(Hypothèses_et_résultats!$C$61+AP$27))*AP48</f>
        <v>307.2888339252583</v>
      </c>
      <c r="AQ60" s="205">
        <f>AP60*EXP(-(LN(2)/(Hypothèses_et_résultats!$C$61+AQ$27)))+(1-EXP(-(LN(2)/(Hypothèses_et_résultats!$C$61+AQ$27))))/(LN(2)/(Hypothèses_et_résultats!$C$61+AQ$27))*AQ48</f>
        <v>313.10617124942854</v>
      </c>
      <c r="AR60" s="205">
        <f>AQ60*EXP(-(LN(2)/(Hypothèses_et_résultats!$C$61+AR$27)))+(1-EXP(-(LN(2)/(Hypothèses_et_résultats!$C$61+AR$27))))/(LN(2)/(Hypothèses_et_résultats!$C$61+AR$27))*AR48</f>
        <v>318.87078890915927</v>
      </c>
      <c r="AS60" s="205">
        <f>AR60*EXP(-(LN(2)/(Hypothèses_et_résultats!$C$61+AS$27)))+(1-EXP(-(LN(2)/(Hypothèses_et_résultats!$C$61+AS$27))))/(LN(2)/(Hypothèses_et_résultats!$C$61+AS$27))*AS48</f>
        <v>324.58382992501322</v>
      </c>
      <c r="AT60" s="205">
        <f>AS60*EXP(-(LN(2)/(Hypothèses_et_résultats!$C$61+AT$27)))+(1-EXP(-(LN(2)/(Hypothèses_et_résultats!$C$61+AT$27))))/(LN(2)/(Hypothèses_et_résultats!$C$61+AT$27))*AT48</f>
        <v>330.24641342516668</v>
      </c>
      <c r="AU60" s="205">
        <f>AT60*EXP(-(LN(2)/(Hypothèses_et_résultats!$C$61+AU$27)))+(1-EXP(-(LN(2)/(Hypothèses_et_résultats!$C$61+AU$27))))/(LN(2)/(Hypothèses_et_résultats!$C$61+AU$27))*AU48</f>
        <v>335.85963516535986</v>
      </c>
      <c r="AV60" s="205">
        <f>AU60*EXP(-(LN(2)/(Hypothèses_et_résultats!$C$61+AV$27)))+(1-EXP(-(LN(2)/(Hypothèses_et_résultats!$C$61+AV$27))))/(LN(2)/(Hypothèses_et_résultats!$C$61+AV$27))*AV48</f>
        <v>341.42456803708609</v>
      </c>
      <c r="AW60" s="205">
        <f>AV60*EXP(-(LN(2)/(Hypothèses_et_résultats!$C$61+AW$27)))+(1-EXP(-(LN(2)/(Hypothèses_et_résultats!$C$61+AW$27))))/(LN(2)/(Hypothèses_et_résultats!$C$61+AW$27))*AW48</f>
        <v>346.94226256429579</v>
      </c>
      <c r="AX60" s="205">
        <f>AW60*EXP(-(LN(2)/(Hypothèses_et_résultats!$C$61+AX$27)))+(1-EXP(-(LN(2)/(Hypothèses_et_résultats!$C$61+AX$27))))/(LN(2)/(Hypothèses_et_résultats!$C$61+AX$27))*AX48</f>
        <v>352.4137473888847</v>
      </c>
      <c r="AY60" s="205">
        <f>AX60*EXP(-(LN(2)/(Hypothèses_et_résultats!$C$61+AY$27)))+(1-EXP(-(LN(2)/(Hypothèses_et_résultats!$C$61+AY$27))))/(LN(2)/(Hypothèses_et_résultats!$C$61+AY$27))*AY48</f>
        <v>357.84002974522895</v>
      </c>
      <c r="AZ60" s="205">
        <f>AY60*EXP(-(LN(2)/(Hypothèses_et_résultats!$C$61+AZ$27)))+(1-EXP(-(LN(2)/(Hypothèses_et_résultats!$C$61+AZ$27))))/(LN(2)/(Hypothèses_et_résultats!$C$61+AZ$27))*AZ48</f>
        <v>363.22209592402425</v>
      </c>
      <c r="BA60" s="205">
        <f>AZ60*EXP(-(LN(2)/(Hypothèses_et_résultats!$C$61+BA$27)))+(1-EXP(-(LN(2)/(Hypothèses_et_résultats!$C$61+BA$27))))/(LN(2)/(Hypothèses_et_résultats!$C$61+BA$27))*BA48</f>
        <v>368.56091172567812</v>
      </c>
      <c r="BB60" s="205">
        <f>BA60*EXP(-(LN(2)/(Hypothèses_et_résultats!$C$61+BB$27)))+(1-EXP(-(LN(2)/(Hypothèses_et_résultats!$C$61+BB$27))))/(LN(2)/(Hypothèses_et_résultats!$C$61+BB$27))*BB48</f>
        <v>373.85742290350066</v>
      </c>
      <c r="BC60" s="205">
        <f>BB60*EXP(-(LN(2)/(Hypothèses_et_résultats!$C$61+BC$27)))+(1-EXP(-(LN(2)/(Hypothèses_et_résultats!$C$61+BC$27))))/(LN(2)/(Hypothèses_et_résultats!$C$61+BC$27))*BC48</f>
        <v>379.11255559693114</v>
      </c>
      <c r="BD60" s="205">
        <f>BC60*EXP(-(LN(2)/(Hypothèses_et_résultats!$C$61+BD$27)))+(1-EXP(-(LN(2)/(Hypothèses_et_résultats!$C$61+BD$27))))/(LN(2)/(Hypothèses_et_résultats!$C$61+BD$27))*BD48</f>
        <v>384.32721675503336</v>
      </c>
      <c r="BE60" s="205">
        <f>BD60*EXP(-(LN(2)/(Hypothèses_et_résultats!$C$61+BE$27)))+(1-EXP(-(LN(2)/(Hypothèses_et_résultats!$C$61+BE$27))))/(LN(2)/(Hypothèses_et_résultats!$C$61+BE$27))*BE48</f>
        <v>389.50229455048645</v>
      </c>
      <c r="BF60" s="205">
        <f>BE60*EXP(-(LN(2)/(Hypothèses_et_résultats!$C$61+BF$27)))+(1-EXP(-(LN(2)/(Hypothèses_et_résultats!$C$61+BF$27))))/(LN(2)/(Hypothèses_et_résultats!$C$61+BF$27))*BF48</f>
        <v>394.63865878429306</v>
      </c>
      <c r="BG60" s="205">
        <f>BF60*EXP(-(LN(2)/(Hypothèses_et_résultats!$C$61+BG$27)))+(1-EXP(-(LN(2)/(Hypothèses_et_résultats!$C$61+BG$27))))/(LN(2)/(Hypothèses_et_résultats!$C$61+BG$27))*BG48</f>
        <v>399.73716128141984</v>
      </c>
      <c r="BH60" s="205">
        <f>BG60*EXP(-(LN(2)/(Hypothèses_et_résultats!$C$61+BH$27)))+(1-EXP(-(LN(2)/(Hypothèses_et_résultats!$C$61+BH$27))))/(LN(2)/(Hypothèses_et_résultats!$C$61+BH$27))*BH48</f>
        <v>404.79863627758237</v>
      </c>
      <c r="BI60" s="205">
        <f>BH60*EXP(-(LN(2)/(Hypothèses_et_résultats!$C$61+BI$27)))+(1-EXP(-(LN(2)/(Hypothèses_et_résultats!$C$61+BI$27))))/(LN(2)/(Hypothèses_et_résultats!$C$61+BI$27))*BI48</f>
        <v>409.82390079737894</v>
      </c>
      <c r="BJ60" s="205">
        <f>BI60*EXP(-(LN(2)/(Hypothèses_et_résultats!$C$61+BJ$27)))+(1-EXP(-(LN(2)/(Hypothèses_et_résultats!$C$61+BJ$27))))/(LN(2)/(Hypothèses_et_résultats!$C$61+BJ$27))*BJ48</f>
        <v>414.81375502397532</v>
      </c>
      <c r="BK60" s="205">
        <f>BJ60*EXP(-(LN(2)/(Hypothèses_et_résultats!$C$61+BK$27)))+(1-EXP(-(LN(2)/(Hypothèses_et_résultats!$C$61+BK$27))))/(LN(2)/(Hypothèses_et_résultats!$C$61+BK$27))*BK48</f>
        <v>419.76898266053553</v>
      </c>
      <c r="BL60" s="205">
        <f>BK60*EXP(-(LN(2)/(Hypothèses_et_résultats!$C$61+BL$27)))+(1-EXP(-(LN(2)/(Hypothèses_et_résultats!$C$61+BL$27))))/(LN(2)/(Hypothèses_et_résultats!$C$61+BL$27))*BL48</f>
        <v>424.69035128359008</v>
      </c>
      <c r="BM60" s="205">
        <f>BL60*EXP(-(LN(2)/(Hypothèses_et_résultats!$C$61+BM$27)))+(1-EXP(-(LN(2)/(Hypothèses_et_résultats!$C$61+BM$27))))/(LN(2)/(Hypothèses_et_résultats!$C$61+BM$27))*BM48</f>
        <v>429.57861268852861</v>
      </c>
      <c r="BN60" s="205">
        <f>BM60*EXP(-(LN(2)/(Hypothèses_et_résultats!$C$61+BN$27)))+(1-EXP(-(LN(2)/(Hypothèses_et_résultats!$C$61+BN$27))))/(LN(2)/(Hypothèses_et_résultats!$C$61+BN$27))*BN48</f>
        <v>434.43450322739892</v>
      </c>
      <c r="BO60" s="205">
        <f>BN60*EXP(-(LN(2)/(Hypothèses_et_résultats!$C$61+BO$27)))+(1-EXP(-(LN(2)/(Hypothèses_et_résultats!$C$61+BO$27))))/(LN(2)/(Hypothèses_et_résultats!$C$61+BO$27))*BO48</f>
        <v>439.25874413918996</v>
      </c>
      <c r="BP60" s="205">
        <f>BO60*EXP(-(LN(2)/(Hypothèses_et_résultats!$C$61+BP$27)))+(1-EXP(-(LN(2)/(Hypothèses_et_résultats!$C$61+BP$27))))/(LN(2)/(Hypothèses_et_résultats!$C$61+BP$27))*BP48</f>
        <v>444.05204187277292</v>
      </c>
      <c r="BQ60" s="205">
        <f>BP60*EXP(-(LN(2)/(Hypothèses_et_résultats!$C$61+BQ$27)))+(1-EXP(-(LN(2)/(Hypothèses_et_résultats!$C$61+BQ$27))))/(LN(2)/(Hypothèses_et_résultats!$C$61+BQ$27))*BQ48</f>
        <v>448.81508840266918</v>
      </c>
      <c r="BR60" s="205">
        <f>BQ60*EXP(-(LN(2)/(Hypothèses_et_résultats!$C$61+BR$27)))+(1-EXP(-(LN(2)/(Hypothèses_et_résultats!$C$61+BR$27))))/(LN(2)/(Hypothèses_et_résultats!$C$61+BR$27))*BR48</f>
        <v>453.54856153781111</v>
      </c>
      <c r="BS60" s="205">
        <f>BR60*EXP(-(LN(2)/(Hypothèses_et_résultats!$C$61+BS$27)))+(1-EXP(-(LN(2)/(Hypothèses_et_résultats!$C$61+BS$27))))/(LN(2)/(Hypothèses_et_résultats!$C$61+BS$27))*BS48</f>
        <v>458.25312522345644</v>
      </c>
    </row>
    <row r="61" spans="1:1021" ht="15.75" customHeight="1">
      <c r="B61" s="60"/>
      <c r="C61" s="46"/>
      <c r="D61" s="46"/>
      <c r="E61" s="207" t="s">
        <v>149</v>
      </c>
      <c r="F61" s="204">
        <v>26.187957041315101</v>
      </c>
      <c r="G61" s="204">
        <v>26.239267463870721</v>
      </c>
      <c r="H61" s="204">
        <v>26.339821215458951</v>
      </c>
      <c r="I61" s="204">
        <v>26.486170187396521</v>
      </c>
      <c r="J61" s="204">
        <v>26.685398903846568</v>
      </c>
      <c r="K61" s="204">
        <v>26.850037682844924</v>
      </c>
      <c r="L61" s="204">
        <v>26.937829239046209</v>
      </c>
      <c r="M61" s="205">
        <f>L61*EXP(-(LN(2)/(Hypothèses_et_résultats!$C$62+M$27)))+(1-EXP(-(LN(2)/(Hypothèses_et_résultats!$C$62+M$27))))/(LN(2)/(Hypothèses_et_résultats!$C$62+M$27))*M49</f>
        <v>27.192142230230701</v>
      </c>
      <c r="N61" s="205">
        <f>M61*EXP(-(LN(2)/(Hypothèses_et_résultats!$C$62+N$27)))+(1-EXP(-(LN(2)/(Hypothèses_et_résultats!$C$62+N$27))))/(LN(2)/(Hypothèses_et_résultats!$C$62+N$27))*N49</f>
        <v>27.520241528060161</v>
      </c>
      <c r="O61" s="205">
        <f>N61*EXP(-(LN(2)/(Hypothèses_et_résultats!$C$62+O$27)))+(1-EXP(-(LN(2)/(Hypothèses_et_résultats!$C$62+O$27))))/(LN(2)/(Hypothèses_et_résultats!$C$62+O$27))*O49</f>
        <v>27.922462208002774</v>
      </c>
      <c r="P61" s="205">
        <f>O61*EXP(-(LN(2)/(Hypothèses_et_résultats!$C$62+P$27)))+(1-EXP(-(LN(2)/(Hypothèses_et_résultats!$C$62+P$27))))/(LN(2)/(Hypothèses_et_résultats!$C$62+P$27))*P49</f>
        <v>28.39926775954028</v>
      </c>
      <c r="Q61" s="205">
        <f>P61*EXP(-(LN(2)/(Hypothèses_et_résultats!$C$62+Q$27)))+(1-EXP(-(LN(2)/(Hypothèses_et_résultats!$C$62+Q$27))))/(LN(2)/(Hypothèses_et_résultats!$C$62+Q$27))*Q49</f>
        <v>28.912087071070534</v>
      </c>
      <c r="R61" s="205">
        <f>Q61*EXP(-(LN(2)/(Hypothèses_et_résultats!$C$62+R$27)))+(1-EXP(-(LN(2)/(Hypothèses_et_résultats!$C$62+R$27))))/(LN(2)/(Hypothèses_et_résultats!$C$62+R$27))*R49</f>
        <v>29.460478423547478</v>
      </c>
      <c r="S61" s="205">
        <f>R61*EXP(-(LN(2)/(Hypothèses_et_résultats!$C$62+S$27)))+(1-EXP(-(LN(2)/(Hypothèses_et_résultats!$C$62+S$27))))/(LN(2)/(Hypothèses_et_résultats!$C$62+S$27))*S49</f>
        <v>30.044048995408577</v>
      </c>
      <c r="T61" s="205">
        <f>S61*EXP(-(LN(2)/(Hypothèses_et_résultats!$C$62+T$27)))+(1-EXP(-(LN(2)/(Hypothèses_et_résultats!$C$62+T$27))))/(LN(2)/(Hypothèses_et_résultats!$C$62+T$27))*T49</f>
        <v>30.662450403989997</v>
      </c>
      <c r="U61" s="205">
        <f>T61*EXP(-(LN(2)/(Hypothèses_et_résultats!$C$62+U$27)))+(1-EXP(-(LN(2)/(Hypothèses_et_résultats!$C$62+U$27))))/(LN(2)/(Hypothèses_et_résultats!$C$62+U$27))*U49</f>
        <v>31.315374726109628</v>
      </c>
      <c r="V61" s="205">
        <f>U61*EXP(-(LN(2)/(Hypothèses_et_résultats!$C$62+V$27)))+(1-EXP(-(LN(2)/(Hypothèses_et_résultats!$C$62+V$27))))/(LN(2)/(Hypothèses_et_résultats!$C$62+V$27))*V49</f>
        <v>31.978282941949121</v>
      </c>
      <c r="W61" s="205">
        <f>V61*EXP(-(LN(2)/(Hypothèses_et_résultats!$C$62+W$27)))+(1-EXP(-(LN(2)/(Hypothèses_et_résultats!$C$62+W$27))))/(LN(2)/(Hypothèses_et_résultats!$C$62+W$27))*W49</f>
        <v>32.65108865223624</v>
      </c>
      <c r="X61" s="205">
        <f>W61*EXP(-(LN(2)/(Hypothèses_et_résultats!$C$62+X$27)))+(1-EXP(-(LN(2)/(Hypothèses_et_résultats!$C$62+X$27))))/(LN(2)/(Hypothèses_et_résultats!$C$62+X$27))*X49</f>
        <v>33.333708275463749</v>
      </c>
      <c r="Y61" s="205">
        <f>X61*EXP(-(LN(2)/(Hypothèses_et_résultats!$C$62+Y$27)))+(1-EXP(-(LN(2)/(Hypothèses_et_résultats!$C$62+Y$27))))/(LN(2)/(Hypothèses_et_résultats!$C$62+Y$27))*Y49</f>
        <v>34.026060942404627</v>
      </c>
      <c r="Z61" s="205">
        <f>Y61*EXP(-(LN(2)/(Hypothèses_et_résultats!$C$62+Z$27)))+(1-EXP(-(LN(2)/(Hypothèses_et_résultats!$C$62+Z$27))))/(LN(2)/(Hypothèses_et_résultats!$C$62+Z$27))*Z49</f>
        <v>34.728068395079774</v>
      </c>
      <c r="AA61" s="205">
        <f>Z61*EXP(-(LN(2)/(Hypothèses_et_résultats!$C$62+AA$27)))+(1-EXP(-(LN(2)/(Hypothèses_et_résultats!$C$62+AA$27))))/(LN(2)/(Hypothèses_et_résultats!$C$62+AA$27))*AA49</f>
        <v>35.43965488996929</v>
      </c>
      <c r="AB61" s="205">
        <f>AA61*EXP(-(LN(2)/(Hypothèses_et_résultats!$C$62+AB$27)))+(1-EXP(-(LN(2)/(Hypothèses_et_résultats!$C$62+AB$27))))/(LN(2)/(Hypothèses_et_résultats!$C$62+AB$27))*AB49</f>
        <v>36.160747105269031</v>
      </c>
      <c r="AC61" s="205">
        <f>AB61*EXP(-(LN(2)/(Hypothèses_et_résultats!$C$62+AC$27)))+(1-EXP(-(LN(2)/(Hypothèses_et_résultats!$C$62+AC$27))))/(LN(2)/(Hypothèses_et_résultats!$C$62+AC$27))*AC49</f>
        <v>36.891274052004491</v>
      </c>
      <c r="AD61" s="205">
        <f>AC61*EXP(-(LN(2)/(Hypothèses_et_résultats!$C$62+AD$27)))+(1-EXP(-(LN(2)/(Hypothèses_et_résultats!$C$62+AD$27))))/(LN(2)/(Hypothèses_et_résultats!$C$62+AD$27))*AD49</f>
        <v>37.631166988823594</v>
      </c>
      <c r="AE61" s="205">
        <f>AD61*EXP(-(LN(2)/(Hypothèses_et_résultats!$C$62+AE$27)))+(1-EXP(-(LN(2)/(Hypothèses_et_résultats!$C$62+AE$27))))/(LN(2)/(Hypothèses_et_résultats!$C$62+AE$27))*AE49</f>
        <v>38.380359340299016</v>
      </c>
      <c r="AF61" s="205">
        <f>AE61*EXP(-(LN(2)/(Hypothèses_et_résultats!$C$62+AF$27)))+(1-EXP(-(LN(2)/(Hypothèses_et_résultats!$C$62+AF$27))))/(LN(2)/(Hypothèses_et_résultats!$C$62+AF$27))*AF49</f>
        <v>39.13878661857936</v>
      </c>
      <c r="AG61" s="205">
        <f>AF61*EXP(-(LN(2)/(Hypothèses_et_résultats!$C$62+AG$27)))+(1-EXP(-(LN(2)/(Hypothèses_et_résultats!$C$62+AG$27))))/(LN(2)/(Hypothèses_et_résultats!$C$62+AG$27))*AG49</f>
        <v>39.90638634823641</v>
      </c>
      <c r="AH61" s="205">
        <f>AG61*EXP(-(LN(2)/(Hypothèses_et_résultats!$C$62+AH$27)))+(1-EXP(-(LN(2)/(Hypothèses_et_résultats!$C$62+AH$27))))/(LN(2)/(Hypothèses_et_résultats!$C$62+AH$27))*AH49</f>
        <v>40.683097994163553</v>
      </c>
      <c r="AI61" s="205">
        <f>AH61*EXP(-(LN(2)/(Hypothèses_et_résultats!$C$62+AI$27)))+(1-EXP(-(LN(2)/(Hypothèses_et_résultats!$C$62+AI$27))))/(LN(2)/(Hypothèses_et_résultats!$C$62+AI$27))*AI49</f>
        <v>41.468862892387527</v>
      </c>
      <c r="AJ61" s="205">
        <f>AI61*EXP(-(LN(2)/(Hypothèses_et_résultats!$C$62+AJ$27)))+(1-EXP(-(LN(2)/(Hypothèses_et_résultats!$C$62+AJ$27))))/(LN(2)/(Hypothèses_et_résultats!$C$62+AJ$27))*AJ49</f>
        <v>42.26362418366265</v>
      </c>
      <c r="AK61" s="205">
        <f>AJ61*EXP(-(LN(2)/(Hypothèses_et_résultats!$C$62+AK$27)))+(1-EXP(-(LN(2)/(Hypothèses_et_résultats!$C$62+AK$27))))/(LN(2)/(Hypothèses_et_résultats!$C$62+AK$27))*AK49</f>
        <v>43.067326749722945</v>
      </c>
      <c r="AL61" s="205">
        <f>AK61*EXP(-(LN(2)/(Hypothèses_et_résultats!$C$62+AL$27)))+(1-EXP(-(LN(2)/(Hypothèses_et_résultats!$C$62+AL$27))))/(LN(2)/(Hypothèses_et_résultats!$C$62+AL$27))*AL49</f>
        <v>43.879917152073986</v>
      </c>
      <c r="AM61" s="205">
        <f>AL61*EXP(-(LN(2)/(Hypothèses_et_résultats!$C$62+AM$27)))+(1-EXP(-(LN(2)/(Hypothèses_et_résultats!$C$62+AM$27))))/(LN(2)/(Hypothèses_et_résultats!$C$62+AM$27))*AM49</f>
        <v>44.70134357321178</v>
      </c>
      <c r="AN61" s="205">
        <f>AM61*EXP(-(LN(2)/(Hypothèses_et_résultats!$C$62+AN$27)))+(1-EXP(-(LN(2)/(Hypothèses_et_résultats!$C$62+AN$27))))/(LN(2)/(Hypothèses_et_résultats!$C$62+AN$27))*AN49</f>
        <v>45.531555760161709</v>
      </c>
      <c r="AO61" s="205">
        <f>AN61*EXP(-(LN(2)/(Hypothèses_et_résultats!$C$62+AO$27)))+(1-EXP(-(LN(2)/(Hypothèses_et_résultats!$C$62+AO$27))))/(LN(2)/(Hypothèses_et_résultats!$C$62+AO$27))*AO49</f>
        <v>46.3705049702357</v>
      </c>
      <c r="AP61" s="205">
        <f>AO61*EXP(-(LN(2)/(Hypothèses_et_résultats!$C$62+AP$27)))+(1-EXP(-(LN(2)/(Hypothèses_et_résultats!$C$62+AP$27))))/(LN(2)/(Hypothèses_et_résultats!$C$62+AP$27))*AP49</f>
        <v>47.203963577000643</v>
      </c>
      <c r="AQ61" s="205">
        <f>AP61*EXP(-(LN(2)/(Hypothèses_et_résultats!$C$62+AQ$27)))+(1-EXP(-(LN(2)/(Hypothèses_et_résultats!$C$62+AQ$27))))/(LN(2)/(Hypothèses_et_résultats!$C$62+AQ$27))*AQ49</f>
        <v>48.032040731180246</v>
      </c>
      <c r="AR61" s="205">
        <f>AQ61*EXP(-(LN(2)/(Hypothèses_et_résultats!$C$62+AR$27)))+(1-EXP(-(LN(2)/(Hypothèses_et_résultats!$C$62+AR$27))))/(LN(2)/(Hypothèses_et_résultats!$C$62+AR$27))*AR49</f>
        <v>48.854843564437033</v>
      </c>
      <c r="AS61" s="205">
        <f>AR61*EXP(-(LN(2)/(Hypothèses_et_résultats!$C$62+AS$27)))+(1-EXP(-(LN(2)/(Hypothèses_et_résultats!$C$62+AS$27))))/(LN(2)/(Hypothèses_et_résultats!$C$62+AS$27))*AS49</f>
        <v>49.672477228260163</v>
      </c>
      <c r="AT61" s="205">
        <f>AS61*EXP(-(LN(2)/(Hypothèses_et_résultats!$C$62+AT$27)))+(1-EXP(-(LN(2)/(Hypothèses_et_résultats!$C$62+AT$27))))/(LN(2)/(Hypothèses_et_résultats!$C$62+AT$27))*AT49</f>
        <v>50.485044932074601</v>
      </c>
      <c r="AU61" s="205">
        <f>AT61*EXP(-(LN(2)/(Hypothèses_et_résultats!$C$62+AU$27)))+(1-EXP(-(LN(2)/(Hypothèses_et_résultats!$C$62+AU$27))))/(LN(2)/(Hypothèses_et_résultats!$C$62+AU$27))*AU49</f>
        <v>51.292647980587894</v>
      </c>
      <c r="AV61" s="205">
        <f>AU61*EXP(-(LN(2)/(Hypothèses_et_résultats!$C$62+AV$27)))+(1-EXP(-(LN(2)/(Hypothèses_et_résultats!$C$62+AV$27))))/(LN(2)/(Hypothèses_et_résultats!$C$62+AV$27))*AV49</f>
        <v>52.095385810390383</v>
      </c>
      <c r="AW61" s="205">
        <f>AV61*EXP(-(LN(2)/(Hypothèses_et_résultats!$C$62+AW$27)))+(1-EXP(-(LN(2)/(Hypothèses_et_résultats!$C$62+AW$27))))/(LN(2)/(Hypothèses_et_résultats!$C$62+AW$27))*AW49</f>
        <v>52.893356025824311</v>
      </c>
      <c r="AX61" s="205">
        <f>AW61*EXP(-(LN(2)/(Hypothèses_et_résultats!$C$62+AX$27)))+(1-EXP(-(LN(2)/(Hypothèses_et_résultats!$C$62+AX$27))))/(LN(2)/(Hypothèses_et_résultats!$C$62+AX$27))*AX49</f>
        <v>53.686654434136976</v>
      </c>
      <c r="AY61" s="205">
        <f>AX61*EXP(-(LN(2)/(Hypothèses_et_résultats!$C$62+AY$27)))+(1-EXP(-(LN(2)/(Hypothèses_et_résultats!$C$62+AY$27))))/(LN(2)/(Hypothèses_et_résultats!$C$62+AY$27))*AY49</f>
        <v>54.475375079932846</v>
      </c>
      <c r="AZ61" s="205">
        <f>AY61*EXP(-(LN(2)/(Hypothèses_et_résultats!$C$62+AZ$27)))+(1-EXP(-(LN(2)/(Hypothèses_et_résultats!$C$62+AZ$27))))/(LN(2)/(Hypothèses_et_résultats!$C$62+AZ$27))*AZ49</f>
        <v>55.259610278939007</v>
      </c>
      <c r="BA61" s="205">
        <f>AZ61*EXP(-(LN(2)/(Hypothèses_et_résultats!$C$62+BA$27)))+(1-EXP(-(LN(2)/(Hypothèses_et_résultats!$C$62+BA$27))))/(LN(2)/(Hypothèses_et_résultats!$C$62+BA$27))*BA49</f>
        <v>56.039450651098278</v>
      </c>
      <c r="BB61" s="205">
        <f>BA61*EXP(-(LN(2)/(Hypothèses_et_résultats!$C$62+BB$27)))+(1-EXP(-(LN(2)/(Hypothèses_et_résultats!$C$62+BB$27))))/(LN(2)/(Hypothèses_et_résultats!$C$62+BB$27))*BB49</f>
        <v>56.814985153003832</v>
      </c>
      <c r="BC61" s="205">
        <f>BB61*EXP(-(LN(2)/(Hypothèses_et_résultats!$C$62+BC$27)))+(1-EXP(-(LN(2)/(Hypothèses_et_résultats!$C$62+BC$27))))/(LN(2)/(Hypothèses_et_résultats!$C$62+BC$27))*BC49</f>
        <v>57.586301109688918</v>
      </c>
      <c r="BD61" s="205">
        <f>BC61*EXP(-(LN(2)/(Hypothèses_et_résultats!$C$62+BD$27)))+(1-EXP(-(LN(2)/(Hypothèses_et_résultats!$C$62+BD$27))))/(LN(2)/(Hypothèses_et_résultats!$C$62+BD$27))*BD49</f>
        <v>58.353484245785026</v>
      </c>
      <c r="BE61" s="205">
        <f>BD61*EXP(-(LN(2)/(Hypothèses_et_résultats!$C$62+BE$27)))+(1-EXP(-(LN(2)/(Hypothèses_et_résultats!$C$62+BE$27))))/(LN(2)/(Hypothèses_et_résultats!$C$62+BE$27))*BE49</f>
        <v>59.116618716061474</v>
      </c>
      <c r="BF61" s="205">
        <f>BE61*EXP(-(LN(2)/(Hypothèses_et_résultats!$C$62+BF$27)))+(1-EXP(-(LN(2)/(Hypothèses_et_résultats!$C$62+BF$27))))/(LN(2)/(Hypothèses_et_résultats!$C$62+BF$27))*BF49</f>
        <v>59.875787135359204</v>
      </c>
      <c r="BG61" s="205">
        <f>BF61*EXP(-(LN(2)/(Hypothèses_et_résultats!$C$62+BG$27)))+(1-EXP(-(LN(2)/(Hypothèses_et_résultats!$C$62+BG$27))))/(LN(2)/(Hypothèses_et_résultats!$C$62+BG$27))*BG49</f>
        <v>60.631070607931228</v>
      </c>
      <c r="BH61" s="205">
        <f>BG61*EXP(-(LN(2)/(Hypothèses_et_résultats!$C$62+BH$27)))+(1-EXP(-(LN(2)/(Hypothèses_et_résultats!$C$62+BH$27))))/(LN(2)/(Hypothèses_et_résultats!$C$62+BH$27))*BH49</f>
        <v>61.382548756201963</v>
      </c>
      <c r="BI61" s="205">
        <f>BH61*EXP(-(LN(2)/(Hypothèses_et_résultats!$C$62+BI$27)))+(1-EXP(-(LN(2)/(Hypothèses_et_résultats!$C$62+BI$27))))/(LN(2)/(Hypothèses_et_résultats!$C$62+BI$27))*BI49</f>
        <v>62.130299748957384</v>
      </c>
      <c r="BJ61" s="205">
        <f>BI61*EXP(-(LN(2)/(Hypothèses_et_résultats!$C$62+BJ$27)))+(1-EXP(-(LN(2)/(Hypothèses_et_résultats!$C$62+BJ$27))))/(LN(2)/(Hypothèses_et_résultats!$C$62+BJ$27))*BJ49</f>
        <v>62.874400328977671</v>
      </c>
      <c r="BK61" s="205">
        <f>BJ61*EXP(-(LN(2)/(Hypothèses_et_résultats!$C$62+BK$27)))+(1-EXP(-(LN(2)/(Hypothèses_et_résultats!$C$62+BK$27))))/(LN(2)/(Hypothèses_et_résultats!$C$62+BK$27))*BK49</f>
        <v>63.614925840123846</v>
      </c>
      <c r="BL61" s="205">
        <f>BK61*EXP(-(LN(2)/(Hypothèses_et_résultats!$C$62+BL$27)))+(1-EXP(-(LN(2)/(Hypothèses_et_résultats!$C$62+BL$27))))/(LN(2)/(Hypothèses_et_résultats!$C$62+BL$27))*BL49</f>
        <v>64.351950253889527</v>
      </c>
      <c r="BM61" s="205">
        <f>BL61*EXP(-(LN(2)/(Hypothèses_et_résultats!$C$62+BM$27)))+(1-EXP(-(LN(2)/(Hypothèses_et_résultats!$C$62+BM$27))))/(LN(2)/(Hypothèses_et_résultats!$C$62+BM$27))*BM49</f>
        <v>65.085546195428861</v>
      </c>
      <c r="BN61" s="205">
        <f>BM61*EXP(-(LN(2)/(Hypothèses_et_résultats!$C$62+BN$27)))+(1-EXP(-(LN(2)/(Hypothèses_et_résultats!$C$62+BN$27))))/(LN(2)/(Hypothèses_et_résultats!$C$62+BN$27))*BN49</f>
        <v>65.815784969071203</v>
      </c>
      <c r="BO61" s="205">
        <f>BN61*EXP(-(LN(2)/(Hypothèses_et_résultats!$C$62+BO$27)))+(1-EXP(-(LN(2)/(Hypothèses_et_résultats!$C$62+BO$27))))/(LN(2)/(Hypothèses_et_résultats!$C$62+BO$27))*BO49</f>
        <v>66.542736583333237</v>
      </c>
      <c r="BP61" s="205">
        <f>BO61*EXP(-(LN(2)/(Hypothèses_et_résultats!$C$62+BP$27)))+(1-EXP(-(LN(2)/(Hypothèses_et_résultats!$C$62+BP$27))))/(LN(2)/(Hypothèses_et_résultats!$C$62+BP$27))*BP49</f>
        <v>67.266469775438694</v>
      </c>
      <c r="BQ61" s="205">
        <f>BP61*EXP(-(LN(2)/(Hypothèses_et_résultats!$C$62+BQ$27)))+(1-EXP(-(LN(2)/(Hypothèses_et_résultats!$C$62+BQ$27))))/(LN(2)/(Hypothèses_et_résultats!$C$62+BQ$27))*BQ49</f>
        <v>67.987052035355731</v>
      </c>
      <c r="BR61" s="205">
        <f>BQ61*EXP(-(LN(2)/(Hypothèses_et_résultats!$C$62+BR$27)))+(1-EXP(-(LN(2)/(Hypothèses_et_résultats!$C$62+BR$27))))/(LN(2)/(Hypothèses_et_résultats!$C$62+BR$27))*BR49</f>
        <v>68.704549629361892</v>
      </c>
      <c r="BS61" s="205">
        <f>BR61*EXP(-(LN(2)/(Hypothèses_et_résultats!$C$62+BS$27)))+(1-EXP(-(LN(2)/(Hypothèses_et_résultats!$C$62+BS$27))))/(LN(2)/(Hypothèses_et_résultats!$C$62+BS$27))*BS49</f>
        <v>69.419027623146192</v>
      </c>
    </row>
    <row r="62" spans="1:1021" ht="15.75" customHeight="1">
      <c r="B62" s="60"/>
      <c r="C62" s="46"/>
      <c r="D62" s="46"/>
      <c r="E62" s="206" t="s">
        <v>150</v>
      </c>
      <c r="F62" s="204">
        <v>39.096768574032609</v>
      </c>
      <c r="G62" s="204">
        <v>38.729196686285867</v>
      </c>
      <c r="H62" s="204">
        <v>38.144995252159312</v>
      </c>
      <c r="I62" s="204">
        <v>37.640481973577565</v>
      </c>
      <c r="J62" s="204">
        <v>37.047666113302618</v>
      </c>
      <c r="K62" s="204">
        <v>36.41332134847957</v>
      </c>
      <c r="L62" s="204">
        <v>36.074114003391934</v>
      </c>
      <c r="M62" s="205">
        <f>L62*EXP(-(LN(2)/(Hypothèses_et_résultats!$C$63+M30)))+(1-EXP(-(LN(2)/(Hypothèses_et_résultats!$C$63+M30))))/(LN(2)/(Hypothèses_et_résultats!$C$63+M30))*M50</f>
        <v>36.139585848275871</v>
      </c>
      <c r="N62" s="205">
        <f>M62*EXP(-(LN(2)/(Hypothèses_et_résultats!$C$63+N30)))+(1-EXP(-(LN(2)/(Hypothèses_et_résultats!$C$63+N30))))/(LN(2)/(Hypothèses_et_résultats!$C$63+N30))*N50</f>
        <v>36.200744750826814</v>
      </c>
      <c r="O62" s="205">
        <f>N62*EXP(-(LN(2)/(Hypothèses_et_résultats!$C$63+O30)))+(1-EXP(-(LN(2)/(Hypothèses_et_résultats!$C$63+O30))))/(LN(2)/(Hypothèses_et_résultats!$C$63+O30))*O50</f>
        <v>36.251379233381449</v>
      </c>
      <c r="P62" s="205">
        <f>O62*EXP(-(LN(2)/(Hypothèses_et_résultats!$C$63+P30)))+(1-EXP(-(LN(2)/(Hypothèses_et_résultats!$C$63+P30))))/(LN(2)/(Hypothèses_et_résultats!$C$63+P30))*P50</f>
        <v>36.285827023375965</v>
      </c>
      <c r="Q62" s="205">
        <f>P62*EXP(-(LN(2)/(Hypothèses_et_résultats!$C$63+Q30)))+(1-EXP(-(LN(2)/(Hypothèses_et_résultats!$C$63+Q30))))/(LN(2)/(Hypothèses_et_résultats!$C$63+Q30))*Q50</f>
        <v>36.363868625933499</v>
      </c>
      <c r="R62" s="205">
        <f>Q62*EXP(-(LN(2)/(Hypothèses_et_résultats!$C$63+R30)))+(1-EXP(-(LN(2)/(Hypothèses_et_résultats!$C$63+R30))))/(LN(2)/(Hypothèses_et_résultats!$C$63+R30))*R50</f>
        <v>36.481056983045939</v>
      </c>
      <c r="S62" s="205">
        <f>R62*EXP(-(LN(2)/(Hypothèses_et_résultats!$C$63+S30)))+(1-EXP(-(LN(2)/(Hypothèses_et_résultats!$C$63+S30))))/(LN(2)/(Hypothèses_et_résultats!$C$63+S30))*S50</f>
        <v>36.633460278548377</v>
      </c>
      <c r="T62" s="205">
        <f>S62*EXP(-(LN(2)/(Hypothèses_et_résultats!$C$63+T30)))+(1-EXP(-(LN(2)/(Hypothèses_et_résultats!$C$63+T30))))/(LN(2)/(Hypothèses_et_résultats!$C$63+T30))*T50</f>
        <v>36.81759773119807</v>
      </c>
      <c r="U62" s="205">
        <f>T62*EXP(-(LN(2)/(Hypothèses_et_résultats!$C$63+U30)))+(1-EXP(-(LN(2)/(Hypothèses_et_résultats!$C$63+U30))))/(LN(2)/(Hypothèses_et_résultats!$C$63+U30))*U50</f>
        <v>37.030383926698626</v>
      </c>
      <c r="V62" s="205">
        <f>U62*EXP(-(LN(2)/(Hypothèses_et_résultats!$C$63+V30)))+(1-EXP(-(LN(2)/(Hypothèses_et_résultats!$C$63+V30))))/(LN(2)/(Hypothèses_et_résultats!$C$63+V30))*V50</f>
        <v>37.232422967750871</v>
      </c>
      <c r="W62" s="205">
        <f>V62*EXP(-(LN(2)/(Hypothèses_et_résultats!$C$63+W30)))+(1-EXP(-(LN(2)/(Hypothèses_et_résultats!$C$63+W30))))/(LN(2)/(Hypothèses_et_résultats!$C$63+W30))*W50</f>
        <v>37.424658670314344</v>
      </c>
      <c r="X62" s="205">
        <f>W62*EXP(-(LN(2)/(Hypothèses_et_résultats!$C$63+X30)))+(1-EXP(-(LN(2)/(Hypothèses_et_résultats!$C$63+X30))))/(LN(2)/(Hypothèses_et_résultats!$C$63+X30))*X50</f>
        <v>37.607944132419007</v>
      </c>
      <c r="Y62" s="205">
        <f>X62*EXP(-(LN(2)/(Hypothèses_et_résultats!$C$63+Y30)))+(1-EXP(-(LN(2)/(Hypothèses_et_résultats!$C$63+Y30))))/(LN(2)/(Hypothèses_et_résultats!$C$63+Y30))*Y50</f>
        <v>37.783050780604711</v>
      </c>
      <c r="Z62" s="205">
        <f>Y62*EXP(-(LN(2)/(Hypothèses_et_résultats!$C$63+Z30)))+(1-EXP(-(LN(2)/(Hypothèses_et_résultats!$C$63+Z30))))/(LN(2)/(Hypothèses_et_résultats!$C$63+Z30))*Z50</f>
        <v>37.950676481918123</v>
      </c>
      <c r="AA62" s="205">
        <f>Z62*EXP(-(LN(2)/(Hypothèses_et_résultats!$C$63+AA30)))+(1-EXP(-(LN(2)/(Hypothèses_et_résultats!$C$63+AA30))))/(LN(2)/(Hypothèses_et_résultats!$C$63+AA30))*AA50</f>
        <v>38.111452821301881</v>
      </c>
      <c r="AB62" s="205">
        <f>AA62*EXP(-(LN(2)/(Hypothèses_et_résultats!$C$63+AB30)))+(1-EXP(-(LN(2)/(Hypothèses_et_résultats!$C$63+AB30))))/(LN(2)/(Hypothèses_et_résultats!$C$63+AB30))*AB50</f>
        <v>38.265951633193502</v>
      </c>
      <c r="AC62" s="205">
        <f>AB62*EXP(-(LN(2)/(Hypothèses_et_résultats!$C$63+AC30)))+(1-EXP(-(LN(2)/(Hypothèses_et_résultats!$C$63+AC30))))/(LN(2)/(Hypothèses_et_résultats!$C$63+AC30))*AC50</f>
        <v>38.414690866388469</v>
      </c>
      <c r="AD62" s="205">
        <f>AC62*EXP(-(LN(2)/(Hypothèses_et_résultats!$C$63+AD30)))+(1-EXP(-(LN(2)/(Hypothèses_et_résultats!$C$63+AD30))))/(LN(2)/(Hypothèses_et_résultats!$C$63+AD30))*AD50</f>
        <v>38.558139852565994</v>
      </c>
      <c r="AE62" s="205">
        <f>AD62*EXP(-(LN(2)/(Hypothèses_et_résultats!$C$63+AE30)))+(1-EXP(-(LN(2)/(Hypothèses_et_résultats!$C$63+AE30))))/(LN(2)/(Hypothèses_et_résultats!$C$63+AE30))*AE50</f>
        <v>38.696724041197683</v>
      </c>
      <c r="AF62" s="205">
        <f>AE62*EXP(-(LN(2)/(Hypothèses_et_résultats!$C$63+AF30)))+(1-EXP(-(LN(2)/(Hypothèses_et_résultats!$C$63+AF30))))/(LN(2)/(Hypothèses_et_résultats!$C$63+AF30))*AF50</f>
        <v>38.83082925674519</v>
      </c>
      <c r="AG62" s="205">
        <f>AF62*EXP(-(LN(2)/(Hypothèses_et_résultats!$C$63+AG30)))+(1-EXP(-(LN(2)/(Hypothèses_et_résultats!$C$63+AG30))))/(LN(2)/(Hypothèses_et_résultats!$C$63+AG30))*AG50</f>
        <v>38.960805528002489</v>
      </c>
      <c r="AH62" s="205">
        <f>AG62*EXP(-(LN(2)/(Hypothèses_et_résultats!$C$63+AH30)))+(1-EXP(-(LN(2)/(Hypothèses_et_résultats!$C$63+AH30))))/(LN(2)/(Hypothèses_et_résultats!$C$63+AH30))*AH50</f>
        <v>39.08697053406344</v>
      </c>
      <c r="AI62" s="205">
        <f>AH62*EXP(-(LN(2)/(Hypothèses_et_résultats!$C$63+AI30)))+(1-EXP(-(LN(2)/(Hypothèses_et_résultats!$C$63+AI30))))/(LN(2)/(Hypothèses_et_résultats!$C$63+AI30))*AI50</f>
        <v>39.209612706618401</v>
      </c>
      <c r="AJ62" s="205">
        <f>AI62*EXP(-(LN(2)/(Hypothèses_et_résultats!$C$63+AJ30)))+(1-EXP(-(LN(2)/(Hypothèses_et_résultats!$C$63+AJ30))))/(LN(2)/(Hypothèses_et_résultats!$C$63+AJ30))*AJ50</f>
        <v>39.328994024035843</v>
      </c>
      <c r="AK62" s="205">
        <f>AJ62*EXP(-(LN(2)/(Hypothèses_et_résultats!$C$63+AK30)))+(1-EXP(-(LN(2)/(Hypothèses_et_résultats!$C$63+AK30))))/(LN(2)/(Hypothèses_et_résultats!$C$63+AK30))*AK50</f>
        <v>39.445352528905964</v>
      </c>
      <c r="AL62" s="205">
        <f>AK62*EXP(-(LN(2)/(Hypothèses_et_résultats!$C$63+AL30)))+(1-EXP(-(LN(2)/(Hypothèses_et_résultats!$C$63+AL30))))/(LN(2)/(Hypothèses_et_résultats!$C$63+AL30))*AL50</f>
        <v>39.558904597360254</v>
      </c>
      <c r="AM62" s="205">
        <f>AL62*EXP(-(LN(2)/(Hypothèses_et_résultats!$C$63+AM30)))+(1-EXP(-(LN(2)/(Hypothèses_et_résultats!$C$63+AM30))))/(LN(2)/(Hypothèses_et_résultats!$C$63+AM30))*AM50</f>
        <v>39.669846985485741</v>
      </c>
      <c r="AN62" s="205">
        <f>AM62*EXP(-(LN(2)/(Hypothèses_et_résultats!$C$63+AN30)))+(1-EXP(-(LN(2)/(Hypothèses_et_résultats!$C$63+AN30))))/(LN(2)/(Hypothèses_et_résultats!$C$63+AN30))*AN50</f>
        <v>39.778358675484881</v>
      </c>
      <c r="AO62" s="205">
        <f>AN62*EXP(-(LN(2)/(Hypothèses_et_résultats!$C$63+AO30)))+(1-EXP(-(LN(2)/(Hypothèses_et_résultats!$C$63+AO30))))/(LN(2)/(Hypothèses_et_résultats!$C$63+AO30))*AO50</f>
        <v>39.884602541854044</v>
      </c>
      <c r="AP62" s="205">
        <f>AO62*EXP(-(LN(2)/(Hypothèses_et_résultats!$C$63+AP30)))+(1-EXP(-(LN(2)/(Hypothèses_et_résultats!$C$63+AP30))))/(LN(2)/(Hypothèses_et_résultats!$C$63+AP30))*AP50</f>
        <v>39.98652697022937</v>
      </c>
      <c r="AQ62" s="205">
        <f>AP62*EXP(-(LN(2)/(Hypothèses_et_résultats!$C$63+AQ30)))+(1-EXP(-(LN(2)/(Hypothèses_et_résultats!$C$63+AQ30))))/(LN(2)/(Hypothèses_et_résultats!$C$63+AQ30))*AQ50</f>
        <v>40.084481296524245</v>
      </c>
      <c r="AR62" s="205">
        <f>AQ62*EXP(-(LN(2)/(Hypothèses_et_résultats!$C$63+AR30)))+(1-EXP(-(LN(2)/(Hypothèses_et_résultats!$C$63+AR30))))/(LN(2)/(Hypothèses_et_résultats!$C$63+AR30))*AR50</f>
        <v>40.17878588954602</v>
      </c>
      <c r="AS62" s="205">
        <f>AR62*EXP(-(LN(2)/(Hypothèses_et_résultats!$C$63+AS30)))+(1-EXP(-(LN(2)/(Hypothèses_et_résultats!$C$63+AS30))))/(LN(2)/(Hypothèses_et_résultats!$C$63+AS30))*AS50</f>
        <v>40.269734592939919</v>
      </c>
      <c r="AT62" s="205">
        <f>AS62*EXP(-(LN(2)/(Hypothèses_et_résultats!$C$63+AT30)))+(1-EXP(-(LN(2)/(Hypothèses_et_résultats!$C$63+AT30))))/(LN(2)/(Hypothèses_et_résultats!$C$63+AT30))*AT50</f>
        <v>40.357596957915767</v>
      </c>
      <c r="AU62" s="205">
        <f>AT62*EXP(-(LN(2)/(Hypothèses_et_résultats!$C$63+AU30)))+(1-EXP(-(LN(2)/(Hypothèses_et_résultats!$C$63+AU30))))/(LN(2)/(Hypothèses_et_résultats!$C$63+AU30))*AU50</f>
        <v>40.442620284969522</v>
      </c>
      <c r="AV62" s="205">
        <f>AU62*EXP(-(LN(2)/(Hypothèses_et_résultats!$C$63+AV30)))+(1-EXP(-(LN(2)/(Hypothèses_et_résultats!$C$63+AV30))))/(LN(2)/(Hypothèses_et_résultats!$C$63+AV30))*AV50</f>
        <v>40.525031491201332</v>
      </c>
      <c r="AW62" s="205">
        <f>AV62*EXP(-(LN(2)/(Hypothèses_et_résultats!$C$63+AW30)))+(1-EXP(-(LN(2)/(Hypothèses_et_résultats!$C$63+AW30))))/(LN(2)/(Hypothèses_et_résultats!$C$63+AW30))*AW50</f>
        <v>40.605038818366275</v>
      </c>
      <c r="AX62" s="205">
        <f>AW62*EXP(-(LN(2)/(Hypothèses_et_résultats!$C$63+AX30)))+(1-EXP(-(LN(2)/(Hypothèses_et_résultats!$C$63+AX30))))/(LN(2)/(Hypothèses_et_résultats!$C$63+AX30))*AX50</f>
        <v>40.682833395459575</v>
      </c>
      <c r="AY62" s="205">
        <f>AX62*EXP(-(LN(2)/(Hypothèses_et_résultats!$C$63+AY30)))+(1-EXP(-(LN(2)/(Hypothèses_et_résultats!$C$63+AY30))))/(LN(2)/(Hypothèses_et_résultats!$C$63+AY30))*AY50</f>
        <v>40.758590668423246</v>
      </c>
      <c r="AZ62" s="205">
        <f>AY62*EXP(-(LN(2)/(Hypothèses_et_résultats!$C$63+AZ30)))+(1-EXP(-(LN(2)/(Hypothèses_et_résultats!$C$63+AZ30))))/(LN(2)/(Hypothèses_et_résultats!$C$63+AZ30))*AZ50</f>
        <v>40.832471708454968</v>
      </c>
      <c r="BA62" s="205">
        <f>AZ62*EXP(-(LN(2)/(Hypothèses_et_résultats!$C$63+BA30)))+(1-EXP(-(LN(2)/(Hypothèses_et_résultats!$C$63+BA30))))/(LN(2)/(Hypothèses_et_résultats!$C$63+BA30))*BA50</f>
        <v>40.904624409392326</v>
      </c>
      <c r="BB62" s="205">
        <f>BA62*EXP(-(LN(2)/(Hypothèses_et_résultats!$C$63+BB30)))+(1-EXP(-(LN(2)/(Hypothèses_et_résultats!$C$63+BB30))))/(LN(2)/(Hypothèses_et_résultats!$C$63+BB30))*BB50</f>
        <v>40.975184583727867</v>
      </c>
      <c r="BC62" s="205">
        <f>BB62*EXP(-(LN(2)/(Hypothèses_et_résultats!$C$63+BC30)))+(1-EXP(-(LN(2)/(Hypothèses_et_résultats!$C$63+BC30))))/(LN(2)/(Hypothèses_et_résultats!$C$63+BC30))*BC50</f>
        <v>41.044276965974305</v>
      </c>
      <c r="BD62" s="205">
        <f>BC62*EXP(-(LN(2)/(Hypothèses_et_résultats!$C$63+BD30)))+(1-EXP(-(LN(2)/(Hypothèses_et_résultats!$C$63+BD30))))/(LN(2)/(Hypothèses_et_résultats!$C$63+BD30))*BD50</f>
        <v>41.112016131337541</v>
      </c>
      <c r="BE62" s="205">
        <f>BD62*EXP(-(LN(2)/(Hypothèses_et_résultats!$C$63+BE30)))+(1-EXP(-(LN(2)/(Hypothèses_et_résultats!$C$63+BE30))))/(LN(2)/(Hypothèses_et_résultats!$C$63+BE30))*BE50</f>
        <v>41.178507336960685</v>
      </c>
      <c r="BF62" s="205">
        <f>BE62*EXP(-(LN(2)/(Hypothèses_et_résultats!$C$63+BF30)))+(1-EXP(-(LN(2)/(Hypothèses_et_résultats!$C$63+BF30))))/(LN(2)/(Hypothèses_et_résultats!$C$63+BF30))*BF50</f>
        <v>41.243847292369828</v>
      </c>
      <c r="BG62" s="205">
        <f>BF62*EXP(-(LN(2)/(Hypothèses_et_résultats!$C$63+BG30)))+(1-EXP(-(LN(2)/(Hypothèses_et_résultats!$C$63+BG30))))/(LN(2)/(Hypothèses_et_résultats!$C$63+BG30))*BG50</f>
        <v>41.308124865175401</v>
      </c>
      <c r="BH62" s="205">
        <f>BG62*EXP(-(LN(2)/(Hypothèses_et_résultats!$C$63+BH30)))+(1-EXP(-(LN(2)/(Hypothèses_et_résultats!$C$63+BH30))))/(LN(2)/(Hypothèses_et_résultats!$C$63+BH30))*BH50</f>
        <v>41.371421727557149</v>
      </c>
      <c r="BI62" s="205">
        <f>BH62*EXP(-(LN(2)/(Hypothèses_et_résultats!$C$63+BI30)))+(1-EXP(-(LN(2)/(Hypothèses_et_résultats!$C$63+BI30))))/(LN(2)/(Hypothèses_et_résultats!$C$63+BI30))*BI50</f>
        <v>41.433812948581462</v>
      </c>
      <c r="BJ62" s="205">
        <f>BI62*EXP(-(LN(2)/(Hypothèses_et_résultats!$C$63+BJ30)))+(1-EXP(-(LN(2)/(Hypothèses_et_résultats!$C$63+BJ30))))/(LN(2)/(Hypothèses_et_résultats!$C$63+BJ30))*BJ50</f>
        <v>41.495367536962341</v>
      </c>
      <c r="BK62" s="205">
        <f>BJ62*EXP(-(LN(2)/(Hypothèses_et_résultats!$C$63+BK30)))+(1-EXP(-(LN(2)/(Hypothèses_et_résultats!$C$63+BK30))))/(LN(2)/(Hypothèses_et_résultats!$C$63+BK30))*BK50</f>
        <v>41.556148938478849</v>
      </c>
      <c r="BL62" s="205">
        <f>BK62*EXP(-(LN(2)/(Hypothèses_et_résultats!$C$63+BL30)))+(1-EXP(-(LN(2)/(Hypothèses_et_résultats!$C$63+BL30))))/(LN(2)/(Hypothèses_et_résultats!$C$63+BL30))*BL50</f>
        <v>41.616215491897762</v>
      </c>
      <c r="BM62" s="205">
        <f>BL62*EXP(-(LN(2)/(Hypothèses_et_résultats!$C$63+BM30)))+(1-EXP(-(LN(2)/(Hypothèses_et_résultats!$C$63+BM30))))/(LN(2)/(Hypothèses_et_résultats!$C$63+BM30))*BM50</f>
        <v>41.675620846918669</v>
      </c>
      <c r="BN62" s="205">
        <f>BM62*EXP(-(LN(2)/(Hypothèses_et_résultats!$C$63+BN30)))+(1-EXP(-(LN(2)/(Hypothèses_et_résultats!$C$63+BN30))))/(LN(2)/(Hypothèses_et_résultats!$C$63+BN30))*BN50</f>
        <v>41.734414347355631</v>
      </c>
      <c r="BO62" s="205">
        <f>BN62*EXP(-(LN(2)/(Hypothèses_et_résultats!$C$63+BO30)))+(1-EXP(-(LN(2)/(Hypothèses_et_résultats!$C$63+BO30))))/(LN(2)/(Hypothèses_et_résultats!$C$63+BO30))*BO50</f>
        <v>41.792641382493443</v>
      </c>
      <c r="BP62" s="205">
        <f>BO62*EXP(-(LN(2)/(Hypothèses_et_résultats!$C$63+BP30)))+(1-EXP(-(LN(2)/(Hypothèses_et_résultats!$C$63+BP30))))/(LN(2)/(Hypothèses_et_résultats!$C$63+BP30))*BP50</f>
        <v>41.850343709304163</v>
      </c>
      <c r="BQ62" s="205">
        <f>BP62*EXP(-(LN(2)/(Hypothèses_et_résultats!$C$63+BQ30)))+(1-EXP(-(LN(2)/(Hypothèses_et_résultats!$C$63+BQ30))))/(LN(2)/(Hypothèses_et_résultats!$C$63+BQ30))*BQ50</f>
        <v>41.907559747979462</v>
      </c>
      <c r="BR62" s="205">
        <f>BQ62*EXP(-(LN(2)/(Hypothèses_et_résultats!$C$63+BR30)))+(1-EXP(-(LN(2)/(Hypothèses_et_résultats!$C$63+BR30))))/(LN(2)/(Hypothèses_et_résultats!$C$63+BR30))*BR50</f>
        <v>41.964324853024117</v>
      </c>
      <c r="BS62" s="205">
        <f>BR62*EXP(-(LN(2)/(Hypothèses_et_résultats!$C$63+BS30)))+(1-EXP(-(LN(2)/(Hypothèses_et_résultats!$C$63+BS30))))/(LN(2)/(Hypothèses_et_résultats!$C$63+BS30))*BS50</f>
        <v>42.020671561964015</v>
      </c>
    </row>
    <row r="63" spans="1:1021" ht="15.75" customHeight="1">
      <c r="B63" s="44" t="s">
        <v>151</v>
      </c>
      <c r="C63" s="46"/>
      <c r="D63" s="46"/>
      <c r="E63" s="206" t="s">
        <v>152</v>
      </c>
      <c r="F63" s="204">
        <v>424</v>
      </c>
      <c r="G63" s="204">
        <v>417</v>
      </c>
      <c r="H63" s="204">
        <v>416</v>
      </c>
      <c r="I63" s="204">
        <v>408</v>
      </c>
      <c r="J63" s="204">
        <v>404</v>
      </c>
      <c r="K63" s="204">
        <v>412</v>
      </c>
      <c r="L63" s="204">
        <v>422</v>
      </c>
      <c r="M63" s="205">
        <f>L63*EXP(-(LN(2)/(Hypothèses_et_résultats!$C$64)))+(1-EXP(-(LN(2)/(Hypothèses_et_résultats!$C$64))))/(LN(2)/(Hypothèses_et_résultats!$C$64))*(M5*L2*0.9+M7*(M8/(1-M7))+(0.5*M7)*(-1)*(M36))</f>
        <v>440.63310873666245</v>
      </c>
      <c r="N63" s="205">
        <f>M63*EXP(-(LN(2)/(Hypothèses_et_résultats!$C$64)))+(1-EXP(-(LN(2)/(Hypothèses_et_résultats!$C$64))))/(LN(2)/(Hypothèses_et_résultats!$C$64))*(N5*M2*0.9+N7*(N8/(1-N7))+(0.5*N7)*(-1)*(N36))</f>
        <v>458.67238831987908</v>
      </c>
      <c r="O63" s="205">
        <f>N63*EXP(-(LN(2)/(Hypothèses_et_résultats!$C$64)))+(1-EXP(-(LN(2)/(Hypothèses_et_résultats!$C$64))))/(LN(2)/(Hypothèses_et_résultats!$C$64))*(O5*N2*0.9+O7*(O8/(1-O7))+(0.5*O7)*(-1)*(O36))</f>
        <v>476.11772718628424</v>
      </c>
      <c r="P63" s="205">
        <f>O63*EXP(-(LN(2)/(Hypothèses_et_résultats!$C$64)))+(1-EXP(-(LN(2)/(Hypothèses_et_résultats!$C$64))))/(LN(2)/(Hypothèses_et_résultats!$C$64))*(P5*O2*0.9+P7*(P8/(1-P7))+(0.5*P7)*(-1)*(P36))</f>
        <v>492.96801257627726</v>
      </c>
      <c r="Q63" s="205">
        <f>P63*EXP(-(LN(2)/(Hypothèses_et_résultats!$C$64)))+(1-EXP(-(LN(2)/(Hypothèses_et_résultats!$C$64))))/(LN(2)/(Hypothèses_et_résultats!$C$64))*(Q5*P2*0.9+Q7*(Q8/(1-Q7))+(0.5*Q7)*(-1)*(Q36))</f>
        <v>507.29297962851626</v>
      </c>
      <c r="R63" s="205">
        <f>Q63*EXP(-(LN(2)/(Hypothèses_et_résultats!$C$64)))+(1-EXP(-(LN(2)/(Hypothèses_et_résultats!$C$64))))/(LN(2)/(Hypothèses_et_résultats!$C$64))*(R5*Q2*0.9+R7*(R8/(1-R7))+(0.5*R7)*(-1)*(R36))</f>
        <v>519.27649420318255</v>
      </c>
      <c r="S63" s="205">
        <f>R63*EXP(-(LN(2)/(Hypothèses_et_résultats!$C$64)))+(1-EXP(-(LN(2)/(Hypothèses_et_résultats!$C$64))))/(LN(2)/(Hypothèses_et_résultats!$C$64))*(S5*R2*0.9+S7*(S8/(1-S7))+(0.5*S7)*(-1)*(S36))</f>
        <v>529.08830359586057</v>
      </c>
      <c r="T63" s="205">
        <f>S63*EXP(-(LN(2)/(Hypothèses_et_résultats!$C$64)))+(1-EXP(-(LN(2)/(Hypothèses_et_résultats!$C$64))))/(LN(2)/(Hypothèses_et_résultats!$C$64))*(T5*S2*0.9+T7*(T8/(1-T7))+(0.5*T7)*(-1)*(T36))</f>
        <v>536.88498201557309</v>
      </c>
      <c r="U63" s="205">
        <f>T63*EXP(-(LN(2)/(Hypothèses_et_résultats!$C$64)))+(1-EXP(-(LN(2)/(Hypothèses_et_résultats!$C$64))))/(LN(2)/(Hypothèses_et_résultats!$C$64))*(U5*T2*0.9+U7*(U8/(1-U7))+(0.5*U7)*(-1)*(U36))</f>
        <v>542.81081274697999</v>
      </c>
      <c r="V63" s="205">
        <f>U63*EXP(-(LN(2)/(Hypothèses_et_résultats!$C$64)))+(1-EXP(-(LN(2)/(Hypothèses_et_résultats!$C$64))))/(LN(2)/(Hypothèses_et_résultats!$C$64))*(V5*U2*0.9+V7*(V8/(1-V7))+(0.5*V7)*(-1)*(V36))</f>
        <v>548.61732033584565</v>
      </c>
      <c r="W63" s="205">
        <f>V63*EXP(-(LN(2)/(Hypothèses_et_résultats!$C$64)))+(1-EXP(-(LN(2)/(Hypothèses_et_résultats!$C$64))))/(LN(2)/(Hypothèses_et_résultats!$C$64))*(W5*V2*0.9+W7*(W8/(1-W7))+(0.5*W7)*(-1)*(W36))</f>
        <v>554.31023354759202</v>
      </c>
      <c r="X63" s="205">
        <f>W63*EXP(-(LN(2)/(Hypothèses_et_résultats!$C$64)))+(1-EXP(-(LN(2)/(Hypothèses_et_résultats!$C$64))))/(LN(2)/(Hypothèses_et_résultats!$C$64))*(X5*W2*0.9+X7*(X8/(1-X7))+(0.5*X7)*(-1)*(X36))</f>
        <v>559.89481509054963</v>
      </c>
      <c r="Y63" s="205">
        <f>X63*EXP(-(LN(2)/(Hypothèses_et_résultats!$C$64)))+(1-EXP(-(LN(2)/(Hypothèses_et_résultats!$C$64))))/(LN(2)/(Hypothèses_et_résultats!$C$64))*(Y5*X2*0.9+Y7*(Y8/(1-Y7))+(0.5*Y7)*(-1)*(Y36))</f>
        <v>565.37589282640693</v>
      </c>
      <c r="Z63" s="205">
        <f>Y63*EXP(-(LN(2)/(Hypothèses_et_résultats!$C$64)))+(1-EXP(-(LN(2)/(Hypothèses_et_résultats!$C$64))))/(LN(2)/(Hypothèses_et_résultats!$C$64))*(Z5*Y2*0.9+Z7*(Z8/(1-Z7))+(0.5*Z7)*(-1)*(Z36))</f>
        <v>570.75788889058902</v>
      </c>
      <c r="AA63" s="205">
        <f>Z63*EXP(-(LN(2)/(Hypothèses_et_résultats!$C$64)))+(1-EXP(-(LN(2)/(Hypothèses_et_résultats!$C$64))))/(LN(2)/(Hypothèses_et_résultats!$C$64))*(AA5*Z2*0.9+AA7*(AA8/(1-AA7))+(0.5*AA7)*(-1)*(AA36))</f>
        <v>576.04484686253181</v>
      </c>
      <c r="AB63" s="205">
        <f>AA63*EXP(-(LN(2)/(Hypothèses_et_résultats!$C$64)))+(1-EXP(-(LN(2)/(Hypothèses_et_résultats!$C$64))))/(LN(2)/(Hypothèses_et_résultats!$C$64))*(AB5*AA2*0.9+AB7*(AB8/(1-AB7))+(0.5*AB7)*(-1)*(AB36))</f>
        <v>581.24045711644396</v>
      </c>
      <c r="AC63" s="205">
        <f>AB63*EXP(-(LN(2)/(Hypothèses_et_résultats!$C$64)))+(1-EXP(-(LN(2)/(Hypothèses_et_résultats!$C$64))))/(LN(2)/(Hypothèses_et_résultats!$C$64))*(AC5*AB2*0.9+AC7*(AC8/(1-AC7))+(0.5*AC7)*(-1)*(AC36))</f>
        <v>586.3480804744047</v>
      </c>
      <c r="AD63" s="205">
        <f>AC63*EXP(-(LN(2)/(Hypothèses_et_résultats!$C$64)))+(1-EXP(-(LN(2)/(Hypothèses_et_résultats!$C$64))))/(LN(2)/(Hypothèses_et_résultats!$C$64))*(AD5*AC2*0.9+AD7*(AD8/(1-AD7))+(0.5*AD7)*(-1)*(AD36))</f>
        <v>591.37077027548355</v>
      </c>
      <c r="AE63" s="205">
        <f>AD63*EXP(-(LN(2)/(Hypothèses_et_résultats!$C$64)))+(1-EXP(-(LN(2)/(Hypothèses_et_résultats!$C$64))))/(LN(2)/(Hypothèses_et_résultats!$C$64))*(AE5*AD2*0.9+AE7*(AE8/(1-AE7))+(0.5*AE7)*(-1)*(AE36))</f>
        <v>596.31129296695804</v>
      </c>
      <c r="AF63" s="205">
        <f>AE63*EXP(-(LN(2)/(Hypothèses_et_résultats!$C$64)))+(1-EXP(-(LN(2)/(Hypothèses_et_résultats!$C$64))))/(LN(2)/(Hypothèses_et_résultats!$C$64))*(AF5*AE2*0.9+AF7*(AF8/(1-AF7))+(0.5*AF7)*(-1)*(AF36))</f>
        <v>601.17214731659874</v>
      </c>
      <c r="AG63" s="205">
        <f>AF63*EXP(-(LN(2)/(Hypothèses_et_résultats!$C$64)))+(1-EXP(-(LN(2)/(Hypothèses_et_résultats!$C$64))))/(LN(2)/(Hypothèses_et_résultats!$C$64))*(AG5*AF2*0.9+AG7*(AG8/(1-AG7))+(0.5*AG7)*(-1)*(AG36))</f>
        <v>605.95558233836493</v>
      </c>
      <c r="AH63" s="205">
        <f>AG63*EXP(-(LN(2)/(Hypothèses_et_résultats!$C$64)))+(1-EXP(-(LN(2)/(Hypothèses_et_résultats!$C$64))))/(LN(2)/(Hypothèses_et_résultats!$C$64))*(AH5*AG2*0.9+AH7*(AH8/(1-AH7))+(0.5*AH7)*(-1)*(AH36))</f>
        <v>610.66361401767017</v>
      </c>
      <c r="AI63" s="205">
        <f>AH63*EXP(-(LN(2)/(Hypothèses_et_résultats!$C$64)))+(1-EXP(-(LN(2)/(Hypothèses_et_résultats!$C$64))))/(LN(2)/(Hypothèses_et_résultats!$C$64))*(AI5*AH2*0.9+AI7*(AI8/(1-AI7))+(0.5*AI7)*(-1)*(AI36))</f>
        <v>615.29804091660696</v>
      </c>
      <c r="AJ63" s="205">
        <f>AI63*EXP(-(LN(2)/(Hypothèses_et_résultats!$C$64)))+(1-EXP(-(LN(2)/(Hypothèses_et_résultats!$C$64))))/(LN(2)/(Hypothèses_et_résultats!$C$64))*(AJ5*AI2*0.9+AJ7*(AJ8/(1-AJ7))+(0.5*AJ7)*(-1)*(AJ36))</f>
        <v>619.86045873413616</v>
      </c>
      <c r="AK63" s="205">
        <f>AJ63*EXP(-(LN(2)/(Hypothèses_et_résultats!$C$64)))+(1-EXP(-(LN(2)/(Hypothèses_et_résultats!$C$64))))/(LN(2)/(Hypothèses_et_résultats!$C$64))*(AK5*AJ2*0.9+AK7*(AK8/(1-AK7))+(0.5*AK7)*(-1)*(AK36))</f>
        <v>624.35227389122417</v>
      </c>
      <c r="AL63" s="205">
        <f>AK63*EXP(-(LN(2)/(Hypothèses_et_résultats!$C$64)))+(1-EXP(-(LN(2)/(Hypothèses_et_résultats!$C$64))))/(LN(2)/(Hypothèses_et_résultats!$C$64))*(AL5*AK2*0.9+AL7*(AL8/(1-AL7))+(0.5*AL7)*(-1)*(AL36))</f>
        <v>628.7747162062235</v>
      </c>
      <c r="AM63" s="205">
        <f>AL63*EXP(-(LN(2)/(Hypothèses_et_résultats!$C$64)))+(1-EXP(-(LN(2)/(Hypothèses_et_résultats!$C$64))))/(LN(2)/(Hypothèses_et_résultats!$C$64))*(AM5*AL2*0.9+AM7*(AM8/(1-AM7))+(0.5*AM7)*(-1)*(AM36))</f>
        <v>633.12885072142205</v>
      </c>
      <c r="AN63" s="205">
        <f>AM63*EXP(-(LN(2)/(Hypothèses_et_résultats!$C$64)))+(1-EXP(-(LN(2)/(Hypothèses_et_résultats!$C$64))))/(LN(2)/(Hypothèses_et_résultats!$C$64))*(AN5*AM2*0.9+AN7*(AN8/(1-AN7))+(0.5*AN7)*(-1)*(AN36))</f>
        <v>637.41558873760312</v>
      </c>
      <c r="AO63" s="205">
        <f>AN63*EXP(-(LN(2)/(Hypothèses_et_résultats!$C$64)))+(1-EXP(-(LN(2)/(Hypothèses_et_résultats!$C$64))))/(LN(2)/(Hypothèses_et_résultats!$C$64))*(AO5*AN2*0.9+AO7*(AO8/(1-AO7))+(0.5*AO7)*(-1)*(AO36))</f>
        <v>641.63569810965362</v>
      </c>
      <c r="AP63" s="205">
        <f>AO63*EXP(-(LN(2)/(Hypothèses_et_résultats!$C$64)))+(1-EXP(-(LN(2)/(Hypothèses_et_résultats!$C$64))))/(LN(2)/(Hypothèses_et_résultats!$C$64))*(AP5*AO2*0.9+AP7*(AP8/(1-AP7))+(0.5*AP7)*(-1)*(AP36))</f>
        <v>645.82516177835691</v>
      </c>
      <c r="AQ63" s="205">
        <f>AP63*EXP(-(LN(2)/(Hypothèses_et_résultats!$C$64)))+(1-EXP(-(LN(2)/(Hypothèses_et_résultats!$C$64))))/(LN(2)/(Hypothèses_et_résultats!$C$64))*(AQ5*AP2*0.9+AQ7*(AQ8/(1-AQ7))+(0.5*AQ7)*(-1)*(AQ36))</f>
        <v>649.98339099947407</v>
      </c>
      <c r="AR63" s="205">
        <f>AQ63*EXP(-(LN(2)/(Hypothèses_et_résultats!$C$64)))+(1-EXP(-(LN(2)/(Hypothèses_et_résultats!$C$64))))/(LN(2)/(Hypothèses_et_résultats!$C$64))*(AR5*AQ2*0.9+AR7*(AR8/(1-AR7))+(0.5*AR7)*(-1)*(AR36))</f>
        <v>654.10977902200341</v>
      </c>
      <c r="AS63" s="205">
        <f>AR63*EXP(-(LN(2)/(Hypothèses_et_résultats!$C$64)))+(1-EXP(-(LN(2)/(Hypothèses_et_résultats!$C$64))))/(LN(2)/(Hypothèses_et_résultats!$C$64))*(AS5*AR2*0.9+AS7*(AS8/(1-AS7))+(0.5*AS7)*(-1)*(AS36))</f>
        <v>658.20370229403954</v>
      </c>
      <c r="AT63" s="205">
        <f>AS63*EXP(-(LN(2)/(Hypothèses_et_résultats!$C$64)))+(1-EXP(-(LN(2)/(Hypothèses_et_résultats!$C$64))))/(LN(2)/(Hypothèses_et_résultats!$C$64))*(AT5*AS2*0.9+AT7*(AT8/(1-AT7))+(0.5*AT7)*(-1)*(AT36))</f>
        <v>662.2645215878797</v>
      </c>
      <c r="AU63" s="205">
        <f>AT63*EXP(-(LN(2)/(Hypothèses_et_résultats!$C$64)))+(1-EXP(-(LN(2)/(Hypothèses_et_résultats!$C$64))))/(LN(2)/(Hypothèses_et_résultats!$C$64))*(AU5*AT2*0.9+AU7*(AU8/(1-AU7))+(0.5*AU7)*(-1)*(AU36))</f>
        <v>666.29158304978478</v>
      </c>
      <c r="AV63" s="205">
        <f>AU63*EXP(-(LN(2)/(Hypothèses_et_résultats!$C$64)))+(1-EXP(-(LN(2)/(Hypothèses_et_résultats!$C$64))))/(LN(2)/(Hypothèses_et_résultats!$C$64))*(AV5*AU2*0.9+AV7*(AV8/(1-AV7))+(0.5*AV7)*(-1)*(AV36))</f>
        <v>670.28421917944161</v>
      </c>
      <c r="AW63" s="205">
        <f>AV63*EXP(-(LN(2)/(Hypothèses_et_résultats!$C$64)))+(1-EXP(-(LN(2)/(Hypothèses_et_résultats!$C$64))))/(LN(2)/(Hypothèses_et_résultats!$C$64))*(AW5*AV2*0.9+AW7*(AW8/(1-AW7))+(0.5*AW7)*(-1)*(AW36))</f>
        <v>674.24174974383288</v>
      </c>
      <c r="AX63" s="205">
        <f>AW63*EXP(-(LN(2)/(Hypothèses_et_résultats!$C$64)))+(1-EXP(-(LN(2)/(Hypothèses_et_résultats!$C$64))))/(LN(2)/(Hypothèses_et_résultats!$C$64))*(AX5*AW2*0.9+AX7*(AX8/(1-AX7))+(0.5*AX7)*(-1)*(AX36))</f>
        <v>678.16348262990857</v>
      </c>
      <c r="AY63" s="205">
        <f>AX63*EXP(-(LN(2)/(Hypothèses_et_résultats!$C$64)))+(1-EXP(-(LN(2)/(Hypothèses_et_résultats!$C$64))))/(LN(2)/(Hypothèses_et_résultats!$C$64))*(AY5*AX2*0.9+AY7*(AY8/(1-AY7))+(0.5*AY7)*(-1)*(AY36))</f>
        <v>682.04871464015559</v>
      </c>
      <c r="AZ63" s="205">
        <f>AY63*EXP(-(LN(2)/(Hypothèses_et_résultats!$C$64)))+(1-EXP(-(LN(2)/(Hypothèses_et_résultats!$C$64))))/(LN(2)/(Hypothèses_et_résultats!$C$64))*(AZ5*AY2*0.9+AZ7*(AZ8/(1-AZ7))+(0.5*AZ7)*(-1)*(AZ36))</f>
        <v>685.89673223489183</v>
      </c>
      <c r="BA63" s="205">
        <f>AZ63*EXP(-(LN(2)/(Hypothèses_et_résultats!$C$64)))+(1-EXP(-(LN(2)/(Hypothèses_et_résultats!$C$64))))/(LN(2)/(Hypothèses_et_résultats!$C$64))*(BA5*AZ2*0.9+BA7*(BA8/(1-BA7))+(0.5*BA7)*(-1)*(BA36))</f>
        <v>689.70681222484984</v>
      </c>
      <c r="BB63" s="205">
        <f>BA63*EXP(-(LN(2)/(Hypothèses_et_résultats!$C$64)))+(1-EXP(-(LN(2)/(Hypothèses_et_résultats!$C$64))))/(LN(2)/(Hypothèses_et_résultats!$C$64))*(BB5*BA2*0.9+BB7*(BB8/(1-BB7))+(0.5*BB7)*(-1)*(BB36))</f>
        <v>693.47822241738095</v>
      </c>
      <c r="BC63" s="205">
        <f>BB63*EXP(-(LN(2)/(Hypothèses_et_résultats!$C$64)))+(1-EXP(-(LN(2)/(Hypothèses_et_résultats!$C$64))))/(LN(2)/(Hypothèses_et_résultats!$C$64))*(BC5*BB2*0.9+BC7*(BC8/(1-BC7))+(0.5*BC7)*(-1)*(BC36))</f>
        <v>697.21022221938449</v>
      </c>
      <c r="BD63" s="205">
        <f>BC63*EXP(-(LN(2)/(Hypothèses_et_résultats!$C$64)))+(1-EXP(-(LN(2)/(Hypothèses_et_résultats!$C$64))))/(LN(2)/(Hypothèses_et_résultats!$C$64))*(BD5*BC2*0.9+BD7*(BD8/(1-BD7))+(0.5*BD7)*(-1)*(BD36))</f>
        <v>700.90206319986112</v>
      </c>
      <c r="BE63" s="205">
        <f>BD63*EXP(-(LN(2)/(Hypothèses_et_résultats!$C$64)))+(1-EXP(-(LN(2)/(Hypothèses_et_résultats!$C$64))))/(LN(2)/(Hypothèses_et_résultats!$C$64))*(BE5*BD2*0.9+BE7*(BE8/(1-BE7))+(0.5*BE7)*(-1)*(BE36))</f>
        <v>704.55298961479343</v>
      </c>
      <c r="BF63" s="205">
        <f>BE63*EXP(-(LN(2)/(Hypothèses_et_résultats!$C$64)))+(1-EXP(-(LN(2)/(Hypothèses_et_résultats!$C$64))))/(LN(2)/(Hypothèses_et_résultats!$C$64))*(BF5*BE2*0.9+BF7*(BF8/(1-BF7))+(0.5*BF7)*(-1)*(BF36))</f>
        <v>708.16223889687694</v>
      </c>
      <c r="BG63" s="205">
        <f>BF63*EXP(-(LN(2)/(Hypothèses_et_résultats!$C$64)))+(1-EXP(-(LN(2)/(Hypothèses_et_résultats!$C$64))))/(LN(2)/(Hypothèses_et_résultats!$C$64))*(BG5*BF2*0.9+BG7*(BG8/(1-BG7))+(0.5*BG7)*(-1)*(BG36))</f>
        <v>711.72904211245498</v>
      </c>
      <c r="BH63" s="205">
        <f>BG63*EXP(-(LN(2)/(Hypothèses_et_résultats!$C$64)))+(1-EXP(-(LN(2)/(Hypothèses_et_résultats!$C$64))))/(LN(2)/(Hypothèses_et_résultats!$C$64))*(BH5*BG2*0.9+BH7*(BH8/(1-BH7))+(0.5*BH7)*(-1)*(BH36))</f>
        <v>715.25262438785455</v>
      </c>
      <c r="BI63" s="205">
        <f>BH63*EXP(-(LN(2)/(Hypothèses_et_résultats!$C$64)))+(1-EXP(-(LN(2)/(Hypothèses_et_résultats!$C$64))))/(LN(2)/(Hypothèses_et_résultats!$C$64))*(BI5*BH2*0.9+BI7*(BI8/(1-BI7))+(0.5*BI7)*(-1)*(BI36))</f>
        <v>718.73220530717128</v>
      </c>
      <c r="BJ63" s="205">
        <f>BI63*EXP(-(LN(2)/(Hypothèses_et_résultats!$C$64)))+(1-EXP(-(LN(2)/(Hypothèses_et_résultats!$C$64))))/(LN(2)/(Hypothèses_et_résultats!$C$64))*(BJ5*BI2*0.9+BJ7*(BJ8/(1-BJ7))+(0.5*BJ7)*(-1)*(BJ36))</f>
        <v>722.1669992834162</v>
      </c>
      <c r="BK63" s="205">
        <f>BJ63*EXP(-(LN(2)/(Hypothèses_et_résultats!$C$64)))+(1-EXP(-(LN(2)/(Hypothèses_et_résultats!$C$64))))/(LN(2)/(Hypothèses_et_résultats!$C$64))*(BK5*BJ2*0.9+BK7*(BK8/(1-BK7))+(0.5*BK7)*(-1)*(BK36))</f>
        <v>725.55621590480769</v>
      </c>
      <c r="BL63" s="205">
        <f>BK63*EXP(-(LN(2)/(Hypothèses_et_résultats!$C$64)))+(1-EXP(-(LN(2)/(Hypothèses_et_résultats!$C$64))))/(LN(2)/(Hypothèses_et_résultats!$C$64))*(BL5*BK2*0.9+BL7*(BL8/(1-BL7))+(0.5*BL7)*(-1)*(BL36))</f>
        <v>728.89906025787343</v>
      </c>
      <c r="BM63" s="205">
        <f>BL63*EXP(-(LN(2)/(Hypothèses_et_résultats!$C$64)))+(1-EXP(-(LN(2)/(Hypothèses_et_résultats!$C$64))))/(LN(2)/(Hypothèses_et_résultats!$C$64))*(BM5*BL2*0.9+BM7*(BM8/(1-BM7))+(0.5*BM7)*(-1)*(BM36))</f>
        <v>732.1947332289152</v>
      </c>
      <c r="BN63" s="205">
        <f>BM63*EXP(-(LN(2)/(Hypothèses_et_résultats!$C$64)))+(1-EXP(-(LN(2)/(Hypothèses_et_résultats!$C$64))))/(LN(2)/(Hypothèses_et_résultats!$C$64))*(BN5*BM2*0.9+BN7*(BN8/(1-BN7))+(0.5*BN7)*(-1)*(BN36))</f>
        <v>735.44243178528518</v>
      </c>
      <c r="BO63" s="205">
        <f>BN63*EXP(-(LN(2)/(Hypothèses_et_résultats!$C$64)))+(1-EXP(-(LN(2)/(Hypothèses_et_résultats!$C$64))))/(LN(2)/(Hypothèses_et_résultats!$C$64))*(BO5*BN2*0.9+BO7*(BO8/(1-BO7))+(0.5*BO7)*(-1)*(BO36))</f>
        <v>738.64134923782694</v>
      </c>
      <c r="BP63" s="205">
        <f>BO63*EXP(-(LN(2)/(Hypothèses_et_résultats!$C$64)))+(1-EXP(-(LN(2)/(Hypothèses_et_résultats!$C$64))))/(LN(2)/(Hypothèses_et_résultats!$C$64))*(BP5*BO2*0.9+BP7*(BP8/(1-BP7))+(0.5*BP7)*(-1)*(BP36))</f>
        <v>741.79067548574028</v>
      </c>
      <c r="BQ63" s="205">
        <f>BP63*EXP(-(LN(2)/(Hypothèses_et_résultats!$C$64)))+(1-EXP(-(LN(2)/(Hypothèses_et_résultats!$C$64))))/(LN(2)/(Hypothèses_et_résultats!$C$64))*(BQ5*BP2*0.9+BQ7*(BQ8/(1-BQ7))+(0.5*BQ7)*(-1)*(BQ36))</f>
        <v>744.88959724504912</v>
      </c>
      <c r="BR63" s="205">
        <f>BQ63*EXP(-(LN(2)/(Hypothèses_et_résultats!$C$64)))+(1-EXP(-(LN(2)/(Hypothèses_et_résultats!$C$64))))/(LN(2)/(Hypothèses_et_résultats!$C$64))*(BR5*BQ2*0.9+BR7*(BR8/(1-BR7))+(0.5*BR7)*(-1)*(BR36))</f>
        <v>747.93729826176877</v>
      </c>
      <c r="BS63" s="205">
        <f>BR63*EXP(-(LN(2)/(Hypothèses_et_résultats!$C$64)))+(1-EXP(-(LN(2)/(Hypothèses_et_résultats!$C$64))))/(LN(2)/(Hypothèses_et_résultats!$C$64))*(BS5*BR2*0.9+BS7*(BS8/(1-BS7))+(0.5*BS7)*(-1)*(BS36))</f>
        <v>750.93295951079926</v>
      </c>
      <c r="BT63" s="23"/>
      <c r="BU63" s="23"/>
      <c r="BV63" s="23"/>
      <c r="BW63" s="23"/>
      <c r="BX63" s="23"/>
      <c r="BY63" s="23"/>
      <c r="BZ63" s="23"/>
      <c r="CA63" s="23"/>
      <c r="CB63" s="23"/>
      <c r="CC63" s="23"/>
      <c r="CD63" s="23"/>
      <c r="CE63" s="23"/>
      <c r="CF63" s="23"/>
      <c r="CG63" s="23"/>
      <c r="CH63" s="23"/>
      <c r="CI63" s="23"/>
      <c r="CJ63" s="23"/>
      <c r="CK63" s="23"/>
      <c r="CL63" s="23"/>
      <c r="CM63" s="23"/>
      <c r="CN63" s="23"/>
      <c r="CO63" s="23"/>
      <c r="CP63" s="23"/>
      <c r="CQ63" s="23"/>
      <c r="CR63" s="23"/>
      <c r="CS63" s="23"/>
      <c r="CT63" s="23"/>
      <c r="CU63" s="23"/>
      <c r="CV63" s="23"/>
      <c r="CW63" s="23"/>
      <c r="CX63" s="23"/>
      <c r="CY63" s="23"/>
      <c r="CZ63" s="23"/>
      <c r="DA63" s="23"/>
      <c r="DB63" s="23"/>
      <c r="DC63" s="23"/>
      <c r="DD63" s="23"/>
      <c r="DE63" s="23"/>
      <c r="DF63" s="23"/>
      <c r="DG63" s="23"/>
      <c r="DH63" s="23"/>
      <c r="DI63" s="23"/>
      <c r="DJ63" s="23"/>
      <c r="DK63" s="23"/>
      <c r="DL63" s="23"/>
      <c r="DM63" s="23"/>
      <c r="DN63" s="23"/>
      <c r="DO63" s="23"/>
      <c r="DP63" s="23"/>
      <c r="DQ63" s="23"/>
      <c r="DR63" s="23"/>
      <c r="DS63" s="23"/>
      <c r="DT63" s="23"/>
      <c r="DU63" s="23"/>
      <c r="DV63" s="23"/>
      <c r="DW63" s="23"/>
      <c r="DX63" s="23"/>
      <c r="DY63" s="23"/>
      <c r="DZ63" s="23"/>
      <c r="EA63" s="23"/>
      <c r="EB63" s="23"/>
      <c r="EC63" s="23"/>
      <c r="ED63" s="23"/>
      <c r="EE63" s="23"/>
      <c r="EF63" s="23"/>
      <c r="EG63" s="23"/>
      <c r="EH63" s="23"/>
      <c r="EI63" s="23"/>
      <c r="EJ63" s="23"/>
      <c r="EK63" s="23"/>
      <c r="EL63" s="23"/>
      <c r="EM63" s="23"/>
      <c r="EN63" s="23"/>
      <c r="EO63" s="23"/>
      <c r="EP63" s="23"/>
      <c r="EQ63" s="23"/>
      <c r="ER63" s="23"/>
      <c r="ES63" s="23"/>
      <c r="ET63" s="23"/>
      <c r="EU63" s="23"/>
      <c r="EV63" s="23"/>
      <c r="EW63" s="23"/>
      <c r="EX63" s="23"/>
      <c r="EY63" s="23"/>
      <c r="EZ63" s="23"/>
      <c r="FA63" s="23"/>
      <c r="FB63" s="23"/>
      <c r="FC63" s="23"/>
      <c r="FD63" s="23"/>
      <c r="FE63" s="23"/>
      <c r="FF63" s="23"/>
      <c r="FG63" s="23"/>
      <c r="FH63" s="23"/>
      <c r="FI63" s="23"/>
      <c r="FJ63" s="23"/>
      <c r="FK63" s="23"/>
      <c r="FL63" s="23"/>
      <c r="FM63" s="23"/>
      <c r="FN63" s="23"/>
      <c r="FO63" s="23"/>
      <c r="FP63" s="23"/>
      <c r="FQ63" s="23"/>
      <c r="FR63" s="23"/>
      <c r="FS63" s="23"/>
      <c r="FT63" s="23"/>
      <c r="FU63" s="23"/>
      <c r="FV63" s="23"/>
      <c r="FW63" s="23"/>
      <c r="FX63" s="23"/>
      <c r="FY63" s="23"/>
      <c r="FZ63" s="23"/>
      <c r="GA63" s="23"/>
      <c r="GB63" s="23"/>
      <c r="GC63" s="23"/>
      <c r="GD63" s="23"/>
      <c r="GE63" s="23"/>
      <c r="GF63" s="23"/>
      <c r="GG63" s="23"/>
      <c r="GH63" s="23"/>
      <c r="GI63" s="23"/>
      <c r="GJ63" s="23"/>
      <c r="GK63" s="23"/>
      <c r="GL63" s="23"/>
      <c r="GM63" s="23"/>
      <c r="GN63" s="23"/>
      <c r="GO63" s="23"/>
      <c r="GP63" s="23"/>
      <c r="GQ63" s="23"/>
      <c r="GR63" s="23"/>
      <c r="GS63" s="23"/>
      <c r="GT63" s="23"/>
      <c r="GU63" s="23"/>
      <c r="GV63" s="23"/>
      <c r="GW63" s="23"/>
      <c r="GX63" s="23"/>
      <c r="GY63" s="23"/>
      <c r="GZ63" s="23"/>
      <c r="HA63" s="23"/>
      <c r="HB63" s="23"/>
      <c r="HC63" s="23"/>
      <c r="HD63" s="23"/>
      <c r="HE63" s="23"/>
      <c r="HF63" s="23"/>
      <c r="HG63" s="23"/>
      <c r="HH63" s="23"/>
      <c r="HI63" s="23"/>
      <c r="HJ63" s="23"/>
      <c r="HK63" s="23"/>
      <c r="HL63" s="23"/>
      <c r="HM63" s="23"/>
      <c r="HN63" s="23"/>
      <c r="HO63" s="23"/>
      <c r="HP63" s="23"/>
      <c r="HQ63" s="23"/>
      <c r="HR63" s="23"/>
      <c r="HS63" s="23"/>
      <c r="HT63" s="23"/>
      <c r="HU63" s="23"/>
      <c r="HV63" s="23"/>
      <c r="HW63" s="23"/>
      <c r="HX63" s="23"/>
      <c r="HY63" s="23"/>
      <c r="HZ63" s="23"/>
      <c r="IA63" s="23"/>
      <c r="IB63" s="23"/>
      <c r="IC63" s="23"/>
      <c r="ID63" s="23"/>
      <c r="IE63" s="23"/>
      <c r="IF63" s="23"/>
      <c r="IG63" s="23"/>
      <c r="IH63" s="23"/>
      <c r="II63" s="23"/>
      <c r="IJ63" s="23"/>
      <c r="IK63" s="23"/>
      <c r="IL63" s="23"/>
      <c r="IM63" s="23"/>
      <c r="IN63" s="23"/>
      <c r="IO63" s="23"/>
      <c r="IP63" s="23"/>
      <c r="IQ63" s="23"/>
      <c r="IR63" s="23"/>
      <c r="IS63" s="23"/>
      <c r="IT63" s="23"/>
      <c r="IU63" s="23"/>
      <c r="IV63" s="23"/>
      <c r="IW63" s="23"/>
      <c r="IX63" s="23"/>
      <c r="IY63" s="23"/>
      <c r="IZ63" s="23"/>
      <c r="JA63" s="23"/>
      <c r="JB63" s="23"/>
      <c r="JC63" s="23"/>
      <c r="JD63" s="23"/>
      <c r="JE63" s="23"/>
      <c r="JF63" s="23"/>
      <c r="JG63" s="23"/>
      <c r="JH63" s="23"/>
      <c r="JI63" s="23"/>
      <c r="JJ63" s="23"/>
      <c r="JK63" s="23"/>
      <c r="JL63" s="23"/>
      <c r="JM63" s="23"/>
      <c r="JN63" s="23"/>
      <c r="JO63" s="23"/>
      <c r="JP63" s="23"/>
      <c r="JQ63" s="23"/>
      <c r="JR63" s="23"/>
      <c r="JS63" s="23"/>
      <c r="JT63" s="23"/>
      <c r="JU63" s="23"/>
      <c r="JV63" s="23"/>
      <c r="JW63" s="23"/>
      <c r="JX63" s="23"/>
      <c r="JY63" s="23"/>
      <c r="JZ63" s="23"/>
      <c r="KA63" s="23"/>
      <c r="KB63" s="23"/>
      <c r="KC63" s="23"/>
      <c r="KD63" s="23"/>
      <c r="KE63" s="23"/>
      <c r="KF63" s="23"/>
      <c r="KG63" s="23"/>
      <c r="KH63" s="23"/>
      <c r="KI63" s="23"/>
      <c r="KJ63" s="23"/>
      <c r="KK63" s="23"/>
      <c r="KL63" s="23"/>
      <c r="KM63" s="23"/>
      <c r="KN63" s="23"/>
      <c r="KO63" s="23"/>
      <c r="KP63" s="23"/>
      <c r="KQ63" s="23"/>
      <c r="KR63" s="23"/>
      <c r="KS63" s="23"/>
      <c r="KT63" s="23"/>
      <c r="KU63" s="23"/>
      <c r="KV63" s="23"/>
      <c r="KW63" s="23"/>
      <c r="KX63" s="23"/>
      <c r="KY63" s="23"/>
      <c r="KZ63" s="23"/>
      <c r="LA63" s="23"/>
      <c r="LB63" s="23"/>
      <c r="LC63" s="23"/>
      <c r="LD63" s="23"/>
      <c r="LE63" s="23"/>
      <c r="LF63" s="23"/>
      <c r="LG63" s="23"/>
      <c r="LH63" s="23"/>
      <c r="LI63" s="23"/>
      <c r="LJ63" s="23"/>
      <c r="LK63" s="23"/>
      <c r="LL63" s="23"/>
      <c r="LM63" s="23"/>
      <c r="LN63" s="23"/>
      <c r="LO63" s="23"/>
      <c r="LP63" s="23"/>
      <c r="LQ63" s="23"/>
      <c r="LR63" s="23"/>
      <c r="LS63" s="23"/>
      <c r="LT63" s="23"/>
      <c r="LU63" s="23"/>
      <c r="LV63" s="23"/>
      <c r="LW63" s="23"/>
      <c r="LX63" s="23"/>
      <c r="LY63" s="23"/>
      <c r="LZ63" s="23"/>
      <c r="MA63" s="23"/>
      <c r="MB63" s="23"/>
      <c r="MC63" s="23"/>
      <c r="MD63" s="23"/>
      <c r="ME63" s="23"/>
      <c r="MF63" s="23"/>
      <c r="MG63" s="23"/>
      <c r="MH63" s="23"/>
      <c r="MI63" s="23"/>
      <c r="MJ63" s="23"/>
      <c r="MK63" s="23"/>
      <c r="ML63" s="23"/>
      <c r="MM63" s="23"/>
      <c r="MN63" s="23"/>
      <c r="MO63" s="23"/>
      <c r="MP63" s="23"/>
      <c r="MQ63" s="23"/>
      <c r="MR63" s="23"/>
      <c r="MS63" s="23"/>
      <c r="MT63" s="23"/>
      <c r="MU63" s="23"/>
      <c r="MV63" s="23"/>
      <c r="MW63" s="23"/>
      <c r="MX63" s="23"/>
      <c r="MY63" s="23"/>
      <c r="MZ63" s="23"/>
      <c r="NA63" s="23"/>
      <c r="NB63" s="23"/>
      <c r="NC63" s="23"/>
      <c r="ND63" s="23"/>
      <c r="NE63" s="23"/>
      <c r="NF63" s="23"/>
      <c r="NG63" s="23"/>
      <c r="NH63" s="23"/>
      <c r="NI63" s="23"/>
      <c r="NJ63" s="23"/>
      <c r="NK63" s="23"/>
      <c r="NL63" s="23"/>
      <c r="NM63" s="23"/>
      <c r="NN63" s="23"/>
      <c r="NO63" s="23"/>
      <c r="NP63" s="23"/>
      <c r="NQ63" s="23"/>
      <c r="NR63" s="23"/>
      <c r="NS63" s="23"/>
      <c r="NT63" s="23"/>
      <c r="NU63" s="23"/>
      <c r="NV63" s="23"/>
      <c r="NW63" s="23"/>
      <c r="NX63" s="23"/>
      <c r="NY63" s="23"/>
      <c r="NZ63" s="23"/>
      <c r="OA63" s="23"/>
      <c r="OB63" s="23"/>
      <c r="OC63" s="23"/>
      <c r="OD63" s="23"/>
      <c r="OE63" s="23"/>
      <c r="OF63" s="23"/>
      <c r="OG63" s="23"/>
      <c r="OH63" s="23"/>
      <c r="OI63" s="23"/>
      <c r="OJ63" s="23"/>
      <c r="OK63" s="23"/>
      <c r="OL63" s="23"/>
      <c r="OM63" s="23"/>
      <c r="ON63" s="23"/>
      <c r="OO63" s="23"/>
      <c r="OP63" s="23"/>
      <c r="OQ63" s="23"/>
      <c r="OR63" s="23"/>
      <c r="OS63" s="23"/>
      <c r="OT63" s="23"/>
      <c r="OU63" s="23"/>
      <c r="OV63" s="23"/>
      <c r="OW63" s="23"/>
      <c r="OX63" s="23"/>
      <c r="OY63" s="23"/>
      <c r="OZ63" s="23"/>
      <c r="PA63" s="23"/>
      <c r="PB63" s="23"/>
      <c r="PC63" s="23"/>
      <c r="PD63" s="23"/>
      <c r="PE63" s="23"/>
      <c r="PF63" s="23"/>
      <c r="PG63" s="23"/>
      <c r="PH63" s="23"/>
      <c r="PI63" s="23"/>
      <c r="PJ63" s="23"/>
      <c r="PK63" s="23"/>
      <c r="PL63" s="23"/>
      <c r="PM63" s="23"/>
      <c r="PN63" s="23"/>
      <c r="PO63" s="23"/>
      <c r="PP63" s="23"/>
      <c r="PQ63" s="23"/>
      <c r="PR63" s="23"/>
      <c r="PS63" s="23"/>
      <c r="PT63" s="23"/>
      <c r="PU63" s="23"/>
      <c r="PV63" s="23"/>
      <c r="PW63" s="23"/>
      <c r="PX63" s="23"/>
      <c r="PY63" s="23"/>
      <c r="PZ63" s="23"/>
      <c r="QA63" s="23"/>
      <c r="QB63" s="23"/>
      <c r="QC63" s="23"/>
      <c r="QD63" s="23"/>
      <c r="QE63" s="23"/>
      <c r="QF63" s="23"/>
      <c r="QG63" s="23"/>
      <c r="QH63" s="23"/>
      <c r="QI63" s="23"/>
      <c r="QJ63" s="23"/>
      <c r="QK63" s="23"/>
      <c r="QL63" s="23"/>
      <c r="QM63" s="23"/>
      <c r="QN63" s="23"/>
      <c r="QO63" s="23"/>
      <c r="QP63" s="23"/>
      <c r="QQ63" s="23"/>
      <c r="QR63" s="23"/>
      <c r="QS63" s="23"/>
      <c r="QT63" s="23"/>
      <c r="QU63" s="23"/>
      <c r="QV63" s="23"/>
      <c r="QW63" s="23"/>
      <c r="QX63" s="23"/>
      <c r="QY63" s="23"/>
      <c r="QZ63" s="23"/>
      <c r="RA63" s="23"/>
      <c r="RB63" s="23"/>
      <c r="RC63" s="23"/>
      <c r="RD63" s="23"/>
      <c r="RE63" s="23"/>
      <c r="RF63" s="23"/>
      <c r="RG63" s="23"/>
      <c r="RH63" s="23"/>
      <c r="RI63" s="23"/>
      <c r="RJ63" s="23"/>
      <c r="RK63" s="23"/>
      <c r="RL63" s="23"/>
      <c r="RM63" s="23"/>
      <c r="RN63" s="23"/>
      <c r="RO63" s="23"/>
      <c r="RP63" s="23"/>
      <c r="RQ63" s="23"/>
      <c r="RR63" s="23"/>
      <c r="RS63" s="23"/>
      <c r="RT63" s="23"/>
      <c r="RU63" s="23"/>
      <c r="RV63" s="23"/>
      <c r="RW63" s="23"/>
      <c r="RX63" s="23"/>
      <c r="RY63" s="23"/>
      <c r="RZ63" s="23"/>
      <c r="SA63" s="23"/>
      <c r="SB63" s="23"/>
      <c r="SC63" s="23"/>
      <c r="SD63" s="23"/>
      <c r="SE63" s="23"/>
      <c r="SF63" s="23"/>
      <c r="SG63" s="23"/>
      <c r="SH63" s="23"/>
      <c r="SI63" s="23"/>
      <c r="SJ63" s="23"/>
      <c r="SK63" s="23"/>
      <c r="SL63" s="23"/>
      <c r="SM63" s="23"/>
      <c r="SN63" s="23"/>
      <c r="SO63" s="23"/>
      <c r="SP63" s="23"/>
      <c r="SQ63" s="23"/>
      <c r="SR63" s="23"/>
      <c r="SS63" s="23"/>
      <c r="ST63" s="23"/>
      <c r="SU63" s="23"/>
      <c r="SV63" s="23"/>
      <c r="SW63" s="23"/>
      <c r="SX63" s="23"/>
      <c r="SY63" s="23"/>
      <c r="SZ63" s="23"/>
      <c r="TA63" s="23"/>
      <c r="TB63" s="23"/>
      <c r="TC63" s="23"/>
      <c r="TD63" s="23"/>
      <c r="TE63" s="23"/>
      <c r="TF63" s="23"/>
      <c r="TG63" s="23"/>
      <c r="TH63" s="23"/>
      <c r="TI63" s="23"/>
      <c r="TJ63" s="23"/>
      <c r="TK63" s="23"/>
      <c r="TL63" s="23"/>
      <c r="TM63" s="23"/>
      <c r="TN63" s="23"/>
      <c r="TO63" s="23"/>
      <c r="TP63" s="23"/>
      <c r="TQ63" s="23"/>
      <c r="TR63" s="23"/>
      <c r="TS63" s="23"/>
      <c r="TT63" s="23"/>
      <c r="TU63" s="23"/>
      <c r="TV63" s="23"/>
      <c r="TW63" s="23"/>
      <c r="TX63" s="23"/>
      <c r="TY63" s="23"/>
      <c r="TZ63" s="23"/>
      <c r="UA63" s="23"/>
      <c r="UB63" s="23"/>
      <c r="UC63" s="23"/>
      <c r="UD63" s="23"/>
      <c r="UE63" s="23"/>
      <c r="UF63" s="23"/>
      <c r="UG63" s="23"/>
      <c r="UH63" s="23"/>
      <c r="UI63" s="23"/>
      <c r="UJ63" s="23"/>
      <c r="UK63" s="23"/>
      <c r="UL63" s="23"/>
      <c r="UM63" s="23"/>
      <c r="UN63" s="23"/>
      <c r="UO63" s="23"/>
      <c r="UP63" s="23"/>
      <c r="UQ63" s="23"/>
      <c r="UR63" s="23"/>
      <c r="US63" s="23"/>
      <c r="UT63" s="23"/>
      <c r="UU63" s="23"/>
      <c r="UV63" s="23"/>
      <c r="UW63" s="23"/>
      <c r="UX63" s="23"/>
      <c r="UY63" s="23"/>
      <c r="UZ63" s="23"/>
      <c r="VA63" s="23"/>
      <c r="VB63" s="23"/>
      <c r="VC63" s="23"/>
      <c r="VD63" s="23"/>
      <c r="VE63" s="23"/>
      <c r="VF63" s="23"/>
      <c r="VG63" s="23"/>
      <c r="VH63" s="23"/>
      <c r="VI63" s="23"/>
      <c r="VJ63" s="23"/>
      <c r="VK63" s="23"/>
      <c r="VL63" s="23"/>
      <c r="VM63" s="23"/>
      <c r="VN63" s="23"/>
      <c r="VO63" s="23"/>
      <c r="VP63" s="23"/>
      <c r="VQ63" s="23"/>
      <c r="VR63" s="23"/>
      <c r="VS63" s="23"/>
      <c r="VT63" s="23"/>
      <c r="VU63" s="23"/>
      <c r="VV63" s="23"/>
      <c r="VW63" s="23"/>
      <c r="VX63" s="23"/>
      <c r="VY63" s="23"/>
      <c r="VZ63" s="23"/>
      <c r="WA63" s="23"/>
      <c r="WB63" s="23"/>
      <c r="WC63" s="23"/>
      <c r="WD63" s="23"/>
      <c r="WE63" s="23"/>
      <c r="WF63" s="23"/>
      <c r="WG63" s="23"/>
      <c r="WH63" s="23"/>
      <c r="WI63" s="23"/>
      <c r="WJ63" s="23"/>
      <c r="WK63" s="23"/>
      <c r="WL63" s="23"/>
      <c r="WM63" s="23"/>
      <c r="WN63" s="23"/>
      <c r="WO63" s="23"/>
      <c r="WP63" s="23"/>
      <c r="WQ63" s="23"/>
      <c r="WR63" s="23"/>
      <c r="WS63" s="23"/>
      <c r="WT63" s="23"/>
      <c r="WU63" s="23"/>
      <c r="WV63" s="23"/>
      <c r="WW63" s="23"/>
      <c r="WX63" s="23"/>
      <c r="WY63" s="23"/>
      <c r="WZ63" s="23"/>
      <c r="XA63" s="23"/>
      <c r="XB63" s="23"/>
      <c r="XC63" s="23"/>
      <c r="XD63" s="23"/>
      <c r="XE63" s="23"/>
      <c r="XF63" s="23"/>
      <c r="XG63" s="23"/>
      <c r="XH63" s="23"/>
      <c r="XI63" s="23"/>
      <c r="XJ63" s="23"/>
      <c r="XK63" s="23"/>
      <c r="XL63" s="23"/>
      <c r="XM63" s="23"/>
      <c r="XN63" s="23"/>
      <c r="XO63" s="23"/>
      <c r="XP63" s="23"/>
      <c r="XQ63" s="23"/>
      <c r="XR63" s="23"/>
      <c r="XS63" s="23"/>
      <c r="XT63" s="23"/>
      <c r="XU63" s="23"/>
      <c r="XV63" s="23"/>
      <c r="XW63" s="23"/>
      <c r="XX63" s="23"/>
      <c r="XY63" s="23"/>
      <c r="XZ63" s="23"/>
      <c r="YA63" s="23"/>
      <c r="YB63" s="23"/>
      <c r="YC63" s="23"/>
      <c r="YD63" s="23"/>
      <c r="YE63" s="23"/>
      <c r="YF63" s="23"/>
      <c r="YG63" s="23"/>
      <c r="YH63" s="23"/>
      <c r="YI63" s="23"/>
      <c r="YJ63" s="23"/>
      <c r="YK63" s="23"/>
      <c r="YL63" s="23"/>
      <c r="YM63" s="23"/>
      <c r="YN63" s="23"/>
      <c r="YO63" s="23"/>
      <c r="YP63" s="23"/>
      <c r="YQ63" s="23"/>
      <c r="YR63" s="23"/>
      <c r="YS63" s="23"/>
      <c r="YT63" s="23"/>
      <c r="YU63" s="23"/>
      <c r="YV63" s="23"/>
      <c r="YW63" s="23"/>
      <c r="YX63" s="23"/>
      <c r="YY63" s="23"/>
      <c r="YZ63" s="23"/>
      <c r="ZA63" s="23"/>
      <c r="ZB63" s="23"/>
      <c r="ZC63" s="23"/>
      <c r="ZD63" s="23"/>
      <c r="ZE63" s="23"/>
      <c r="ZF63" s="23"/>
      <c r="ZG63" s="23"/>
      <c r="ZH63" s="23"/>
      <c r="ZI63" s="23"/>
      <c r="ZJ63" s="23"/>
      <c r="ZK63" s="23"/>
      <c r="ZL63" s="23"/>
      <c r="ZM63" s="23"/>
      <c r="ZN63" s="23"/>
      <c r="ZO63" s="23"/>
      <c r="ZP63" s="23"/>
      <c r="ZQ63" s="23"/>
      <c r="ZR63" s="23"/>
      <c r="ZS63" s="23"/>
      <c r="ZT63" s="23"/>
      <c r="ZU63" s="23"/>
      <c r="ZV63" s="23"/>
      <c r="ZW63" s="23"/>
      <c r="ZX63" s="23"/>
      <c r="ZY63" s="23"/>
      <c r="ZZ63" s="23"/>
      <c r="AAA63" s="23"/>
      <c r="AAB63" s="23"/>
      <c r="AAC63" s="23"/>
      <c r="AAD63" s="23"/>
      <c r="AAE63" s="23"/>
      <c r="AAF63" s="23"/>
      <c r="AAG63" s="23"/>
      <c r="AAH63" s="23"/>
      <c r="AAI63" s="23"/>
      <c r="AAJ63" s="23"/>
      <c r="AAK63" s="23"/>
      <c r="AAL63" s="23"/>
      <c r="AAM63" s="23"/>
      <c r="AAN63" s="23"/>
      <c r="AAO63" s="23"/>
      <c r="AAP63" s="23"/>
      <c r="AAQ63" s="23"/>
      <c r="AAR63" s="23"/>
      <c r="AAS63" s="23"/>
      <c r="AAT63" s="23"/>
      <c r="AAU63" s="23"/>
      <c r="AAV63" s="23"/>
      <c r="AAW63" s="23"/>
      <c r="AAX63" s="23"/>
      <c r="AAY63" s="23"/>
      <c r="AAZ63" s="23"/>
      <c r="ABA63" s="23"/>
      <c r="ABB63" s="23"/>
      <c r="ABC63" s="23"/>
      <c r="ABD63" s="23"/>
      <c r="ABE63" s="23"/>
      <c r="ABF63" s="23"/>
      <c r="ABG63" s="23"/>
      <c r="ABH63" s="23"/>
      <c r="ABI63" s="23"/>
      <c r="ABJ63" s="23"/>
      <c r="ABK63" s="23"/>
      <c r="ABL63" s="23"/>
      <c r="ABM63" s="23"/>
      <c r="ABN63" s="23"/>
      <c r="ABO63" s="23"/>
      <c r="ABP63" s="23"/>
      <c r="ABQ63" s="23"/>
      <c r="ABR63" s="23"/>
      <c r="ABS63" s="23"/>
      <c r="ABT63" s="23"/>
      <c r="ABU63" s="23"/>
      <c r="ABV63" s="23"/>
      <c r="ABW63" s="23"/>
      <c r="ABX63" s="23"/>
      <c r="ABY63" s="23"/>
      <c r="ABZ63" s="23"/>
      <c r="ACA63" s="23"/>
      <c r="ACB63" s="23"/>
      <c r="ACC63" s="23"/>
      <c r="ACD63" s="23"/>
      <c r="ACE63" s="23"/>
      <c r="ACF63" s="23"/>
      <c r="ACG63" s="23"/>
      <c r="ACH63" s="23"/>
      <c r="ACI63" s="23"/>
      <c r="ACJ63" s="23"/>
      <c r="ACK63" s="23"/>
      <c r="ACL63" s="23"/>
      <c r="ACM63" s="23"/>
      <c r="ACN63" s="23"/>
      <c r="ACO63" s="23"/>
      <c r="ACP63" s="23"/>
      <c r="ACQ63" s="23"/>
      <c r="ACR63" s="23"/>
      <c r="ACS63" s="23"/>
      <c r="ACT63" s="23"/>
      <c r="ACU63" s="23"/>
      <c r="ACV63" s="23"/>
      <c r="ACW63" s="23"/>
      <c r="ACX63" s="23"/>
      <c r="ACY63" s="23"/>
      <c r="ACZ63" s="23"/>
      <c r="ADA63" s="23"/>
      <c r="ADB63" s="23"/>
      <c r="ADC63" s="23"/>
      <c r="ADD63" s="23"/>
      <c r="ADE63" s="23"/>
      <c r="ADF63" s="23"/>
      <c r="ADG63" s="23"/>
      <c r="ADH63" s="23"/>
      <c r="ADI63" s="23"/>
      <c r="ADJ63" s="23"/>
      <c r="ADK63" s="23"/>
      <c r="ADL63" s="23"/>
      <c r="ADM63" s="23"/>
      <c r="ADN63" s="23"/>
      <c r="ADO63" s="23"/>
      <c r="ADP63" s="23"/>
      <c r="ADQ63" s="23"/>
      <c r="ADR63" s="23"/>
      <c r="ADS63" s="23"/>
      <c r="ADT63" s="23"/>
      <c r="ADU63" s="23"/>
      <c r="ADV63" s="23"/>
      <c r="ADW63" s="23"/>
      <c r="ADX63" s="23"/>
      <c r="ADY63" s="23"/>
      <c r="ADZ63" s="23"/>
      <c r="AEA63" s="23"/>
      <c r="AEB63" s="23"/>
      <c r="AEC63" s="23"/>
      <c r="AED63" s="23"/>
      <c r="AEE63" s="23"/>
      <c r="AEF63" s="23"/>
      <c r="AEG63" s="23"/>
      <c r="AEH63" s="23"/>
      <c r="AEI63" s="23"/>
      <c r="AEJ63" s="23"/>
      <c r="AEK63" s="23"/>
      <c r="AEL63" s="23"/>
      <c r="AEM63" s="23"/>
      <c r="AEN63" s="23"/>
      <c r="AEO63" s="23"/>
      <c r="AEP63" s="23"/>
      <c r="AEQ63" s="23"/>
      <c r="AER63" s="23"/>
      <c r="AES63" s="23"/>
      <c r="AET63" s="23"/>
      <c r="AEU63" s="23"/>
      <c r="AEV63" s="23"/>
      <c r="AEW63" s="23"/>
      <c r="AEX63" s="23"/>
      <c r="AEY63" s="23"/>
      <c r="AEZ63" s="23"/>
      <c r="AFA63" s="23"/>
      <c r="AFB63" s="23"/>
      <c r="AFC63" s="23"/>
      <c r="AFD63" s="23"/>
      <c r="AFE63" s="23"/>
      <c r="AFF63" s="23"/>
      <c r="AFG63" s="23"/>
      <c r="AFH63" s="23"/>
      <c r="AFI63" s="23"/>
      <c r="AFJ63" s="23"/>
      <c r="AFK63" s="23"/>
      <c r="AFL63" s="23"/>
      <c r="AFM63" s="23"/>
      <c r="AFN63" s="23"/>
      <c r="AFO63" s="23"/>
      <c r="AFP63" s="23"/>
      <c r="AFQ63" s="23"/>
      <c r="AFR63" s="23"/>
      <c r="AFS63" s="23"/>
      <c r="AFT63" s="23"/>
      <c r="AFU63" s="23"/>
      <c r="AFV63" s="23"/>
      <c r="AFW63" s="23"/>
      <c r="AFX63" s="23"/>
      <c r="AFY63" s="23"/>
      <c r="AFZ63" s="23"/>
      <c r="AGA63" s="23"/>
      <c r="AGB63" s="23"/>
      <c r="AGC63" s="23"/>
      <c r="AGD63" s="23"/>
      <c r="AGE63" s="23"/>
      <c r="AGF63" s="23"/>
      <c r="AGG63" s="23"/>
      <c r="AGH63" s="23"/>
      <c r="AGI63" s="23"/>
      <c r="AGJ63" s="23"/>
      <c r="AGK63" s="23"/>
      <c r="AGL63" s="23"/>
      <c r="AGM63" s="23"/>
      <c r="AGN63" s="23"/>
      <c r="AGO63" s="23"/>
      <c r="AGP63" s="23"/>
      <c r="AGQ63" s="23"/>
      <c r="AGR63" s="23"/>
      <c r="AGS63" s="23"/>
      <c r="AGT63" s="23"/>
      <c r="AGU63" s="23"/>
      <c r="AGV63" s="23"/>
      <c r="AGW63" s="23"/>
      <c r="AGX63" s="23"/>
      <c r="AGY63" s="23"/>
      <c r="AGZ63" s="23"/>
      <c r="AHA63" s="23"/>
      <c r="AHB63" s="23"/>
      <c r="AHC63" s="23"/>
      <c r="AHD63" s="23"/>
      <c r="AHE63" s="23"/>
      <c r="AHF63" s="23"/>
      <c r="AHG63" s="23"/>
      <c r="AHH63" s="23"/>
      <c r="AHI63" s="23"/>
      <c r="AHJ63" s="23"/>
      <c r="AHK63" s="23"/>
      <c r="AHL63" s="23"/>
      <c r="AHM63" s="23"/>
      <c r="AHN63" s="23"/>
      <c r="AHO63" s="23"/>
      <c r="AHP63" s="23"/>
      <c r="AHQ63" s="23"/>
      <c r="AHR63" s="23"/>
      <c r="AHS63" s="23"/>
      <c r="AHT63" s="23"/>
      <c r="AHU63" s="23"/>
      <c r="AHV63" s="23"/>
      <c r="AHW63" s="23"/>
      <c r="AHX63" s="23"/>
      <c r="AHY63" s="23"/>
      <c r="AHZ63" s="23"/>
      <c r="AIA63" s="23"/>
      <c r="AIB63" s="23"/>
      <c r="AIC63" s="23"/>
      <c r="AID63" s="23"/>
      <c r="AIE63" s="23"/>
      <c r="AIF63" s="23"/>
      <c r="AIG63" s="23"/>
      <c r="AIH63" s="23"/>
      <c r="AII63" s="23"/>
      <c r="AIJ63" s="23"/>
      <c r="AIK63" s="23"/>
      <c r="AIL63" s="23"/>
      <c r="AIM63" s="23"/>
      <c r="AIN63" s="23"/>
      <c r="AIO63" s="23"/>
      <c r="AIP63" s="23"/>
      <c r="AIQ63" s="23"/>
      <c r="AIR63" s="23"/>
      <c r="AIS63" s="23"/>
      <c r="AIT63" s="23"/>
      <c r="AIU63" s="23"/>
      <c r="AIV63" s="23"/>
      <c r="AIW63" s="23"/>
      <c r="AIX63" s="23"/>
      <c r="AIY63" s="23"/>
      <c r="AIZ63" s="23"/>
      <c r="AJA63" s="23"/>
      <c r="AJB63" s="23"/>
      <c r="AJC63" s="23"/>
      <c r="AJD63" s="23"/>
      <c r="AJE63" s="23"/>
      <c r="AJF63" s="23"/>
      <c r="AJG63" s="23"/>
      <c r="AJH63" s="23"/>
      <c r="AJI63" s="23"/>
      <c r="AJJ63" s="23"/>
      <c r="AJK63" s="23"/>
      <c r="AJL63" s="23"/>
      <c r="AJM63" s="23"/>
      <c r="AJN63" s="23"/>
      <c r="AJO63" s="23"/>
      <c r="AJP63" s="23"/>
      <c r="AJQ63" s="23"/>
      <c r="AJR63" s="23"/>
      <c r="AJS63" s="23"/>
      <c r="AJT63" s="23"/>
      <c r="AJU63" s="23"/>
      <c r="AJV63" s="23"/>
      <c r="AJW63" s="23"/>
      <c r="AJX63" s="23"/>
      <c r="AJY63" s="23"/>
      <c r="AJZ63" s="23"/>
      <c r="AKA63" s="23"/>
      <c r="AKB63" s="23"/>
      <c r="AKC63" s="23"/>
      <c r="AKD63" s="23"/>
      <c r="AKE63" s="23"/>
      <c r="AKF63" s="23"/>
      <c r="AKG63" s="23"/>
      <c r="AKH63" s="23"/>
      <c r="AKI63" s="23"/>
      <c r="AKJ63" s="23"/>
      <c r="AKK63" s="23"/>
      <c r="AKL63" s="23"/>
      <c r="AKM63" s="23"/>
      <c r="AKN63" s="23"/>
      <c r="AKO63" s="23"/>
      <c r="AKP63" s="23"/>
      <c r="AKQ63" s="23"/>
      <c r="AKR63" s="23"/>
      <c r="AKS63" s="23"/>
      <c r="AKT63" s="23"/>
      <c r="AKU63" s="23"/>
      <c r="AKV63" s="23"/>
      <c r="AKW63" s="23"/>
      <c r="AKX63" s="23"/>
      <c r="AKY63" s="23"/>
      <c r="AKZ63" s="23"/>
      <c r="ALA63" s="23"/>
      <c r="ALB63" s="23"/>
      <c r="ALC63" s="23"/>
      <c r="ALD63" s="23"/>
      <c r="ALE63" s="23"/>
      <c r="ALF63" s="23"/>
      <c r="ALG63" s="23"/>
      <c r="ALH63" s="23"/>
      <c r="ALI63" s="23"/>
      <c r="ALJ63" s="23"/>
      <c r="ALK63" s="23"/>
      <c r="ALL63" s="23"/>
      <c r="ALM63" s="23"/>
      <c r="ALN63" s="23"/>
      <c r="ALO63" s="23"/>
      <c r="ALP63" s="23"/>
      <c r="ALQ63" s="23"/>
      <c r="ALR63" s="23"/>
      <c r="ALS63" s="23"/>
      <c r="ALT63" s="23"/>
      <c r="ALU63" s="23"/>
      <c r="ALV63" s="23"/>
      <c r="ALW63" s="23"/>
      <c r="ALX63" s="23"/>
      <c r="ALY63" s="23"/>
      <c r="ALZ63" s="23"/>
      <c r="AMA63" s="23"/>
      <c r="AMB63" s="23"/>
      <c r="AMC63" s="23"/>
      <c r="AMD63" s="23"/>
      <c r="AME63" s="23"/>
      <c r="AMF63" s="23"/>
      <c r="AMG63" s="23"/>
    </row>
    <row r="64" spans="1:1021" ht="15.75" customHeight="1">
      <c r="A64" t="s">
        <v>153</v>
      </c>
      <c r="B64" s="60" t="s">
        <v>154</v>
      </c>
      <c r="C64" s="46"/>
      <c r="D64" s="46"/>
      <c r="E64" s="206" t="s">
        <v>155</v>
      </c>
      <c r="F64" s="210"/>
      <c r="G64" s="210">
        <f t="shared" ref="G64:AL64" si="104">SUM(G54:G59)+G62-SUM(F54:F59)-F62</f>
        <v>1.483843366949344</v>
      </c>
      <c r="H64" s="210">
        <f t="shared" si="104"/>
        <v>1.1327313364827987</v>
      </c>
      <c r="I64" s="210">
        <f t="shared" si="104"/>
        <v>1.1158966896798219</v>
      </c>
      <c r="J64" s="210">
        <f t="shared" si="104"/>
        <v>1.013191319655661</v>
      </c>
      <c r="K64" s="210">
        <f t="shared" si="104"/>
        <v>0.74371185143503027</v>
      </c>
      <c r="L64" s="210">
        <f t="shared" si="104"/>
        <v>1.0521032632586014</v>
      </c>
      <c r="M64" s="210">
        <f t="shared" si="104"/>
        <v>2.7903005452915082</v>
      </c>
      <c r="N64" s="210">
        <f t="shared" si="104"/>
        <v>3.7685278919880858</v>
      </c>
      <c r="O64" s="210">
        <f t="shared" si="104"/>
        <v>4.7360884596519526</v>
      </c>
      <c r="P64" s="210">
        <f t="shared" si="104"/>
        <v>5.6972688764329789</v>
      </c>
      <c r="Q64" s="210">
        <f t="shared" si="104"/>
        <v>6.3297210211627188</v>
      </c>
      <c r="R64" s="210">
        <f t="shared" si="104"/>
        <v>6.9506621062816905</v>
      </c>
      <c r="S64" s="210">
        <f t="shared" si="104"/>
        <v>7.5610491655190444</v>
      </c>
      <c r="T64" s="210">
        <f t="shared" si="104"/>
        <v>8.1617835254727638</v>
      </c>
      <c r="U64" s="210">
        <f>SUM(U54:U59)+U62-SUM(T54:T59)-T62</f>
        <v>8.7537095636980169</v>
      </c>
      <c r="V64" s="210">
        <f t="shared" si="104"/>
        <v>8.7836021485518287</v>
      </c>
      <c r="W64" s="210">
        <f t="shared" si="104"/>
        <v>8.8199720119460139</v>
      </c>
      <c r="X64" s="210">
        <f t="shared" si="104"/>
        <v>8.8615862791213971</v>
      </c>
      <c r="Y64" s="210">
        <f t="shared" si="104"/>
        <v>8.9074549944993322</v>
      </c>
      <c r="Z64" s="210">
        <f t="shared" si="104"/>
        <v>8.9567820202509409</v>
      </c>
      <c r="AA64" s="210">
        <f t="shared" si="104"/>
        <v>9.0089260214751619</v>
      </c>
      <c r="AB64" s="210">
        <f t="shared" si="104"/>
        <v>9.0633694426656035</v>
      </c>
      <c r="AC64" s="210">
        <f t="shared" si="104"/>
        <v>9.1196938192316352</v>
      </c>
      <c r="AD64" s="210">
        <f t="shared" si="104"/>
        <v>9.1775601142035157</v>
      </c>
      <c r="AE64" s="210">
        <f t="shared" si="104"/>
        <v>9.2366930436414307</v>
      </c>
      <c r="AF64" s="210">
        <f t="shared" si="104"/>
        <v>9.2968685701388836</v>
      </c>
      <c r="AG64" s="210">
        <f t="shared" si="104"/>
        <v>9.3579039143596532</v>
      </c>
      <c r="AH64" s="210">
        <f t="shared" si="104"/>
        <v>9.4196495693710105</v>
      </c>
      <c r="AI64" s="210">
        <f t="shared" si="104"/>
        <v>9.4819829091385799</v>
      </c>
      <c r="AJ64" s="210">
        <f t="shared" si="104"/>
        <v>9.5448030669224693</v>
      </c>
      <c r="AK64" s="210">
        <f t="shared" si="104"/>
        <v>9.6080268260921784</v>
      </c>
      <c r="AL64" s="210">
        <f t="shared" si="104"/>
        <v>9.6715853187855103</v>
      </c>
      <c r="AM64" s="210">
        <f t="shared" ref="AM64:BS64" si="105">SUM(AM54:AM59)+AM62-SUM(AL54:AL59)-AL62</f>
        <v>9.7354213697583987</v>
      </c>
      <c r="AN64" s="210">
        <f t="shared" si="105"/>
        <v>9.7994873560208831</v>
      </c>
      <c r="AO64" s="210">
        <f t="shared" si="105"/>
        <v>9.8637434792301946</v>
      </c>
      <c r="AP64" s="210">
        <f t="shared" si="105"/>
        <v>9.7900112325832183</v>
      </c>
      <c r="AQ64" s="210">
        <f t="shared" si="105"/>
        <v>9.7188463129634144</v>
      </c>
      <c r="AR64" s="210">
        <f t="shared" si="105"/>
        <v>9.6500795903325525</v>
      </c>
      <c r="AS64" s="210">
        <f t="shared" si="105"/>
        <v>9.5835644391654569</v>
      </c>
      <c r="AT64" s="210">
        <f t="shared" si="105"/>
        <v>9.5191728017586072</v>
      </c>
      <c r="AU64" s="210">
        <f t="shared" si="105"/>
        <v>9.4567919992288481</v>
      </c>
      <c r="AV64" s="210">
        <f t="shared" si="105"/>
        <v>9.3963221439287139</v>
      </c>
      <c r="AW64" s="210">
        <f t="shared" si="105"/>
        <v>9.3376740360085364</v>
      </c>
      <c r="AX64" s="210">
        <f t="shared" si="105"/>
        <v>9.2807674500839354</v>
      </c>
      <c r="AY64" s="210">
        <f t="shared" si="105"/>
        <v>9.2255297365238036</v>
      </c>
      <c r="AZ64" s="210">
        <f t="shared" si="105"/>
        <v>9.1718946767728298</v>
      </c>
      <c r="BA64" s="210">
        <f t="shared" si="105"/>
        <v>9.1198015440098388</v>
      </c>
      <c r="BB64" s="210">
        <f t="shared" si="105"/>
        <v>9.0691943300090685</v>
      </c>
      <c r="BC64" s="210">
        <f t="shared" si="105"/>
        <v>9.0200211067105442</v>
      </c>
      <c r="BD64" s="210">
        <f t="shared" si="105"/>
        <v>8.9722334971515778</v>
      </c>
      <c r="BE64" s="210">
        <f t="shared" si="105"/>
        <v>8.9257862353247361</v>
      </c>
      <c r="BF64" s="210">
        <f t="shared" si="105"/>
        <v>8.8806367984955372</v>
      </c>
      <c r="BG64" s="210">
        <f t="shared" si="105"/>
        <v>8.8367450986689207</v>
      </c>
      <c r="BH64" s="210">
        <f t="shared" si="105"/>
        <v>8.794073222468441</v>
      </c>
      <c r="BI64" s="210">
        <f t="shared" si="105"/>
        <v>8.7525852107198858</v>
      </c>
      <c r="BJ64" s="210">
        <f t="shared" si="105"/>
        <v>8.7122468707035665</v>
      </c>
      <c r="BK64" s="210">
        <f t="shared" si="105"/>
        <v>8.6730256153545255</v>
      </c>
      <c r="BL64" s="210">
        <f t="shared" si="105"/>
        <v>8.6348903247698914</v>
      </c>
      <c r="BM64" s="210">
        <f t="shared" si="105"/>
        <v>8.5978112262445876</v>
      </c>
      <c r="BN64" s="210">
        <f t="shared" si="105"/>
        <v>8.561759789751072</v>
      </c>
      <c r="BO64" s="210">
        <f t="shared" si="105"/>
        <v>8.526708636350314</v>
      </c>
      <c r="BP64" s="210">
        <f t="shared" si="105"/>
        <v>8.4926314574702388</v>
      </c>
      <c r="BQ64" s="210">
        <f t="shared" si="105"/>
        <v>8.4595029433598015</v>
      </c>
      <c r="BR64" s="210">
        <f t="shared" si="105"/>
        <v>8.4272987193282916</v>
      </c>
      <c r="BS64" s="210">
        <f t="shared" si="105"/>
        <v>8.3959952886203624</v>
      </c>
      <c r="BT64" s="23"/>
      <c r="BU64" s="23"/>
      <c r="BV64" s="23"/>
      <c r="BW64" s="23"/>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c r="CX64" s="23"/>
      <c r="CY64" s="23"/>
      <c r="CZ64" s="23"/>
      <c r="DA64" s="23"/>
      <c r="DB64" s="23"/>
      <c r="DC64" s="23"/>
      <c r="DD64" s="23"/>
      <c r="DE64" s="23"/>
      <c r="DF64" s="23"/>
      <c r="DG64" s="23"/>
      <c r="DH64" s="23"/>
      <c r="DI64" s="23"/>
      <c r="DJ64" s="23"/>
      <c r="DK64" s="23"/>
      <c r="DL64" s="23"/>
      <c r="DM64" s="23"/>
      <c r="DN64" s="23"/>
      <c r="DO64" s="23"/>
      <c r="DP64" s="23"/>
      <c r="DQ64" s="23"/>
      <c r="DR64" s="23"/>
      <c r="DS64" s="23"/>
      <c r="DT64" s="23"/>
      <c r="DU64" s="23"/>
      <c r="DV64" s="23"/>
      <c r="DW64" s="23"/>
      <c r="DX64" s="23"/>
      <c r="DY64" s="23"/>
      <c r="DZ64" s="23"/>
      <c r="EA64" s="23"/>
      <c r="EB64" s="23"/>
      <c r="EC64" s="23"/>
      <c r="ED64" s="23"/>
      <c r="EE64" s="23"/>
      <c r="EF64" s="23"/>
      <c r="EG64" s="23"/>
      <c r="EH64" s="23"/>
      <c r="EI64" s="23"/>
      <c r="EJ64" s="23"/>
      <c r="EK64" s="23"/>
      <c r="EL64" s="23"/>
      <c r="EM64" s="23"/>
      <c r="EN64" s="23"/>
      <c r="EO64" s="23"/>
      <c r="EP64" s="23"/>
      <c r="EQ64" s="23"/>
      <c r="ER64" s="23"/>
      <c r="ES64" s="23"/>
      <c r="ET64" s="23"/>
      <c r="EU64" s="23"/>
      <c r="EV64" s="23"/>
      <c r="EW64" s="23"/>
      <c r="EX64" s="23"/>
      <c r="EY64" s="23"/>
      <c r="EZ64" s="23"/>
      <c r="FA64" s="23"/>
      <c r="FB64" s="23"/>
      <c r="FC64" s="23"/>
      <c r="FD64" s="23"/>
      <c r="FE64" s="23"/>
      <c r="FF64" s="23"/>
      <c r="FG64" s="23"/>
      <c r="FH64" s="23"/>
      <c r="FI64" s="23"/>
      <c r="FJ64" s="23"/>
      <c r="FK64" s="23"/>
      <c r="FL64" s="23"/>
      <c r="FM64" s="23"/>
      <c r="FN64" s="23"/>
      <c r="FO64" s="23"/>
      <c r="FP64" s="23"/>
      <c r="FQ64" s="23"/>
      <c r="FR64" s="23"/>
      <c r="FS64" s="23"/>
      <c r="FT64" s="23"/>
      <c r="FU64" s="23"/>
      <c r="FV64" s="23"/>
      <c r="FW64" s="23"/>
      <c r="FX64" s="23"/>
      <c r="FY64" s="23"/>
      <c r="FZ64" s="23"/>
      <c r="GA64" s="23"/>
      <c r="GB64" s="23"/>
      <c r="GC64" s="23"/>
      <c r="GD64" s="23"/>
      <c r="GE64" s="23"/>
      <c r="GF64" s="23"/>
      <c r="GG64" s="23"/>
      <c r="GH64" s="23"/>
      <c r="GI64" s="23"/>
      <c r="GJ64" s="23"/>
      <c r="GK64" s="23"/>
      <c r="GL64" s="23"/>
      <c r="GM64" s="23"/>
      <c r="GN64" s="23"/>
      <c r="GO64" s="23"/>
      <c r="GP64" s="23"/>
      <c r="GQ64" s="23"/>
      <c r="GR64" s="23"/>
      <c r="GS64" s="23"/>
      <c r="GT64" s="23"/>
      <c r="GU64" s="23"/>
      <c r="GV64" s="23"/>
      <c r="GW64" s="23"/>
      <c r="GX64" s="23"/>
      <c r="GY64" s="23"/>
      <c r="GZ64" s="23"/>
      <c r="HA64" s="23"/>
      <c r="HB64" s="23"/>
      <c r="HC64" s="23"/>
      <c r="HD64" s="23"/>
      <c r="HE64" s="23"/>
      <c r="HF64" s="23"/>
      <c r="HG64" s="23"/>
      <c r="HH64" s="23"/>
      <c r="HI64" s="23"/>
      <c r="HJ64" s="23"/>
      <c r="HK64" s="23"/>
      <c r="HL64" s="23"/>
      <c r="HM64" s="23"/>
      <c r="HN64" s="23"/>
      <c r="HO64" s="23"/>
      <c r="HP64" s="23"/>
      <c r="HQ64" s="23"/>
      <c r="HR64" s="23"/>
      <c r="HS64" s="23"/>
      <c r="HT64" s="23"/>
      <c r="HU64" s="23"/>
      <c r="HV64" s="23"/>
      <c r="HW64" s="23"/>
      <c r="HX64" s="23"/>
      <c r="HY64" s="23"/>
      <c r="HZ64" s="23"/>
      <c r="IA64" s="23"/>
      <c r="IB64" s="23"/>
      <c r="IC64" s="23"/>
      <c r="ID64" s="23"/>
      <c r="IE64" s="23"/>
      <c r="IF64" s="23"/>
      <c r="IG64" s="23"/>
      <c r="IH64" s="23"/>
      <c r="II64" s="23"/>
      <c r="IJ64" s="23"/>
      <c r="IK64" s="23"/>
      <c r="IL64" s="23"/>
      <c r="IM64" s="23"/>
      <c r="IN64" s="23"/>
      <c r="IO64" s="23"/>
      <c r="IP64" s="23"/>
      <c r="IQ64" s="23"/>
      <c r="IR64" s="23"/>
      <c r="IS64" s="23"/>
      <c r="IT64" s="23"/>
      <c r="IU64" s="23"/>
      <c r="IV64" s="23"/>
      <c r="IW64" s="23"/>
      <c r="IX64" s="23"/>
      <c r="IY64" s="23"/>
      <c r="IZ64" s="23"/>
      <c r="JA64" s="23"/>
      <c r="JB64" s="23"/>
      <c r="JC64" s="23"/>
      <c r="JD64" s="23"/>
      <c r="JE64" s="23"/>
      <c r="JF64" s="23"/>
      <c r="JG64" s="23"/>
      <c r="JH64" s="23"/>
      <c r="JI64" s="23"/>
      <c r="JJ64" s="23"/>
      <c r="JK64" s="23"/>
      <c r="JL64" s="23"/>
      <c r="JM64" s="23"/>
      <c r="JN64" s="23"/>
      <c r="JO64" s="23"/>
      <c r="JP64" s="23"/>
      <c r="JQ64" s="23"/>
      <c r="JR64" s="23"/>
      <c r="JS64" s="23"/>
      <c r="JT64" s="23"/>
      <c r="JU64" s="23"/>
      <c r="JV64" s="23"/>
      <c r="JW64" s="23"/>
      <c r="JX64" s="23"/>
      <c r="JY64" s="23"/>
      <c r="JZ64" s="23"/>
      <c r="KA64" s="23"/>
      <c r="KB64" s="23"/>
      <c r="KC64" s="23"/>
      <c r="KD64" s="23"/>
      <c r="KE64" s="23"/>
      <c r="KF64" s="23"/>
      <c r="KG64" s="23"/>
      <c r="KH64" s="23"/>
      <c r="KI64" s="23"/>
      <c r="KJ64" s="23"/>
      <c r="KK64" s="23"/>
      <c r="KL64" s="23"/>
      <c r="KM64" s="23"/>
      <c r="KN64" s="23"/>
      <c r="KO64" s="23"/>
      <c r="KP64" s="23"/>
      <c r="KQ64" s="23"/>
      <c r="KR64" s="23"/>
      <c r="KS64" s="23"/>
      <c r="KT64" s="23"/>
      <c r="KU64" s="23"/>
      <c r="KV64" s="23"/>
      <c r="KW64" s="23"/>
      <c r="KX64" s="23"/>
      <c r="KY64" s="23"/>
      <c r="KZ64" s="23"/>
      <c r="LA64" s="23"/>
      <c r="LB64" s="23"/>
      <c r="LC64" s="23"/>
      <c r="LD64" s="23"/>
      <c r="LE64" s="23"/>
      <c r="LF64" s="23"/>
      <c r="LG64" s="23"/>
      <c r="LH64" s="23"/>
      <c r="LI64" s="23"/>
      <c r="LJ64" s="23"/>
      <c r="LK64" s="23"/>
      <c r="LL64" s="23"/>
      <c r="LM64" s="23"/>
      <c r="LN64" s="23"/>
      <c r="LO64" s="23"/>
      <c r="LP64" s="23"/>
      <c r="LQ64" s="23"/>
      <c r="LR64" s="23"/>
      <c r="LS64" s="23"/>
      <c r="LT64" s="23"/>
      <c r="LU64" s="23"/>
      <c r="LV64" s="23"/>
      <c r="LW64" s="23"/>
      <c r="LX64" s="23"/>
      <c r="LY64" s="23"/>
      <c r="LZ64" s="23"/>
      <c r="MA64" s="23"/>
      <c r="MB64" s="23"/>
      <c r="MC64" s="23"/>
      <c r="MD64" s="23"/>
      <c r="ME64" s="23"/>
      <c r="MF64" s="23"/>
      <c r="MG64" s="23"/>
      <c r="MH64" s="23"/>
      <c r="MI64" s="23"/>
      <c r="MJ64" s="23"/>
      <c r="MK64" s="23"/>
      <c r="ML64" s="23"/>
      <c r="MM64" s="23"/>
      <c r="MN64" s="23"/>
      <c r="MO64" s="23"/>
      <c r="MP64" s="23"/>
      <c r="MQ64" s="23"/>
      <c r="MR64" s="23"/>
      <c r="MS64" s="23"/>
      <c r="MT64" s="23"/>
      <c r="MU64" s="23"/>
      <c r="MV64" s="23"/>
      <c r="MW64" s="23"/>
      <c r="MX64" s="23"/>
      <c r="MY64" s="23"/>
      <c r="MZ64" s="23"/>
      <c r="NA64" s="23"/>
      <c r="NB64" s="23"/>
      <c r="NC64" s="23"/>
      <c r="ND64" s="23"/>
      <c r="NE64" s="23"/>
      <c r="NF64" s="23"/>
      <c r="NG64" s="23"/>
      <c r="NH64" s="23"/>
      <c r="NI64" s="23"/>
      <c r="NJ64" s="23"/>
      <c r="NK64" s="23"/>
      <c r="NL64" s="23"/>
      <c r="NM64" s="23"/>
      <c r="NN64" s="23"/>
      <c r="NO64" s="23"/>
      <c r="NP64" s="23"/>
      <c r="NQ64" s="23"/>
      <c r="NR64" s="23"/>
      <c r="NS64" s="23"/>
      <c r="NT64" s="23"/>
      <c r="NU64" s="23"/>
      <c r="NV64" s="23"/>
      <c r="NW64" s="23"/>
      <c r="NX64" s="23"/>
      <c r="NY64" s="23"/>
      <c r="NZ64" s="23"/>
      <c r="OA64" s="23"/>
      <c r="OB64" s="23"/>
      <c r="OC64" s="23"/>
      <c r="OD64" s="23"/>
      <c r="OE64" s="23"/>
      <c r="OF64" s="23"/>
      <c r="OG64" s="23"/>
      <c r="OH64" s="23"/>
      <c r="OI64" s="23"/>
      <c r="OJ64" s="23"/>
      <c r="OK64" s="23"/>
      <c r="OL64" s="23"/>
      <c r="OM64" s="23"/>
      <c r="ON64" s="23"/>
      <c r="OO64" s="23"/>
      <c r="OP64" s="23"/>
      <c r="OQ64" s="23"/>
      <c r="OR64" s="23"/>
      <c r="OS64" s="23"/>
      <c r="OT64" s="23"/>
      <c r="OU64" s="23"/>
      <c r="OV64" s="23"/>
      <c r="OW64" s="23"/>
      <c r="OX64" s="23"/>
      <c r="OY64" s="23"/>
      <c r="OZ64" s="23"/>
      <c r="PA64" s="23"/>
      <c r="PB64" s="23"/>
      <c r="PC64" s="23"/>
      <c r="PD64" s="23"/>
      <c r="PE64" s="23"/>
      <c r="PF64" s="23"/>
      <c r="PG64" s="23"/>
      <c r="PH64" s="23"/>
      <c r="PI64" s="23"/>
      <c r="PJ64" s="23"/>
      <c r="PK64" s="23"/>
      <c r="PL64" s="23"/>
      <c r="PM64" s="23"/>
      <c r="PN64" s="23"/>
      <c r="PO64" s="23"/>
      <c r="PP64" s="23"/>
      <c r="PQ64" s="23"/>
      <c r="PR64" s="23"/>
      <c r="PS64" s="23"/>
      <c r="PT64" s="23"/>
      <c r="PU64" s="23"/>
      <c r="PV64" s="23"/>
      <c r="PW64" s="23"/>
      <c r="PX64" s="23"/>
      <c r="PY64" s="23"/>
      <c r="PZ64" s="23"/>
      <c r="QA64" s="23"/>
      <c r="QB64" s="23"/>
      <c r="QC64" s="23"/>
      <c r="QD64" s="23"/>
      <c r="QE64" s="23"/>
      <c r="QF64" s="23"/>
      <c r="QG64" s="23"/>
      <c r="QH64" s="23"/>
      <c r="QI64" s="23"/>
      <c r="QJ64" s="23"/>
      <c r="QK64" s="23"/>
      <c r="QL64" s="23"/>
      <c r="QM64" s="23"/>
      <c r="QN64" s="23"/>
      <c r="QO64" s="23"/>
      <c r="QP64" s="23"/>
      <c r="QQ64" s="23"/>
      <c r="QR64" s="23"/>
      <c r="QS64" s="23"/>
      <c r="QT64" s="23"/>
      <c r="QU64" s="23"/>
      <c r="QV64" s="23"/>
      <c r="QW64" s="23"/>
      <c r="QX64" s="23"/>
      <c r="QY64" s="23"/>
      <c r="QZ64" s="23"/>
      <c r="RA64" s="23"/>
      <c r="RB64" s="23"/>
      <c r="RC64" s="23"/>
      <c r="RD64" s="23"/>
      <c r="RE64" s="23"/>
      <c r="RF64" s="23"/>
      <c r="RG64" s="23"/>
      <c r="RH64" s="23"/>
      <c r="RI64" s="23"/>
      <c r="RJ64" s="23"/>
      <c r="RK64" s="23"/>
      <c r="RL64" s="23"/>
      <c r="RM64" s="23"/>
      <c r="RN64" s="23"/>
      <c r="RO64" s="23"/>
      <c r="RP64" s="23"/>
      <c r="RQ64" s="23"/>
      <c r="RR64" s="23"/>
      <c r="RS64" s="23"/>
      <c r="RT64" s="23"/>
      <c r="RU64" s="23"/>
      <c r="RV64" s="23"/>
      <c r="RW64" s="23"/>
      <c r="RX64" s="23"/>
      <c r="RY64" s="23"/>
      <c r="RZ64" s="23"/>
      <c r="SA64" s="23"/>
      <c r="SB64" s="23"/>
      <c r="SC64" s="23"/>
      <c r="SD64" s="23"/>
      <c r="SE64" s="23"/>
      <c r="SF64" s="23"/>
      <c r="SG64" s="23"/>
      <c r="SH64" s="23"/>
      <c r="SI64" s="23"/>
      <c r="SJ64" s="23"/>
      <c r="SK64" s="23"/>
      <c r="SL64" s="23"/>
      <c r="SM64" s="23"/>
      <c r="SN64" s="23"/>
      <c r="SO64" s="23"/>
      <c r="SP64" s="23"/>
      <c r="SQ64" s="23"/>
      <c r="SR64" s="23"/>
      <c r="SS64" s="23"/>
      <c r="ST64" s="23"/>
      <c r="SU64" s="23"/>
      <c r="SV64" s="23"/>
      <c r="SW64" s="23"/>
      <c r="SX64" s="23"/>
      <c r="SY64" s="23"/>
      <c r="SZ64" s="23"/>
      <c r="TA64" s="23"/>
      <c r="TB64" s="23"/>
      <c r="TC64" s="23"/>
      <c r="TD64" s="23"/>
      <c r="TE64" s="23"/>
      <c r="TF64" s="23"/>
      <c r="TG64" s="23"/>
      <c r="TH64" s="23"/>
      <c r="TI64" s="23"/>
      <c r="TJ64" s="23"/>
      <c r="TK64" s="23"/>
      <c r="TL64" s="23"/>
      <c r="TM64" s="23"/>
      <c r="TN64" s="23"/>
      <c r="TO64" s="23"/>
      <c r="TP64" s="23"/>
      <c r="TQ64" s="23"/>
      <c r="TR64" s="23"/>
      <c r="TS64" s="23"/>
      <c r="TT64" s="23"/>
      <c r="TU64" s="23"/>
      <c r="TV64" s="23"/>
      <c r="TW64" s="23"/>
      <c r="TX64" s="23"/>
      <c r="TY64" s="23"/>
      <c r="TZ64" s="23"/>
      <c r="UA64" s="23"/>
      <c r="UB64" s="23"/>
      <c r="UC64" s="23"/>
      <c r="UD64" s="23"/>
      <c r="UE64" s="23"/>
      <c r="UF64" s="23"/>
      <c r="UG64" s="23"/>
      <c r="UH64" s="23"/>
      <c r="UI64" s="23"/>
      <c r="UJ64" s="23"/>
      <c r="UK64" s="23"/>
      <c r="UL64" s="23"/>
      <c r="UM64" s="23"/>
      <c r="UN64" s="23"/>
      <c r="UO64" s="23"/>
      <c r="UP64" s="23"/>
      <c r="UQ64" s="23"/>
      <c r="UR64" s="23"/>
      <c r="US64" s="23"/>
      <c r="UT64" s="23"/>
      <c r="UU64" s="23"/>
      <c r="UV64" s="23"/>
      <c r="UW64" s="23"/>
      <c r="UX64" s="23"/>
      <c r="UY64" s="23"/>
      <c r="UZ64" s="23"/>
      <c r="VA64" s="23"/>
      <c r="VB64" s="23"/>
      <c r="VC64" s="23"/>
      <c r="VD64" s="23"/>
      <c r="VE64" s="23"/>
      <c r="VF64" s="23"/>
      <c r="VG64" s="23"/>
      <c r="VH64" s="23"/>
      <c r="VI64" s="23"/>
      <c r="VJ64" s="23"/>
      <c r="VK64" s="23"/>
      <c r="VL64" s="23"/>
      <c r="VM64" s="23"/>
      <c r="VN64" s="23"/>
      <c r="VO64" s="23"/>
      <c r="VP64" s="23"/>
      <c r="VQ64" s="23"/>
      <c r="VR64" s="23"/>
      <c r="VS64" s="23"/>
      <c r="VT64" s="23"/>
      <c r="VU64" s="23"/>
      <c r="VV64" s="23"/>
      <c r="VW64" s="23"/>
      <c r="VX64" s="23"/>
      <c r="VY64" s="23"/>
      <c r="VZ64" s="23"/>
      <c r="WA64" s="23"/>
      <c r="WB64" s="23"/>
      <c r="WC64" s="23"/>
      <c r="WD64" s="23"/>
      <c r="WE64" s="23"/>
      <c r="WF64" s="23"/>
      <c r="WG64" s="23"/>
      <c r="WH64" s="23"/>
      <c r="WI64" s="23"/>
      <c r="WJ64" s="23"/>
      <c r="WK64" s="23"/>
      <c r="WL64" s="23"/>
      <c r="WM64" s="23"/>
      <c r="WN64" s="23"/>
      <c r="WO64" s="23"/>
      <c r="WP64" s="23"/>
      <c r="WQ64" s="23"/>
      <c r="WR64" s="23"/>
      <c r="WS64" s="23"/>
      <c r="WT64" s="23"/>
      <c r="WU64" s="23"/>
      <c r="WV64" s="23"/>
      <c r="WW64" s="23"/>
      <c r="WX64" s="23"/>
      <c r="WY64" s="23"/>
      <c r="WZ64" s="23"/>
      <c r="XA64" s="23"/>
      <c r="XB64" s="23"/>
      <c r="XC64" s="23"/>
      <c r="XD64" s="23"/>
      <c r="XE64" s="23"/>
      <c r="XF64" s="23"/>
      <c r="XG64" s="23"/>
      <c r="XH64" s="23"/>
      <c r="XI64" s="23"/>
      <c r="XJ64" s="23"/>
      <c r="XK64" s="23"/>
      <c r="XL64" s="23"/>
      <c r="XM64" s="23"/>
      <c r="XN64" s="23"/>
      <c r="XO64" s="23"/>
      <c r="XP64" s="23"/>
      <c r="XQ64" s="23"/>
      <c r="XR64" s="23"/>
      <c r="XS64" s="23"/>
      <c r="XT64" s="23"/>
      <c r="XU64" s="23"/>
      <c r="XV64" s="23"/>
      <c r="XW64" s="23"/>
      <c r="XX64" s="23"/>
      <c r="XY64" s="23"/>
      <c r="XZ64" s="23"/>
      <c r="YA64" s="23"/>
      <c r="YB64" s="23"/>
      <c r="YC64" s="23"/>
      <c r="YD64" s="23"/>
      <c r="YE64" s="23"/>
      <c r="YF64" s="23"/>
      <c r="YG64" s="23"/>
      <c r="YH64" s="23"/>
      <c r="YI64" s="23"/>
      <c r="YJ64" s="23"/>
      <c r="YK64" s="23"/>
      <c r="YL64" s="23"/>
      <c r="YM64" s="23"/>
      <c r="YN64" s="23"/>
      <c r="YO64" s="23"/>
      <c r="YP64" s="23"/>
      <c r="YQ64" s="23"/>
      <c r="YR64" s="23"/>
      <c r="YS64" s="23"/>
      <c r="YT64" s="23"/>
      <c r="YU64" s="23"/>
      <c r="YV64" s="23"/>
      <c r="YW64" s="23"/>
      <c r="YX64" s="23"/>
      <c r="YY64" s="23"/>
      <c r="YZ64" s="23"/>
      <c r="ZA64" s="23"/>
      <c r="ZB64" s="23"/>
      <c r="ZC64" s="23"/>
      <c r="ZD64" s="23"/>
      <c r="ZE64" s="23"/>
      <c r="ZF64" s="23"/>
      <c r="ZG64" s="23"/>
      <c r="ZH64" s="23"/>
      <c r="ZI64" s="23"/>
      <c r="ZJ64" s="23"/>
      <c r="ZK64" s="23"/>
      <c r="ZL64" s="23"/>
      <c r="ZM64" s="23"/>
      <c r="ZN64" s="23"/>
      <c r="ZO64" s="23"/>
      <c r="ZP64" s="23"/>
      <c r="ZQ64" s="23"/>
      <c r="ZR64" s="23"/>
      <c r="ZS64" s="23"/>
      <c r="ZT64" s="23"/>
      <c r="ZU64" s="23"/>
      <c r="ZV64" s="23"/>
      <c r="ZW64" s="23"/>
      <c r="ZX64" s="23"/>
      <c r="ZY64" s="23"/>
      <c r="ZZ64" s="23"/>
      <c r="AAA64" s="23"/>
      <c r="AAB64" s="23"/>
      <c r="AAC64" s="23"/>
      <c r="AAD64" s="23"/>
      <c r="AAE64" s="23"/>
      <c r="AAF64" s="23"/>
      <c r="AAG64" s="23"/>
      <c r="AAH64" s="23"/>
      <c r="AAI64" s="23"/>
      <c r="AAJ64" s="23"/>
      <c r="AAK64" s="23"/>
      <c r="AAL64" s="23"/>
      <c r="AAM64" s="23"/>
      <c r="AAN64" s="23"/>
      <c r="AAO64" s="23"/>
      <c r="AAP64" s="23"/>
      <c r="AAQ64" s="23"/>
      <c r="AAR64" s="23"/>
      <c r="AAS64" s="23"/>
      <c r="AAT64" s="23"/>
      <c r="AAU64" s="23"/>
      <c r="AAV64" s="23"/>
      <c r="AAW64" s="23"/>
      <c r="AAX64" s="23"/>
      <c r="AAY64" s="23"/>
      <c r="AAZ64" s="23"/>
      <c r="ABA64" s="23"/>
      <c r="ABB64" s="23"/>
      <c r="ABC64" s="23"/>
      <c r="ABD64" s="23"/>
      <c r="ABE64" s="23"/>
      <c r="ABF64" s="23"/>
      <c r="ABG64" s="23"/>
      <c r="ABH64" s="23"/>
      <c r="ABI64" s="23"/>
      <c r="ABJ64" s="23"/>
      <c r="ABK64" s="23"/>
      <c r="ABL64" s="23"/>
      <c r="ABM64" s="23"/>
      <c r="ABN64" s="23"/>
      <c r="ABO64" s="23"/>
      <c r="ABP64" s="23"/>
      <c r="ABQ64" s="23"/>
      <c r="ABR64" s="23"/>
      <c r="ABS64" s="23"/>
      <c r="ABT64" s="23"/>
      <c r="ABU64" s="23"/>
      <c r="ABV64" s="23"/>
      <c r="ABW64" s="23"/>
      <c r="ABX64" s="23"/>
      <c r="ABY64" s="23"/>
      <c r="ABZ64" s="23"/>
      <c r="ACA64" s="23"/>
      <c r="ACB64" s="23"/>
      <c r="ACC64" s="23"/>
      <c r="ACD64" s="23"/>
      <c r="ACE64" s="23"/>
      <c r="ACF64" s="23"/>
      <c r="ACG64" s="23"/>
      <c r="ACH64" s="23"/>
      <c r="ACI64" s="23"/>
      <c r="ACJ64" s="23"/>
      <c r="ACK64" s="23"/>
      <c r="ACL64" s="23"/>
      <c r="ACM64" s="23"/>
      <c r="ACN64" s="23"/>
      <c r="ACO64" s="23"/>
      <c r="ACP64" s="23"/>
      <c r="ACQ64" s="23"/>
      <c r="ACR64" s="23"/>
      <c r="ACS64" s="23"/>
      <c r="ACT64" s="23"/>
      <c r="ACU64" s="23"/>
      <c r="ACV64" s="23"/>
      <c r="ACW64" s="23"/>
      <c r="ACX64" s="23"/>
      <c r="ACY64" s="23"/>
      <c r="ACZ64" s="23"/>
      <c r="ADA64" s="23"/>
      <c r="ADB64" s="23"/>
      <c r="ADC64" s="23"/>
      <c r="ADD64" s="23"/>
      <c r="ADE64" s="23"/>
      <c r="ADF64" s="23"/>
      <c r="ADG64" s="23"/>
      <c r="ADH64" s="23"/>
      <c r="ADI64" s="23"/>
      <c r="ADJ64" s="23"/>
      <c r="ADK64" s="23"/>
      <c r="ADL64" s="23"/>
      <c r="ADM64" s="23"/>
      <c r="ADN64" s="23"/>
      <c r="ADO64" s="23"/>
      <c r="ADP64" s="23"/>
      <c r="ADQ64" s="23"/>
      <c r="ADR64" s="23"/>
      <c r="ADS64" s="23"/>
      <c r="ADT64" s="23"/>
      <c r="ADU64" s="23"/>
      <c r="ADV64" s="23"/>
      <c r="ADW64" s="23"/>
      <c r="ADX64" s="23"/>
      <c r="ADY64" s="23"/>
      <c r="ADZ64" s="23"/>
      <c r="AEA64" s="23"/>
      <c r="AEB64" s="23"/>
      <c r="AEC64" s="23"/>
      <c r="AED64" s="23"/>
      <c r="AEE64" s="23"/>
      <c r="AEF64" s="23"/>
      <c r="AEG64" s="23"/>
      <c r="AEH64" s="23"/>
      <c r="AEI64" s="23"/>
      <c r="AEJ64" s="23"/>
      <c r="AEK64" s="23"/>
      <c r="AEL64" s="23"/>
      <c r="AEM64" s="23"/>
      <c r="AEN64" s="23"/>
      <c r="AEO64" s="23"/>
      <c r="AEP64" s="23"/>
      <c r="AEQ64" s="23"/>
      <c r="AER64" s="23"/>
      <c r="AES64" s="23"/>
      <c r="AET64" s="23"/>
      <c r="AEU64" s="23"/>
      <c r="AEV64" s="23"/>
      <c r="AEW64" s="23"/>
      <c r="AEX64" s="23"/>
      <c r="AEY64" s="23"/>
      <c r="AEZ64" s="23"/>
      <c r="AFA64" s="23"/>
      <c r="AFB64" s="23"/>
      <c r="AFC64" s="23"/>
      <c r="AFD64" s="23"/>
      <c r="AFE64" s="23"/>
      <c r="AFF64" s="23"/>
      <c r="AFG64" s="23"/>
      <c r="AFH64" s="23"/>
      <c r="AFI64" s="23"/>
      <c r="AFJ64" s="23"/>
      <c r="AFK64" s="23"/>
      <c r="AFL64" s="23"/>
      <c r="AFM64" s="23"/>
      <c r="AFN64" s="23"/>
      <c r="AFO64" s="23"/>
      <c r="AFP64" s="23"/>
      <c r="AFQ64" s="23"/>
      <c r="AFR64" s="23"/>
      <c r="AFS64" s="23"/>
      <c r="AFT64" s="23"/>
      <c r="AFU64" s="23"/>
      <c r="AFV64" s="23"/>
      <c r="AFW64" s="23"/>
      <c r="AFX64" s="23"/>
      <c r="AFY64" s="23"/>
      <c r="AFZ64" s="23"/>
      <c r="AGA64" s="23"/>
      <c r="AGB64" s="23"/>
      <c r="AGC64" s="23"/>
      <c r="AGD64" s="23"/>
      <c r="AGE64" s="23"/>
      <c r="AGF64" s="23"/>
      <c r="AGG64" s="23"/>
      <c r="AGH64" s="23"/>
      <c r="AGI64" s="23"/>
      <c r="AGJ64" s="23"/>
      <c r="AGK64" s="23"/>
      <c r="AGL64" s="23"/>
      <c r="AGM64" s="23"/>
      <c r="AGN64" s="23"/>
      <c r="AGO64" s="23"/>
      <c r="AGP64" s="23"/>
      <c r="AGQ64" s="23"/>
      <c r="AGR64" s="23"/>
      <c r="AGS64" s="23"/>
      <c r="AGT64" s="23"/>
      <c r="AGU64" s="23"/>
      <c r="AGV64" s="23"/>
      <c r="AGW64" s="23"/>
      <c r="AGX64" s="23"/>
      <c r="AGY64" s="23"/>
      <c r="AGZ64" s="23"/>
      <c r="AHA64" s="23"/>
      <c r="AHB64" s="23"/>
      <c r="AHC64" s="23"/>
      <c r="AHD64" s="23"/>
      <c r="AHE64" s="23"/>
      <c r="AHF64" s="23"/>
      <c r="AHG64" s="23"/>
      <c r="AHH64" s="23"/>
      <c r="AHI64" s="23"/>
      <c r="AHJ64" s="23"/>
      <c r="AHK64" s="23"/>
      <c r="AHL64" s="23"/>
      <c r="AHM64" s="23"/>
      <c r="AHN64" s="23"/>
      <c r="AHO64" s="23"/>
      <c r="AHP64" s="23"/>
      <c r="AHQ64" s="23"/>
      <c r="AHR64" s="23"/>
      <c r="AHS64" s="23"/>
      <c r="AHT64" s="23"/>
      <c r="AHU64" s="23"/>
      <c r="AHV64" s="23"/>
      <c r="AHW64" s="23"/>
      <c r="AHX64" s="23"/>
      <c r="AHY64" s="23"/>
      <c r="AHZ64" s="23"/>
      <c r="AIA64" s="23"/>
      <c r="AIB64" s="23"/>
      <c r="AIC64" s="23"/>
      <c r="AID64" s="23"/>
      <c r="AIE64" s="23"/>
      <c r="AIF64" s="23"/>
      <c r="AIG64" s="23"/>
      <c r="AIH64" s="23"/>
      <c r="AII64" s="23"/>
      <c r="AIJ64" s="23"/>
      <c r="AIK64" s="23"/>
      <c r="AIL64" s="23"/>
      <c r="AIM64" s="23"/>
      <c r="AIN64" s="23"/>
      <c r="AIO64" s="23"/>
      <c r="AIP64" s="23"/>
      <c r="AIQ64" s="23"/>
      <c r="AIR64" s="23"/>
      <c r="AIS64" s="23"/>
      <c r="AIT64" s="23"/>
      <c r="AIU64" s="23"/>
      <c r="AIV64" s="23"/>
      <c r="AIW64" s="23"/>
      <c r="AIX64" s="23"/>
      <c r="AIY64" s="23"/>
      <c r="AIZ64" s="23"/>
      <c r="AJA64" s="23"/>
      <c r="AJB64" s="23"/>
      <c r="AJC64" s="23"/>
      <c r="AJD64" s="23"/>
      <c r="AJE64" s="23"/>
      <c r="AJF64" s="23"/>
      <c r="AJG64" s="23"/>
      <c r="AJH64" s="23"/>
      <c r="AJI64" s="23"/>
      <c r="AJJ64" s="23"/>
      <c r="AJK64" s="23"/>
      <c r="AJL64" s="23"/>
      <c r="AJM64" s="23"/>
      <c r="AJN64" s="23"/>
      <c r="AJO64" s="23"/>
      <c r="AJP64" s="23"/>
      <c r="AJQ64" s="23"/>
      <c r="AJR64" s="23"/>
      <c r="AJS64" s="23"/>
      <c r="AJT64" s="23"/>
      <c r="AJU64" s="23"/>
      <c r="AJV64" s="23"/>
      <c r="AJW64" s="23"/>
      <c r="AJX64" s="23"/>
      <c r="AJY64" s="23"/>
      <c r="AJZ64" s="23"/>
      <c r="AKA64" s="23"/>
      <c r="AKB64" s="23"/>
      <c r="AKC64" s="23"/>
      <c r="AKD64" s="23"/>
      <c r="AKE64" s="23"/>
      <c r="AKF64" s="23"/>
      <c r="AKG64" s="23"/>
      <c r="AKH64" s="23"/>
      <c r="AKI64" s="23"/>
      <c r="AKJ64" s="23"/>
      <c r="AKK64" s="23"/>
      <c r="AKL64" s="23"/>
      <c r="AKM64" s="23"/>
      <c r="AKN64" s="23"/>
      <c r="AKO64" s="23"/>
      <c r="AKP64" s="23"/>
      <c r="AKQ64" s="23"/>
      <c r="AKR64" s="23"/>
      <c r="AKS64" s="23"/>
      <c r="AKT64" s="23"/>
      <c r="AKU64" s="23"/>
      <c r="AKV64" s="23"/>
      <c r="AKW64" s="23"/>
      <c r="AKX64" s="23"/>
      <c r="AKY64" s="23"/>
      <c r="AKZ64" s="23"/>
      <c r="ALA64" s="23"/>
      <c r="ALB64" s="23"/>
      <c r="ALC64" s="23"/>
      <c r="ALD64" s="23"/>
      <c r="ALE64" s="23"/>
      <c r="ALF64" s="23"/>
      <c r="ALG64" s="23"/>
      <c r="ALH64" s="23"/>
      <c r="ALI64" s="23"/>
      <c r="ALJ64" s="23"/>
      <c r="ALK64" s="23"/>
      <c r="ALL64" s="23"/>
      <c r="ALM64" s="23"/>
      <c r="ALN64" s="23"/>
      <c r="ALO64" s="23"/>
      <c r="ALP64" s="23"/>
      <c r="ALQ64" s="23"/>
      <c r="ALR64" s="23"/>
      <c r="ALS64" s="23"/>
      <c r="ALT64" s="23"/>
      <c r="ALU64" s="23"/>
      <c r="ALV64" s="23"/>
      <c r="ALW64" s="23"/>
      <c r="ALX64" s="23"/>
      <c r="ALY64" s="23"/>
      <c r="ALZ64" s="23"/>
      <c r="AMA64" s="23"/>
      <c r="AMB64" s="23"/>
      <c r="AMC64" s="23"/>
      <c r="AMD64" s="23"/>
      <c r="AME64" s="23"/>
      <c r="AMF64" s="23"/>
      <c r="AMG64" s="23"/>
    </row>
    <row r="65" spans="1:1023" ht="15.75" customHeight="1">
      <c r="B65" s="60" t="s">
        <v>156</v>
      </c>
      <c r="C65" s="46"/>
      <c r="D65" s="46"/>
      <c r="E65" s="206" t="s">
        <v>157</v>
      </c>
      <c r="F65" s="205"/>
      <c r="G65" s="205">
        <f t="shared" ref="G65:AL65" si="106">G63-F63</f>
        <v>-7</v>
      </c>
      <c r="H65" s="205">
        <f t="shared" si="106"/>
        <v>-1</v>
      </c>
      <c r="I65" s="205">
        <f t="shared" si="106"/>
        <v>-8</v>
      </c>
      <c r="J65" s="205">
        <f t="shared" si="106"/>
        <v>-4</v>
      </c>
      <c r="K65" s="205">
        <f t="shared" si="106"/>
        <v>8</v>
      </c>
      <c r="L65" s="205">
        <f t="shared" si="106"/>
        <v>10</v>
      </c>
      <c r="M65" s="205">
        <f t="shared" si="106"/>
        <v>18.63310873666245</v>
      </c>
      <c r="N65" s="205">
        <f t="shared" si="106"/>
        <v>18.039279583216626</v>
      </c>
      <c r="O65" s="205">
        <f t="shared" si="106"/>
        <v>17.445338866405166</v>
      </c>
      <c r="P65" s="205">
        <f t="shared" si="106"/>
        <v>16.850285389993019</v>
      </c>
      <c r="Q65" s="205">
        <f t="shared" si="106"/>
        <v>14.324967052239003</v>
      </c>
      <c r="R65" s="205">
        <f t="shared" si="106"/>
        <v>11.983514574666287</v>
      </c>
      <c r="S65" s="205">
        <f t="shared" si="106"/>
        <v>9.8118093926780148</v>
      </c>
      <c r="T65" s="205">
        <f t="shared" si="106"/>
        <v>7.7966784197125207</v>
      </c>
      <c r="U65" s="205">
        <f t="shared" si="106"/>
        <v>5.9258307314069043</v>
      </c>
      <c r="V65" s="205">
        <f t="shared" si="106"/>
        <v>5.8065075888656565</v>
      </c>
      <c r="W65" s="205">
        <f t="shared" si="106"/>
        <v>5.6929132117463723</v>
      </c>
      <c r="X65" s="205">
        <f t="shared" si="106"/>
        <v>5.5845815429576078</v>
      </c>
      <c r="Y65" s="205">
        <f t="shared" si="106"/>
        <v>5.4810777358572977</v>
      </c>
      <c r="Z65" s="205">
        <f t="shared" si="106"/>
        <v>5.3819960641820899</v>
      </c>
      <c r="AA65" s="205">
        <f t="shared" si="106"/>
        <v>5.2869579719427975</v>
      </c>
      <c r="AB65" s="205">
        <f t="shared" si="106"/>
        <v>5.1956102539121503</v>
      </c>
      <c r="AC65" s="205">
        <f t="shared" si="106"/>
        <v>5.1076233579607333</v>
      </c>
      <c r="AD65" s="205">
        <f t="shared" si="106"/>
        <v>5.0226898010788545</v>
      </c>
      <c r="AE65" s="205">
        <f t="shared" si="106"/>
        <v>4.9405226914744844</v>
      </c>
      <c r="AF65" s="205">
        <f t="shared" si="106"/>
        <v>4.8608543496407037</v>
      </c>
      <c r="AG65" s="205">
        <f t="shared" si="106"/>
        <v>4.783435021766195</v>
      </c>
      <c r="AH65" s="205">
        <f t="shared" si="106"/>
        <v>4.7080316793052361</v>
      </c>
      <c r="AI65" s="205">
        <f t="shared" si="106"/>
        <v>4.6344268989367947</v>
      </c>
      <c r="AJ65" s="205">
        <f t="shared" si="106"/>
        <v>4.5624178175291945</v>
      </c>
      <c r="AK65" s="205">
        <f t="shared" si="106"/>
        <v>4.4918151570880127</v>
      </c>
      <c r="AL65" s="205">
        <f t="shared" si="106"/>
        <v>4.4224423149993299</v>
      </c>
      <c r="AM65" s="205">
        <f t="shared" ref="AM65:BS65" si="107">AM63-AL63</f>
        <v>4.3541345151985524</v>
      </c>
      <c r="AN65" s="205">
        <f t="shared" si="107"/>
        <v>4.2867380161810615</v>
      </c>
      <c r="AO65" s="205">
        <f t="shared" si="107"/>
        <v>4.2201093720505014</v>
      </c>
      <c r="AP65" s="205">
        <f t="shared" si="107"/>
        <v>4.1894636687032971</v>
      </c>
      <c r="AQ65" s="205">
        <f t="shared" si="107"/>
        <v>4.1582292211171534</v>
      </c>
      <c r="AR65" s="205">
        <f t="shared" si="107"/>
        <v>4.1263880225293406</v>
      </c>
      <c r="AS65" s="205">
        <f t="shared" si="107"/>
        <v>4.093923272036136</v>
      </c>
      <c r="AT65" s="205">
        <f t="shared" si="107"/>
        <v>4.0608192938401544</v>
      </c>
      <c r="AU65" s="205">
        <f t="shared" si="107"/>
        <v>4.0270614619050775</v>
      </c>
      <c r="AV65" s="205">
        <f t="shared" si="107"/>
        <v>3.9926361296568302</v>
      </c>
      <c r="AW65" s="205">
        <f t="shared" si="107"/>
        <v>3.957530564391277</v>
      </c>
      <c r="AX65" s="205">
        <f t="shared" si="107"/>
        <v>3.9217328860756879</v>
      </c>
      <c r="AY65" s="205">
        <f t="shared" si="107"/>
        <v>3.885232010247023</v>
      </c>
      <c r="AZ65" s="205">
        <f t="shared" si="107"/>
        <v>3.8480175947362341</v>
      </c>
      <c r="BA65" s="205">
        <f t="shared" si="107"/>
        <v>3.8100799899580124</v>
      </c>
      <c r="BB65" s="205">
        <f t="shared" si="107"/>
        <v>3.771410192531107</v>
      </c>
      <c r="BC65" s="205">
        <f t="shared" si="107"/>
        <v>3.7319998020035428</v>
      </c>
      <c r="BD65" s="205">
        <f t="shared" si="107"/>
        <v>3.691840980476627</v>
      </c>
      <c r="BE65" s="205">
        <f t="shared" si="107"/>
        <v>3.6509264149323144</v>
      </c>
      <c r="BF65" s="205">
        <f t="shared" si="107"/>
        <v>3.6092492820835105</v>
      </c>
      <c r="BG65" s="205">
        <f t="shared" si="107"/>
        <v>3.5668032155780338</v>
      </c>
      <c r="BH65" s="205">
        <f t="shared" si="107"/>
        <v>3.5235822753995762</v>
      </c>
      <c r="BI65" s="205">
        <f t="shared" si="107"/>
        <v>3.4795809193167315</v>
      </c>
      <c r="BJ65" s="205">
        <f t="shared" si="107"/>
        <v>3.4347939762449187</v>
      </c>
      <c r="BK65" s="205">
        <f t="shared" si="107"/>
        <v>3.3892166213914834</v>
      </c>
      <c r="BL65" s="205">
        <f t="shared" si="107"/>
        <v>3.3428443530657432</v>
      </c>
      <c r="BM65" s="205">
        <f t="shared" si="107"/>
        <v>3.2956729710417676</v>
      </c>
      <c r="BN65" s="205">
        <f t="shared" si="107"/>
        <v>3.2476985563699827</v>
      </c>
      <c r="BO65" s="205">
        <f t="shared" si="107"/>
        <v>3.1989174525417639</v>
      </c>
      <c r="BP65" s="205">
        <f t="shared" si="107"/>
        <v>3.1493262479133364</v>
      </c>
      <c r="BQ65" s="205">
        <f t="shared" si="107"/>
        <v>3.098921759308837</v>
      </c>
      <c r="BR65" s="205">
        <f t="shared" si="107"/>
        <v>3.0477010167196568</v>
      </c>
      <c r="BS65" s="205">
        <f t="shared" si="107"/>
        <v>2.9956612490304906</v>
      </c>
      <c r="BT65" s="23"/>
      <c r="BU65" s="23"/>
      <c r="BV65" s="23"/>
      <c r="BW65" s="23"/>
      <c r="BX65" s="23"/>
      <c r="BY65" s="23"/>
      <c r="BZ65" s="23"/>
      <c r="CA65" s="23"/>
      <c r="CB65" s="23"/>
      <c r="CC65" s="23"/>
      <c r="CD65" s="23"/>
      <c r="CE65" s="23"/>
      <c r="CF65" s="23"/>
      <c r="CG65" s="23"/>
      <c r="CH65" s="23"/>
      <c r="CI65" s="23"/>
      <c r="CJ65" s="23"/>
      <c r="CK65" s="23"/>
      <c r="CL65" s="23"/>
      <c r="CM65" s="23"/>
      <c r="CN65" s="23"/>
      <c r="CO65" s="23"/>
      <c r="CP65" s="23"/>
      <c r="CQ65" s="23"/>
      <c r="CR65" s="23"/>
      <c r="CS65" s="23"/>
      <c r="CT65" s="23"/>
      <c r="CU65" s="23"/>
      <c r="CV65" s="23"/>
      <c r="CW65" s="23"/>
      <c r="CX65" s="23"/>
      <c r="CY65" s="23"/>
      <c r="CZ65" s="23"/>
      <c r="DA65" s="23"/>
      <c r="DB65" s="23"/>
      <c r="DC65" s="23"/>
      <c r="DD65" s="23"/>
      <c r="DE65" s="23"/>
      <c r="DF65" s="23"/>
      <c r="DG65" s="23"/>
      <c r="DH65" s="23"/>
      <c r="DI65" s="23"/>
      <c r="DJ65" s="23"/>
      <c r="DK65" s="23"/>
      <c r="DL65" s="23"/>
      <c r="DM65" s="23"/>
      <c r="DN65" s="23"/>
      <c r="DO65" s="23"/>
      <c r="DP65" s="23"/>
      <c r="DQ65" s="23"/>
      <c r="DR65" s="23"/>
      <c r="DS65" s="23"/>
      <c r="DT65" s="23"/>
      <c r="DU65" s="23"/>
      <c r="DV65" s="23"/>
      <c r="DW65" s="23"/>
      <c r="DX65" s="23"/>
      <c r="DY65" s="23"/>
      <c r="DZ65" s="23"/>
      <c r="EA65" s="23"/>
      <c r="EB65" s="23"/>
      <c r="EC65" s="23"/>
      <c r="ED65" s="23"/>
      <c r="EE65" s="23"/>
      <c r="EF65" s="23"/>
      <c r="EG65" s="23"/>
      <c r="EH65" s="23"/>
      <c r="EI65" s="23"/>
      <c r="EJ65" s="23"/>
      <c r="EK65" s="23"/>
      <c r="EL65" s="23"/>
      <c r="EM65" s="23"/>
      <c r="EN65" s="23"/>
      <c r="EO65" s="23"/>
      <c r="EP65" s="23"/>
      <c r="EQ65" s="23"/>
      <c r="ER65" s="23"/>
      <c r="ES65" s="23"/>
      <c r="ET65" s="23"/>
      <c r="EU65" s="23"/>
      <c r="EV65" s="23"/>
      <c r="EW65" s="23"/>
      <c r="EX65" s="23"/>
      <c r="EY65" s="23"/>
      <c r="EZ65" s="23"/>
      <c r="FA65" s="23"/>
      <c r="FB65" s="23"/>
      <c r="FC65" s="23"/>
      <c r="FD65" s="23"/>
      <c r="FE65" s="23"/>
      <c r="FF65" s="23"/>
      <c r="FG65" s="23"/>
      <c r="FH65" s="23"/>
      <c r="FI65" s="23"/>
      <c r="FJ65" s="23"/>
      <c r="FK65" s="23"/>
      <c r="FL65" s="23"/>
      <c r="FM65" s="23"/>
      <c r="FN65" s="23"/>
      <c r="FO65" s="23"/>
      <c r="FP65" s="23"/>
      <c r="FQ65" s="23"/>
      <c r="FR65" s="23"/>
      <c r="FS65" s="23"/>
      <c r="FT65" s="23"/>
      <c r="FU65" s="23"/>
      <c r="FV65" s="23"/>
      <c r="FW65" s="23"/>
      <c r="FX65" s="23"/>
      <c r="FY65" s="23"/>
      <c r="FZ65" s="23"/>
      <c r="GA65" s="23"/>
      <c r="GB65" s="23"/>
      <c r="GC65" s="23"/>
      <c r="GD65" s="23"/>
      <c r="GE65" s="23"/>
      <c r="GF65" s="23"/>
      <c r="GG65" s="23"/>
      <c r="GH65" s="23"/>
      <c r="GI65" s="23"/>
      <c r="GJ65" s="23"/>
      <c r="GK65" s="23"/>
      <c r="GL65" s="23"/>
      <c r="GM65" s="23"/>
      <c r="GN65" s="23"/>
      <c r="GO65" s="23"/>
      <c r="GP65" s="23"/>
      <c r="GQ65" s="23"/>
      <c r="GR65" s="23"/>
      <c r="GS65" s="23"/>
      <c r="GT65" s="23"/>
      <c r="GU65" s="23"/>
      <c r="GV65" s="23"/>
      <c r="GW65" s="23"/>
      <c r="GX65" s="23"/>
      <c r="GY65" s="23"/>
      <c r="GZ65" s="23"/>
      <c r="HA65" s="23"/>
      <c r="HB65" s="23"/>
      <c r="HC65" s="23"/>
      <c r="HD65" s="23"/>
      <c r="HE65" s="23"/>
      <c r="HF65" s="23"/>
      <c r="HG65" s="23"/>
      <c r="HH65" s="23"/>
      <c r="HI65" s="23"/>
      <c r="HJ65" s="23"/>
      <c r="HK65" s="23"/>
      <c r="HL65" s="23"/>
      <c r="HM65" s="23"/>
      <c r="HN65" s="23"/>
      <c r="HO65" s="23"/>
      <c r="HP65" s="23"/>
      <c r="HQ65" s="23"/>
      <c r="HR65" s="23"/>
      <c r="HS65" s="23"/>
      <c r="HT65" s="23"/>
      <c r="HU65" s="23"/>
      <c r="HV65" s="23"/>
      <c r="HW65" s="23"/>
      <c r="HX65" s="23"/>
      <c r="HY65" s="23"/>
      <c r="HZ65" s="23"/>
      <c r="IA65" s="23"/>
      <c r="IB65" s="23"/>
      <c r="IC65" s="23"/>
      <c r="ID65" s="23"/>
      <c r="IE65" s="23"/>
      <c r="IF65" s="23"/>
      <c r="IG65" s="23"/>
      <c r="IH65" s="23"/>
      <c r="II65" s="23"/>
      <c r="IJ65" s="23"/>
      <c r="IK65" s="23"/>
      <c r="IL65" s="23"/>
      <c r="IM65" s="23"/>
      <c r="IN65" s="23"/>
      <c r="IO65" s="23"/>
      <c r="IP65" s="23"/>
      <c r="IQ65" s="23"/>
      <c r="IR65" s="23"/>
      <c r="IS65" s="23"/>
      <c r="IT65" s="23"/>
      <c r="IU65" s="23"/>
      <c r="IV65" s="23"/>
      <c r="IW65" s="23"/>
      <c r="IX65" s="23"/>
      <c r="IY65" s="23"/>
      <c r="IZ65" s="23"/>
      <c r="JA65" s="23"/>
      <c r="JB65" s="23"/>
      <c r="JC65" s="23"/>
      <c r="JD65" s="23"/>
      <c r="JE65" s="23"/>
      <c r="JF65" s="23"/>
      <c r="JG65" s="23"/>
      <c r="JH65" s="23"/>
      <c r="JI65" s="23"/>
      <c r="JJ65" s="23"/>
      <c r="JK65" s="23"/>
      <c r="JL65" s="23"/>
      <c r="JM65" s="23"/>
      <c r="JN65" s="23"/>
      <c r="JO65" s="23"/>
      <c r="JP65" s="23"/>
      <c r="JQ65" s="23"/>
      <c r="JR65" s="23"/>
      <c r="JS65" s="23"/>
      <c r="JT65" s="23"/>
      <c r="JU65" s="23"/>
      <c r="JV65" s="23"/>
      <c r="JW65" s="23"/>
      <c r="JX65" s="23"/>
      <c r="JY65" s="23"/>
      <c r="JZ65" s="23"/>
      <c r="KA65" s="23"/>
      <c r="KB65" s="23"/>
      <c r="KC65" s="23"/>
      <c r="KD65" s="23"/>
      <c r="KE65" s="23"/>
      <c r="KF65" s="23"/>
      <c r="KG65" s="23"/>
      <c r="KH65" s="23"/>
      <c r="KI65" s="23"/>
      <c r="KJ65" s="23"/>
      <c r="KK65" s="23"/>
      <c r="KL65" s="23"/>
      <c r="KM65" s="23"/>
      <c r="KN65" s="23"/>
      <c r="KO65" s="23"/>
      <c r="KP65" s="23"/>
      <c r="KQ65" s="23"/>
      <c r="KR65" s="23"/>
      <c r="KS65" s="23"/>
      <c r="KT65" s="23"/>
      <c r="KU65" s="23"/>
      <c r="KV65" s="23"/>
      <c r="KW65" s="23"/>
      <c r="KX65" s="23"/>
      <c r="KY65" s="23"/>
      <c r="KZ65" s="23"/>
      <c r="LA65" s="23"/>
      <c r="LB65" s="23"/>
      <c r="LC65" s="23"/>
      <c r="LD65" s="23"/>
      <c r="LE65" s="23"/>
      <c r="LF65" s="23"/>
      <c r="LG65" s="23"/>
      <c r="LH65" s="23"/>
      <c r="LI65" s="23"/>
      <c r="LJ65" s="23"/>
      <c r="LK65" s="23"/>
      <c r="LL65" s="23"/>
      <c r="LM65" s="23"/>
      <c r="LN65" s="23"/>
      <c r="LO65" s="23"/>
      <c r="LP65" s="23"/>
      <c r="LQ65" s="23"/>
      <c r="LR65" s="23"/>
      <c r="LS65" s="23"/>
      <c r="LT65" s="23"/>
      <c r="LU65" s="23"/>
      <c r="LV65" s="23"/>
      <c r="LW65" s="23"/>
      <c r="LX65" s="23"/>
      <c r="LY65" s="23"/>
      <c r="LZ65" s="23"/>
      <c r="MA65" s="23"/>
      <c r="MB65" s="23"/>
      <c r="MC65" s="23"/>
      <c r="MD65" s="23"/>
      <c r="ME65" s="23"/>
      <c r="MF65" s="23"/>
      <c r="MG65" s="23"/>
      <c r="MH65" s="23"/>
      <c r="MI65" s="23"/>
      <c r="MJ65" s="23"/>
      <c r="MK65" s="23"/>
      <c r="ML65" s="23"/>
      <c r="MM65" s="23"/>
      <c r="MN65" s="23"/>
      <c r="MO65" s="23"/>
      <c r="MP65" s="23"/>
      <c r="MQ65" s="23"/>
      <c r="MR65" s="23"/>
      <c r="MS65" s="23"/>
      <c r="MT65" s="23"/>
      <c r="MU65" s="23"/>
      <c r="MV65" s="23"/>
      <c r="MW65" s="23"/>
      <c r="MX65" s="23"/>
      <c r="MY65" s="23"/>
      <c r="MZ65" s="23"/>
      <c r="NA65" s="23"/>
      <c r="NB65" s="23"/>
      <c r="NC65" s="23"/>
      <c r="ND65" s="23"/>
      <c r="NE65" s="23"/>
      <c r="NF65" s="23"/>
      <c r="NG65" s="23"/>
      <c r="NH65" s="23"/>
      <c r="NI65" s="23"/>
      <c r="NJ65" s="23"/>
      <c r="NK65" s="23"/>
      <c r="NL65" s="23"/>
      <c r="NM65" s="23"/>
      <c r="NN65" s="23"/>
      <c r="NO65" s="23"/>
      <c r="NP65" s="23"/>
      <c r="NQ65" s="23"/>
      <c r="NR65" s="23"/>
      <c r="NS65" s="23"/>
      <c r="NT65" s="23"/>
      <c r="NU65" s="23"/>
      <c r="NV65" s="23"/>
      <c r="NW65" s="23"/>
      <c r="NX65" s="23"/>
      <c r="NY65" s="23"/>
      <c r="NZ65" s="23"/>
      <c r="OA65" s="23"/>
      <c r="OB65" s="23"/>
      <c r="OC65" s="23"/>
      <c r="OD65" s="23"/>
      <c r="OE65" s="23"/>
      <c r="OF65" s="23"/>
      <c r="OG65" s="23"/>
      <c r="OH65" s="23"/>
      <c r="OI65" s="23"/>
      <c r="OJ65" s="23"/>
      <c r="OK65" s="23"/>
      <c r="OL65" s="23"/>
      <c r="OM65" s="23"/>
      <c r="ON65" s="23"/>
      <c r="OO65" s="23"/>
      <c r="OP65" s="23"/>
      <c r="OQ65" s="23"/>
      <c r="OR65" s="23"/>
      <c r="OS65" s="23"/>
      <c r="OT65" s="23"/>
      <c r="OU65" s="23"/>
      <c r="OV65" s="23"/>
      <c r="OW65" s="23"/>
      <c r="OX65" s="23"/>
      <c r="OY65" s="23"/>
      <c r="OZ65" s="23"/>
      <c r="PA65" s="23"/>
      <c r="PB65" s="23"/>
      <c r="PC65" s="23"/>
      <c r="PD65" s="23"/>
      <c r="PE65" s="23"/>
      <c r="PF65" s="23"/>
      <c r="PG65" s="23"/>
      <c r="PH65" s="23"/>
      <c r="PI65" s="23"/>
      <c r="PJ65" s="23"/>
      <c r="PK65" s="23"/>
      <c r="PL65" s="23"/>
      <c r="PM65" s="23"/>
      <c r="PN65" s="23"/>
      <c r="PO65" s="23"/>
      <c r="PP65" s="23"/>
      <c r="PQ65" s="23"/>
      <c r="PR65" s="23"/>
      <c r="PS65" s="23"/>
      <c r="PT65" s="23"/>
      <c r="PU65" s="23"/>
      <c r="PV65" s="23"/>
      <c r="PW65" s="23"/>
      <c r="PX65" s="23"/>
      <c r="PY65" s="23"/>
      <c r="PZ65" s="23"/>
      <c r="QA65" s="23"/>
      <c r="QB65" s="23"/>
      <c r="QC65" s="23"/>
      <c r="QD65" s="23"/>
      <c r="QE65" s="23"/>
      <c r="QF65" s="23"/>
      <c r="QG65" s="23"/>
      <c r="QH65" s="23"/>
      <c r="QI65" s="23"/>
      <c r="QJ65" s="23"/>
      <c r="QK65" s="23"/>
      <c r="QL65" s="23"/>
      <c r="QM65" s="23"/>
      <c r="QN65" s="23"/>
      <c r="QO65" s="23"/>
      <c r="QP65" s="23"/>
      <c r="QQ65" s="23"/>
      <c r="QR65" s="23"/>
      <c r="QS65" s="23"/>
      <c r="QT65" s="23"/>
      <c r="QU65" s="23"/>
      <c r="QV65" s="23"/>
      <c r="QW65" s="23"/>
      <c r="QX65" s="23"/>
      <c r="QY65" s="23"/>
      <c r="QZ65" s="23"/>
      <c r="RA65" s="23"/>
      <c r="RB65" s="23"/>
      <c r="RC65" s="23"/>
      <c r="RD65" s="23"/>
      <c r="RE65" s="23"/>
      <c r="RF65" s="23"/>
      <c r="RG65" s="23"/>
      <c r="RH65" s="23"/>
      <c r="RI65" s="23"/>
      <c r="RJ65" s="23"/>
      <c r="RK65" s="23"/>
      <c r="RL65" s="23"/>
      <c r="RM65" s="23"/>
      <c r="RN65" s="23"/>
      <c r="RO65" s="23"/>
      <c r="RP65" s="23"/>
      <c r="RQ65" s="23"/>
      <c r="RR65" s="23"/>
      <c r="RS65" s="23"/>
      <c r="RT65" s="23"/>
      <c r="RU65" s="23"/>
      <c r="RV65" s="23"/>
      <c r="RW65" s="23"/>
      <c r="RX65" s="23"/>
      <c r="RY65" s="23"/>
      <c r="RZ65" s="23"/>
      <c r="SA65" s="23"/>
      <c r="SB65" s="23"/>
      <c r="SC65" s="23"/>
      <c r="SD65" s="23"/>
      <c r="SE65" s="23"/>
      <c r="SF65" s="23"/>
      <c r="SG65" s="23"/>
      <c r="SH65" s="23"/>
      <c r="SI65" s="23"/>
      <c r="SJ65" s="23"/>
      <c r="SK65" s="23"/>
      <c r="SL65" s="23"/>
      <c r="SM65" s="23"/>
      <c r="SN65" s="23"/>
      <c r="SO65" s="23"/>
      <c r="SP65" s="23"/>
      <c r="SQ65" s="23"/>
      <c r="SR65" s="23"/>
      <c r="SS65" s="23"/>
      <c r="ST65" s="23"/>
      <c r="SU65" s="23"/>
      <c r="SV65" s="23"/>
      <c r="SW65" s="23"/>
      <c r="SX65" s="23"/>
      <c r="SY65" s="23"/>
      <c r="SZ65" s="23"/>
      <c r="TA65" s="23"/>
      <c r="TB65" s="23"/>
      <c r="TC65" s="23"/>
      <c r="TD65" s="23"/>
      <c r="TE65" s="23"/>
      <c r="TF65" s="23"/>
      <c r="TG65" s="23"/>
      <c r="TH65" s="23"/>
      <c r="TI65" s="23"/>
      <c r="TJ65" s="23"/>
      <c r="TK65" s="23"/>
      <c r="TL65" s="23"/>
      <c r="TM65" s="23"/>
      <c r="TN65" s="23"/>
      <c r="TO65" s="23"/>
      <c r="TP65" s="23"/>
      <c r="TQ65" s="23"/>
      <c r="TR65" s="23"/>
      <c r="TS65" s="23"/>
      <c r="TT65" s="23"/>
      <c r="TU65" s="23"/>
      <c r="TV65" s="23"/>
      <c r="TW65" s="23"/>
      <c r="TX65" s="23"/>
      <c r="TY65" s="23"/>
      <c r="TZ65" s="23"/>
      <c r="UA65" s="23"/>
      <c r="UB65" s="23"/>
      <c r="UC65" s="23"/>
      <c r="UD65" s="23"/>
      <c r="UE65" s="23"/>
      <c r="UF65" s="23"/>
      <c r="UG65" s="23"/>
      <c r="UH65" s="23"/>
      <c r="UI65" s="23"/>
      <c r="UJ65" s="23"/>
      <c r="UK65" s="23"/>
      <c r="UL65" s="23"/>
      <c r="UM65" s="23"/>
      <c r="UN65" s="23"/>
      <c r="UO65" s="23"/>
      <c r="UP65" s="23"/>
      <c r="UQ65" s="23"/>
      <c r="UR65" s="23"/>
      <c r="US65" s="23"/>
      <c r="UT65" s="23"/>
      <c r="UU65" s="23"/>
      <c r="UV65" s="23"/>
      <c r="UW65" s="23"/>
      <c r="UX65" s="23"/>
      <c r="UY65" s="23"/>
      <c r="UZ65" s="23"/>
      <c r="VA65" s="23"/>
      <c r="VB65" s="23"/>
      <c r="VC65" s="23"/>
      <c r="VD65" s="23"/>
      <c r="VE65" s="23"/>
      <c r="VF65" s="23"/>
      <c r="VG65" s="23"/>
      <c r="VH65" s="23"/>
      <c r="VI65" s="23"/>
      <c r="VJ65" s="23"/>
      <c r="VK65" s="23"/>
      <c r="VL65" s="23"/>
      <c r="VM65" s="23"/>
      <c r="VN65" s="23"/>
      <c r="VO65" s="23"/>
      <c r="VP65" s="23"/>
      <c r="VQ65" s="23"/>
      <c r="VR65" s="23"/>
      <c r="VS65" s="23"/>
      <c r="VT65" s="23"/>
      <c r="VU65" s="23"/>
      <c r="VV65" s="23"/>
      <c r="VW65" s="23"/>
      <c r="VX65" s="23"/>
      <c r="VY65" s="23"/>
      <c r="VZ65" s="23"/>
      <c r="WA65" s="23"/>
      <c r="WB65" s="23"/>
      <c r="WC65" s="23"/>
      <c r="WD65" s="23"/>
      <c r="WE65" s="23"/>
      <c r="WF65" s="23"/>
      <c r="WG65" s="23"/>
      <c r="WH65" s="23"/>
      <c r="WI65" s="23"/>
      <c r="WJ65" s="23"/>
      <c r="WK65" s="23"/>
      <c r="WL65" s="23"/>
      <c r="WM65" s="23"/>
      <c r="WN65" s="23"/>
      <c r="WO65" s="23"/>
      <c r="WP65" s="23"/>
      <c r="WQ65" s="23"/>
      <c r="WR65" s="23"/>
      <c r="WS65" s="23"/>
      <c r="WT65" s="23"/>
      <c r="WU65" s="23"/>
      <c r="WV65" s="23"/>
      <c r="WW65" s="23"/>
      <c r="WX65" s="23"/>
      <c r="WY65" s="23"/>
      <c r="WZ65" s="23"/>
      <c r="XA65" s="23"/>
      <c r="XB65" s="23"/>
      <c r="XC65" s="23"/>
      <c r="XD65" s="23"/>
      <c r="XE65" s="23"/>
      <c r="XF65" s="23"/>
      <c r="XG65" s="23"/>
      <c r="XH65" s="23"/>
      <c r="XI65" s="23"/>
      <c r="XJ65" s="23"/>
      <c r="XK65" s="23"/>
      <c r="XL65" s="23"/>
      <c r="XM65" s="23"/>
      <c r="XN65" s="23"/>
      <c r="XO65" s="23"/>
      <c r="XP65" s="23"/>
      <c r="XQ65" s="23"/>
      <c r="XR65" s="23"/>
      <c r="XS65" s="23"/>
      <c r="XT65" s="23"/>
      <c r="XU65" s="23"/>
      <c r="XV65" s="23"/>
      <c r="XW65" s="23"/>
      <c r="XX65" s="23"/>
      <c r="XY65" s="23"/>
      <c r="XZ65" s="23"/>
      <c r="YA65" s="23"/>
      <c r="YB65" s="23"/>
      <c r="YC65" s="23"/>
      <c r="YD65" s="23"/>
      <c r="YE65" s="23"/>
      <c r="YF65" s="23"/>
      <c r="YG65" s="23"/>
      <c r="YH65" s="23"/>
      <c r="YI65" s="23"/>
      <c r="YJ65" s="23"/>
      <c r="YK65" s="23"/>
      <c r="YL65" s="23"/>
      <c r="YM65" s="23"/>
      <c r="YN65" s="23"/>
      <c r="YO65" s="23"/>
      <c r="YP65" s="23"/>
      <c r="YQ65" s="23"/>
      <c r="YR65" s="23"/>
      <c r="YS65" s="23"/>
      <c r="YT65" s="23"/>
      <c r="YU65" s="23"/>
      <c r="YV65" s="23"/>
      <c r="YW65" s="23"/>
      <c r="YX65" s="23"/>
      <c r="YY65" s="23"/>
      <c r="YZ65" s="23"/>
      <c r="ZA65" s="23"/>
      <c r="ZB65" s="23"/>
      <c r="ZC65" s="23"/>
      <c r="ZD65" s="23"/>
      <c r="ZE65" s="23"/>
      <c r="ZF65" s="23"/>
      <c r="ZG65" s="23"/>
      <c r="ZH65" s="23"/>
      <c r="ZI65" s="23"/>
      <c r="ZJ65" s="23"/>
      <c r="ZK65" s="23"/>
      <c r="ZL65" s="23"/>
      <c r="ZM65" s="23"/>
      <c r="ZN65" s="23"/>
      <c r="ZO65" s="23"/>
      <c r="ZP65" s="23"/>
      <c r="ZQ65" s="23"/>
      <c r="ZR65" s="23"/>
      <c r="ZS65" s="23"/>
      <c r="ZT65" s="23"/>
      <c r="ZU65" s="23"/>
      <c r="ZV65" s="23"/>
      <c r="ZW65" s="23"/>
      <c r="ZX65" s="23"/>
      <c r="ZY65" s="23"/>
      <c r="ZZ65" s="23"/>
      <c r="AAA65" s="23"/>
      <c r="AAB65" s="23"/>
      <c r="AAC65" s="23"/>
      <c r="AAD65" s="23"/>
      <c r="AAE65" s="23"/>
      <c r="AAF65" s="23"/>
      <c r="AAG65" s="23"/>
      <c r="AAH65" s="23"/>
      <c r="AAI65" s="23"/>
      <c r="AAJ65" s="23"/>
      <c r="AAK65" s="23"/>
      <c r="AAL65" s="23"/>
      <c r="AAM65" s="23"/>
      <c r="AAN65" s="23"/>
      <c r="AAO65" s="23"/>
      <c r="AAP65" s="23"/>
      <c r="AAQ65" s="23"/>
      <c r="AAR65" s="23"/>
      <c r="AAS65" s="23"/>
      <c r="AAT65" s="23"/>
      <c r="AAU65" s="23"/>
      <c r="AAV65" s="23"/>
      <c r="AAW65" s="23"/>
      <c r="AAX65" s="23"/>
      <c r="AAY65" s="23"/>
      <c r="AAZ65" s="23"/>
      <c r="ABA65" s="23"/>
      <c r="ABB65" s="23"/>
      <c r="ABC65" s="23"/>
      <c r="ABD65" s="23"/>
      <c r="ABE65" s="23"/>
      <c r="ABF65" s="23"/>
      <c r="ABG65" s="23"/>
      <c r="ABH65" s="23"/>
      <c r="ABI65" s="23"/>
      <c r="ABJ65" s="23"/>
      <c r="ABK65" s="23"/>
      <c r="ABL65" s="23"/>
      <c r="ABM65" s="23"/>
      <c r="ABN65" s="23"/>
      <c r="ABO65" s="23"/>
      <c r="ABP65" s="23"/>
      <c r="ABQ65" s="23"/>
      <c r="ABR65" s="23"/>
      <c r="ABS65" s="23"/>
      <c r="ABT65" s="23"/>
      <c r="ABU65" s="23"/>
      <c r="ABV65" s="23"/>
      <c r="ABW65" s="23"/>
      <c r="ABX65" s="23"/>
      <c r="ABY65" s="23"/>
      <c r="ABZ65" s="23"/>
      <c r="ACA65" s="23"/>
      <c r="ACB65" s="23"/>
      <c r="ACC65" s="23"/>
      <c r="ACD65" s="23"/>
      <c r="ACE65" s="23"/>
      <c r="ACF65" s="23"/>
      <c r="ACG65" s="23"/>
      <c r="ACH65" s="23"/>
      <c r="ACI65" s="23"/>
      <c r="ACJ65" s="23"/>
      <c r="ACK65" s="23"/>
      <c r="ACL65" s="23"/>
      <c r="ACM65" s="23"/>
      <c r="ACN65" s="23"/>
      <c r="ACO65" s="23"/>
      <c r="ACP65" s="23"/>
      <c r="ACQ65" s="23"/>
      <c r="ACR65" s="23"/>
      <c r="ACS65" s="23"/>
      <c r="ACT65" s="23"/>
      <c r="ACU65" s="23"/>
      <c r="ACV65" s="23"/>
      <c r="ACW65" s="23"/>
      <c r="ACX65" s="23"/>
      <c r="ACY65" s="23"/>
      <c r="ACZ65" s="23"/>
      <c r="ADA65" s="23"/>
      <c r="ADB65" s="23"/>
      <c r="ADC65" s="23"/>
      <c r="ADD65" s="23"/>
      <c r="ADE65" s="23"/>
      <c r="ADF65" s="23"/>
      <c r="ADG65" s="23"/>
      <c r="ADH65" s="23"/>
      <c r="ADI65" s="23"/>
      <c r="ADJ65" s="23"/>
      <c r="ADK65" s="23"/>
      <c r="ADL65" s="23"/>
      <c r="ADM65" s="23"/>
      <c r="ADN65" s="23"/>
      <c r="ADO65" s="23"/>
      <c r="ADP65" s="23"/>
      <c r="ADQ65" s="23"/>
      <c r="ADR65" s="23"/>
      <c r="ADS65" s="23"/>
      <c r="ADT65" s="23"/>
      <c r="ADU65" s="23"/>
      <c r="ADV65" s="23"/>
      <c r="ADW65" s="23"/>
      <c r="ADX65" s="23"/>
      <c r="ADY65" s="23"/>
      <c r="ADZ65" s="23"/>
      <c r="AEA65" s="23"/>
      <c r="AEB65" s="23"/>
      <c r="AEC65" s="23"/>
      <c r="AED65" s="23"/>
      <c r="AEE65" s="23"/>
      <c r="AEF65" s="23"/>
      <c r="AEG65" s="23"/>
      <c r="AEH65" s="23"/>
      <c r="AEI65" s="23"/>
      <c r="AEJ65" s="23"/>
      <c r="AEK65" s="23"/>
      <c r="AEL65" s="23"/>
      <c r="AEM65" s="23"/>
      <c r="AEN65" s="23"/>
      <c r="AEO65" s="23"/>
      <c r="AEP65" s="23"/>
      <c r="AEQ65" s="23"/>
      <c r="AER65" s="23"/>
      <c r="AES65" s="23"/>
      <c r="AET65" s="23"/>
      <c r="AEU65" s="23"/>
      <c r="AEV65" s="23"/>
      <c r="AEW65" s="23"/>
      <c r="AEX65" s="23"/>
      <c r="AEY65" s="23"/>
      <c r="AEZ65" s="23"/>
      <c r="AFA65" s="23"/>
      <c r="AFB65" s="23"/>
      <c r="AFC65" s="23"/>
      <c r="AFD65" s="23"/>
      <c r="AFE65" s="23"/>
      <c r="AFF65" s="23"/>
      <c r="AFG65" s="23"/>
      <c r="AFH65" s="23"/>
      <c r="AFI65" s="23"/>
      <c r="AFJ65" s="23"/>
      <c r="AFK65" s="23"/>
      <c r="AFL65" s="23"/>
      <c r="AFM65" s="23"/>
      <c r="AFN65" s="23"/>
      <c r="AFO65" s="23"/>
      <c r="AFP65" s="23"/>
      <c r="AFQ65" s="23"/>
      <c r="AFR65" s="23"/>
      <c r="AFS65" s="23"/>
      <c r="AFT65" s="23"/>
      <c r="AFU65" s="23"/>
      <c r="AFV65" s="23"/>
      <c r="AFW65" s="23"/>
      <c r="AFX65" s="23"/>
      <c r="AFY65" s="23"/>
      <c r="AFZ65" s="23"/>
      <c r="AGA65" s="23"/>
      <c r="AGB65" s="23"/>
      <c r="AGC65" s="23"/>
      <c r="AGD65" s="23"/>
      <c r="AGE65" s="23"/>
      <c r="AGF65" s="23"/>
      <c r="AGG65" s="23"/>
      <c r="AGH65" s="23"/>
      <c r="AGI65" s="23"/>
      <c r="AGJ65" s="23"/>
      <c r="AGK65" s="23"/>
      <c r="AGL65" s="23"/>
      <c r="AGM65" s="23"/>
      <c r="AGN65" s="23"/>
      <c r="AGO65" s="23"/>
      <c r="AGP65" s="23"/>
      <c r="AGQ65" s="23"/>
      <c r="AGR65" s="23"/>
      <c r="AGS65" s="23"/>
      <c r="AGT65" s="23"/>
      <c r="AGU65" s="23"/>
      <c r="AGV65" s="23"/>
      <c r="AGW65" s="23"/>
      <c r="AGX65" s="23"/>
      <c r="AGY65" s="23"/>
      <c r="AGZ65" s="23"/>
      <c r="AHA65" s="23"/>
      <c r="AHB65" s="23"/>
      <c r="AHC65" s="23"/>
      <c r="AHD65" s="23"/>
      <c r="AHE65" s="23"/>
      <c r="AHF65" s="23"/>
      <c r="AHG65" s="23"/>
      <c r="AHH65" s="23"/>
      <c r="AHI65" s="23"/>
      <c r="AHJ65" s="23"/>
      <c r="AHK65" s="23"/>
      <c r="AHL65" s="23"/>
      <c r="AHM65" s="23"/>
      <c r="AHN65" s="23"/>
      <c r="AHO65" s="23"/>
      <c r="AHP65" s="23"/>
      <c r="AHQ65" s="23"/>
      <c r="AHR65" s="23"/>
      <c r="AHS65" s="23"/>
      <c r="AHT65" s="23"/>
      <c r="AHU65" s="23"/>
      <c r="AHV65" s="23"/>
      <c r="AHW65" s="23"/>
      <c r="AHX65" s="23"/>
      <c r="AHY65" s="23"/>
      <c r="AHZ65" s="23"/>
      <c r="AIA65" s="23"/>
      <c r="AIB65" s="23"/>
      <c r="AIC65" s="23"/>
      <c r="AID65" s="23"/>
      <c r="AIE65" s="23"/>
      <c r="AIF65" s="23"/>
      <c r="AIG65" s="23"/>
      <c r="AIH65" s="23"/>
      <c r="AII65" s="23"/>
      <c r="AIJ65" s="23"/>
      <c r="AIK65" s="23"/>
      <c r="AIL65" s="23"/>
      <c r="AIM65" s="23"/>
      <c r="AIN65" s="23"/>
      <c r="AIO65" s="23"/>
      <c r="AIP65" s="23"/>
      <c r="AIQ65" s="23"/>
      <c r="AIR65" s="23"/>
      <c r="AIS65" s="23"/>
      <c r="AIT65" s="23"/>
      <c r="AIU65" s="23"/>
      <c r="AIV65" s="23"/>
      <c r="AIW65" s="23"/>
      <c r="AIX65" s="23"/>
      <c r="AIY65" s="23"/>
      <c r="AIZ65" s="23"/>
      <c r="AJA65" s="23"/>
      <c r="AJB65" s="23"/>
      <c r="AJC65" s="23"/>
      <c r="AJD65" s="23"/>
      <c r="AJE65" s="23"/>
      <c r="AJF65" s="23"/>
      <c r="AJG65" s="23"/>
      <c r="AJH65" s="23"/>
      <c r="AJI65" s="23"/>
      <c r="AJJ65" s="23"/>
      <c r="AJK65" s="23"/>
      <c r="AJL65" s="23"/>
      <c r="AJM65" s="23"/>
      <c r="AJN65" s="23"/>
      <c r="AJO65" s="23"/>
      <c r="AJP65" s="23"/>
      <c r="AJQ65" s="23"/>
      <c r="AJR65" s="23"/>
      <c r="AJS65" s="23"/>
      <c r="AJT65" s="23"/>
      <c r="AJU65" s="23"/>
      <c r="AJV65" s="23"/>
      <c r="AJW65" s="23"/>
      <c r="AJX65" s="23"/>
      <c r="AJY65" s="23"/>
      <c r="AJZ65" s="23"/>
      <c r="AKA65" s="23"/>
      <c r="AKB65" s="23"/>
      <c r="AKC65" s="23"/>
      <c r="AKD65" s="23"/>
      <c r="AKE65" s="23"/>
      <c r="AKF65" s="23"/>
      <c r="AKG65" s="23"/>
      <c r="AKH65" s="23"/>
      <c r="AKI65" s="23"/>
      <c r="AKJ65" s="23"/>
      <c r="AKK65" s="23"/>
      <c r="AKL65" s="23"/>
      <c r="AKM65" s="23"/>
      <c r="AKN65" s="23"/>
      <c r="AKO65" s="23"/>
      <c r="AKP65" s="23"/>
      <c r="AKQ65" s="23"/>
      <c r="AKR65" s="23"/>
      <c r="AKS65" s="23"/>
      <c r="AKT65" s="23"/>
      <c r="AKU65" s="23"/>
      <c r="AKV65" s="23"/>
      <c r="AKW65" s="23"/>
      <c r="AKX65" s="23"/>
      <c r="AKY65" s="23"/>
      <c r="AKZ65" s="23"/>
      <c r="ALA65" s="23"/>
      <c r="ALB65" s="23"/>
      <c r="ALC65" s="23"/>
      <c r="ALD65" s="23"/>
      <c r="ALE65" s="23"/>
      <c r="ALF65" s="23"/>
      <c r="ALG65" s="23"/>
      <c r="ALH65" s="23"/>
      <c r="ALI65" s="23"/>
      <c r="ALJ65" s="23"/>
      <c r="ALK65" s="23"/>
      <c r="ALL65" s="23"/>
      <c r="ALM65" s="23"/>
      <c r="ALN65" s="23"/>
      <c r="ALO65" s="23"/>
      <c r="ALP65" s="23"/>
      <c r="ALQ65" s="23"/>
      <c r="ALR65" s="23"/>
      <c r="ALS65" s="23"/>
      <c r="ALT65" s="23"/>
      <c r="ALU65" s="23"/>
      <c r="ALV65" s="23"/>
      <c r="ALW65" s="23"/>
      <c r="ALX65" s="23"/>
      <c r="ALY65" s="23"/>
      <c r="ALZ65" s="23"/>
      <c r="AMA65" s="23"/>
      <c r="AMB65" s="23"/>
      <c r="AMC65" s="23"/>
      <c r="AMD65" s="23"/>
      <c r="AME65" s="23"/>
      <c r="AMF65" s="23"/>
      <c r="AMG65" s="23"/>
    </row>
    <row r="66" spans="1:1023" ht="15.75" customHeight="1">
      <c r="B66" s="44"/>
      <c r="E66" s="44"/>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23"/>
      <c r="BS66" s="23"/>
      <c r="BT66" s="23"/>
      <c r="BU66" s="23"/>
      <c r="BV66" s="23"/>
      <c r="BW66" s="23"/>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c r="CX66" s="23"/>
      <c r="CY66" s="23"/>
      <c r="CZ66" s="23"/>
      <c r="DA66" s="23"/>
      <c r="DB66" s="23"/>
      <c r="DC66" s="23"/>
      <c r="DD66" s="23"/>
      <c r="DE66" s="23"/>
      <c r="DF66" s="23"/>
      <c r="DG66" s="23"/>
      <c r="DH66" s="23"/>
      <c r="DI66" s="23"/>
      <c r="DJ66" s="23"/>
      <c r="DK66" s="23"/>
      <c r="DL66" s="23"/>
      <c r="DM66" s="23"/>
      <c r="DN66" s="23"/>
      <c r="DO66" s="23"/>
      <c r="DP66" s="23"/>
      <c r="DQ66" s="23"/>
      <c r="DR66" s="23"/>
      <c r="DS66" s="23"/>
      <c r="DT66" s="23"/>
      <c r="DU66" s="23"/>
      <c r="DV66" s="23"/>
      <c r="DW66" s="23"/>
      <c r="DX66" s="23"/>
      <c r="DY66" s="23"/>
      <c r="DZ66" s="23"/>
      <c r="EA66" s="23"/>
      <c r="EB66" s="23"/>
      <c r="EC66" s="23"/>
      <c r="ED66" s="23"/>
      <c r="EE66" s="23"/>
      <c r="EF66" s="23"/>
      <c r="EG66" s="23"/>
      <c r="EH66" s="23"/>
      <c r="EI66" s="23"/>
      <c r="EJ66" s="23"/>
      <c r="EK66" s="23"/>
      <c r="EL66" s="23"/>
      <c r="EM66" s="23"/>
      <c r="EN66" s="23"/>
      <c r="EO66" s="23"/>
      <c r="EP66" s="23"/>
      <c r="EQ66" s="23"/>
      <c r="ER66" s="23"/>
      <c r="ES66" s="23"/>
      <c r="ET66" s="23"/>
      <c r="EU66" s="23"/>
      <c r="EV66" s="23"/>
      <c r="EW66" s="23"/>
      <c r="EX66" s="23"/>
      <c r="EY66" s="23"/>
      <c r="EZ66" s="23"/>
      <c r="FA66" s="23"/>
      <c r="FB66" s="23"/>
      <c r="FC66" s="23"/>
      <c r="FD66" s="23"/>
      <c r="FE66" s="23"/>
      <c r="FF66" s="23"/>
      <c r="FG66" s="23"/>
      <c r="FH66" s="23"/>
      <c r="FI66" s="23"/>
      <c r="FJ66" s="23"/>
      <c r="FK66" s="23"/>
      <c r="FL66" s="23"/>
      <c r="FM66" s="23"/>
      <c r="FN66" s="23"/>
      <c r="FO66" s="23"/>
      <c r="FP66" s="23"/>
      <c r="FQ66" s="23"/>
      <c r="FR66" s="23"/>
      <c r="FS66" s="23"/>
      <c r="FT66" s="23"/>
      <c r="FU66" s="23"/>
      <c r="FV66" s="23"/>
      <c r="FW66" s="23"/>
      <c r="FX66" s="23"/>
      <c r="FY66" s="23"/>
      <c r="FZ66" s="23"/>
      <c r="GA66" s="23"/>
      <c r="GB66" s="23"/>
      <c r="GC66" s="23"/>
      <c r="GD66" s="23"/>
      <c r="GE66" s="23"/>
      <c r="GF66" s="23"/>
      <c r="GG66" s="23"/>
      <c r="GH66" s="23"/>
      <c r="GI66" s="23"/>
      <c r="GJ66" s="23"/>
      <c r="GK66" s="23"/>
      <c r="GL66" s="23"/>
      <c r="GM66" s="23"/>
      <c r="GN66" s="23"/>
      <c r="GO66" s="23"/>
      <c r="GP66" s="23"/>
      <c r="GQ66" s="23"/>
      <c r="GR66" s="23"/>
      <c r="GS66" s="23"/>
      <c r="GT66" s="23"/>
      <c r="GU66" s="23"/>
      <c r="GV66" s="23"/>
      <c r="GW66" s="23"/>
      <c r="GX66" s="23"/>
      <c r="GY66" s="23"/>
      <c r="GZ66" s="23"/>
      <c r="HA66" s="23"/>
      <c r="HB66" s="23"/>
      <c r="HC66" s="23"/>
      <c r="HD66" s="23"/>
      <c r="HE66" s="23"/>
      <c r="HF66" s="23"/>
      <c r="HG66" s="23"/>
      <c r="HH66" s="23"/>
      <c r="HI66" s="23"/>
      <c r="HJ66" s="23"/>
      <c r="HK66" s="23"/>
      <c r="HL66" s="23"/>
      <c r="HM66" s="23"/>
      <c r="HN66" s="23"/>
      <c r="HO66" s="23"/>
      <c r="HP66" s="23"/>
      <c r="HQ66" s="23"/>
      <c r="HR66" s="23"/>
      <c r="HS66" s="23"/>
      <c r="HT66" s="23"/>
      <c r="HU66" s="23"/>
      <c r="HV66" s="23"/>
      <c r="HW66" s="23"/>
      <c r="HX66" s="23"/>
      <c r="HY66" s="23"/>
      <c r="HZ66" s="23"/>
      <c r="IA66" s="23"/>
      <c r="IB66" s="23"/>
      <c r="IC66" s="23"/>
      <c r="ID66" s="23"/>
      <c r="IE66" s="23"/>
      <c r="IF66" s="23"/>
      <c r="IG66" s="23"/>
      <c r="IH66" s="23"/>
      <c r="II66" s="23"/>
      <c r="IJ66" s="23"/>
      <c r="IK66" s="23"/>
      <c r="IL66" s="23"/>
      <c r="IM66" s="23"/>
      <c r="IN66" s="23"/>
      <c r="IO66" s="23"/>
      <c r="IP66" s="23"/>
      <c r="IQ66" s="23"/>
      <c r="IR66" s="23"/>
      <c r="IS66" s="23"/>
      <c r="IT66" s="23"/>
      <c r="IU66" s="23"/>
      <c r="IV66" s="23"/>
      <c r="IW66" s="23"/>
      <c r="IX66" s="23"/>
      <c r="IY66" s="23"/>
      <c r="IZ66" s="23"/>
      <c r="JA66" s="23"/>
      <c r="JB66" s="23"/>
      <c r="JC66" s="23"/>
      <c r="JD66" s="23"/>
      <c r="JE66" s="23"/>
      <c r="JF66" s="23"/>
      <c r="JG66" s="23"/>
      <c r="JH66" s="23"/>
      <c r="JI66" s="23"/>
      <c r="JJ66" s="23"/>
      <c r="JK66" s="23"/>
      <c r="JL66" s="23"/>
      <c r="JM66" s="23"/>
      <c r="JN66" s="23"/>
      <c r="JO66" s="23"/>
      <c r="JP66" s="23"/>
      <c r="JQ66" s="23"/>
      <c r="JR66" s="23"/>
      <c r="JS66" s="23"/>
      <c r="JT66" s="23"/>
      <c r="JU66" s="23"/>
      <c r="JV66" s="23"/>
      <c r="JW66" s="23"/>
      <c r="JX66" s="23"/>
      <c r="JY66" s="23"/>
      <c r="JZ66" s="23"/>
      <c r="KA66" s="23"/>
      <c r="KB66" s="23"/>
      <c r="KC66" s="23"/>
      <c r="KD66" s="23"/>
      <c r="KE66" s="23"/>
      <c r="KF66" s="23"/>
      <c r="KG66" s="23"/>
      <c r="KH66" s="23"/>
      <c r="KI66" s="23"/>
      <c r="KJ66" s="23"/>
      <c r="KK66" s="23"/>
      <c r="KL66" s="23"/>
      <c r="KM66" s="23"/>
      <c r="KN66" s="23"/>
      <c r="KO66" s="23"/>
      <c r="KP66" s="23"/>
      <c r="KQ66" s="23"/>
      <c r="KR66" s="23"/>
      <c r="KS66" s="23"/>
      <c r="KT66" s="23"/>
      <c r="KU66" s="23"/>
      <c r="KV66" s="23"/>
      <c r="KW66" s="23"/>
      <c r="KX66" s="23"/>
      <c r="KY66" s="23"/>
      <c r="KZ66" s="23"/>
      <c r="LA66" s="23"/>
      <c r="LB66" s="23"/>
      <c r="LC66" s="23"/>
      <c r="LD66" s="23"/>
      <c r="LE66" s="23"/>
      <c r="LF66" s="23"/>
      <c r="LG66" s="23"/>
      <c r="LH66" s="23"/>
      <c r="LI66" s="23"/>
      <c r="LJ66" s="23"/>
      <c r="LK66" s="23"/>
      <c r="LL66" s="23"/>
      <c r="LM66" s="23"/>
      <c r="LN66" s="23"/>
      <c r="LO66" s="23"/>
      <c r="LP66" s="23"/>
      <c r="LQ66" s="23"/>
      <c r="LR66" s="23"/>
      <c r="LS66" s="23"/>
      <c r="LT66" s="23"/>
      <c r="LU66" s="23"/>
      <c r="LV66" s="23"/>
      <c r="LW66" s="23"/>
      <c r="LX66" s="23"/>
      <c r="LY66" s="23"/>
      <c r="LZ66" s="23"/>
      <c r="MA66" s="23"/>
      <c r="MB66" s="23"/>
      <c r="MC66" s="23"/>
      <c r="MD66" s="23"/>
      <c r="ME66" s="23"/>
      <c r="MF66" s="23"/>
      <c r="MG66" s="23"/>
      <c r="MH66" s="23"/>
      <c r="MI66" s="23"/>
      <c r="MJ66" s="23"/>
      <c r="MK66" s="23"/>
      <c r="ML66" s="23"/>
      <c r="MM66" s="23"/>
      <c r="MN66" s="23"/>
      <c r="MO66" s="23"/>
      <c r="MP66" s="23"/>
      <c r="MQ66" s="23"/>
      <c r="MR66" s="23"/>
      <c r="MS66" s="23"/>
      <c r="MT66" s="23"/>
      <c r="MU66" s="23"/>
      <c r="MV66" s="23"/>
      <c r="MW66" s="23"/>
      <c r="MX66" s="23"/>
      <c r="MY66" s="23"/>
      <c r="MZ66" s="23"/>
      <c r="NA66" s="23"/>
      <c r="NB66" s="23"/>
      <c r="NC66" s="23"/>
      <c r="ND66" s="23"/>
      <c r="NE66" s="23"/>
      <c r="NF66" s="23"/>
      <c r="NG66" s="23"/>
      <c r="NH66" s="23"/>
      <c r="NI66" s="23"/>
      <c r="NJ66" s="23"/>
      <c r="NK66" s="23"/>
      <c r="NL66" s="23"/>
      <c r="NM66" s="23"/>
      <c r="NN66" s="23"/>
      <c r="NO66" s="23"/>
      <c r="NP66" s="23"/>
      <c r="NQ66" s="23"/>
      <c r="NR66" s="23"/>
      <c r="NS66" s="23"/>
      <c r="NT66" s="23"/>
      <c r="NU66" s="23"/>
      <c r="NV66" s="23"/>
      <c r="NW66" s="23"/>
      <c r="NX66" s="23"/>
      <c r="NY66" s="23"/>
      <c r="NZ66" s="23"/>
      <c r="OA66" s="23"/>
      <c r="OB66" s="23"/>
      <c r="OC66" s="23"/>
      <c r="OD66" s="23"/>
      <c r="OE66" s="23"/>
      <c r="OF66" s="23"/>
      <c r="OG66" s="23"/>
      <c r="OH66" s="23"/>
      <c r="OI66" s="23"/>
      <c r="OJ66" s="23"/>
      <c r="OK66" s="23"/>
      <c r="OL66" s="23"/>
      <c r="OM66" s="23"/>
      <c r="ON66" s="23"/>
      <c r="OO66" s="23"/>
      <c r="OP66" s="23"/>
      <c r="OQ66" s="23"/>
      <c r="OR66" s="23"/>
      <c r="OS66" s="23"/>
      <c r="OT66" s="23"/>
      <c r="OU66" s="23"/>
      <c r="OV66" s="23"/>
      <c r="OW66" s="23"/>
      <c r="OX66" s="23"/>
      <c r="OY66" s="23"/>
      <c r="OZ66" s="23"/>
      <c r="PA66" s="23"/>
      <c r="PB66" s="23"/>
      <c r="PC66" s="23"/>
      <c r="PD66" s="23"/>
      <c r="PE66" s="23"/>
      <c r="PF66" s="23"/>
      <c r="PG66" s="23"/>
      <c r="PH66" s="23"/>
      <c r="PI66" s="23"/>
      <c r="PJ66" s="23"/>
      <c r="PK66" s="23"/>
      <c r="PL66" s="23"/>
      <c r="PM66" s="23"/>
      <c r="PN66" s="23"/>
      <c r="PO66" s="23"/>
      <c r="PP66" s="23"/>
      <c r="PQ66" s="23"/>
      <c r="PR66" s="23"/>
      <c r="PS66" s="23"/>
      <c r="PT66" s="23"/>
      <c r="PU66" s="23"/>
      <c r="PV66" s="23"/>
      <c r="PW66" s="23"/>
      <c r="PX66" s="23"/>
      <c r="PY66" s="23"/>
      <c r="PZ66" s="23"/>
      <c r="QA66" s="23"/>
      <c r="QB66" s="23"/>
      <c r="QC66" s="23"/>
      <c r="QD66" s="23"/>
      <c r="QE66" s="23"/>
      <c r="QF66" s="23"/>
      <c r="QG66" s="23"/>
      <c r="QH66" s="23"/>
      <c r="QI66" s="23"/>
      <c r="QJ66" s="23"/>
      <c r="QK66" s="23"/>
      <c r="QL66" s="23"/>
      <c r="QM66" s="23"/>
      <c r="QN66" s="23"/>
      <c r="QO66" s="23"/>
      <c r="QP66" s="23"/>
      <c r="QQ66" s="23"/>
      <c r="QR66" s="23"/>
      <c r="QS66" s="23"/>
      <c r="QT66" s="23"/>
      <c r="QU66" s="23"/>
      <c r="QV66" s="23"/>
      <c r="QW66" s="23"/>
      <c r="QX66" s="23"/>
      <c r="QY66" s="23"/>
      <c r="QZ66" s="23"/>
      <c r="RA66" s="23"/>
      <c r="RB66" s="23"/>
      <c r="RC66" s="23"/>
      <c r="RD66" s="23"/>
      <c r="RE66" s="23"/>
      <c r="RF66" s="23"/>
      <c r="RG66" s="23"/>
      <c r="RH66" s="23"/>
      <c r="RI66" s="23"/>
      <c r="RJ66" s="23"/>
      <c r="RK66" s="23"/>
      <c r="RL66" s="23"/>
      <c r="RM66" s="23"/>
      <c r="RN66" s="23"/>
      <c r="RO66" s="23"/>
      <c r="RP66" s="23"/>
      <c r="RQ66" s="23"/>
      <c r="RR66" s="23"/>
      <c r="RS66" s="23"/>
      <c r="RT66" s="23"/>
      <c r="RU66" s="23"/>
      <c r="RV66" s="23"/>
      <c r="RW66" s="23"/>
      <c r="RX66" s="23"/>
      <c r="RY66" s="23"/>
      <c r="RZ66" s="23"/>
      <c r="SA66" s="23"/>
      <c r="SB66" s="23"/>
      <c r="SC66" s="23"/>
      <c r="SD66" s="23"/>
      <c r="SE66" s="23"/>
      <c r="SF66" s="23"/>
      <c r="SG66" s="23"/>
      <c r="SH66" s="23"/>
      <c r="SI66" s="23"/>
      <c r="SJ66" s="23"/>
      <c r="SK66" s="23"/>
      <c r="SL66" s="23"/>
      <c r="SM66" s="23"/>
      <c r="SN66" s="23"/>
      <c r="SO66" s="23"/>
      <c r="SP66" s="23"/>
      <c r="SQ66" s="23"/>
      <c r="SR66" s="23"/>
      <c r="SS66" s="23"/>
      <c r="ST66" s="23"/>
      <c r="SU66" s="23"/>
      <c r="SV66" s="23"/>
      <c r="SW66" s="23"/>
      <c r="SX66" s="23"/>
      <c r="SY66" s="23"/>
      <c r="SZ66" s="23"/>
      <c r="TA66" s="23"/>
      <c r="TB66" s="23"/>
      <c r="TC66" s="23"/>
      <c r="TD66" s="23"/>
      <c r="TE66" s="23"/>
      <c r="TF66" s="23"/>
      <c r="TG66" s="23"/>
      <c r="TH66" s="23"/>
      <c r="TI66" s="23"/>
      <c r="TJ66" s="23"/>
      <c r="TK66" s="23"/>
      <c r="TL66" s="23"/>
      <c r="TM66" s="23"/>
      <c r="TN66" s="23"/>
      <c r="TO66" s="23"/>
      <c r="TP66" s="23"/>
      <c r="TQ66" s="23"/>
      <c r="TR66" s="23"/>
      <c r="TS66" s="23"/>
      <c r="TT66" s="23"/>
      <c r="TU66" s="23"/>
      <c r="TV66" s="23"/>
      <c r="TW66" s="23"/>
      <c r="TX66" s="23"/>
      <c r="TY66" s="23"/>
      <c r="TZ66" s="23"/>
      <c r="UA66" s="23"/>
      <c r="UB66" s="23"/>
      <c r="UC66" s="23"/>
      <c r="UD66" s="23"/>
      <c r="UE66" s="23"/>
      <c r="UF66" s="23"/>
      <c r="UG66" s="23"/>
      <c r="UH66" s="23"/>
      <c r="UI66" s="23"/>
      <c r="UJ66" s="23"/>
      <c r="UK66" s="23"/>
      <c r="UL66" s="23"/>
      <c r="UM66" s="23"/>
      <c r="UN66" s="23"/>
      <c r="UO66" s="23"/>
      <c r="UP66" s="23"/>
      <c r="UQ66" s="23"/>
      <c r="UR66" s="23"/>
      <c r="US66" s="23"/>
      <c r="UT66" s="23"/>
      <c r="UU66" s="23"/>
      <c r="UV66" s="23"/>
      <c r="UW66" s="23"/>
      <c r="UX66" s="23"/>
      <c r="UY66" s="23"/>
      <c r="UZ66" s="23"/>
      <c r="VA66" s="23"/>
      <c r="VB66" s="23"/>
      <c r="VC66" s="23"/>
      <c r="VD66" s="23"/>
      <c r="VE66" s="23"/>
      <c r="VF66" s="23"/>
      <c r="VG66" s="23"/>
      <c r="VH66" s="23"/>
      <c r="VI66" s="23"/>
      <c r="VJ66" s="23"/>
      <c r="VK66" s="23"/>
      <c r="VL66" s="23"/>
      <c r="VM66" s="23"/>
      <c r="VN66" s="23"/>
      <c r="VO66" s="23"/>
      <c r="VP66" s="23"/>
      <c r="VQ66" s="23"/>
      <c r="VR66" s="23"/>
      <c r="VS66" s="23"/>
      <c r="VT66" s="23"/>
      <c r="VU66" s="23"/>
      <c r="VV66" s="23"/>
      <c r="VW66" s="23"/>
      <c r="VX66" s="23"/>
      <c r="VY66" s="23"/>
      <c r="VZ66" s="23"/>
      <c r="WA66" s="23"/>
      <c r="WB66" s="23"/>
      <c r="WC66" s="23"/>
      <c r="WD66" s="23"/>
      <c r="WE66" s="23"/>
      <c r="WF66" s="23"/>
      <c r="WG66" s="23"/>
      <c r="WH66" s="23"/>
      <c r="WI66" s="23"/>
      <c r="WJ66" s="23"/>
      <c r="WK66" s="23"/>
      <c r="WL66" s="23"/>
      <c r="WM66" s="23"/>
      <c r="WN66" s="23"/>
      <c r="WO66" s="23"/>
      <c r="WP66" s="23"/>
      <c r="WQ66" s="23"/>
      <c r="WR66" s="23"/>
      <c r="WS66" s="23"/>
      <c r="WT66" s="23"/>
      <c r="WU66" s="23"/>
      <c r="WV66" s="23"/>
      <c r="WW66" s="23"/>
      <c r="WX66" s="23"/>
      <c r="WY66" s="23"/>
      <c r="WZ66" s="23"/>
      <c r="XA66" s="23"/>
      <c r="XB66" s="23"/>
      <c r="XC66" s="23"/>
      <c r="XD66" s="23"/>
      <c r="XE66" s="23"/>
      <c r="XF66" s="23"/>
      <c r="XG66" s="23"/>
      <c r="XH66" s="23"/>
      <c r="XI66" s="23"/>
      <c r="XJ66" s="23"/>
      <c r="XK66" s="23"/>
      <c r="XL66" s="23"/>
      <c r="XM66" s="23"/>
      <c r="XN66" s="23"/>
      <c r="XO66" s="23"/>
      <c r="XP66" s="23"/>
      <c r="XQ66" s="23"/>
      <c r="XR66" s="23"/>
      <c r="XS66" s="23"/>
      <c r="XT66" s="23"/>
      <c r="XU66" s="23"/>
      <c r="XV66" s="23"/>
      <c r="XW66" s="23"/>
      <c r="XX66" s="23"/>
      <c r="XY66" s="23"/>
      <c r="XZ66" s="23"/>
      <c r="YA66" s="23"/>
      <c r="YB66" s="23"/>
      <c r="YC66" s="23"/>
      <c r="YD66" s="23"/>
      <c r="YE66" s="23"/>
      <c r="YF66" s="23"/>
      <c r="YG66" s="23"/>
      <c r="YH66" s="23"/>
      <c r="YI66" s="23"/>
      <c r="YJ66" s="23"/>
      <c r="YK66" s="23"/>
      <c r="YL66" s="23"/>
      <c r="YM66" s="23"/>
      <c r="YN66" s="23"/>
      <c r="YO66" s="23"/>
      <c r="YP66" s="23"/>
      <c r="YQ66" s="23"/>
      <c r="YR66" s="23"/>
      <c r="YS66" s="23"/>
      <c r="YT66" s="23"/>
      <c r="YU66" s="23"/>
      <c r="YV66" s="23"/>
      <c r="YW66" s="23"/>
      <c r="YX66" s="23"/>
      <c r="YY66" s="23"/>
      <c r="YZ66" s="23"/>
      <c r="ZA66" s="23"/>
      <c r="ZB66" s="23"/>
      <c r="ZC66" s="23"/>
      <c r="ZD66" s="23"/>
      <c r="ZE66" s="23"/>
      <c r="ZF66" s="23"/>
      <c r="ZG66" s="23"/>
      <c r="ZH66" s="23"/>
      <c r="ZI66" s="23"/>
      <c r="ZJ66" s="23"/>
      <c r="ZK66" s="23"/>
      <c r="ZL66" s="23"/>
      <c r="ZM66" s="23"/>
      <c r="ZN66" s="23"/>
      <c r="ZO66" s="23"/>
      <c r="ZP66" s="23"/>
      <c r="ZQ66" s="23"/>
      <c r="ZR66" s="23"/>
      <c r="ZS66" s="23"/>
      <c r="ZT66" s="23"/>
      <c r="ZU66" s="23"/>
      <c r="ZV66" s="23"/>
      <c r="ZW66" s="23"/>
      <c r="ZX66" s="23"/>
      <c r="ZY66" s="23"/>
      <c r="ZZ66" s="23"/>
      <c r="AAA66" s="23"/>
      <c r="AAB66" s="23"/>
      <c r="AAC66" s="23"/>
      <c r="AAD66" s="23"/>
      <c r="AAE66" s="23"/>
      <c r="AAF66" s="23"/>
      <c r="AAG66" s="23"/>
      <c r="AAH66" s="23"/>
      <c r="AAI66" s="23"/>
      <c r="AAJ66" s="23"/>
      <c r="AAK66" s="23"/>
      <c r="AAL66" s="23"/>
      <c r="AAM66" s="23"/>
      <c r="AAN66" s="23"/>
      <c r="AAO66" s="23"/>
      <c r="AAP66" s="23"/>
      <c r="AAQ66" s="23"/>
      <c r="AAR66" s="23"/>
      <c r="AAS66" s="23"/>
      <c r="AAT66" s="23"/>
      <c r="AAU66" s="23"/>
      <c r="AAV66" s="23"/>
      <c r="AAW66" s="23"/>
      <c r="AAX66" s="23"/>
      <c r="AAY66" s="23"/>
      <c r="AAZ66" s="23"/>
      <c r="ABA66" s="23"/>
      <c r="ABB66" s="23"/>
      <c r="ABC66" s="23"/>
      <c r="ABD66" s="23"/>
      <c r="ABE66" s="23"/>
      <c r="ABF66" s="23"/>
      <c r="ABG66" s="23"/>
      <c r="ABH66" s="23"/>
      <c r="ABI66" s="23"/>
      <c r="ABJ66" s="23"/>
      <c r="ABK66" s="23"/>
      <c r="ABL66" s="23"/>
      <c r="ABM66" s="23"/>
      <c r="ABN66" s="23"/>
      <c r="ABO66" s="23"/>
      <c r="ABP66" s="23"/>
      <c r="ABQ66" s="23"/>
      <c r="ABR66" s="23"/>
      <c r="ABS66" s="23"/>
      <c r="ABT66" s="23"/>
      <c r="ABU66" s="23"/>
      <c r="ABV66" s="23"/>
      <c r="ABW66" s="23"/>
      <c r="ABX66" s="23"/>
      <c r="ABY66" s="23"/>
      <c r="ABZ66" s="23"/>
      <c r="ACA66" s="23"/>
      <c r="ACB66" s="23"/>
      <c r="ACC66" s="23"/>
      <c r="ACD66" s="23"/>
      <c r="ACE66" s="23"/>
      <c r="ACF66" s="23"/>
      <c r="ACG66" s="23"/>
      <c r="ACH66" s="23"/>
      <c r="ACI66" s="23"/>
      <c r="ACJ66" s="23"/>
      <c r="ACK66" s="23"/>
      <c r="ACL66" s="23"/>
      <c r="ACM66" s="23"/>
      <c r="ACN66" s="23"/>
      <c r="ACO66" s="23"/>
      <c r="ACP66" s="23"/>
      <c r="ACQ66" s="23"/>
      <c r="ACR66" s="23"/>
      <c r="ACS66" s="23"/>
      <c r="ACT66" s="23"/>
      <c r="ACU66" s="23"/>
      <c r="ACV66" s="23"/>
      <c r="ACW66" s="23"/>
      <c r="ACX66" s="23"/>
      <c r="ACY66" s="23"/>
      <c r="ACZ66" s="23"/>
      <c r="ADA66" s="23"/>
      <c r="ADB66" s="23"/>
      <c r="ADC66" s="23"/>
      <c r="ADD66" s="23"/>
      <c r="ADE66" s="23"/>
      <c r="ADF66" s="23"/>
      <c r="ADG66" s="23"/>
      <c r="ADH66" s="23"/>
      <c r="ADI66" s="23"/>
      <c r="ADJ66" s="23"/>
      <c r="ADK66" s="23"/>
      <c r="ADL66" s="23"/>
      <c r="ADM66" s="23"/>
      <c r="ADN66" s="23"/>
      <c r="ADO66" s="23"/>
      <c r="ADP66" s="23"/>
      <c r="ADQ66" s="23"/>
      <c r="ADR66" s="23"/>
      <c r="ADS66" s="23"/>
      <c r="ADT66" s="23"/>
      <c r="ADU66" s="23"/>
      <c r="ADV66" s="23"/>
      <c r="ADW66" s="23"/>
      <c r="ADX66" s="23"/>
      <c r="ADY66" s="23"/>
      <c r="ADZ66" s="23"/>
      <c r="AEA66" s="23"/>
      <c r="AEB66" s="23"/>
      <c r="AEC66" s="23"/>
      <c r="AED66" s="23"/>
      <c r="AEE66" s="23"/>
      <c r="AEF66" s="23"/>
      <c r="AEG66" s="23"/>
      <c r="AEH66" s="23"/>
      <c r="AEI66" s="23"/>
      <c r="AEJ66" s="23"/>
      <c r="AEK66" s="23"/>
      <c r="AEL66" s="23"/>
      <c r="AEM66" s="23"/>
      <c r="AEN66" s="23"/>
      <c r="AEO66" s="23"/>
      <c r="AEP66" s="23"/>
      <c r="AEQ66" s="23"/>
      <c r="AER66" s="23"/>
      <c r="AES66" s="23"/>
      <c r="AET66" s="23"/>
      <c r="AEU66" s="23"/>
      <c r="AEV66" s="23"/>
      <c r="AEW66" s="23"/>
      <c r="AEX66" s="23"/>
      <c r="AEY66" s="23"/>
      <c r="AEZ66" s="23"/>
      <c r="AFA66" s="23"/>
      <c r="AFB66" s="23"/>
      <c r="AFC66" s="23"/>
      <c r="AFD66" s="23"/>
      <c r="AFE66" s="23"/>
      <c r="AFF66" s="23"/>
      <c r="AFG66" s="23"/>
      <c r="AFH66" s="23"/>
      <c r="AFI66" s="23"/>
      <c r="AFJ66" s="23"/>
      <c r="AFK66" s="23"/>
      <c r="AFL66" s="23"/>
      <c r="AFM66" s="23"/>
      <c r="AFN66" s="23"/>
      <c r="AFO66" s="23"/>
      <c r="AFP66" s="23"/>
      <c r="AFQ66" s="23"/>
      <c r="AFR66" s="23"/>
      <c r="AFS66" s="23"/>
      <c r="AFT66" s="23"/>
      <c r="AFU66" s="23"/>
      <c r="AFV66" s="23"/>
      <c r="AFW66" s="23"/>
      <c r="AFX66" s="23"/>
      <c r="AFY66" s="23"/>
      <c r="AFZ66" s="23"/>
      <c r="AGA66" s="23"/>
      <c r="AGB66" s="23"/>
      <c r="AGC66" s="23"/>
      <c r="AGD66" s="23"/>
      <c r="AGE66" s="23"/>
      <c r="AGF66" s="23"/>
      <c r="AGG66" s="23"/>
      <c r="AGH66" s="23"/>
      <c r="AGI66" s="23"/>
      <c r="AGJ66" s="23"/>
      <c r="AGK66" s="23"/>
      <c r="AGL66" s="23"/>
      <c r="AGM66" s="23"/>
      <c r="AGN66" s="23"/>
      <c r="AGO66" s="23"/>
      <c r="AGP66" s="23"/>
      <c r="AGQ66" s="23"/>
      <c r="AGR66" s="23"/>
      <c r="AGS66" s="23"/>
      <c r="AGT66" s="23"/>
      <c r="AGU66" s="23"/>
      <c r="AGV66" s="23"/>
      <c r="AGW66" s="23"/>
      <c r="AGX66" s="23"/>
      <c r="AGY66" s="23"/>
      <c r="AGZ66" s="23"/>
      <c r="AHA66" s="23"/>
      <c r="AHB66" s="23"/>
      <c r="AHC66" s="23"/>
      <c r="AHD66" s="23"/>
      <c r="AHE66" s="23"/>
      <c r="AHF66" s="23"/>
      <c r="AHG66" s="23"/>
      <c r="AHH66" s="23"/>
      <c r="AHI66" s="23"/>
      <c r="AHJ66" s="23"/>
      <c r="AHK66" s="23"/>
      <c r="AHL66" s="23"/>
      <c r="AHM66" s="23"/>
      <c r="AHN66" s="23"/>
      <c r="AHO66" s="23"/>
      <c r="AHP66" s="23"/>
      <c r="AHQ66" s="23"/>
      <c r="AHR66" s="23"/>
      <c r="AHS66" s="23"/>
      <c r="AHT66" s="23"/>
      <c r="AHU66" s="23"/>
      <c r="AHV66" s="23"/>
      <c r="AHW66" s="23"/>
      <c r="AHX66" s="23"/>
      <c r="AHY66" s="23"/>
      <c r="AHZ66" s="23"/>
      <c r="AIA66" s="23"/>
      <c r="AIB66" s="23"/>
      <c r="AIC66" s="23"/>
      <c r="AID66" s="23"/>
      <c r="AIE66" s="23"/>
      <c r="AIF66" s="23"/>
      <c r="AIG66" s="23"/>
      <c r="AIH66" s="23"/>
      <c r="AII66" s="23"/>
      <c r="AIJ66" s="23"/>
      <c r="AIK66" s="23"/>
      <c r="AIL66" s="23"/>
      <c r="AIM66" s="23"/>
      <c r="AIN66" s="23"/>
      <c r="AIO66" s="23"/>
      <c r="AIP66" s="23"/>
      <c r="AIQ66" s="23"/>
      <c r="AIR66" s="23"/>
      <c r="AIS66" s="23"/>
      <c r="AIT66" s="23"/>
      <c r="AIU66" s="23"/>
      <c r="AIV66" s="23"/>
      <c r="AIW66" s="23"/>
      <c r="AIX66" s="23"/>
      <c r="AIY66" s="23"/>
      <c r="AIZ66" s="23"/>
      <c r="AJA66" s="23"/>
      <c r="AJB66" s="23"/>
      <c r="AJC66" s="23"/>
      <c r="AJD66" s="23"/>
      <c r="AJE66" s="23"/>
      <c r="AJF66" s="23"/>
      <c r="AJG66" s="23"/>
      <c r="AJH66" s="23"/>
      <c r="AJI66" s="23"/>
      <c r="AJJ66" s="23"/>
      <c r="AJK66" s="23"/>
      <c r="AJL66" s="23"/>
      <c r="AJM66" s="23"/>
      <c r="AJN66" s="23"/>
      <c r="AJO66" s="23"/>
      <c r="AJP66" s="23"/>
      <c r="AJQ66" s="23"/>
      <c r="AJR66" s="23"/>
      <c r="AJS66" s="23"/>
      <c r="AJT66" s="23"/>
      <c r="AJU66" s="23"/>
      <c r="AJV66" s="23"/>
      <c r="AJW66" s="23"/>
      <c r="AJX66" s="23"/>
      <c r="AJY66" s="23"/>
      <c r="AJZ66" s="23"/>
      <c r="AKA66" s="23"/>
      <c r="AKB66" s="23"/>
      <c r="AKC66" s="23"/>
      <c r="AKD66" s="23"/>
      <c r="AKE66" s="23"/>
      <c r="AKF66" s="23"/>
      <c r="AKG66" s="23"/>
      <c r="AKH66" s="23"/>
      <c r="AKI66" s="23"/>
      <c r="AKJ66" s="23"/>
      <c r="AKK66" s="23"/>
      <c r="AKL66" s="23"/>
      <c r="AKM66" s="23"/>
      <c r="AKN66" s="23"/>
      <c r="AKO66" s="23"/>
      <c r="AKP66" s="23"/>
      <c r="AKQ66" s="23"/>
      <c r="AKR66" s="23"/>
      <c r="AKS66" s="23"/>
      <c r="AKT66" s="23"/>
      <c r="AKU66" s="23"/>
      <c r="AKV66" s="23"/>
      <c r="AKW66" s="23"/>
      <c r="AKX66" s="23"/>
      <c r="AKY66" s="23"/>
      <c r="AKZ66" s="23"/>
      <c r="ALA66" s="23"/>
      <c r="ALB66" s="23"/>
      <c r="ALC66" s="23"/>
      <c r="ALD66" s="23"/>
      <c r="ALE66" s="23"/>
      <c r="ALF66" s="23"/>
      <c r="ALG66" s="23"/>
      <c r="ALH66" s="23"/>
      <c r="ALI66" s="23"/>
      <c r="ALJ66" s="23"/>
      <c r="ALK66" s="23"/>
      <c r="ALL66" s="23"/>
      <c r="ALM66" s="23"/>
      <c r="ALN66" s="23"/>
      <c r="ALO66" s="23"/>
      <c r="ALP66" s="23"/>
      <c r="ALQ66" s="23"/>
      <c r="ALR66" s="23"/>
      <c r="ALS66" s="23"/>
      <c r="ALT66" s="23"/>
      <c r="ALU66" s="23"/>
      <c r="ALV66" s="23"/>
      <c r="ALW66" s="23"/>
      <c r="ALX66" s="23"/>
      <c r="ALY66" s="23"/>
      <c r="ALZ66" s="23"/>
      <c r="AMA66" s="23"/>
      <c r="AMB66" s="23"/>
      <c r="AMC66" s="23"/>
      <c r="AMD66" s="23"/>
      <c r="AME66" s="23"/>
      <c r="AMF66" s="23"/>
      <c r="AMG66" s="23"/>
    </row>
    <row r="67" spans="1:1023" ht="15.75" customHeight="1">
      <c r="B67" s="42"/>
      <c r="C67" s="42"/>
      <c r="D67" s="42"/>
      <c r="E67" s="1" t="s">
        <v>158</v>
      </c>
      <c r="F67" s="43">
        <f>+F5*F2</f>
        <v>20.371328115905573</v>
      </c>
      <c r="G67" s="43">
        <f>+G5*F2</f>
        <v>23.451352849612721</v>
      </c>
      <c r="H67" s="43">
        <f t="shared" ref="H67:AM67" si="108">+H5*H2</f>
        <v>28.785355960087905</v>
      </c>
      <c r="I67" s="43">
        <f t="shared" si="108"/>
        <v>33.262462463651012</v>
      </c>
      <c r="J67" s="43">
        <f t="shared" si="108"/>
        <v>36.295342732232868</v>
      </c>
      <c r="K67" s="43">
        <f t="shared" si="108"/>
        <v>37.206762069197893</v>
      </c>
      <c r="L67" s="43">
        <f t="shared" si="108"/>
        <v>37.549343586824051</v>
      </c>
      <c r="M67" s="43">
        <f t="shared" si="108"/>
        <v>37.981381997594198</v>
      </c>
      <c r="N67" s="43">
        <f t="shared" si="108"/>
        <v>38.367944224757991</v>
      </c>
      <c r="O67" s="43">
        <f t="shared" si="108"/>
        <v>38.707870236248802</v>
      </c>
      <c r="P67" s="43">
        <f t="shared" si="108"/>
        <v>39</v>
      </c>
      <c r="Q67" s="43">
        <f t="shared" si="108"/>
        <v>37.372988484630142</v>
      </c>
      <c r="R67" s="43">
        <f t="shared" si="108"/>
        <v>35.761559303393547</v>
      </c>
      <c r="S67" s="43">
        <f t="shared" si="108"/>
        <v>34.163635879841891</v>
      </c>
      <c r="T67" s="43">
        <f t="shared" si="108"/>
        <v>32.577141637526822</v>
      </c>
      <c r="U67" s="43">
        <f t="shared" si="108"/>
        <v>31</v>
      </c>
      <c r="V67" s="43">
        <f t="shared" si="108"/>
        <v>31.330716336095129</v>
      </c>
      <c r="W67" s="43">
        <f t="shared" si="108"/>
        <v>31.658768095140903</v>
      </c>
      <c r="X67" s="43">
        <f t="shared" si="108"/>
        <v>31.984060490222838</v>
      </c>
      <c r="Y67" s="43">
        <f t="shared" si="108"/>
        <v>32.306498734426434</v>
      </c>
      <c r="Z67" s="43">
        <f t="shared" si="108"/>
        <v>32.625988040837186</v>
      </c>
      <c r="AA67" s="43">
        <f t="shared" si="108"/>
        <v>32.942433622540612</v>
      </c>
      <c r="AB67" s="43">
        <f t="shared" si="108"/>
        <v>33.25574069262219</v>
      </c>
      <c r="AC67" s="43">
        <f t="shared" si="108"/>
        <v>33.565814464167453</v>
      </c>
      <c r="AD67" s="43">
        <f t="shared" si="108"/>
        <v>33.872560150261883</v>
      </c>
      <c r="AE67" s="43">
        <f t="shared" si="108"/>
        <v>34.175882963990993</v>
      </c>
      <c r="AF67" s="43">
        <f t="shared" si="108"/>
        <v>34.475688118440289</v>
      </c>
      <c r="AG67" s="43">
        <f t="shared" si="108"/>
        <v>34.771880826695252</v>
      </c>
      <c r="AH67" s="43">
        <f t="shared" si="108"/>
        <v>35.06436630184141</v>
      </c>
      <c r="AI67" s="43">
        <f t="shared" si="108"/>
        <v>35.353049756964261</v>
      </c>
      <c r="AJ67" s="43">
        <f t="shared" si="108"/>
        <v>35.637836405149301</v>
      </c>
      <c r="AK67" s="43">
        <f t="shared" si="108"/>
        <v>35.918631459482036</v>
      </c>
      <c r="AL67" s="43">
        <f t="shared" si="108"/>
        <v>36.195340133047964</v>
      </c>
      <c r="AM67" s="43">
        <f t="shared" si="108"/>
        <v>36.467867638932589</v>
      </c>
      <c r="AN67" s="43">
        <f t="shared" ref="AN67:BS67" si="109">+AN5*AN2</f>
        <v>36.73611919022143</v>
      </c>
      <c r="AO67" s="43">
        <f t="shared" si="109"/>
        <v>37</v>
      </c>
      <c r="AP67" s="43">
        <f t="shared" si="109"/>
        <v>37.286951906062136</v>
      </c>
      <c r="AQ67" s="43">
        <f t="shared" si="109"/>
        <v>37.570822463605083</v>
      </c>
      <c r="AR67" s="43">
        <f t="shared" si="109"/>
        <v>37.85154562076282</v>
      </c>
      <c r="AS67" s="43">
        <f t="shared" si="109"/>
        <v>38.129055325669334</v>
      </c>
      <c r="AT67" s="43">
        <f t="shared" si="109"/>
        <v>38.40328552645861</v>
      </c>
      <c r="AU67" s="43">
        <f t="shared" si="109"/>
        <v>38.674170171264642</v>
      </c>
      <c r="AV67" s="43">
        <f t="shared" si="109"/>
        <v>38.941643208221414</v>
      </c>
      <c r="AW67" s="43">
        <f t="shared" si="109"/>
        <v>39.205638585462907</v>
      </c>
      <c r="AX67" s="43">
        <f t="shared" si="109"/>
        <v>39.466090251123106</v>
      </c>
      <c r="AY67" s="43">
        <f t="shared" si="109"/>
        <v>39.722932153336011</v>
      </c>
      <c r="AZ67" s="43">
        <f t="shared" si="109"/>
        <v>39.976098240235601</v>
      </c>
      <c r="BA67" s="43">
        <f t="shared" si="109"/>
        <v>40.225522459955855</v>
      </c>
      <c r="BB67" s="43">
        <f t="shared" si="109"/>
        <v>40.471138760630765</v>
      </c>
      <c r="BC67" s="43">
        <f t="shared" si="109"/>
        <v>40.712881090394333</v>
      </c>
      <c r="BD67" s="43">
        <f t="shared" si="109"/>
        <v>40.950683397380523</v>
      </c>
      <c r="BE67" s="43">
        <f t="shared" si="109"/>
        <v>41.184479629723327</v>
      </c>
      <c r="BF67" s="43">
        <f t="shared" si="109"/>
        <v>41.414203735556747</v>
      </c>
      <c r="BG67" s="43">
        <f t="shared" si="109"/>
        <v>41.639789663014753</v>
      </c>
      <c r="BH67" s="43">
        <f t="shared" si="109"/>
        <v>41.861171360231332</v>
      </c>
      <c r="BI67" s="43">
        <f t="shared" si="109"/>
        <v>42.078282775340483</v>
      </c>
      <c r="BJ67" s="43">
        <f t="shared" si="109"/>
        <v>42.291057856476179</v>
      </c>
      <c r="BK67" s="43">
        <f t="shared" si="109"/>
        <v>42.49943055177242</v>
      </c>
      <c r="BL67" s="43">
        <f t="shared" si="109"/>
        <v>42.703334809363184</v>
      </c>
      <c r="BM67" s="43">
        <f t="shared" si="109"/>
        <v>42.902704577382451</v>
      </c>
      <c r="BN67" s="43">
        <f t="shared" si="109"/>
        <v>43.09747380396422</v>
      </c>
      <c r="BO67" s="43">
        <f t="shared" si="109"/>
        <v>43.287576437242471</v>
      </c>
      <c r="BP67" s="43">
        <f t="shared" si="109"/>
        <v>43.472946425351189</v>
      </c>
      <c r="BQ67" s="43">
        <f t="shared" si="109"/>
        <v>43.653517716424368</v>
      </c>
      <c r="BR67" s="43">
        <f t="shared" si="109"/>
        <v>43.829224258595993</v>
      </c>
      <c r="BS67" s="43">
        <f t="shared" si="109"/>
        <v>44</v>
      </c>
    </row>
    <row r="68" spans="1:1023" ht="15.75" customHeight="1">
      <c r="B68" s="62"/>
      <c r="C68" s="62"/>
      <c r="D68" s="62"/>
      <c r="E68" s="28" t="s">
        <v>159</v>
      </c>
      <c r="F68" s="63">
        <f t="shared" ref="F68:AK68" si="110">0.5*(-1)*(F36+F37)*(1-F7)</f>
        <v>6.7466000000000008</v>
      </c>
      <c r="G68" s="63">
        <f t="shared" si="110"/>
        <v>3.7368788696412696</v>
      </c>
      <c r="H68" s="63">
        <f t="shared" si="110"/>
        <v>3.4048968702198623</v>
      </c>
      <c r="I68" s="63">
        <f t="shared" si="110"/>
        <v>2.0950497848417564</v>
      </c>
      <c r="J68" s="63">
        <f t="shared" si="110"/>
        <v>4.7795000000000005</v>
      </c>
      <c r="K68" s="63">
        <f t="shared" si="110"/>
        <v>2.0099239117697607</v>
      </c>
      <c r="L68" s="63">
        <f t="shared" si="110"/>
        <v>4.7992499999999998</v>
      </c>
      <c r="M68" s="63">
        <f t="shared" si="110"/>
        <v>4.5030000000000001</v>
      </c>
      <c r="N68" s="63">
        <f t="shared" si="110"/>
        <v>4.2067500000000013</v>
      </c>
      <c r="O68" s="63">
        <f t="shared" si="110"/>
        <v>3.9105000000000012</v>
      </c>
      <c r="P68" s="63">
        <f t="shared" si="110"/>
        <v>3.6142500000000002</v>
      </c>
      <c r="Q68" s="63">
        <f t="shared" si="110"/>
        <v>3.4602000000000008</v>
      </c>
      <c r="R68" s="63">
        <f t="shared" si="110"/>
        <v>3.3061500000000006</v>
      </c>
      <c r="S68" s="63">
        <f t="shared" si="110"/>
        <v>3.1521000000000008</v>
      </c>
      <c r="T68" s="63">
        <f t="shared" si="110"/>
        <v>2.998050000000001</v>
      </c>
      <c r="U68" s="63">
        <f t="shared" si="110"/>
        <v>2.8440000000000003</v>
      </c>
      <c r="V68" s="63">
        <f t="shared" si="110"/>
        <v>2.782775</v>
      </c>
      <c r="W68" s="63">
        <f t="shared" si="110"/>
        <v>2.7215500000000001</v>
      </c>
      <c r="X68" s="63">
        <f t="shared" si="110"/>
        <v>2.6603250000000007</v>
      </c>
      <c r="Y68" s="63">
        <f t="shared" si="110"/>
        <v>2.5991000000000004</v>
      </c>
      <c r="Z68" s="63">
        <f t="shared" si="110"/>
        <v>2.5378750000000005</v>
      </c>
      <c r="AA68" s="63">
        <f t="shared" si="110"/>
        <v>2.4766500000000007</v>
      </c>
      <c r="AB68" s="63">
        <f t="shared" si="110"/>
        <v>2.4154250000000008</v>
      </c>
      <c r="AC68" s="63">
        <f t="shared" si="110"/>
        <v>2.354200000000001</v>
      </c>
      <c r="AD68" s="63">
        <f t="shared" si="110"/>
        <v>2.2929750000000007</v>
      </c>
      <c r="AE68" s="63">
        <f t="shared" si="110"/>
        <v>2.2317500000000008</v>
      </c>
      <c r="AF68" s="63">
        <f t="shared" si="110"/>
        <v>2.1705250000000014</v>
      </c>
      <c r="AG68" s="63">
        <f t="shared" si="110"/>
        <v>2.1093000000000011</v>
      </c>
      <c r="AH68" s="63">
        <f t="shared" si="110"/>
        <v>2.0480750000000012</v>
      </c>
      <c r="AI68" s="63">
        <f t="shared" si="110"/>
        <v>1.9868500000000013</v>
      </c>
      <c r="AJ68" s="63">
        <f t="shared" si="110"/>
        <v>1.9256250000000015</v>
      </c>
      <c r="AK68" s="63">
        <f t="shared" si="110"/>
        <v>1.8644000000000014</v>
      </c>
      <c r="AL68" s="63">
        <f t="shared" ref="AL68:BS68" si="111">0.5*(-1)*(AL36+AL37)*(1-AL7)</f>
        <v>1.8031750000000013</v>
      </c>
      <c r="AM68" s="63">
        <f t="shared" si="111"/>
        <v>1.7419500000000014</v>
      </c>
      <c r="AN68" s="63">
        <f t="shared" si="111"/>
        <v>1.6807250000000018</v>
      </c>
      <c r="AO68" s="63">
        <f t="shared" si="111"/>
        <v>1.6194999999999999</v>
      </c>
      <c r="AP68" s="63">
        <f t="shared" si="111"/>
        <v>1.6116000000000001</v>
      </c>
      <c r="AQ68" s="63">
        <f t="shared" si="111"/>
        <v>1.6037000000000003</v>
      </c>
      <c r="AR68" s="63">
        <f t="shared" si="111"/>
        <v>1.5958000000000001</v>
      </c>
      <c r="AS68" s="63">
        <f t="shared" si="111"/>
        <v>1.5878999999999999</v>
      </c>
      <c r="AT68" s="63">
        <f t="shared" si="111"/>
        <v>1.58</v>
      </c>
      <c r="AU68" s="63">
        <f t="shared" si="111"/>
        <v>1.5721000000000001</v>
      </c>
      <c r="AV68" s="63">
        <f t="shared" si="111"/>
        <v>1.5642</v>
      </c>
      <c r="AW68" s="63">
        <f t="shared" si="111"/>
        <v>1.5563</v>
      </c>
      <c r="AX68" s="63">
        <f t="shared" si="111"/>
        <v>1.5484</v>
      </c>
      <c r="AY68" s="63">
        <f t="shared" si="111"/>
        <v>1.5405</v>
      </c>
      <c r="AZ68" s="63">
        <f t="shared" si="111"/>
        <v>1.5326</v>
      </c>
      <c r="BA68" s="63">
        <f t="shared" si="111"/>
        <v>1.5246999999999999</v>
      </c>
      <c r="BB68" s="63">
        <f t="shared" si="111"/>
        <v>1.5167999999999999</v>
      </c>
      <c r="BC68" s="63">
        <f t="shared" si="111"/>
        <v>1.5088999999999999</v>
      </c>
      <c r="BD68" s="63">
        <f t="shared" si="111"/>
        <v>1.5009999999999999</v>
      </c>
      <c r="BE68" s="63">
        <f t="shared" si="111"/>
        <v>1.4931000000000001</v>
      </c>
      <c r="BF68" s="63">
        <f t="shared" si="111"/>
        <v>1.4852000000000001</v>
      </c>
      <c r="BG68" s="63">
        <f t="shared" si="111"/>
        <v>1.4773000000000001</v>
      </c>
      <c r="BH68" s="63">
        <f t="shared" si="111"/>
        <v>1.4694</v>
      </c>
      <c r="BI68" s="63">
        <f t="shared" si="111"/>
        <v>1.4615</v>
      </c>
      <c r="BJ68" s="63">
        <f t="shared" si="111"/>
        <v>1.4536</v>
      </c>
      <c r="BK68" s="63">
        <f t="shared" si="111"/>
        <v>1.4457</v>
      </c>
      <c r="BL68" s="63">
        <f t="shared" si="111"/>
        <v>1.4378</v>
      </c>
      <c r="BM68" s="63">
        <f t="shared" si="111"/>
        <v>1.4298999999999999</v>
      </c>
      <c r="BN68" s="63">
        <f t="shared" si="111"/>
        <v>1.4219999999999999</v>
      </c>
      <c r="BO68" s="63">
        <f t="shared" si="111"/>
        <v>1.4140999999999999</v>
      </c>
      <c r="BP68" s="63">
        <f t="shared" si="111"/>
        <v>1.4061999999999999</v>
      </c>
      <c r="BQ68" s="63">
        <f t="shared" si="111"/>
        <v>1.3982999999999999</v>
      </c>
      <c r="BR68" s="63">
        <f t="shared" si="111"/>
        <v>1.3903999999999999</v>
      </c>
      <c r="BS68" s="63">
        <f t="shared" si="111"/>
        <v>1.3825000000000001</v>
      </c>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c r="IV68" s="43"/>
      <c r="IW68" s="43"/>
      <c r="IX68" s="43"/>
      <c r="IY68" s="43"/>
      <c r="IZ68" s="43"/>
      <c r="JA68" s="43"/>
      <c r="JB68" s="43"/>
      <c r="JC68" s="43"/>
      <c r="JD68" s="43"/>
      <c r="JE68" s="43"/>
      <c r="JF68" s="43"/>
      <c r="JG68" s="43"/>
      <c r="JH68" s="43"/>
      <c r="JI68" s="43"/>
      <c r="JJ68" s="43"/>
      <c r="JK68" s="43"/>
      <c r="JL68" s="43"/>
      <c r="JM68" s="43"/>
      <c r="JN68" s="43"/>
      <c r="JO68" s="43"/>
      <c r="JP68" s="43"/>
      <c r="JQ68" s="43"/>
      <c r="JR68" s="43"/>
      <c r="JS68" s="43"/>
      <c r="JT68" s="43"/>
      <c r="JU68" s="43"/>
      <c r="JV68" s="43"/>
      <c r="JW68" s="43"/>
      <c r="JX68" s="43"/>
      <c r="JY68" s="43"/>
      <c r="JZ68" s="43"/>
      <c r="KA68" s="43"/>
      <c r="KB68" s="43"/>
      <c r="KC68" s="43"/>
      <c r="KD68" s="43"/>
      <c r="KE68" s="43"/>
      <c r="KF68" s="43"/>
      <c r="KG68" s="43"/>
      <c r="KH68" s="43"/>
      <c r="KI68" s="43"/>
      <c r="KJ68" s="43"/>
      <c r="KK68" s="43"/>
      <c r="KL68" s="43"/>
      <c r="KM68" s="43"/>
      <c r="KN68" s="43"/>
      <c r="KO68" s="43"/>
      <c r="KP68" s="43"/>
      <c r="KQ68" s="43"/>
      <c r="KR68" s="43"/>
      <c r="KS68" s="43"/>
      <c r="KT68" s="43"/>
      <c r="KU68" s="43"/>
      <c r="KV68" s="43"/>
      <c r="KW68" s="43"/>
      <c r="KX68" s="43"/>
      <c r="KY68" s="43"/>
      <c r="KZ68" s="43"/>
      <c r="LA68" s="43"/>
      <c r="LB68" s="43"/>
      <c r="LC68" s="43"/>
      <c r="LD68" s="43"/>
      <c r="LE68" s="43"/>
      <c r="LF68" s="43"/>
      <c r="LG68" s="43"/>
      <c r="LH68" s="43"/>
      <c r="LI68" s="43"/>
      <c r="LJ68" s="43"/>
      <c r="LK68" s="43"/>
      <c r="LL68" s="43"/>
      <c r="LM68" s="43"/>
      <c r="LN68" s="43"/>
      <c r="LO68" s="43"/>
      <c r="LP68" s="43"/>
      <c r="LQ68" s="43"/>
      <c r="LR68" s="43"/>
      <c r="LS68" s="43"/>
      <c r="LT68" s="43"/>
      <c r="LU68" s="43"/>
      <c r="LV68" s="43"/>
      <c r="LW68" s="43"/>
      <c r="LX68" s="43"/>
      <c r="LY68" s="43"/>
      <c r="LZ68" s="43"/>
      <c r="MA68" s="43"/>
      <c r="MB68" s="43"/>
      <c r="MC68" s="43"/>
      <c r="MD68" s="43"/>
      <c r="ME68" s="43"/>
      <c r="MF68" s="43"/>
      <c r="MG68" s="43"/>
      <c r="MH68" s="43"/>
      <c r="MI68" s="43"/>
      <c r="MJ68" s="43"/>
      <c r="MK68" s="43"/>
      <c r="ML68" s="43"/>
      <c r="MM68" s="43"/>
      <c r="MN68" s="43"/>
      <c r="MO68" s="43"/>
      <c r="MP68" s="43"/>
      <c r="MQ68" s="43"/>
      <c r="MR68" s="43"/>
      <c r="MS68" s="43"/>
      <c r="MT68" s="43"/>
      <c r="MU68" s="43"/>
      <c r="MV68" s="43"/>
      <c r="MW68" s="43"/>
      <c r="MX68" s="43"/>
      <c r="MY68" s="43"/>
      <c r="MZ68" s="43"/>
      <c r="NA68" s="43"/>
      <c r="NB68" s="43"/>
      <c r="NC68" s="43"/>
      <c r="ND68" s="43"/>
      <c r="NE68" s="43"/>
      <c r="NF68" s="43"/>
      <c r="NG68" s="43"/>
      <c r="NH68" s="43"/>
      <c r="NI68" s="43"/>
      <c r="NJ68" s="43"/>
      <c r="NK68" s="43"/>
      <c r="NL68" s="43"/>
      <c r="NM68" s="43"/>
      <c r="NN68" s="43"/>
      <c r="NO68" s="43"/>
      <c r="NP68" s="43"/>
      <c r="NQ68" s="43"/>
      <c r="NR68" s="43"/>
      <c r="NS68" s="43"/>
      <c r="NT68" s="43"/>
      <c r="NU68" s="43"/>
      <c r="NV68" s="43"/>
      <c r="NW68" s="43"/>
      <c r="NX68" s="43"/>
      <c r="NY68" s="43"/>
      <c r="NZ68" s="43"/>
      <c r="OA68" s="43"/>
      <c r="OB68" s="43"/>
      <c r="OC68" s="43"/>
      <c r="OD68" s="43"/>
      <c r="OE68" s="43"/>
      <c r="OF68" s="43"/>
      <c r="OG68" s="43"/>
      <c r="OH68" s="43"/>
      <c r="OI68" s="43"/>
      <c r="OJ68" s="43"/>
      <c r="OK68" s="43"/>
      <c r="OL68" s="43"/>
      <c r="OM68" s="43"/>
      <c r="ON68" s="43"/>
      <c r="OO68" s="43"/>
      <c r="OP68" s="43"/>
      <c r="OQ68" s="43"/>
      <c r="OR68" s="43"/>
      <c r="OS68" s="43"/>
      <c r="OT68" s="43"/>
      <c r="OU68" s="43"/>
      <c r="OV68" s="43"/>
      <c r="OW68" s="43"/>
      <c r="OX68" s="43"/>
      <c r="OY68" s="43"/>
      <c r="OZ68" s="43"/>
      <c r="PA68" s="43"/>
      <c r="PB68" s="43"/>
      <c r="PC68" s="43"/>
      <c r="PD68" s="43"/>
      <c r="PE68" s="43"/>
      <c r="PF68" s="43"/>
      <c r="PG68" s="43"/>
      <c r="PH68" s="43"/>
      <c r="PI68" s="43"/>
      <c r="PJ68" s="43"/>
      <c r="PK68" s="43"/>
      <c r="PL68" s="43"/>
      <c r="PM68" s="43"/>
      <c r="PN68" s="43"/>
      <c r="PO68" s="43"/>
      <c r="PP68" s="43"/>
      <c r="PQ68" s="43"/>
      <c r="PR68" s="43"/>
      <c r="PS68" s="43"/>
      <c r="PT68" s="43"/>
      <c r="PU68" s="43"/>
      <c r="PV68" s="43"/>
      <c r="PW68" s="43"/>
      <c r="PX68" s="43"/>
      <c r="PY68" s="43"/>
      <c r="PZ68" s="43"/>
      <c r="QA68" s="43"/>
      <c r="QB68" s="43"/>
      <c r="QC68" s="43"/>
      <c r="QD68" s="43"/>
      <c r="QE68" s="43"/>
      <c r="QF68" s="43"/>
      <c r="QG68" s="43"/>
      <c r="QH68" s="43"/>
      <c r="QI68" s="43"/>
      <c r="QJ68" s="43"/>
      <c r="QK68" s="43"/>
      <c r="QL68" s="43"/>
      <c r="QM68" s="43"/>
      <c r="QN68" s="43"/>
      <c r="QO68" s="43"/>
      <c r="QP68" s="43"/>
      <c r="QQ68" s="43"/>
      <c r="QR68" s="43"/>
      <c r="QS68" s="43"/>
      <c r="QT68" s="43"/>
      <c r="QU68" s="43"/>
      <c r="QV68" s="43"/>
      <c r="QW68" s="43"/>
      <c r="QX68" s="43"/>
      <c r="QY68" s="43"/>
      <c r="QZ68" s="43"/>
      <c r="RA68" s="43"/>
      <c r="RB68" s="43"/>
      <c r="RC68" s="43"/>
      <c r="RD68" s="43"/>
      <c r="RE68" s="43"/>
      <c r="RF68" s="43"/>
      <c r="RG68" s="43"/>
      <c r="RH68" s="43"/>
      <c r="RI68" s="43"/>
      <c r="RJ68" s="43"/>
      <c r="RK68" s="43"/>
      <c r="RL68" s="43"/>
      <c r="RM68" s="43"/>
      <c r="RN68" s="43"/>
      <c r="RO68" s="43"/>
      <c r="RP68" s="43"/>
      <c r="RQ68" s="43"/>
      <c r="RR68" s="43"/>
      <c r="RS68" s="43"/>
      <c r="RT68" s="43"/>
      <c r="RU68" s="43"/>
      <c r="RV68" s="43"/>
      <c r="RW68" s="43"/>
      <c r="RX68" s="43"/>
      <c r="RY68" s="43"/>
      <c r="RZ68" s="43"/>
      <c r="SA68" s="43"/>
      <c r="SB68" s="43"/>
      <c r="SC68" s="43"/>
      <c r="SD68" s="43"/>
      <c r="SE68" s="43"/>
      <c r="SF68" s="43"/>
      <c r="SG68" s="43"/>
      <c r="SH68" s="43"/>
      <c r="SI68" s="43"/>
      <c r="SJ68" s="43"/>
      <c r="SK68" s="43"/>
      <c r="SL68" s="43"/>
      <c r="SM68" s="43"/>
      <c r="SN68" s="43"/>
      <c r="SO68" s="43"/>
      <c r="SP68" s="43"/>
      <c r="SQ68" s="43"/>
      <c r="SR68" s="43"/>
      <c r="SS68" s="43"/>
      <c r="ST68" s="43"/>
      <c r="SU68" s="43"/>
      <c r="SV68" s="43"/>
      <c r="SW68" s="43"/>
      <c r="SX68" s="43"/>
      <c r="SY68" s="43"/>
      <c r="SZ68" s="43"/>
      <c r="TA68" s="43"/>
      <c r="TB68" s="43"/>
      <c r="TC68" s="43"/>
      <c r="TD68" s="43"/>
      <c r="TE68" s="43"/>
      <c r="TF68" s="43"/>
      <c r="TG68" s="43"/>
      <c r="TH68" s="43"/>
      <c r="TI68" s="43"/>
      <c r="TJ68" s="43"/>
      <c r="TK68" s="43"/>
      <c r="TL68" s="43"/>
      <c r="TM68" s="43"/>
      <c r="TN68" s="43"/>
      <c r="TO68" s="43"/>
      <c r="TP68" s="43"/>
      <c r="TQ68" s="43"/>
      <c r="TR68" s="43"/>
      <c r="TS68" s="43"/>
      <c r="TT68" s="43"/>
      <c r="TU68" s="43"/>
      <c r="TV68" s="43"/>
      <c r="TW68" s="43"/>
      <c r="TX68" s="43"/>
      <c r="TY68" s="43"/>
      <c r="TZ68" s="43"/>
      <c r="UA68" s="43"/>
      <c r="UB68" s="43"/>
      <c r="UC68" s="43"/>
      <c r="UD68" s="43"/>
      <c r="UE68" s="43"/>
      <c r="UF68" s="43"/>
      <c r="UG68" s="43"/>
      <c r="UH68" s="43"/>
      <c r="UI68" s="43"/>
      <c r="UJ68" s="43"/>
      <c r="UK68" s="43"/>
      <c r="UL68" s="43"/>
      <c r="UM68" s="43"/>
      <c r="UN68" s="43"/>
      <c r="UO68" s="43"/>
      <c r="UP68" s="43"/>
      <c r="UQ68" s="43"/>
      <c r="UR68" s="43"/>
      <c r="US68" s="43"/>
      <c r="UT68" s="43"/>
      <c r="UU68" s="43"/>
      <c r="UV68" s="43"/>
      <c r="UW68" s="43"/>
      <c r="UX68" s="43"/>
      <c r="UY68" s="43"/>
      <c r="UZ68" s="43"/>
      <c r="VA68" s="43"/>
      <c r="VB68" s="43"/>
      <c r="VC68" s="43"/>
      <c r="VD68" s="43"/>
      <c r="VE68" s="43"/>
      <c r="VF68" s="43"/>
      <c r="VG68" s="43"/>
      <c r="VH68" s="43"/>
      <c r="VI68" s="43"/>
      <c r="VJ68" s="43"/>
      <c r="VK68" s="43"/>
      <c r="VL68" s="43"/>
      <c r="VM68" s="43"/>
      <c r="VN68" s="43"/>
      <c r="VO68" s="43"/>
      <c r="VP68" s="43"/>
      <c r="VQ68" s="43"/>
      <c r="VR68" s="43"/>
      <c r="VS68" s="43"/>
      <c r="VT68" s="43"/>
      <c r="VU68" s="43"/>
      <c r="VV68" s="43"/>
      <c r="VW68" s="43"/>
      <c r="VX68" s="43"/>
      <c r="VY68" s="43"/>
      <c r="VZ68" s="43"/>
      <c r="WA68" s="43"/>
      <c r="WB68" s="43"/>
      <c r="WC68" s="43"/>
      <c r="WD68" s="43"/>
      <c r="WE68" s="43"/>
      <c r="WF68" s="43"/>
      <c r="WG68" s="43"/>
      <c r="WH68" s="43"/>
      <c r="WI68" s="43"/>
      <c r="WJ68" s="43"/>
      <c r="WK68" s="43"/>
      <c r="WL68" s="43"/>
      <c r="WM68" s="43"/>
      <c r="WN68" s="43"/>
      <c r="WO68" s="43"/>
      <c r="WP68" s="43"/>
      <c r="WQ68" s="43"/>
      <c r="WR68" s="43"/>
      <c r="WS68" s="43"/>
      <c r="WT68" s="43"/>
      <c r="WU68" s="43"/>
      <c r="WV68" s="43"/>
      <c r="WW68" s="43"/>
      <c r="WX68" s="43"/>
      <c r="WY68" s="43"/>
      <c r="WZ68" s="43"/>
      <c r="XA68" s="43"/>
      <c r="XB68" s="43"/>
      <c r="XC68" s="43"/>
      <c r="XD68" s="43"/>
      <c r="XE68" s="43"/>
      <c r="XF68" s="43"/>
      <c r="XG68" s="43"/>
      <c r="XH68" s="43"/>
      <c r="XI68" s="43"/>
      <c r="XJ68" s="43"/>
      <c r="XK68" s="43"/>
      <c r="XL68" s="43"/>
      <c r="XM68" s="43"/>
      <c r="XN68" s="43"/>
      <c r="XO68" s="43"/>
      <c r="XP68" s="43"/>
      <c r="XQ68" s="43"/>
      <c r="XR68" s="43"/>
      <c r="XS68" s="43"/>
      <c r="XT68" s="43"/>
      <c r="XU68" s="43"/>
      <c r="XV68" s="43"/>
      <c r="XW68" s="43"/>
      <c r="XX68" s="43"/>
      <c r="XY68" s="43"/>
      <c r="XZ68" s="43"/>
      <c r="YA68" s="43"/>
      <c r="YB68" s="43"/>
      <c r="YC68" s="43"/>
      <c r="YD68" s="43"/>
      <c r="YE68" s="43"/>
      <c r="YF68" s="43"/>
      <c r="YG68" s="43"/>
      <c r="YH68" s="43"/>
      <c r="YI68" s="43"/>
      <c r="YJ68" s="43"/>
      <c r="YK68" s="43"/>
      <c r="YL68" s="43"/>
      <c r="YM68" s="43"/>
      <c r="YN68" s="43"/>
      <c r="YO68" s="43"/>
      <c r="YP68" s="43"/>
      <c r="YQ68" s="43"/>
      <c r="YR68" s="43"/>
      <c r="YS68" s="43"/>
      <c r="YT68" s="43"/>
      <c r="YU68" s="43"/>
      <c r="YV68" s="43"/>
      <c r="YW68" s="43"/>
      <c r="YX68" s="43"/>
      <c r="YY68" s="43"/>
      <c r="YZ68" s="43"/>
      <c r="ZA68" s="43"/>
      <c r="ZB68" s="43"/>
      <c r="ZC68" s="43"/>
      <c r="ZD68" s="43"/>
      <c r="ZE68" s="43"/>
      <c r="ZF68" s="43"/>
      <c r="ZG68" s="43"/>
      <c r="ZH68" s="43"/>
      <c r="ZI68" s="43"/>
      <c r="ZJ68" s="43"/>
      <c r="ZK68" s="43"/>
      <c r="ZL68" s="43"/>
      <c r="ZM68" s="43"/>
      <c r="ZN68" s="43"/>
      <c r="ZO68" s="43"/>
      <c r="ZP68" s="43"/>
      <c r="ZQ68" s="43"/>
      <c r="ZR68" s="43"/>
      <c r="ZS68" s="43"/>
      <c r="ZT68" s="43"/>
      <c r="ZU68" s="43"/>
      <c r="ZV68" s="43"/>
      <c r="ZW68" s="43"/>
      <c r="ZX68" s="43"/>
      <c r="ZY68" s="43"/>
      <c r="ZZ68" s="43"/>
      <c r="AAA68" s="43"/>
      <c r="AAB68" s="43"/>
      <c r="AAC68" s="43"/>
      <c r="AAD68" s="43"/>
      <c r="AAE68" s="43"/>
      <c r="AAF68" s="43"/>
      <c r="AAG68" s="43"/>
      <c r="AAH68" s="43"/>
      <c r="AAI68" s="43"/>
      <c r="AAJ68" s="43"/>
      <c r="AAK68" s="43"/>
      <c r="AAL68" s="43"/>
      <c r="AAM68" s="43"/>
      <c r="AAN68" s="43"/>
      <c r="AAO68" s="43"/>
      <c r="AAP68" s="43"/>
      <c r="AAQ68" s="43"/>
      <c r="AAR68" s="43"/>
      <c r="AAS68" s="43"/>
      <c r="AAT68" s="43"/>
      <c r="AAU68" s="43"/>
      <c r="AAV68" s="43"/>
      <c r="AAW68" s="43"/>
      <c r="AAX68" s="43"/>
      <c r="AAY68" s="43"/>
      <c r="AAZ68" s="43"/>
      <c r="ABA68" s="43"/>
      <c r="ABB68" s="43"/>
      <c r="ABC68" s="43"/>
      <c r="ABD68" s="43"/>
      <c r="ABE68" s="43"/>
      <c r="ABF68" s="43"/>
      <c r="ABG68" s="43"/>
      <c r="ABH68" s="43"/>
      <c r="ABI68" s="43"/>
      <c r="ABJ68" s="43"/>
      <c r="ABK68" s="43"/>
      <c r="ABL68" s="43"/>
      <c r="ABM68" s="43"/>
      <c r="ABN68" s="43"/>
      <c r="ABO68" s="43"/>
      <c r="ABP68" s="43"/>
      <c r="ABQ68" s="43"/>
      <c r="ABR68" s="43"/>
      <c r="ABS68" s="43"/>
      <c r="ABT68" s="43"/>
      <c r="ABU68" s="43"/>
      <c r="ABV68" s="43"/>
      <c r="ABW68" s="43"/>
      <c r="ABX68" s="43"/>
      <c r="ABY68" s="43"/>
      <c r="ABZ68" s="43"/>
      <c r="ACA68" s="43"/>
      <c r="ACB68" s="43"/>
      <c r="ACC68" s="43"/>
      <c r="ACD68" s="43"/>
      <c r="ACE68" s="43"/>
      <c r="ACF68" s="43"/>
      <c r="ACG68" s="43"/>
      <c r="ACH68" s="43"/>
      <c r="ACI68" s="43"/>
      <c r="ACJ68" s="43"/>
      <c r="ACK68" s="43"/>
      <c r="ACL68" s="43"/>
      <c r="ACM68" s="43"/>
      <c r="ACN68" s="43"/>
      <c r="ACO68" s="43"/>
      <c r="ACP68" s="43"/>
      <c r="ACQ68" s="43"/>
      <c r="ACR68" s="43"/>
      <c r="ACS68" s="43"/>
      <c r="ACT68" s="43"/>
      <c r="ACU68" s="43"/>
      <c r="ACV68" s="43"/>
      <c r="ACW68" s="43"/>
      <c r="ACX68" s="43"/>
      <c r="ACY68" s="43"/>
      <c r="ACZ68" s="43"/>
      <c r="ADA68" s="43"/>
      <c r="ADB68" s="43"/>
      <c r="ADC68" s="43"/>
      <c r="ADD68" s="43"/>
      <c r="ADE68" s="43"/>
      <c r="ADF68" s="43"/>
      <c r="ADG68" s="43"/>
      <c r="ADH68" s="43"/>
      <c r="ADI68" s="43"/>
      <c r="ADJ68" s="43"/>
      <c r="ADK68" s="43"/>
      <c r="ADL68" s="43"/>
      <c r="ADM68" s="43"/>
      <c r="ADN68" s="43"/>
      <c r="ADO68" s="43"/>
      <c r="ADP68" s="43"/>
      <c r="ADQ68" s="43"/>
      <c r="ADR68" s="43"/>
      <c r="ADS68" s="43"/>
      <c r="ADT68" s="43"/>
      <c r="ADU68" s="43"/>
      <c r="ADV68" s="43"/>
      <c r="ADW68" s="43"/>
      <c r="ADX68" s="43"/>
      <c r="ADY68" s="43"/>
      <c r="ADZ68" s="43"/>
      <c r="AEA68" s="43"/>
      <c r="AEB68" s="43"/>
      <c r="AEC68" s="43"/>
      <c r="AED68" s="43"/>
      <c r="AEE68" s="43"/>
      <c r="AEF68" s="43"/>
      <c r="AEG68" s="43"/>
      <c r="AEH68" s="43"/>
      <c r="AEI68" s="43"/>
      <c r="AEJ68" s="43"/>
      <c r="AEK68" s="43"/>
      <c r="AEL68" s="43"/>
      <c r="AEM68" s="43"/>
      <c r="AEN68" s="43"/>
      <c r="AEO68" s="43"/>
      <c r="AEP68" s="43"/>
      <c r="AEQ68" s="43"/>
      <c r="AER68" s="43"/>
      <c r="AES68" s="43"/>
      <c r="AET68" s="43"/>
      <c r="AEU68" s="43"/>
      <c r="AEV68" s="43"/>
      <c r="AEW68" s="43"/>
      <c r="AEX68" s="43"/>
      <c r="AEY68" s="43"/>
      <c r="AEZ68" s="43"/>
      <c r="AFA68" s="43"/>
      <c r="AFB68" s="43"/>
      <c r="AFC68" s="43"/>
      <c r="AFD68" s="43"/>
      <c r="AFE68" s="43"/>
      <c r="AFF68" s="43"/>
      <c r="AFG68" s="43"/>
      <c r="AFH68" s="43"/>
      <c r="AFI68" s="43"/>
      <c r="AFJ68" s="43"/>
      <c r="AFK68" s="43"/>
      <c r="AFL68" s="43"/>
      <c r="AFM68" s="43"/>
      <c r="AFN68" s="43"/>
      <c r="AFO68" s="43"/>
      <c r="AFP68" s="43"/>
      <c r="AFQ68" s="43"/>
      <c r="AFR68" s="43"/>
      <c r="AFS68" s="43"/>
      <c r="AFT68" s="43"/>
      <c r="AFU68" s="43"/>
      <c r="AFV68" s="43"/>
      <c r="AFW68" s="43"/>
      <c r="AFX68" s="43"/>
      <c r="AFY68" s="43"/>
      <c r="AFZ68" s="43"/>
      <c r="AGA68" s="43"/>
      <c r="AGB68" s="43"/>
      <c r="AGC68" s="43"/>
      <c r="AGD68" s="43"/>
      <c r="AGE68" s="43"/>
      <c r="AGF68" s="43"/>
      <c r="AGG68" s="43"/>
      <c r="AGH68" s="43"/>
      <c r="AGI68" s="43"/>
      <c r="AGJ68" s="43"/>
      <c r="AGK68" s="43"/>
      <c r="AGL68" s="43"/>
      <c r="AGM68" s="43"/>
      <c r="AGN68" s="43"/>
      <c r="AGO68" s="43"/>
      <c r="AGP68" s="43"/>
      <c r="AGQ68" s="43"/>
      <c r="AGR68" s="43"/>
      <c r="AGS68" s="43"/>
      <c r="AGT68" s="43"/>
      <c r="AGU68" s="43"/>
      <c r="AGV68" s="43"/>
      <c r="AGW68" s="43"/>
      <c r="AGX68" s="43"/>
      <c r="AGY68" s="43"/>
      <c r="AGZ68" s="43"/>
      <c r="AHA68" s="43"/>
      <c r="AHB68" s="43"/>
      <c r="AHC68" s="43"/>
      <c r="AHD68" s="43"/>
      <c r="AHE68" s="43"/>
      <c r="AHF68" s="43"/>
      <c r="AHG68" s="43"/>
      <c r="AHH68" s="43"/>
      <c r="AHI68" s="43"/>
      <c r="AHJ68" s="43"/>
      <c r="AHK68" s="43"/>
      <c r="AHL68" s="43"/>
      <c r="AHM68" s="43"/>
      <c r="AHN68" s="43"/>
      <c r="AHO68" s="43"/>
      <c r="AHP68" s="43"/>
      <c r="AHQ68" s="43"/>
      <c r="AHR68" s="43"/>
      <c r="AHS68" s="43"/>
      <c r="AHT68" s="43"/>
      <c r="AHU68" s="43"/>
      <c r="AHV68" s="43"/>
      <c r="AHW68" s="43"/>
      <c r="AHX68" s="43"/>
      <c r="AHY68" s="43"/>
      <c r="AHZ68" s="43"/>
      <c r="AIA68" s="43"/>
      <c r="AIB68" s="43"/>
      <c r="AIC68" s="43"/>
      <c r="AID68" s="43"/>
      <c r="AIE68" s="43"/>
      <c r="AIF68" s="43"/>
      <c r="AIG68" s="43"/>
      <c r="AIH68" s="43"/>
      <c r="AII68" s="43"/>
      <c r="AIJ68" s="43"/>
      <c r="AIK68" s="43"/>
      <c r="AIL68" s="43"/>
      <c r="AIM68" s="43"/>
      <c r="AIN68" s="43"/>
      <c r="AIO68" s="43"/>
      <c r="AIP68" s="43"/>
      <c r="AIQ68" s="43"/>
      <c r="AIR68" s="43"/>
      <c r="AIS68" s="43"/>
      <c r="AIT68" s="43"/>
      <c r="AIU68" s="43"/>
      <c r="AIV68" s="43"/>
      <c r="AIW68" s="43"/>
      <c r="AIX68" s="43"/>
      <c r="AIY68" s="43"/>
      <c r="AIZ68" s="43"/>
      <c r="AJA68" s="43"/>
      <c r="AJB68" s="43"/>
      <c r="AJC68" s="43"/>
      <c r="AJD68" s="43"/>
      <c r="AJE68" s="43"/>
      <c r="AJF68" s="43"/>
      <c r="AJG68" s="43"/>
      <c r="AJH68" s="43"/>
      <c r="AJI68" s="43"/>
      <c r="AJJ68" s="43"/>
      <c r="AJK68" s="43"/>
      <c r="AJL68" s="43"/>
      <c r="AJM68" s="43"/>
      <c r="AJN68" s="43"/>
      <c r="AJO68" s="43"/>
      <c r="AJP68" s="43"/>
      <c r="AJQ68" s="43"/>
      <c r="AJR68" s="43"/>
      <c r="AJS68" s="43"/>
      <c r="AJT68" s="43"/>
      <c r="AJU68" s="43"/>
      <c r="AJV68" s="43"/>
      <c r="AJW68" s="43"/>
      <c r="AJX68" s="43"/>
      <c r="AJY68" s="43"/>
      <c r="AJZ68" s="43"/>
      <c r="AKA68" s="43"/>
      <c r="AKB68" s="43"/>
      <c r="AKC68" s="43"/>
      <c r="AKD68" s="43"/>
      <c r="AKE68" s="43"/>
      <c r="AKF68" s="43"/>
      <c r="AKG68" s="43"/>
      <c r="AKH68" s="43"/>
      <c r="AKI68" s="43"/>
      <c r="AKJ68" s="43"/>
      <c r="AKK68" s="43"/>
      <c r="AKL68" s="43"/>
      <c r="AKM68" s="43"/>
      <c r="AKN68" s="43"/>
      <c r="AKO68" s="43"/>
      <c r="AKP68" s="43"/>
      <c r="AKQ68" s="43"/>
      <c r="AKR68" s="43"/>
      <c r="AKS68" s="43"/>
      <c r="AKT68" s="43"/>
      <c r="AKU68" s="43"/>
      <c r="AKV68" s="43"/>
      <c r="AKW68" s="43"/>
      <c r="AKX68" s="43"/>
      <c r="AKY68" s="43"/>
      <c r="AKZ68" s="43"/>
      <c r="ALA68" s="43"/>
      <c r="ALB68" s="43"/>
      <c r="ALC68" s="43"/>
      <c r="ALD68" s="43"/>
      <c r="ALE68" s="43"/>
      <c r="ALF68" s="43"/>
      <c r="ALG68" s="43"/>
      <c r="ALH68" s="43"/>
      <c r="ALI68" s="43"/>
      <c r="ALJ68" s="43"/>
      <c r="ALK68" s="43"/>
      <c r="ALL68" s="43"/>
      <c r="ALM68" s="43"/>
      <c r="ALN68" s="43"/>
      <c r="ALO68" s="43"/>
      <c r="ALP68" s="43"/>
      <c r="ALQ68" s="43"/>
      <c r="ALR68" s="43"/>
      <c r="ALS68" s="43"/>
      <c r="ALT68" s="43"/>
      <c r="ALU68" s="43"/>
      <c r="ALV68" s="43"/>
      <c r="ALW68" s="43"/>
      <c r="ALX68" s="43"/>
      <c r="ALY68" s="43"/>
      <c r="ALZ68" s="43"/>
      <c r="AMA68" s="43"/>
      <c r="AMB68" s="43"/>
      <c r="AMC68" s="43"/>
      <c r="AMD68" s="43"/>
      <c r="AME68" s="43"/>
      <c r="AMF68" s="43"/>
      <c r="AMG68" s="43"/>
    </row>
    <row r="69" spans="1:1023" ht="26.85" customHeight="1">
      <c r="A69" s="64"/>
      <c r="B69" s="65"/>
      <c r="C69" s="65"/>
      <c r="D69" s="65"/>
      <c r="E69" s="66" t="s">
        <v>160</v>
      </c>
      <c r="F69" s="67">
        <f>F9/F2</f>
        <v>1.4477134595434977E-2</v>
      </c>
      <c r="G69" s="67">
        <f t="shared" ref="F69:AK69" si="112">G9/G2</f>
        <v>1.4892720107818957E-2</v>
      </c>
      <c r="H69" s="67">
        <f t="shared" si="112"/>
        <v>1.5454051565562892E-2</v>
      </c>
      <c r="I69" s="67">
        <f t="shared" si="112"/>
        <v>1.6275786193828544E-2</v>
      </c>
      <c r="J69" s="67">
        <f t="shared" si="112"/>
        <v>1.6087804011375779E-2</v>
      </c>
      <c r="K69" s="67">
        <f t="shared" si="112"/>
        <v>1.5351419916932721E-2</v>
      </c>
      <c r="L69" s="67">
        <f t="shared" si="112"/>
        <v>1.6211493267167764E-2</v>
      </c>
      <c r="M69" s="67">
        <f t="shared" si="112"/>
        <v>1.6601493329048145E-2</v>
      </c>
      <c r="N69" s="67">
        <f t="shared" si="112"/>
        <v>1.7010032021641096E-2</v>
      </c>
      <c r="O69" s="67">
        <f t="shared" si="112"/>
        <v>1.7438516421706733E-2</v>
      </c>
      <c r="P69" s="67">
        <f t="shared" si="112"/>
        <v>1.7888494167959609E-2</v>
      </c>
      <c r="Q69" s="67">
        <f t="shared" si="112"/>
        <v>1.7977611381170242E-2</v>
      </c>
      <c r="R69" s="67">
        <f t="shared" si="112"/>
        <v>1.8059044143856024E-2</v>
      </c>
      <c r="S69" s="67">
        <f t="shared" si="112"/>
        <v>1.8132695819603292E-2</v>
      </c>
      <c r="T69" s="67">
        <f t="shared" si="112"/>
        <v>1.8198489845712765E-2</v>
      </c>
      <c r="U69" s="67">
        <f t="shared" si="112"/>
        <v>1.8256369983521606E-2</v>
      </c>
      <c r="V69" s="67">
        <f t="shared" si="112"/>
        <v>1.8229292138604119E-2</v>
      </c>
      <c r="W69" s="67">
        <f t="shared" si="112"/>
        <v>1.8204312018196181E-2</v>
      </c>
      <c r="X69" s="67">
        <f t="shared" si="112"/>
        <v>1.8181412713581719E-2</v>
      </c>
      <c r="Y69" s="67">
        <f t="shared" si="112"/>
        <v>1.816057878525057E-2</v>
      </c>
      <c r="Z69" s="67">
        <f t="shared" si="112"/>
        <v>1.8141796236623823E-2</v>
      </c>
      <c r="AA69" s="67">
        <f t="shared" si="112"/>
        <v>1.8125052490356664E-2</v>
      </c>
      <c r="AB69" s="67">
        <f t="shared" si="112"/>
        <v>1.8110336367143317E-2</v>
      </c>
      <c r="AC69" s="67">
        <f t="shared" si="112"/>
        <v>1.8097638066956873E-2</v>
      </c>
      <c r="AD69" s="67">
        <f t="shared" si="112"/>
        <v>1.8086949152664993E-2</v>
      </c>
      <c r="AE69" s="67">
        <f t="shared" si="112"/>
        <v>1.8078262535970127E-2</v>
      </c>
      <c r="AF69" s="67">
        <f t="shared" si="112"/>
        <v>1.8071572465630292E-2</v>
      </c>
      <c r="AG69" s="67">
        <f t="shared" si="112"/>
        <v>1.8066874517923919E-2</v>
      </c>
      <c r="AH69" s="67">
        <f t="shared" si="112"/>
        <v>1.8064165589329047E-2</v>
      </c>
      <c r="AI69" s="67">
        <f t="shared" si="112"/>
        <v>1.8063443891394377E-2</v>
      </c>
      <c r="AJ69" s="67">
        <f t="shared" si="112"/>
        <v>1.8064708947786227E-2</v>
      </c>
      <c r="AK69" s="67">
        <f t="shared" si="112"/>
        <v>1.8067961593502362E-2</v>
      </c>
      <c r="AL69" s="67">
        <f t="shared" ref="AL69:BS69" si="113">AL9/AL2</f>
        <v>1.8073203976250229E-2</v>
      </c>
      <c r="AM69" s="67">
        <f t="shared" si="113"/>
        <v>1.8080439559993864E-2</v>
      </c>
      <c r="AN69" s="67">
        <f t="shared" si="113"/>
        <v>1.8089673130680411E-2</v>
      </c>
      <c r="AO69" s="67">
        <f t="shared" si="113"/>
        <v>1.8100910804163973E-2</v>
      </c>
      <c r="AP69" s="67">
        <f t="shared" si="113"/>
        <v>1.8113438376251144E-2</v>
      </c>
      <c r="AQ69" s="67">
        <f t="shared" si="113"/>
        <v>1.8127261176756684E-2</v>
      </c>
      <c r="AR69" s="67">
        <f t="shared" si="113"/>
        <v>1.8142385099362199E-2</v>
      </c>
      <c r="AS69" s="67">
        <f t="shared" si="113"/>
        <v>1.815881660793366E-2</v>
      </c>
      <c r="AT69" s="67">
        <f t="shared" si="113"/>
        <v>1.8176562743473828E-2</v>
      </c>
      <c r="AU69" s="67">
        <f t="shared" si="113"/>
        <v>1.819563113172375E-2</v>
      </c>
      <c r="AV69" s="67">
        <f t="shared" si="113"/>
        <v>1.8216029991428639E-2</v>
      </c>
      <c r="AW69" s="67">
        <f t="shared" si="113"/>
        <v>1.8237768143285097E-2</v>
      </c>
      <c r="AX69" s="67">
        <f t="shared" si="113"/>
        <v>1.8260855019587987E-2</v>
      </c>
      <c r="AY69" s="67">
        <f t="shared" si="113"/>
        <v>1.8285300674596945E-2</v>
      </c>
      <c r="AZ69" s="67">
        <f t="shared" si="113"/>
        <v>1.831111579564397E-2</v>
      </c>
      <c r="BA69" s="67">
        <f t="shared" si="113"/>
        <v>1.8338311715005443E-2</v>
      </c>
      <c r="BB69" s="67">
        <f t="shared" si="113"/>
        <v>1.8366900422563434E-2</v>
      </c>
      <c r="BC69" s="67">
        <f t="shared" si="113"/>
        <v>1.839689457928333E-2</v>
      </c>
      <c r="BD69" s="67">
        <f t="shared" si="113"/>
        <v>1.8428307531536448E-2</v>
      </c>
      <c r="BE69" s="67">
        <f t="shared" si="113"/>
        <v>1.8461153326298548E-2</v>
      </c>
      <c r="BF69" s="67">
        <f t="shared" si="113"/>
        <v>1.8495446727257329E-2</v>
      </c>
      <c r="BG69" s="67">
        <f t="shared" si="113"/>
        <v>1.8531203231864118E-2</v>
      </c>
      <c r="BH69" s="67">
        <f t="shared" si="113"/>
        <v>1.8568439089367499E-2</v>
      </c>
      <c r="BI69" s="67">
        <f t="shared" si="113"/>
        <v>1.8607171319869172E-2</v>
      </c>
      <c r="BJ69" s="67">
        <f t="shared" si="113"/>
        <v>1.8647417734444918E-2</v>
      </c>
      <c r="BK69" s="67">
        <f t="shared" si="113"/>
        <v>1.8689196956376504E-2</v>
      </c>
      <c r="BL69" s="67">
        <f t="shared" si="113"/>
        <v>1.8732528443543318E-2</v>
      </c>
      <c r="BM69" s="67">
        <f t="shared" si="113"/>
        <v>1.8777432512025793E-2</v>
      </c>
      <c r="BN69" s="67">
        <f t="shared" si="113"/>
        <v>1.882393036097597E-2</v>
      </c>
      <c r="BO69" s="67">
        <f t="shared" si="113"/>
        <v>1.8872044098814385E-2</v>
      </c>
      <c r="BP69" s="67">
        <f t="shared" si="113"/>
        <v>1.892179677081602E-2</v>
      </c>
      <c r="BQ69" s="67">
        <f t="shared" si="113"/>
        <v>1.8973212388152506E-2</v>
      </c>
      <c r="BR69" s="67">
        <f t="shared" si="113"/>
        <v>1.9026315958461829E-2</v>
      </c>
      <c r="BS69" s="67">
        <f t="shared" si="113"/>
        <v>1.908113351802173E-2</v>
      </c>
      <c r="BT69" s="68"/>
      <c r="BU69" s="68"/>
      <c r="BV69" s="68"/>
      <c r="BW69" s="68"/>
      <c r="BX69" s="68"/>
      <c r="BY69" s="68"/>
      <c r="BZ69" s="68"/>
      <c r="CA69" s="68"/>
      <c r="CB69" s="68"/>
      <c r="CC69" s="68"/>
      <c r="CD69" s="68"/>
      <c r="CE69" s="68"/>
      <c r="CF69" s="68"/>
      <c r="CG69" s="68"/>
      <c r="CH69" s="68"/>
      <c r="CI69" s="68"/>
      <c r="CJ69" s="68"/>
      <c r="CK69" s="68"/>
      <c r="CL69" s="68"/>
      <c r="CM69" s="68"/>
      <c r="CN69" s="68"/>
      <c r="CO69" s="68"/>
      <c r="CP69" s="68"/>
      <c r="CQ69" s="68"/>
      <c r="CR69" s="68"/>
      <c r="CS69" s="68"/>
      <c r="CT69" s="68"/>
      <c r="CU69" s="68"/>
      <c r="CV69" s="68"/>
      <c r="CW69" s="68"/>
      <c r="CX69" s="68"/>
      <c r="CY69" s="68"/>
      <c r="CZ69" s="68"/>
      <c r="DA69" s="68"/>
      <c r="DB69" s="68"/>
      <c r="DC69" s="68"/>
      <c r="DD69" s="68"/>
      <c r="DE69" s="68"/>
      <c r="DF69" s="68"/>
      <c r="DG69" s="68"/>
      <c r="DH69" s="68"/>
      <c r="DI69" s="68"/>
      <c r="DJ69" s="68"/>
      <c r="DK69" s="68"/>
      <c r="DL69" s="68"/>
      <c r="DM69" s="68"/>
      <c r="DN69" s="68"/>
      <c r="DO69" s="68"/>
      <c r="DP69" s="68"/>
      <c r="DQ69" s="68"/>
      <c r="DR69" s="68"/>
      <c r="DS69" s="68"/>
      <c r="DT69" s="68"/>
      <c r="DU69" s="68"/>
      <c r="DV69" s="68"/>
      <c r="DW69" s="68"/>
      <c r="DX69" s="68"/>
      <c r="DY69" s="68"/>
      <c r="DZ69" s="68"/>
      <c r="EA69" s="68"/>
      <c r="EB69" s="68"/>
      <c r="EC69" s="68"/>
      <c r="ED69" s="68"/>
      <c r="EE69" s="68"/>
      <c r="EF69" s="68"/>
      <c r="EG69" s="68"/>
      <c r="EH69" s="68"/>
      <c r="EI69" s="68"/>
      <c r="EJ69" s="68"/>
      <c r="EK69" s="68"/>
      <c r="EL69" s="68"/>
      <c r="EM69" s="68"/>
      <c r="EN69" s="68"/>
      <c r="EO69" s="68"/>
      <c r="EP69" s="68"/>
      <c r="EQ69" s="68"/>
      <c r="ER69" s="68"/>
      <c r="ES69" s="68"/>
      <c r="ET69" s="68"/>
      <c r="EU69" s="68"/>
      <c r="EV69" s="68"/>
      <c r="EW69" s="68"/>
      <c r="EX69" s="68"/>
      <c r="EY69" s="68"/>
      <c r="EZ69" s="68"/>
      <c r="FA69" s="68"/>
      <c r="FB69" s="68"/>
      <c r="FC69" s="68"/>
      <c r="FD69" s="68"/>
      <c r="FE69" s="68"/>
      <c r="FF69" s="68"/>
      <c r="FG69" s="68"/>
      <c r="FH69" s="68"/>
      <c r="FI69" s="68"/>
      <c r="FJ69" s="68"/>
      <c r="FK69" s="68"/>
      <c r="FL69" s="68"/>
      <c r="FM69" s="68"/>
      <c r="FN69" s="68"/>
      <c r="FO69" s="68"/>
      <c r="FP69" s="68"/>
      <c r="FQ69" s="68"/>
      <c r="FR69" s="68"/>
      <c r="FS69" s="68"/>
      <c r="FT69" s="68"/>
      <c r="FU69" s="68"/>
      <c r="FV69" s="68"/>
      <c r="FW69" s="68"/>
      <c r="FX69" s="68"/>
      <c r="FY69" s="68"/>
      <c r="FZ69" s="68"/>
      <c r="GA69" s="68"/>
      <c r="GB69" s="68"/>
      <c r="GC69" s="68"/>
      <c r="GD69" s="68"/>
      <c r="GE69" s="68"/>
      <c r="GF69" s="68"/>
      <c r="GG69" s="68"/>
      <c r="GH69" s="68"/>
      <c r="GI69" s="68"/>
      <c r="GJ69" s="68"/>
      <c r="GK69" s="68"/>
      <c r="GL69" s="68"/>
      <c r="GM69" s="68"/>
      <c r="GN69" s="68"/>
      <c r="GO69" s="68"/>
      <c r="GP69" s="68"/>
      <c r="GQ69" s="68"/>
      <c r="GR69" s="68"/>
      <c r="GS69" s="68"/>
      <c r="GT69" s="68"/>
      <c r="GU69" s="68"/>
      <c r="GV69" s="68"/>
      <c r="GW69" s="68"/>
      <c r="GX69" s="68"/>
      <c r="GY69" s="68"/>
      <c r="GZ69" s="68"/>
      <c r="HA69" s="68"/>
      <c r="HB69" s="68"/>
      <c r="HC69" s="68"/>
      <c r="HD69" s="68"/>
      <c r="HE69" s="68"/>
      <c r="HF69" s="68"/>
      <c r="HG69" s="68"/>
      <c r="HH69" s="68"/>
      <c r="HI69" s="68"/>
      <c r="HJ69" s="68"/>
      <c r="HK69" s="68"/>
      <c r="HL69" s="68"/>
      <c r="HM69" s="68"/>
      <c r="HN69" s="68"/>
      <c r="HO69" s="68"/>
      <c r="HP69" s="68"/>
      <c r="HQ69" s="68"/>
      <c r="HR69" s="68"/>
      <c r="HS69" s="68"/>
      <c r="HT69" s="68"/>
      <c r="HU69" s="68"/>
      <c r="HV69" s="68"/>
      <c r="HW69" s="68"/>
      <c r="HX69" s="68"/>
      <c r="HY69" s="68"/>
      <c r="HZ69" s="68"/>
      <c r="IA69" s="68"/>
      <c r="IB69" s="68"/>
      <c r="IC69" s="68"/>
      <c r="ID69" s="68"/>
      <c r="IE69" s="68"/>
      <c r="IF69" s="68"/>
      <c r="IG69" s="68"/>
      <c r="IH69" s="68"/>
      <c r="II69" s="68"/>
      <c r="IJ69" s="68"/>
      <c r="IK69" s="68"/>
      <c r="IL69" s="68"/>
      <c r="IM69" s="68"/>
      <c r="IN69" s="68"/>
      <c r="IO69" s="68"/>
      <c r="IP69" s="68"/>
      <c r="IQ69" s="68"/>
      <c r="IR69" s="68"/>
      <c r="IS69" s="68"/>
      <c r="IT69" s="68"/>
      <c r="IU69" s="68"/>
      <c r="IV69" s="68"/>
      <c r="IW69" s="68"/>
      <c r="IX69" s="68"/>
      <c r="IY69" s="68"/>
      <c r="IZ69" s="68"/>
      <c r="JA69" s="68"/>
      <c r="JB69" s="68"/>
      <c r="JC69" s="68"/>
      <c r="JD69" s="68"/>
      <c r="JE69" s="68"/>
      <c r="JF69" s="68"/>
      <c r="JG69" s="68"/>
      <c r="JH69" s="68"/>
      <c r="JI69" s="68"/>
      <c r="JJ69" s="68"/>
      <c r="JK69" s="68"/>
      <c r="JL69" s="68"/>
      <c r="JM69" s="68"/>
      <c r="JN69" s="68"/>
      <c r="JO69" s="68"/>
      <c r="JP69" s="68"/>
      <c r="JQ69" s="68"/>
      <c r="JR69" s="68"/>
      <c r="JS69" s="68"/>
      <c r="JT69" s="68"/>
      <c r="JU69" s="68"/>
      <c r="JV69" s="68"/>
      <c r="JW69" s="68"/>
      <c r="JX69" s="68"/>
      <c r="JY69" s="68"/>
      <c r="JZ69" s="68"/>
      <c r="KA69" s="68"/>
      <c r="KB69" s="68"/>
      <c r="KC69" s="68"/>
      <c r="KD69" s="68"/>
      <c r="KE69" s="68"/>
      <c r="KF69" s="68"/>
      <c r="KG69" s="68"/>
      <c r="KH69" s="68"/>
      <c r="KI69" s="68"/>
      <c r="KJ69" s="68"/>
      <c r="KK69" s="68"/>
      <c r="KL69" s="68"/>
      <c r="KM69" s="68"/>
      <c r="KN69" s="68"/>
      <c r="KO69" s="68"/>
      <c r="KP69" s="68"/>
      <c r="KQ69" s="68"/>
      <c r="KR69" s="68"/>
      <c r="KS69" s="68"/>
      <c r="KT69" s="68"/>
      <c r="KU69" s="68"/>
      <c r="KV69" s="68"/>
      <c r="KW69" s="68"/>
      <c r="KX69" s="68"/>
      <c r="KY69" s="68"/>
      <c r="KZ69" s="68"/>
      <c r="LA69" s="68"/>
      <c r="LB69" s="68"/>
      <c r="LC69" s="68"/>
      <c r="LD69" s="68"/>
      <c r="LE69" s="68"/>
      <c r="LF69" s="68"/>
      <c r="LG69" s="68"/>
      <c r="LH69" s="68"/>
      <c r="LI69" s="68"/>
      <c r="LJ69" s="68"/>
      <c r="LK69" s="68"/>
      <c r="LL69" s="68"/>
      <c r="LM69" s="68"/>
      <c r="LN69" s="68"/>
      <c r="LO69" s="68"/>
      <c r="LP69" s="68"/>
      <c r="LQ69" s="68"/>
      <c r="LR69" s="68"/>
      <c r="LS69" s="68"/>
      <c r="LT69" s="68"/>
      <c r="LU69" s="68"/>
      <c r="LV69" s="68"/>
      <c r="LW69" s="68"/>
      <c r="LX69" s="68"/>
      <c r="LY69" s="68"/>
      <c r="LZ69" s="68"/>
      <c r="MA69" s="68"/>
      <c r="MB69" s="68"/>
      <c r="MC69" s="68"/>
      <c r="MD69" s="68"/>
      <c r="ME69" s="68"/>
      <c r="MF69" s="68"/>
      <c r="MG69" s="68"/>
      <c r="MH69" s="68"/>
      <c r="MI69" s="68"/>
      <c r="MJ69" s="68"/>
      <c r="MK69" s="68"/>
      <c r="ML69" s="68"/>
      <c r="MM69" s="68"/>
      <c r="MN69" s="68"/>
      <c r="MO69" s="68"/>
      <c r="MP69" s="68"/>
      <c r="MQ69" s="68"/>
      <c r="MR69" s="68"/>
      <c r="MS69" s="68"/>
      <c r="MT69" s="68"/>
      <c r="MU69" s="68"/>
      <c r="MV69" s="68"/>
      <c r="MW69" s="68"/>
      <c r="MX69" s="68"/>
      <c r="MY69" s="68"/>
      <c r="MZ69" s="68"/>
      <c r="NA69" s="68"/>
      <c r="NB69" s="68"/>
      <c r="NC69" s="68"/>
      <c r="ND69" s="68"/>
      <c r="NE69" s="68"/>
      <c r="NF69" s="68"/>
      <c r="NG69" s="68"/>
      <c r="NH69" s="68"/>
      <c r="NI69" s="68"/>
      <c r="NJ69" s="68"/>
      <c r="NK69" s="68"/>
      <c r="NL69" s="68"/>
      <c r="NM69" s="68"/>
      <c r="NN69" s="68"/>
      <c r="NO69" s="68"/>
      <c r="NP69" s="68"/>
      <c r="NQ69" s="68"/>
      <c r="NR69" s="68"/>
      <c r="NS69" s="68"/>
      <c r="NT69" s="68"/>
      <c r="NU69" s="68"/>
      <c r="NV69" s="68"/>
      <c r="NW69" s="68"/>
      <c r="NX69" s="68"/>
      <c r="NY69" s="68"/>
      <c r="NZ69" s="68"/>
      <c r="OA69" s="68"/>
      <c r="OB69" s="68"/>
      <c r="OC69" s="68"/>
      <c r="OD69" s="68"/>
      <c r="OE69" s="68"/>
      <c r="OF69" s="68"/>
      <c r="OG69" s="68"/>
      <c r="OH69" s="68"/>
      <c r="OI69" s="68"/>
      <c r="OJ69" s="68"/>
      <c r="OK69" s="68"/>
      <c r="OL69" s="68"/>
      <c r="OM69" s="68"/>
      <c r="ON69" s="68"/>
      <c r="OO69" s="68"/>
      <c r="OP69" s="68"/>
      <c r="OQ69" s="68"/>
      <c r="OR69" s="68"/>
      <c r="OS69" s="68"/>
      <c r="OT69" s="68"/>
      <c r="OU69" s="68"/>
      <c r="OV69" s="68"/>
      <c r="OW69" s="68"/>
      <c r="OX69" s="68"/>
      <c r="OY69" s="68"/>
      <c r="OZ69" s="68"/>
      <c r="PA69" s="68"/>
      <c r="PB69" s="68"/>
      <c r="PC69" s="68"/>
      <c r="PD69" s="68"/>
      <c r="PE69" s="68"/>
      <c r="PF69" s="68"/>
      <c r="PG69" s="68"/>
      <c r="PH69" s="68"/>
      <c r="PI69" s="68"/>
      <c r="PJ69" s="68"/>
      <c r="PK69" s="68"/>
      <c r="PL69" s="68"/>
      <c r="PM69" s="68"/>
      <c r="PN69" s="68"/>
      <c r="PO69" s="68"/>
      <c r="PP69" s="68"/>
      <c r="PQ69" s="68"/>
      <c r="PR69" s="68"/>
      <c r="PS69" s="68"/>
      <c r="PT69" s="68"/>
      <c r="PU69" s="68"/>
      <c r="PV69" s="68"/>
      <c r="PW69" s="68"/>
      <c r="PX69" s="68"/>
      <c r="PY69" s="68"/>
      <c r="PZ69" s="68"/>
      <c r="QA69" s="68"/>
      <c r="QB69" s="68"/>
      <c r="QC69" s="68"/>
      <c r="QD69" s="68"/>
      <c r="QE69" s="68"/>
      <c r="QF69" s="68"/>
      <c r="QG69" s="68"/>
      <c r="QH69" s="68"/>
      <c r="QI69" s="68"/>
      <c r="QJ69" s="68"/>
      <c r="QK69" s="68"/>
      <c r="QL69" s="68"/>
      <c r="QM69" s="68"/>
      <c r="QN69" s="68"/>
      <c r="QO69" s="68"/>
      <c r="QP69" s="68"/>
      <c r="QQ69" s="68"/>
      <c r="QR69" s="68"/>
      <c r="QS69" s="68"/>
      <c r="QT69" s="68"/>
      <c r="QU69" s="68"/>
      <c r="QV69" s="68"/>
      <c r="QW69" s="68"/>
      <c r="QX69" s="68"/>
      <c r="QY69" s="68"/>
      <c r="QZ69" s="68"/>
      <c r="RA69" s="68"/>
      <c r="RB69" s="68"/>
      <c r="RC69" s="68"/>
      <c r="RD69" s="68"/>
      <c r="RE69" s="68"/>
      <c r="RF69" s="68"/>
      <c r="RG69" s="68"/>
      <c r="RH69" s="68"/>
      <c r="RI69" s="68"/>
      <c r="RJ69" s="68"/>
      <c r="RK69" s="68"/>
      <c r="RL69" s="68"/>
      <c r="RM69" s="68"/>
      <c r="RN69" s="68"/>
      <c r="RO69" s="68"/>
      <c r="RP69" s="68"/>
      <c r="RQ69" s="68"/>
      <c r="RR69" s="68"/>
      <c r="RS69" s="68"/>
      <c r="RT69" s="68"/>
      <c r="RU69" s="68"/>
      <c r="RV69" s="68"/>
      <c r="RW69" s="68"/>
      <c r="RX69" s="68"/>
      <c r="RY69" s="68"/>
      <c r="RZ69" s="68"/>
      <c r="SA69" s="68"/>
      <c r="SB69" s="68"/>
      <c r="SC69" s="68"/>
      <c r="SD69" s="68"/>
      <c r="SE69" s="68"/>
      <c r="SF69" s="68"/>
      <c r="SG69" s="68"/>
      <c r="SH69" s="68"/>
      <c r="SI69" s="68"/>
      <c r="SJ69" s="68"/>
      <c r="SK69" s="68"/>
      <c r="SL69" s="68"/>
      <c r="SM69" s="68"/>
      <c r="SN69" s="68"/>
      <c r="SO69" s="68"/>
      <c r="SP69" s="68"/>
      <c r="SQ69" s="68"/>
      <c r="SR69" s="68"/>
      <c r="SS69" s="68"/>
      <c r="ST69" s="68"/>
      <c r="SU69" s="68"/>
      <c r="SV69" s="68"/>
      <c r="SW69" s="68"/>
      <c r="SX69" s="68"/>
      <c r="SY69" s="68"/>
      <c r="SZ69" s="68"/>
      <c r="TA69" s="68"/>
      <c r="TB69" s="68"/>
      <c r="TC69" s="68"/>
      <c r="TD69" s="68"/>
      <c r="TE69" s="68"/>
      <c r="TF69" s="68"/>
      <c r="TG69" s="68"/>
      <c r="TH69" s="68"/>
      <c r="TI69" s="68"/>
      <c r="TJ69" s="68"/>
      <c r="TK69" s="68"/>
      <c r="TL69" s="68"/>
      <c r="TM69" s="68"/>
      <c r="TN69" s="68"/>
      <c r="TO69" s="68"/>
      <c r="TP69" s="68"/>
      <c r="TQ69" s="68"/>
      <c r="TR69" s="68"/>
      <c r="TS69" s="68"/>
      <c r="TT69" s="68"/>
      <c r="TU69" s="68"/>
      <c r="TV69" s="68"/>
      <c r="TW69" s="68"/>
      <c r="TX69" s="68"/>
      <c r="TY69" s="68"/>
      <c r="TZ69" s="68"/>
      <c r="UA69" s="68"/>
      <c r="UB69" s="68"/>
      <c r="UC69" s="68"/>
      <c r="UD69" s="68"/>
      <c r="UE69" s="68"/>
      <c r="UF69" s="68"/>
      <c r="UG69" s="68"/>
      <c r="UH69" s="68"/>
      <c r="UI69" s="68"/>
      <c r="UJ69" s="68"/>
      <c r="UK69" s="68"/>
      <c r="UL69" s="68"/>
      <c r="UM69" s="68"/>
      <c r="UN69" s="68"/>
      <c r="UO69" s="68"/>
      <c r="UP69" s="68"/>
      <c r="UQ69" s="68"/>
      <c r="UR69" s="68"/>
      <c r="US69" s="68"/>
      <c r="UT69" s="68"/>
      <c r="UU69" s="68"/>
      <c r="UV69" s="68"/>
      <c r="UW69" s="68"/>
      <c r="UX69" s="68"/>
      <c r="UY69" s="68"/>
      <c r="UZ69" s="68"/>
      <c r="VA69" s="68"/>
      <c r="VB69" s="68"/>
      <c r="VC69" s="68"/>
      <c r="VD69" s="68"/>
      <c r="VE69" s="68"/>
      <c r="VF69" s="68"/>
      <c r="VG69" s="68"/>
      <c r="VH69" s="68"/>
      <c r="VI69" s="68"/>
      <c r="VJ69" s="68"/>
      <c r="VK69" s="68"/>
      <c r="VL69" s="68"/>
      <c r="VM69" s="68"/>
      <c r="VN69" s="68"/>
      <c r="VO69" s="68"/>
      <c r="VP69" s="68"/>
      <c r="VQ69" s="68"/>
      <c r="VR69" s="68"/>
      <c r="VS69" s="68"/>
      <c r="VT69" s="68"/>
      <c r="VU69" s="68"/>
      <c r="VV69" s="68"/>
      <c r="VW69" s="68"/>
      <c r="VX69" s="68"/>
      <c r="VY69" s="68"/>
      <c r="VZ69" s="68"/>
      <c r="WA69" s="68"/>
      <c r="WB69" s="68"/>
      <c r="WC69" s="68"/>
      <c r="WD69" s="68"/>
      <c r="WE69" s="68"/>
      <c r="WF69" s="68"/>
      <c r="WG69" s="68"/>
      <c r="WH69" s="68"/>
      <c r="WI69" s="68"/>
      <c r="WJ69" s="68"/>
      <c r="WK69" s="68"/>
      <c r="WL69" s="68"/>
      <c r="WM69" s="68"/>
      <c r="WN69" s="68"/>
      <c r="WO69" s="68"/>
      <c r="WP69" s="68"/>
      <c r="WQ69" s="68"/>
      <c r="WR69" s="68"/>
      <c r="WS69" s="68"/>
      <c r="WT69" s="68"/>
      <c r="WU69" s="68"/>
      <c r="WV69" s="68"/>
      <c r="WW69" s="68"/>
      <c r="WX69" s="68"/>
      <c r="WY69" s="68"/>
      <c r="WZ69" s="68"/>
      <c r="XA69" s="68"/>
      <c r="XB69" s="68"/>
      <c r="XC69" s="68"/>
      <c r="XD69" s="68"/>
      <c r="XE69" s="68"/>
      <c r="XF69" s="68"/>
      <c r="XG69" s="68"/>
      <c r="XH69" s="68"/>
      <c r="XI69" s="68"/>
      <c r="XJ69" s="68"/>
      <c r="XK69" s="68"/>
      <c r="XL69" s="68"/>
      <c r="XM69" s="68"/>
      <c r="XN69" s="68"/>
      <c r="XO69" s="68"/>
      <c r="XP69" s="68"/>
      <c r="XQ69" s="68"/>
      <c r="XR69" s="68"/>
      <c r="XS69" s="68"/>
      <c r="XT69" s="68"/>
      <c r="XU69" s="68"/>
      <c r="XV69" s="68"/>
      <c r="XW69" s="68"/>
      <c r="XX69" s="68"/>
      <c r="XY69" s="68"/>
      <c r="XZ69" s="68"/>
      <c r="YA69" s="68"/>
      <c r="YB69" s="68"/>
      <c r="YC69" s="68"/>
      <c r="YD69" s="68"/>
      <c r="YE69" s="68"/>
      <c r="YF69" s="68"/>
      <c r="YG69" s="68"/>
      <c r="YH69" s="68"/>
      <c r="YI69" s="68"/>
      <c r="YJ69" s="68"/>
      <c r="YK69" s="68"/>
      <c r="YL69" s="68"/>
      <c r="YM69" s="68"/>
      <c r="YN69" s="68"/>
      <c r="YO69" s="68"/>
      <c r="YP69" s="68"/>
      <c r="YQ69" s="68"/>
      <c r="YR69" s="68"/>
      <c r="YS69" s="68"/>
      <c r="YT69" s="68"/>
      <c r="YU69" s="68"/>
      <c r="YV69" s="68"/>
      <c r="YW69" s="68"/>
      <c r="YX69" s="68"/>
      <c r="YY69" s="68"/>
      <c r="YZ69" s="68"/>
      <c r="ZA69" s="68"/>
      <c r="ZB69" s="68"/>
      <c r="ZC69" s="68"/>
      <c r="ZD69" s="68"/>
      <c r="ZE69" s="68"/>
      <c r="ZF69" s="68"/>
      <c r="ZG69" s="68"/>
      <c r="ZH69" s="68"/>
      <c r="ZI69" s="68"/>
      <c r="ZJ69" s="68"/>
      <c r="ZK69" s="68"/>
      <c r="ZL69" s="68"/>
      <c r="ZM69" s="68"/>
      <c r="ZN69" s="68"/>
      <c r="ZO69" s="68"/>
      <c r="ZP69" s="68"/>
      <c r="ZQ69" s="68"/>
      <c r="ZR69" s="68"/>
      <c r="ZS69" s="68"/>
      <c r="ZT69" s="68"/>
      <c r="ZU69" s="68"/>
      <c r="ZV69" s="68"/>
      <c r="ZW69" s="68"/>
      <c r="ZX69" s="68"/>
      <c r="ZY69" s="68"/>
      <c r="ZZ69" s="68"/>
      <c r="AAA69" s="68"/>
      <c r="AAB69" s="68"/>
      <c r="AAC69" s="68"/>
      <c r="AAD69" s="68"/>
      <c r="AAE69" s="68"/>
      <c r="AAF69" s="68"/>
      <c r="AAG69" s="68"/>
      <c r="AAH69" s="68"/>
      <c r="AAI69" s="68"/>
      <c r="AAJ69" s="68"/>
      <c r="AAK69" s="68"/>
      <c r="AAL69" s="68"/>
      <c r="AAM69" s="68"/>
      <c r="AAN69" s="68"/>
      <c r="AAO69" s="68"/>
      <c r="AAP69" s="68"/>
      <c r="AAQ69" s="68"/>
      <c r="AAR69" s="68"/>
      <c r="AAS69" s="68"/>
      <c r="AAT69" s="68"/>
      <c r="AAU69" s="68"/>
      <c r="AAV69" s="68"/>
      <c r="AAW69" s="68"/>
      <c r="AAX69" s="68"/>
      <c r="AAY69" s="68"/>
      <c r="AAZ69" s="68"/>
      <c r="ABA69" s="68"/>
      <c r="ABB69" s="68"/>
      <c r="ABC69" s="68"/>
      <c r="ABD69" s="68"/>
      <c r="ABE69" s="68"/>
      <c r="ABF69" s="68"/>
      <c r="ABG69" s="68"/>
      <c r="ABH69" s="68"/>
      <c r="ABI69" s="68"/>
      <c r="ABJ69" s="68"/>
      <c r="ABK69" s="68"/>
      <c r="ABL69" s="68"/>
      <c r="ABM69" s="68"/>
      <c r="ABN69" s="68"/>
      <c r="ABO69" s="68"/>
      <c r="ABP69" s="68"/>
      <c r="ABQ69" s="68"/>
      <c r="ABR69" s="68"/>
      <c r="ABS69" s="68"/>
      <c r="ABT69" s="68"/>
      <c r="ABU69" s="68"/>
      <c r="ABV69" s="68"/>
      <c r="ABW69" s="68"/>
      <c r="ABX69" s="68"/>
      <c r="ABY69" s="68"/>
      <c r="ABZ69" s="68"/>
      <c r="ACA69" s="68"/>
      <c r="ACB69" s="68"/>
      <c r="ACC69" s="68"/>
      <c r="ACD69" s="68"/>
      <c r="ACE69" s="68"/>
      <c r="ACF69" s="68"/>
      <c r="ACG69" s="68"/>
      <c r="ACH69" s="68"/>
      <c r="ACI69" s="68"/>
      <c r="ACJ69" s="68"/>
      <c r="ACK69" s="68"/>
      <c r="ACL69" s="68"/>
      <c r="ACM69" s="68"/>
      <c r="ACN69" s="68"/>
      <c r="ACO69" s="68"/>
      <c r="ACP69" s="68"/>
      <c r="ACQ69" s="68"/>
      <c r="ACR69" s="68"/>
      <c r="ACS69" s="68"/>
      <c r="ACT69" s="68"/>
      <c r="ACU69" s="68"/>
      <c r="ACV69" s="68"/>
      <c r="ACW69" s="68"/>
      <c r="ACX69" s="68"/>
      <c r="ACY69" s="68"/>
      <c r="ACZ69" s="68"/>
      <c r="ADA69" s="68"/>
      <c r="ADB69" s="68"/>
      <c r="ADC69" s="68"/>
      <c r="ADD69" s="68"/>
      <c r="ADE69" s="68"/>
      <c r="ADF69" s="68"/>
      <c r="ADG69" s="68"/>
      <c r="ADH69" s="68"/>
      <c r="ADI69" s="68"/>
      <c r="ADJ69" s="68"/>
      <c r="ADK69" s="68"/>
      <c r="ADL69" s="68"/>
      <c r="ADM69" s="68"/>
      <c r="ADN69" s="68"/>
      <c r="ADO69" s="68"/>
      <c r="ADP69" s="68"/>
      <c r="ADQ69" s="68"/>
      <c r="ADR69" s="68"/>
      <c r="ADS69" s="68"/>
      <c r="ADT69" s="68"/>
      <c r="ADU69" s="68"/>
      <c r="ADV69" s="68"/>
      <c r="ADW69" s="68"/>
      <c r="ADX69" s="68"/>
      <c r="ADY69" s="68"/>
      <c r="ADZ69" s="68"/>
      <c r="AEA69" s="68"/>
      <c r="AEB69" s="68"/>
      <c r="AEC69" s="68"/>
      <c r="AED69" s="68"/>
      <c r="AEE69" s="68"/>
      <c r="AEF69" s="68"/>
      <c r="AEG69" s="68"/>
      <c r="AEH69" s="68"/>
      <c r="AEI69" s="68"/>
      <c r="AEJ69" s="68"/>
      <c r="AEK69" s="68"/>
      <c r="AEL69" s="68"/>
      <c r="AEM69" s="68"/>
      <c r="AEN69" s="68"/>
      <c r="AEO69" s="68"/>
      <c r="AEP69" s="68"/>
      <c r="AEQ69" s="68"/>
      <c r="AER69" s="68"/>
      <c r="AES69" s="68"/>
      <c r="AET69" s="68"/>
      <c r="AEU69" s="68"/>
      <c r="AEV69" s="68"/>
      <c r="AEW69" s="68"/>
      <c r="AEX69" s="68"/>
      <c r="AEY69" s="68"/>
      <c r="AEZ69" s="68"/>
      <c r="AFA69" s="68"/>
      <c r="AFB69" s="68"/>
      <c r="AFC69" s="68"/>
      <c r="AFD69" s="68"/>
      <c r="AFE69" s="68"/>
      <c r="AFF69" s="68"/>
      <c r="AFG69" s="68"/>
      <c r="AFH69" s="68"/>
      <c r="AFI69" s="68"/>
      <c r="AFJ69" s="68"/>
      <c r="AFK69" s="68"/>
      <c r="AFL69" s="68"/>
      <c r="AFM69" s="68"/>
      <c r="AFN69" s="68"/>
      <c r="AFO69" s="68"/>
      <c r="AFP69" s="68"/>
      <c r="AFQ69" s="68"/>
      <c r="AFR69" s="68"/>
      <c r="AFS69" s="68"/>
      <c r="AFT69" s="68"/>
      <c r="AFU69" s="68"/>
      <c r="AFV69" s="68"/>
      <c r="AFW69" s="68"/>
      <c r="AFX69" s="68"/>
      <c r="AFY69" s="68"/>
      <c r="AFZ69" s="68"/>
      <c r="AGA69" s="68"/>
      <c r="AGB69" s="68"/>
      <c r="AGC69" s="68"/>
      <c r="AGD69" s="68"/>
      <c r="AGE69" s="68"/>
      <c r="AGF69" s="68"/>
      <c r="AGG69" s="68"/>
      <c r="AGH69" s="68"/>
      <c r="AGI69" s="68"/>
      <c r="AGJ69" s="68"/>
      <c r="AGK69" s="68"/>
      <c r="AGL69" s="68"/>
      <c r="AGM69" s="68"/>
      <c r="AGN69" s="68"/>
      <c r="AGO69" s="68"/>
      <c r="AGP69" s="68"/>
      <c r="AGQ69" s="68"/>
      <c r="AGR69" s="68"/>
      <c r="AGS69" s="68"/>
      <c r="AGT69" s="68"/>
      <c r="AGU69" s="68"/>
      <c r="AGV69" s="68"/>
      <c r="AGW69" s="68"/>
      <c r="AGX69" s="68"/>
      <c r="AGY69" s="68"/>
      <c r="AGZ69" s="68"/>
      <c r="AHA69" s="68"/>
      <c r="AHB69" s="68"/>
      <c r="AHC69" s="68"/>
      <c r="AHD69" s="68"/>
      <c r="AHE69" s="68"/>
      <c r="AHF69" s="68"/>
      <c r="AHG69" s="68"/>
      <c r="AHH69" s="68"/>
      <c r="AHI69" s="68"/>
      <c r="AHJ69" s="68"/>
      <c r="AHK69" s="68"/>
      <c r="AHL69" s="68"/>
      <c r="AHM69" s="68"/>
      <c r="AHN69" s="68"/>
      <c r="AHO69" s="68"/>
      <c r="AHP69" s="68"/>
      <c r="AHQ69" s="68"/>
      <c r="AHR69" s="68"/>
      <c r="AHS69" s="68"/>
      <c r="AHT69" s="68"/>
      <c r="AHU69" s="68"/>
      <c r="AHV69" s="68"/>
      <c r="AHW69" s="68"/>
      <c r="AHX69" s="68"/>
      <c r="AHY69" s="68"/>
      <c r="AHZ69" s="68"/>
      <c r="AIA69" s="68"/>
      <c r="AIB69" s="68"/>
      <c r="AIC69" s="68"/>
      <c r="AID69" s="68"/>
      <c r="AIE69" s="68"/>
      <c r="AIF69" s="68"/>
      <c r="AIG69" s="68"/>
      <c r="AIH69" s="68"/>
      <c r="AII69" s="68"/>
      <c r="AIJ69" s="68"/>
      <c r="AIK69" s="68"/>
      <c r="AIL69" s="68"/>
      <c r="AIM69" s="68"/>
      <c r="AIN69" s="68"/>
      <c r="AIO69" s="68"/>
      <c r="AIP69" s="68"/>
      <c r="AIQ69" s="68"/>
      <c r="AIR69" s="68"/>
      <c r="AIS69" s="68"/>
      <c r="AIT69" s="68"/>
      <c r="AIU69" s="68"/>
      <c r="AIV69" s="68"/>
      <c r="AIW69" s="68"/>
      <c r="AIX69" s="68"/>
      <c r="AIY69" s="68"/>
      <c r="AIZ69" s="68"/>
      <c r="AJA69" s="68"/>
      <c r="AJB69" s="68"/>
      <c r="AJC69" s="68"/>
      <c r="AJD69" s="68"/>
      <c r="AJE69" s="68"/>
      <c r="AJF69" s="68"/>
      <c r="AJG69" s="68"/>
      <c r="AJH69" s="68"/>
      <c r="AJI69" s="68"/>
      <c r="AJJ69" s="68"/>
      <c r="AJK69" s="68"/>
      <c r="AJL69" s="68"/>
      <c r="AJM69" s="68"/>
      <c r="AJN69" s="68"/>
      <c r="AJO69" s="68"/>
      <c r="AJP69" s="68"/>
      <c r="AJQ69" s="68"/>
      <c r="AJR69" s="68"/>
      <c r="AJS69" s="68"/>
      <c r="AJT69" s="68"/>
      <c r="AJU69" s="68"/>
      <c r="AJV69" s="68"/>
      <c r="AJW69" s="68"/>
      <c r="AJX69" s="68"/>
      <c r="AJY69" s="68"/>
      <c r="AJZ69" s="68"/>
      <c r="AKA69" s="68"/>
      <c r="AKB69" s="68"/>
      <c r="AKC69" s="68"/>
      <c r="AKD69" s="68"/>
      <c r="AKE69" s="68"/>
      <c r="AKF69" s="68"/>
      <c r="AKG69" s="68"/>
      <c r="AKH69" s="68"/>
      <c r="AKI69" s="68"/>
      <c r="AKJ69" s="68"/>
      <c r="AKK69" s="68"/>
      <c r="AKL69" s="68"/>
      <c r="AKM69" s="68"/>
      <c r="AKN69" s="68"/>
      <c r="AKO69" s="68"/>
      <c r="AKP69" s="68"/>
      <c r="AKQ69" s="68"/>
      <c r="AKR69" s="68"/>
      <c r="AKS69" s="68"/>
      <c r="AKT69" s="68"/>
      <c r="AKU69" s="68"/>
      <c r="AKV69" s="68"/>
      <c r="AKW69" s="68"/>
      <c r="AKX69" s="68"/>
      <c r="AKY69" s="68"/>
      <c r="AKZ69" s="68"/>
      <c r="ALA69" s="68"/>
      <c r="ALB69" s="68"/>
      <c r="ALC69" s="68"/>
      <c r="ALD69" s="68"/>
      <c r="ALE69" s="68"/>
      <c r="ALF69" s="68"/>
      <c r="ALG69" s="68"/>
      <c r="ALH69" s="68"/>
      <c r="ALI69" s="68"/>
      <c r="ALJ69" s="68"/>
      <c r="ALK69" s="68"/>
      <c r="ALL69" s="68"/>
      <c r="ALM69" s="68"/>
      <c r="ALN69" s="68"/>
      <c r="ALO69" s="68"/>
      <c r="ALP69" s="68"/>
      <c r="ALQ69" s="68"/>
      <c r="ALR69" s="68"/>
      <c r="ALS69" s="68"/>
      <c r="ALT69" s="68"/>
      <c r="ALU69" s="68"/>
      <c r="ALV69" s="68"/>
      <c r="ALW69" s="68"/>
      <c r="ALX69" s="68"/>
      <c r="ALY69" s="68"/>
      <c r="ALZ69" s="68"/>
      <c r="AMA69" s="68"/>
      <c r="AMB69" s="68"/>
      <c r="AMC69" s="68"/>
      <c r="AMD69" s="68"/>
      <c r="AME69" s="68"/>
      <c r="AMF69" s="68"/>
      <c r="AMG69" s="68"/>
      <c r="AMH69" s="64"/>
      <c r="AMI69" s="64"/>
    </row>
    <row r="70" spans="1:1023" ht="28.5">
      <c r="E70" s="1" t="s">
        <v>161</v>
      </c>
      <c r="F70">
        <f t="shared" ref="F70:AK70" si="114">+F8-$F8</f>
        <v>0</v>
      </c>
      <c r="G70">
        <f t="shared" si="114"/>
        <v>1.6442789164273321</v>
      </c>
      <c r="H70">
        <f t="shared" si="114"/>
        <v>3.3349674056056529</v>
      </c>
      <c r="I70">
        <f t="shared" si="114"/>
        <v>6.1186236552054751</v>
      </c>
      <c r="J70">
        <f t="shared" si="114"/>
        <v>5.7959999999999994</v>
      </c>
      <c r="K70">
        <f t="shared" si="114"/>
        <v>3.8102537604448798</v>
      </c>
      <c r="L70">
        <f t="shared" si="114"/>
        <v>6.6672000000000011</v>
      </c>
      <c r="M70">
        <f t="shared" si="114"/>
        <v>8.0309250000000034</v>
      </c>
      <c r="N70">
        <f t="shared" si="114"/>
        <v>9.3946500000000057</v>
      </c>
      <c r="O70">
        <f t="shared" si="114"/>
        <v>10.758375000000008</v>
      </c>
      <c r="P70">
        <f t="shared" si="114"/>
        <v>12.122100000000003</v>
      </c>
      <c r="Q70">
        <f t="shared" si="114"/>
        <v>12.392100000000006</v>
      </c>
      <c r="R70">
        <f t="shared" si="114"/>
        <v>12.662100000000009</v>
      </c>
      <c r="S70">
        <f t="shared" si="114"/>
        <v>12.932100000000013</v>
      </c>
      <c r="T70">
        <f t="shared" si="114"/>
        <v>13.202100000000016</v>
      </c>
      <c r="U70">
        <f t="shared" si="114"/>
        <v>13.472100000000005</v>
      </c>
      <c r="V70">
        <f t="shared" si="114"/>
        <v>13.472100000000005</v>
      </c>
      <c r="W70">
        <f t="shared" si="114"/>
        <v>13.472100000000005</v>
      </c>
      <c r="X70">
        <f t="shared" si="114"/>
        <v>13.472100000000005</v>
      </c>
      <c r="Y70">
        <f t="shared" si="114"/>
        <v>13.472100000000005</v>
      </c>
      <c r="Z70">
        <f t="shared" si="114"/>
        <v>13.472100000000005</v>
      </c>
      <c r="AA70">
        <f t="shared" si="114"/>
        <v>13.472100000000005</v>
      </c>
      <c r="AB70">
        <f t="shared" si="114"/>
        <v>13.472100000000005</v>
      </c>
      <c r="AC70">
        <f t="shared" si="114"/>
        <v>13.472100000000005</v>
      </c>
      <c r="AD70">
        <f t="shared" si="114"/>
        <v>13.472100000000005</v>
      </c>
      <c r="AE70">
        <f t="shared" si="114"/>
        <v>13.472100000000005</v>
      </c>
      <c r="AF70">
        <f t="shared" si="114"/>
        <v>13.472100000000005</v>
      </c>
      <c r="AG70">
        <f t="shared" si="114"/>
        <v>13.472100000000005</v>
      </c>
      <c r="AH70">
        <f t="shared" si="114"/>
        <v>13.472100000000005</v>
      </c>
      <c r="AI70">
        <f t="shared" si="114"/>
        <v>13.472100000000005</v>
      </c>
      <c r="AJ70">
        <f t="shared" si="114"/>
        <v>13.472100000000005</v>
      </c>
      <c r="AK70">
        <f t="shared" si="114"/>
        <v>13.472100000000005</v>
      </c>
      <c r="AL70">
        <f t="shared" ref="AL70:BS70" si="115">+AL8-$F8</f>
        <v>13.472100000000005</v>
      </c>
      <c r="AM70">
        <f t="shared" si="115"/>
        <v>13.472100000000005</v>
      </c>
      <c r="AN70">
        <f t="shared" si="115"/>
        <v>13.472100000000005</v>
      </c>
      <c r="AO70">
        <f t="shared" si="115"/>
        <v>13.472100000000005</v>
      </c>
      <c r="AP70">
        <f t="shared" si="115"/>
        <v>13.472100000000005</v>
      </c>
      <c r="AQ70">
        <f t="shared" si="115"/>
        <v>13.472100000000005</v>
      </c>
      <c r="AR70">
        <f t="shared" si="115"/>
        <v>13.472100000000005</v>
      </c>
      <c r="AS70">
        <f t="shared" si="115"/>
        <v>13.472100000000005</v>
      </c>
      <c r="AT70">
        <f t="shared" si="115"/>
        <v>13.472100000000005</v>
      </c>
      <c r="AU70">
        <f t="shared" si="115"/>
        <v>13.472100000000005</v>
      </c>
      <c r="AV70">
        <f t="shared" si="115"/>
        <v>13.472100000000005</v>
      </c>
      <c r="AW70">
        <f t="shared" si="115"/>
        <v>13.472100000000005</v>
      </c>
      <c r="AX70">
        <f t="shared" si="115"/>
        <v>13.472100000000005</v>
      </c>
      <c r="AY70">
        <f t="shared" si="115"/>
        <v>13.472100000000005</v>
      </c>
      <c r="AZ70">
        <f t="shared" si="115"/>
        <v>13.472100000000005</v>
      </c>
      <c r="BA70">
        <f t="shared" si="115"/>
        <v>13.472100000000005</v>
      </c>
      <c r="BB70">
        <f t="shared" si="115"/>
        <v>13.472100000000005</v>
      </c>
      <c r="BC70">
        <f t="shared" si="115"/>
        <v>13.472100000000005</v>
      </c>
      <c r="BD70">
        <f t="shared" si="115"/>
        <v>13.472100000000005</v>
      </c>
      <c r="BE70">
        <f t="shared" si="115"/>
        <v>13.472100000000005</v>
      </c>
      <c r="BF70">
        <f t="shared" si="115"/>
        <v>13.472100000000005</v>
      </c>
      <c r="BG70">
        <f t="shared" si="115"/>
        <v>13.472100000000005</v>
      </c>
      <c r="BH70">
        <f t="shared" si="115"/>
        <v>13.472100000000005</v>
      </c>
      <c r="BI70">
        <f t="shared" si="115"/>
        <v>13.472100000000005</v>
      </c>
      <c r="BJ70">
        <f t="shared" si="115"/>
        <v>13.472100000000005</v>
      </c>
      <c r="BK70">
        <f t="shared" si="115"/>
        <v>13.472100000000005</v>
      </c>
      <c r="BL70">
        <f t="shared" si="115"/>
        <v>13.472100000000005</v>
      </c>
      <c r="BM70">
        <f t="shared" si="115"/>
        <v>13.472100000000005</v>
      </c>
      <c r="BN70">
        <f t="shared" si="115"/>
        <v>13.472100000000005</v>
      </c>
      <c r="BO70">
        <f t="shared" si="115"/>
        <v>13.472100000000005</v>
      </c>
      <c r="BP70">
        <f t="shared" si="115"/>
        <v>13.472100000000005</v>
      </c>
      <c r="BQ70">
        <f t="shared" si="115"/>
        <v>13.472100000000005</v>
      </c>
      <c r="BR70">
        <f t="shared" si="115"/>
        <v>13.472100000000005</v>
      </c>
      <c r="BS70">
        <f t="shared" si="115"/>
        <v>13.472100000000005</v>
      </c>
    </row>
    <row r="71" spans="1:1023" ht="28.5">
      <c r="E71" s="1" t="s">
        <v>162</v>
      </c>
      <c r="F71">
        <f>+F70/Hypothèses_et_résultats!$C$68</f>
        <v>0</v>
      </c>
      <c r="G71">
        <f>+G70/Hypothèses_et_résultats!$C$68</f>
        <v>1.8269765738081467</v>
      </c>
      <c r="H71">
        <f>+H70/Hypothèses_et_résultats!$C$68</f>
        <v>3.7055193395618362</v>
      </c>
      <c r="I71">
        <f>+I70/Hypothèses_et_résultats!$C$68</f>
        <v>6.798470728006083</v>
      </c>
      <c r="J71">
        <f>+J70/Hypothèses_et_résultats!$C$68</f>
        <v>6.4399999999999995</v>
      </c>
      <c r="K71">
        <f>+K70/Hypothèses_et_résultats!$C$68</f>
        <v>4.2336152893831995</v>
      </c>
      <c r="L71">
        <f>+L70/Hypothèses_et_résultats!$C$68</f>
        <v>7.4080000000000013</v>
      </c>
      <c r="M71">
        <f>+M70/Hypothèses_et_résultats!$C$68</f>
        <v>8.923250000000003</v>
      </c>
      <c r="N71">
        <f>+N70/Hypothèses_et_résultats!$C$68</f>
        <v>10.438500000000007</v>
      </c>
      <c r="O71">
        <f>+O70/Hypothèses_et_résultats!$C$68</f>
        <v>11.953750000000008</v>
      </c>
      <c r="P71">
        <f>+P70/Hypothèses_et_résultats!$C$68</f>
        <v>13.469000000000003</v>
      </c>
      <c r="Q71">
        <f>+Q70/Hypothèses_et_résultats!$C$68</f>
        <v>13.769000000000007</v>
      </c>
      <c r="R71">
        <f>+R70/Hypothèses_et_résultats!$C$68</f>
        <v>14.06900000000001</v>
      </c>
      <c r="S71">
        <f>+S70/Hypothèses_et_résultats!$C$68</f>
        <v>14.369000000000014</v>
      </c>
      <c r="T71">
        <f>+T70/Hypothèses_et_résultats!$C$68</f>
        <v>14.669000000000016</v>
      </c>
      <c r="U71">
        <f>+U70/Hypothèses_et_résultats!$C$68</f>
        <v>14.969000000000005</v>
      </c>
      <c r="V71">
        <f>+V70/Hypothèses_et_résultats!$C$68</f>
        <v>14.969000000000005</v>
      </c>
      <c r="W71">
        <f>+W70/Hypothèses_et_résultats!$C$68</f>
        <v>14.969000000000005</v>
      </c>
      <c r="X71">
        <f>+X70/Hypothèses_et_résultats!$C$68</f>
        <v>14.969000000000005</v>
      </c>
      <c r="Y71">
        <f>+Y70/Hypothèses_et_résultats!$C$68</f>
        <v>14.969000000000005</v>
      </c>
      <c r="Z71">
        <f>+Z70/Hypothèses_et_résultats!$C$68</f>
        <v>14.969000000000005</v>
      </c>
      <c r="AA71">
        <f>+AA70/Hypothèses_et_résultats!$C$68</f>
        <v>14.969000000000005</v>
      </c>
      <c r="AB71">
        <f>+AB70/Hypothèses_et_résultats!$C$68</f>
        <v>14.969000000000005</v>
      </c>
      <c r="AC71">
        <f>+AC70/Hypothèses_et_résultats!$C$68</f>
        <v>14.969000000000005</v>
      </c>
      <c r="AD71">
        <f>+AD70/Hypothèses_et_résultats!$C$68</f>
        <v>14.969000000000005</v>
      </c>
      <c r="AE71">
        <f>+AE70/Hypothèses_et_résultats!$C$68</f>
        <v>14.969000000000005</v>
      </c>
      <c r="AF71">
        <f>+AF70/Hypothèses_et_résultats!$C$68</f>
        <v>14.969000000000005</v>
      </c>
      <c r="AG71">
        <f>+AG70/Hypothèses_et_résultats!$C$68</f>
        <v>14.969000000000005</v>
      </c>
      <c r="AH71">
        <f>+AH70/Hypothèses_et_résultats!$C$68</f>
        <v>14.969000000000005</v>
      </c>
      <c r="AI71">
        <f>+AI70/Hypothèses_et_résultats!$C$68</f>
        <v>14.969000000000005</v>
      </c>
      <c r="AJ71">
        <f>+AJ70/Hypothèses_et_résultats!$C$68</f>
        <v>14.969000000000005</v>
      </c>
      <c r="AK71">
        <f>+AK70/Hypothèses_et_résultats!$C$68</f>
        <v>14.969000000000005</v>
      </c>
      <c r="AL71">
        <f>+AL70/Hypothèses_et_résultats!$C$68</f>
        <v>14.969000000000005</v>
      </c>
      <c r="AM71">
        <f>+AM70/Hypothèses_et_résultats!$C$68</f>
        <v>14.969000000000005</v>
      </c>
      <c r="AN71">
        <f>+AN70/Hypothèses_et_résultats!$C$68</f>
        <v>14.969000000000005</v>
      </c>
      <c r="AO71">
        <f>+AO70/Hypothèses_et_résultats!$C$68</f>
        <v>14.969000000000005</v>
      </c>
      <c r="AP71">
        <f>+AP70/Hypothèses_et_résultats!$C$68</f>
        <v>14.969000000000005</v>
      </c>
      <c r="AQ71">
        <f>+AQ70/Hypothèses_et_résultats!$C$68</f>
        <v>14.969000000000005</v>
      </c>
      <c r="AR71">
        <f>+AR70/Hypothèses_et_résultats!$C$68</f>
        <v>14.969000000000005</v>
      </c>
      <c r="AS71">
        <f>+AS70/Hypothèses_et_résultats!$C$68</f>
        <v>14.969000000000005</v>
      </c>
      <c r="AT71">
        <f>+AT70/Hypothèses_et_résultats!$C$68</f>
        <v>14.969000000000005</v>
      </c>
      <c r="AU71">
        <f>+AU70/Hypothèses_et_résultats!$C$68</f>
        <v>14.969000000000005</v>
      </c>
      <c r="AV71">
        <f>+AV70/Hypothèses_et_résultats!$C$68</f>
        <v>14.969000000000005</v>
      </c>
      <c r="AW71">
        <f>+AW70/Hypothèses_et_résultats!$C$68</f>
        <v>14.969000000000005</v>
      </c>
      <c r="AX71">
        <f>+AX70/Hypothèses_et_résultats!$C$68</f>
        <v>14.969000000000005</v>
      </c>
      <c r="AY71">
        <f>+AY70/Hypothèses_et_résultats!$C$68</f>
        <v>14.969000000000005</v>
      </c>
      <c r="AZ71">
        <f>+AZ70/Hypothèses_et_résultats!$C$68</f>
        <v>14.969000000000005</v>
      </c>
      <c r="BA71">
        <f>+BA70/Hypothèses_et_résultats!$C$68</f>
        <v>14.969000000000005</v>
      </c>
      <c r="BB71">
        <f>+BB70/Hypothèses_et_résultats!$C$68</f>
        <v>14.969000000000005</v>
      </c>
      <c r="BC71">
        <f>+BC70/Hypothèses_et_résultats!$C$68</f>
        <v>14.969000000000005</v>
      </c>
      <c r="BD71">
        <f>+BD70/Hypothèses_et_résultats!$C$68</f>
        <v>14.969000000000005</v>
      </c>
      <c r="BE71">
        <f>+BE70/Hypothèses_et_résultats!$C$68</f>
        <v>14.969000000000005</v>
      </c>
      <c r="BF71">
        <f>+BF70/Hypothèses_et_résultats!$C$68</f>
        <v>14.969000000000005</v>
      </c>
      <c r="BG71">
        <f>+BG70/Hypothèses_et_résultats!$C$68</f>
        <v>14.969000000000005</v>
      </c>
      <c r="BH71">
        <f>+BH70/Hypothèses_et_résultats!$C$68</f>
        <v>14.969000000000005</v>
      </c>
      <c r="BI71">
        <f>+BI70/Hypothèses_et_résultats!$C$68</f>
        <v>14.969000000000005</v>
      </c>
      <c r="BJ71">
        <f>+BJ70/Hypothèses_et_résultats!$C$68</f>
        <v>14.969000000000005</v>
      </c>
      <c r="BK71">
        <f>+BK70/Hypothèses_et_résultats!$C$68</f>
        <v>14.969000000000005</v>
      </c>
      <c r="BL71">
        <f>+BL70/Hypothèses_et_résultats!$C$68</f>
        <v>14.969000000000005</v>
      </c>
      <c r="BM71">
        <f>+BM70/Hypothèses_et_résultats!$C$68</f>
        <v>14.969000000000005</v>
      </c>
      <c r="BN71">
        <f>+BN70/Hypothèses_et_résultats!$C$68</f>
        <v>14.969000000000005</v>
      </c>
      <c r="BO71">
        <f>+BO70/Hypothèses_et_résultats!$C$68</f>
        <v>14.969000000000005</v>
      </c>
      <c r="BP71">
        <f>+BP70/Hypothèses_et_résultats!$C$68</f>
        <v>14.969000000000005</v>
      </c>
      <c r="BQ71">
        <f>+BQ70/Hypothèses_et_résultats!$C$68</f>
        <v>14.969000000000005</v>
      </c>
      <c r="BR71">
        <f>+BR70/Hypothèses_et_résultats!$C$68</f>
        <v>14.969000000000005</v>
      </c>
      <c r="BS71">
        <f>+BS70/Hypothèses_et_résultats!$C$68</f>
        <v>14.969000000000005</v>
      </c>
    </row>
    <row r="72" spans="1:1023">
      <c r="E72" s="1" t="s">
        <v>163</v>
      </c>
      <c r="G72">
        <f t="shared" ref="G72:AL72" si="116">+G71-F71</f>
        <v>1.8269765738081467</v>
      </c>
      <c r="H72">
        <f t="shared" si="116"/>
        <v>1.8785427657536895</v>
      </c>
      <c r="I72">
        <f t="shared" si="116"/>
        <v>3.0929513884442468</v>
      </c>
      <c r="J72">
        <f t="shared" si="116"/>
        <v>-0.35847072800608348</v>
      </c>
      <c r="K72">
        <f t="shared" si="116"/>
        <v>-2.2063847106168</v>
      </c>
      <c r="L72">
        <f t="shared" si="116"/>
        <v>3.1743847106168017</v>
      </c>
      <c r="M72">
        <f t="shared" si="116"/>
        <v>1.5152500000000018</v>
      </c>
      <c r="N72">
        <f t="shared" si="116"/>
        <v>1.5152500000000035</v>
      </c>
      <c r="O72">
        <f t="shared" si="116"/>
        <v>1.5152500000000018</v>
      </c>
      <c r="P72">
        <f t="shared" si="116"/>
        <v>1.5152499999999947</v>
      </c>
      <c r="Q72">
        <f t="shared" si="116"/>
        <v>0.30000000000000426</v>
      </c>
      <c r="R72">
        <f t="shared" si="116"/>
        <v>0.30000000000000249</v>
      </c>
      <c r="S72">
        <f t="shared" si="116"/>
        <v>0.30000000000000426</v>
      </c>
      <c r="T72">
        <f t="shared" si="116"/>
        <v>0.30000000000000249</v>
      </c>
      <c r="U72">
        <f t="shared" si="116"/>
        <v>0.29999999999998828</v>
      </c>
      <c r="V72">
        <f t="shared" si="116"/>
        <v>0</v>
      </c>
      <c r="W72">
        <f t="shared" si="116"/>
        <v>0</v>
      </c>
      <c r="X72">
        <f t="shared" si="116"/>
        <v>0</v>
      </c>
      <c r="Y72">
        <f t="shared" si="116"/>
        <v>0</v>
      </c>
      <c r="Z72">
        <f t="shared" si="116"/>
        <v>0</v>
      </c>
      <c r="AA72">
        <f t="shared" si="116"/>
        <v>0</v>
      </c>
      <c r="AB72">
        <f t="shared" si="116"/>
        <v>0</v>
      </c>
      <c r="AC72">
        <f t="shared" si="116"/>
        <v>0</v>
      </c>
      <c r="AD72">
        <f t="shared" si="116"/>
        <v>0</v>
      </c>
      <c r="AE72">
        <f t="shared" si="116"/>
        <v>0</v>
      </c>
      <c r="AF72">
        <f t="shared" si="116"/>
        <v>0</v>
      </c>
      <c r="AG72">
        <f t="shared" si="116"/>
        <v>0</v>
      </c>
      <c r="AH72">
        <f t="shared" si="116"/>
        <v>0</v>
      </c>
      <c r="AI72">
        <f t="shared" si="116"/>
        <v>0</v>
      </c>
      <c r="AJ72">
        <f t="shared" si="116"/>
        <v>0</v>
      </c>
      <c r="AK72">
        <f t="shared" si="116"/>
        <v>0</v>
      </c>
      <c r="AL72">
        <f t="shared" si="116"/>
        <v>0</v>
      </c>
      <c r="AM72">
        <f t="shared" ref="AM72:BR72" si="117">+AM71-AL71</f>
        <v>0</v>
      </c>
      <c r="AN72">
        <f t="shared" si="117"/>
        <v>0</v>
      </c>
      <c r="AO72">
        <f t="shared" si="117"/>
        <v>0</v>
      </c>
      <c r="AP72">
        <f t="shared" si="117"/>
        <v>0</v>
      </c>
      <c r="AQ72">
        <f t="shared" si="117"/>
        <v>0</v>
      </c>
      <c r="AR72">
        <f t="shared" si="117"/>
        <v>0</v>
      </c>
      <c r="AS72">
        <f t="shared" si="117"/>
        <v>0</v>
      </c>
      <c r="AT72">
        <f t="shared" si="117"/>
        <v>0</v>
      </c>
      <c r="AU72">
        <f t="shared" si="117"/>
        <v>0</v>
      </c>
      <c r="AV72">
        <f t="shared" si="117"/>
        <v>0</v>
      </c>
      <c r="AW72">
        <f t="shared" si="117"/>
        <v>0</v>
      </c>
      <c r="AX72">
        <f t="shared" si="117"/>
        <v>0</v>
      </c>
      <c r="AY72">
        <f t="shared" si="117"/>
        <v>0</v>
      </c>
      <c r="AZ72">
        <f t="shared" si="117"/>
        <v>0</v>
      </c>
      <c r="BA72">
        <f t="shared" si="117"/>
        <v>0</v>
      </c>
      <c r="BB72">
        <f t="shared" si="117"/>
        <v>0</v>
      </c>
      <c r="BC72">
        <f t="shared" si="117"/>
        <v>0</v>
      </c>
      <c r="BD72">
        <f t="shared" si="117"/>
        <v>0</v>
      </c>
      <c r="BE72">
        <f t="shared" si="117"/>
        <v>0</v>
      </c>
      <c r="BF72">
        <f t="shared" si="117"/>
        <v>0</v>
      </c>
      <c r="BG72">
        <f t="shared" si="117"/>
        <v>0</v>
      </c>
      <c r="BH72">
        <f t="shared" si="117"/>
        <v>0</v>
      </c>
      <c r="BI72">
        <f t="shared" si="117"/>
        <v>0</v>
      </c>
      <c r="BJ72">
        <f t="shared" si="117"/>
        <v>0</v>
      </c>
      <c r="BK72">
        <f t="shared" si="117"/>
        <v>0</v>
      </c>
      <c r="BL72">
        <f t="shared" si="117"/>
        <v>0</v>
      </c>
      <c r="BM72">
        <f t="shared" si="117"/>
        <v>0</v>
      </c>
      <c r="BN72">
        <f t="shared" si="117"/>
        <v>0</v>
      </c>
      <c r="BO72">
        <f t="shared" si="117"/>
        <v>0</v>
      </c>
      <c r="BP72">
        <f t="shared" si="117"/>
        <v>0</v>
      </c>
      <c r="BQ72">
        <f t="shared" si="117"/>
        <v>0</v>
      </c>
      <c r="BR72">
        <f t="shared" si="117"/>
        <v>0</v>
      </c>
      <c r="BS72">
        <f t="shared" ref="BS72" si="118">+BS71-BR71</f>
        <v>0</v>
      </c>
    </row>
    <row r="77" spans="1:1023">
      <c r="F77" s="266"/>
      <c r="G77" s="266"/>
      <c r="H77" s="266"/>
      <c r="I77" s="266"/>
      <c r="J77" s="266"/>
      <c r="K77" s="266"/>
      <c r="L77" s="266"/>
      <c r="M77" s="266"/>
      <c r="N77" s="266"/>
      <c r="O77" s="266"/>
      <c r="P77" s="266"/>
      <c r="Q77" s="266"/>
      <c r="R77" s="266"/>
      <c r="S77" s="266"/>
      <c r="T77" s="266"/>
      <c r="U77" s="266"/>
      <c r="V77" s="266"/>
      <c r="W77" s="266"/>
      <c r="X77" s="266"/>
      <c r="Y77" s="266"/>
      <c r="Z77" s="266"/>
      <c r="AA77" s="266"/>
      <c r="AB77" s="266"/>
      <c r="AC77" s="266"/>
      <c r="AD77" s="266"/>
      <c r="AE77" s="266"/>
      <c r="AF77" s="266"/>
      <c r="AG77" s="266"/>
      <c r="AH77" s="266"/>
      <c r="AI77" s="266"/>
      <c r="AJ77" s="266"/>
      <c r="AK77" s="266"/>
      <c r="AL77" s="266"/>
      <c r="AM77" s="266"/>
      <c r="AN77" s="266"/>
      <c r="AO77" s="266"/>
      <c r="AP77" s="266"/>
      <c r="AQ77" s="266"/>
      <c r="AR77" s="266"/>
      <c r="AS77" s="266"/>
      <c r="AT77" s="266"/>
      <c r="AU77" s="266"/>
      <c r="AV77" s="266"/>
      <c r="AW77" s="266"/>
      <c r="AX77" s="266"/>
      <c r="AY77" s="266"/>
      <c r="AZ77" s="266"/>
      <c r="BA77" s="266"/>
      <c r="BB77" s="266"/>
      <c r="BC77" s="266"/>
      <c r="BD77" s="266"/>
      <c r="BE77" s="266"/>
      <c r="BF77" s="266"/>
      <c r="BG77" s="266"/>
      <c r="BH77" s="266"/>
      <c r="BI77" s="266"/>
      <c r="BJ77" s="266"/>
      <c r="BK77" s="266"/>
      <c r="BL77" s="266"/>
      <c r="BM77" s="266"/>
      <c r="BN77" s="266"/>
      <c r="BO77" s="266"/>
      <c r="BP77" s="266"/>
      <c r="BQ77" s="266"/>
      <c r="BR77" s="266"/>
      <c r="BS77" s="266"/>
    </row>
    <row r="78" spans="1:1023">
      <c r="F78" s="266"/>
      <c r="G78" s="266"/>
      <c r="H78" s="266"/>
      <c r="I78" s="266"/>
      <c r="J78" s="266"/>
      <c r="K78" s="266"/>
      <c r="L78" s="266"/>
      <c r="M78" s="266"/>
      <c r="N78" s="266"/>
      <c r="O78" s="266"/>
      <c r="P78" s="266"/>
      <c r="Q78" s="266"/>
      <c r="R78" s="266"/>
      <c r="S78" s="266"/>
      <c r="T78" s="266"/>
      <c r="U78" s="266"/>
      <c r="V78" s="266"/>
      <c r="W78" s="266"/>
      <c r="X78" s="266"/>
      <c r="Y78" s="266"/>
      <c r="Z78" s="266"/>
      <c r="AA78" s="266"/>
      <c r="AB78" s="266"/>
      <c r="AC78" s="266"/>
      <c r="AD78" s="266"/>
      <c r="AE78" s="266"/>
      <c r="AF78" s="266"/>
      <c r="AG78" s="266"/>
      <c r="AH78" s="266"/>
      <c r="AI78" s="266"/>
      <c r="AJ78" s="266"/>
      <c r="AK78" s="266"/>
      <c r="AL78" s="266"/>
      <c r="AM78" s="266"/>
      <c r="AN78" s="266"/>
      <c r="AO78" s="266"/>
      <c r="AP78" s="266"/>
      <c r="AQ78" s="266"/>
      <c r="AR78" s="266"/>
      <c r="AS78" s="266"/>
      <c r="AT78" s="266"/>
      <c r="AU78" s="266"/>
      <c r="AV78" s="266"/>
      <c r="AW78" s="266"/>
      <c r="AX78" s="266"/>
      <c r="AY78" s="266"/>
      <c r="AZ78" s="266"/>
      <c r="BA78" s="266"/>
      <c r="BB78" s="266"/>
      <c r="BC78" s="266"/>
      <c r="BD78" s="266"/>
      <c r="BE78" s="266"/>
      <c r="BF78" s="266"/>
      <c r="BG78" s="266"/>
      <c r="BH78" s="266"/>
      <c r="BI78" s="266"/>
      <c r="BJ78" s="266"/>
      <c r="BK78" s="266"/>
      <c r="BL78" s="266"/>
      <c r="BM78" s="266"/>
      <c r="BN78" s="266"/>
      <c r="BO78" s="266"/>
      <c r="BP78" s="266"/>
      <c r="BQ78" s="266"/>
      <c r="BR78" s="266"/>
      <c r="BS78" s="266"/>
    </row>
  </sheetData>
  <pageMargins left="0" right="0" top="0.39370078740157505" bottom="0.39370078740157505" header="0" footer="0"/>
  <pageSetup paperSize="9" fitToWidth="0" fitToHeight="0" pageOrder="overThenDown" orientation="portrait" useFirstPageNumber="1" r:id="rId1"/>
  <headerFooter>
    <oddHeader>&amp;C&amp;A</oddHeader>
    <oddFooter>&amp;CPage &amp;P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BR41"/>
  <sheetViews>
    <sheetView topLeftCell="A7" zoomScale="70" zoomScaleNormal="70" workbookViewId="0">
      <selection activeCell="L9" sqref="L9"/>
    </sheetView>
  </sheetViews>
  <sheetFormatPr baseColWidth="10" defaultColWidth="11" defaultRowHeight="14.25"/>
  <cols>
    <col min="1" max="1" width="25.375" customWidth="1"/>
    <col min="2" max="2" width="8.625" customWidth="1"/>
    <col min="3" max="67" width="7.125" customWidth="1"/>
    <col min="68" max="68" width="10.625" customWidth="1"/>
    <col min="69" max="69" width="12.625" customWidth="1"/>
    <col min="70" max="70" width="13.625" customWidth="1"/>
    <col min="71" max="71" width="10.625" customWidth="1"/>
    <col min="72" max="72" width="11" customWidth="1"/>
  </cols>
  <sheetData>
    <row r="1" spans="1:70">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row>
    <row r="2" spans="1:70">
      <c r="A2" s="1"/>
      <c r="B2">
        <v>2015</v>
      </c>
      <c r="C2">
        <v>2016</v>
      </c>
      <c r="D2">
        <v>2017</v>
      </c>
      <c r="E2">
        <v>2018</v>
      </c>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c r="AL2">
        <v>2051</v>
      </c>
      <c r="AM2">
        <v>2052</v>
      </c>
      <c r="AN2">
        <v>2053</v>
      </c>
      <c r="AO2">
        <v>2054</v>
      </c>
      <c r="AP2">
        <v>2055</v>
      </c>
      <c r="AQ2">
        <v>2056</v>
      </c>
      <c r="AR2">
        <v>2057</v>
      </c>
      <c r="AS2">
        <v>2058</v>
      </c>
      <c r="AT2">
        <v>2059</v>
      </c>
      <c r="AU2">
        <v>2060</v>
      </c>
      <c r="AV2">
        <v>2061</v>
      </c>
      <c r="AW2">
        <v>2062</v>
      </c>
      <c r="AX2">
        <v>2063</v>
      </c>
      <c r="AY2">
        <v>2064</v>
      </c>
      <c r="AZ2">
        <v>2065</v>
      </c>
      <c r="BA2">
        <v>2066</v>
      </c>
      <c r="BB2">
        <v>2067</v>
      </c>
      <c r="BC2">
        <v>2068</v>
      </c>
      <c r="BD2">
        <v>2069</v>
      </c>
      <c r="BE2">
        <v>2070</v>
      </c>
      <c r="BF2">
        <v>2071</v>
      </c>
      <c r="BG2">
        <v>2072</v>
      </c>
      <c r="BH2">
        <v>2073</v>
      </c>
      <c r="BI2">
        <v>2074</v>
      </c>
      <c r="BJ2">
        <v>2075</v>
      </c>
      <c r="BK2">
        <v>2076</v>
      </c>
      <c r="BL2">
        <v>2077</v>
      </c>
      <c r="BM2">
        <v>2078</v>
      </c>
      <c r="BN2">
        <v>2079</v>
      </c>
      <c r="BO2">
        <v>2080</v>
      </c>
    </row>
    <row r="3" spans="1:70" ht="28.5">
      <c r="A3" s="3" t="s">
        <v>165</v>
      </c>
      <c r="B3" s="69">
        <f>1000*Hypothèses_et_résultats!C18</f>
        <v>80337.372808082306</v>
      </c>
      <c r="C3" s="26">
        <v>79777.172808082294</v>
      </c>
      <c r="D3" s="26">
        <v>78164.662808082299</v>
      </c>
      <c r="E3" s="26">
        <v>76305.492808082257</v>
      </c>
      <c r="F3" s="26">
        <f>1000*Hypothèses_et_résultats!D18</f>
        <v>76373.432808082303</v>
      </c>
      <c r="G3" s="26">
        <v>76395.932808082303</v>
      </c>
      <c r="H3" s="69">
        <f>1000*Hypothèses_et_résultats!E18</f>
        <v>76561.262808082305</v>
      </c>
      <c r="I3" s="26">
        <f>H3+($L3-$H3)/4</f>
        <v>69920.947106061736</v>
      </c>
      <c r="J3" s="26">
        <f>I3+($L3-$F3)/6</f>
        <v>65525.374971381352</v>
      </c>
      <c r="K3" s="26">
        <f>J3+($L3-$F3)/6</f>
        <v>61129.802836700968</v>
      </c>
      <c r="L3" s="69">
        <f>1000*Hypothèses_et_résultats!F18</f>
        <v>50000</v>
      </c>
      <c r="M3" s="26">
        <f>L3+($Q3-$L3)/5</f>
        <v>43000</v>
      </c>
      <c r="N3" s="26">
        <f>M3+($Q3-$L3)/5</f>
        <v>36000</v>
      </c>
      <c r="O3" s="26">
        <f>N3+($Q3-$L3)/5</f>
        <v>29000</v>
      </c>
      <c r="P3" s="26">
        <f>O3+($Q3-$L3)/5</f>
        <v>22000</v>
      </c>
      <c r="Q3" s="69">
        <f>1000*Hypothèses_et_résultats!$G$18</f>
        <v>15000</v>
      </c>
      <c r="R3" s="26">
        <f t="shared" ref="R3:AJ3" si="0">Q3+($AK3-$Q3)/20</f>
        <v>14300</v>
      </c>
      <c r="S3" s="26">
        <f t="shared" si="0"/>
        <v>13600</v>
      </c>
      <c r="T3" s="26">
        <f t="shared" si="0"/>
        <v>12900</v>
      </c>
      <c r="U3" s="26">
        <f t="shared" si="0"/>
        <v>12200</v>
      </c>
      <c r="V3" s="26">
        <f t="shared" si="0"/>
        <v>11500</v>
      </c>
      <c r="W3" s="26">
        <f t="shared" si="0"/>
        <v>10800</v>
      </c>
      <c r="X3" s="26">
        <f t="shared" si="0"/>
        <v>10100</v>
      </c>
      <c r="Y3" s="26">
        <f t="shared" si="0"/>
        <v>9400</v>
      </c>
      <c r="Z3" s="26">
        <f t="shared" si="0"/>
        <v>8700</v>
      </c>
      <c r="AA3" s="26">
        <f t="shared" si="0"/>
        <v>8000</v>
      </c>
      <c r="AB3" s="26">
        <f t="shared" si="0"/>
        <v>7300</v>
      </c>
      <c r="AC3" s="26">
        <f t="shared" si="0"/>
        <v>6600</v>
      </c>
      <c r="AD3" s="26">
        <f t="shared" si="0"/>
        <v>5900</v>
      </c>
      <c r="AE3" s="26">
        <f t="shared" si="0"/>
        <v>5200</v>
      </c>
      <c r="AF3" s="26">
        <f t="shared" si="0"/>
        <v>4500</v>
      </c>
      <c r="AG3" s="26">
        <f t="shared" si="0"/>
        <v>3800</v>
      </c>
      <c r="AH3" s="26">
        <f t="shared" si="0"/>
        <v>3100</v>
      </c>
      <c r="AI3" s="26">
        <f t="shared" si="0"/>
        <v>2400</v>
      </c>
      <c r="AJ3" s="26">
        <f t="shared" si="0"/>
        <v>1700</v>
      </c>
      <c r="AK3" s="69">
        <f>1000*Hypothèses_et_résultats!$H$18</f>
        <v>1000</v>
      </c>
      <c r="AL3" s="26">
        <f t="shared" ref="AL3:BN3" si="1">AK3+($BO3-$AK3)/30</f>
        <v>1133.3333333333333</v>
      </c>
      <c r="AM3" s="26">
        <f t="shared" si="1"/>
        <v>1266.6666666666665</v>
      </c>
      <c r="AN3" s="26">
        <f t="shared" si="1"/>
        <v>1399.9999999999998</v>
      </c>
      <c r="AO3" s="26">
        <f t="shared" si="1"/>
        <v>1533.333333333333</v>
      </c>
      <c r="AP3" s="26">
        <f t="shared" si="1"/>
        <v>1666.6666666666663</v>
      </c>
      <c r="AQ3" s="26">
        <f t="shared" si="1"/>
        <v>1799.9999999999995</v>
      </c>
      <c r="AR3" s="26">
        <f t="shared" si="1"/>
        <v>1933.3333333333328</v>
      </c>
      <c r="AS3" s="26">
        <f t="shared" si="1"/>
        <v>2066.6666666666661</v>
      </c>
      <c r="AT3" s="26">
        <f t="shared" si="1"/>
        <v>2199.9999999999995</v>
      </c>
      <c r="AU3" s="26">
        <f t="shared" si="1"/>
        <v>2333.333333333333</v>
      </c>
      <c r="AV3" s="26">
        <f t="shared" si="1"/>
        <v>2466.6666666666665</v>
      </c>
      <c r="AW3" s="26">
        <f t="shared" si="1"/>
        <v>2600</v>
      </c>
      <c r="AX3" s="26">
        <f t="shared" si="1"/>
        <v>2733.3333333333335</v>
      </c>
      <c r="AY3" s="26">
        <f t="shared" si="1"/>
        <v>2866.666666666667</v>
      </c>
      <c r="AZ3" s="26">
        <f t="shared" si="1"/>
        <v>3000.0000000000005</v>
      </c>
      <c r="BA3" s="26">
        <f t="shared" si="1"/>
        <v>3133.3333333333339</v>
      </c>
      <c r="BB3" s="26">
        <f t="shared" si="1"/>
        <v>3266.6666666666674</v>
      </c>
      <c r="BC3" s="26">
        <f t="shared" si="1"/>
        <v>3400.0000000000009</v>
      </c>
      <c r="BD3" s="26">
        <f t="shared" si="1"/>
        <v>3533.3333333333344</v>
      </c>
      <c r="BE3" s="26">
        <f t="shared" si="1"/>
        <v>3666.6666666666679</v>
      </c>
      <c r="BF3" s="26">
        <f t="shared" si="1"/>
        <v>3800.0000000000014</v>
      </c>
      <c r="BG3" s="26">
        <f t="shared" si="1"/>
        <v>3933.3333333333348</v>
      </c>
      <c r="BH3" s="26">
        <f t="shared" si="1"/>
        <v>4066.6666666666683</v>
      </c>
      <c r="BI3" s="26">
        <f t="shared" si="1"/>
        <v>4200.0000000000018</v>
      </c>
      <c r="BJ3" s="26">
        <f t="shared" si="1"/>
        <v>4333.3333333333348</v>
      </c>
      <c r="BK3" s="26">
        <f t="shared" si="1"/>
        <v>4466.6666666666679</v>
      </c>
      <c r="BL3" s="26">
        <f t="shared" si="1"/>
        <v>4600.0000000000009</v>
      </c>
      <c r="BM3" s="26">
        <f t="shared" si="1"/>
        <v>4733.3333333333339</v>
      </c>
      <c r="BN3" s="26">
        <f t="shared" si="1"/>
        <v>4866.666666666667</v>
      </c>
      <c r="BO3" s="69">
        <f>1000*Hypothèses_et_résultats!$I$18</f>
        <v>5000</v>
      </c>
    </row>
    <row r="4" spans="1:70">
      <c r="A4" s="70" t="s">
        <v>164</v>
      </c>
      <c r="B4" s="71">
        <v>0</v>
      </c>
      <c r="C4" s="71">
        <v>0</v>
      </c>
      <c r="D4" s="71">
        <v>0</v>
      </c>
      <c r="E4" s="71">
        <v>0</v>
      </c>
      <c r="F4" s="71">
        <v>0</v>
      </c>
      <c r="G4" s="71">
        <v>0</v>
      </c>
      <c r="H4" s="71">
        <f t="shared" ref="H4:V4" si="2">G3+G4</f>
        <v>76395.932808082303</v>
      </c>
      <c r="I4" s="71">
        <f t="shared" si="2"/>
        <v>152957.19561616459</v>
      </c>
      <c r="J4" s="71">
        <f t="shared" si="2"/>
        <v>222878.14272222633</v>
      </c>
      <c r="K4" s="71">
        <f t="shared" si="2"/>
        <v>288403.51769360766</v>
      </c>
      <c r="L4" s="71">
        <f t="shared" si="2"/>
        <v>349533.32053030864</v>
      </c>
      <c r="M4" s="71">
        <f t="shared" si="2"/>
        <v>399533.32053030864</v>
      </c>
      <c r="N4" s="71">
        <f t="shared" si="2"/>
        <v>442533.32053030864</v>
      </c>
      <c r="O4" s="71">
        <f t="shared" si="2"/>
        <v>478533.32053030864</v>
      </c>
      <c r="P4" s="71">
        <f t="shared" si="2"/>
        <v>507533.32053030864</v>
      </c>
      <c r="Q4" s="71">
        <f t="shared" si="2"/>
        <v>529533.32053030864</v>
      </c>
      <c r="R4" s="71">
        <f t="shared" si="2"/>
        <v>544533.32053030864</v>
      </c>
      <c r="S4" s="71">
        <f t="shared" si="2"/>
        <v>558833.32053030864</v>
      </c>
      <c r="T4" s="71">
        <f t="shared" si="2"/>
        <v>572433.32053030864</v>
      </c>
      <c r="U4" s="71">
        <f t="shared" si="2"/>
        <v>585333.32053030864</v>
      </c>
      <c r="V4" s="71">
        <f t="shared" si="2"/>
        <v>597533.32053030864</v>
      </c>
      <c r="W4" s="71">
        <f>V4+W3</f>
        <v>608333.32053030864</v>
      </c>
      <c r="X4" s="71">
        <f>W4+X3</f>
        <v>618433.32053030864</v>
      </c>
      <c r="Y4" s="71">
        <f>X4+Y3</f>
        <v>627833.32053030864</v>
      </c>
      <c r="Z4" s="71">
        <f>Y4+Z3</f>
        <v>636533.32053030864</v>
      </c>
      <c r="AA4" s="71">
        <f>Z4+AA3</f>
        <v>644533.32053030864</v>
      </c>
      <c r="AB4" s="71">
        <f t="shared" ref="AB4:BO4" si="3">AA4+AB3-H3</f>
        <v>575272.05772222637</v>
      </c>
      <c r="AC4" s="71">
        <f t="shared" si="3"/>
        <v>511951.11061616463</v>
      </c>
      <c r="AD4" s="71">
        <f t="shared" si="3"/>
        <v>452325.7356447833</v>
      </c>
      <c r="AE4" s="71">
        <f t="shared" si="3"/>
        <v>396395.93280808232</v>
      </c>
      <c r="AF4" s="71">
        <f t="shared" si="3"/>
        <v>350895.93280808232</v>
      </c>
      <c r="AG4" s="71">
        <f t="shared" si="3"/>
        <v>311695.93280808232</v>
      </c>
      <c r="AH4" s="71">
        <f t="shared" si="3"/>
        <v>278795.93280808232</v>
      </c>
      <c r="AI4" s="71">
        <f t="shared" si="3"/>
        <v>252195.93280808232</v>
      </c>
      <c r="AJ4" s="71">
        <f t="shared" si="3"/>
        <v>231895.93280808232</v>
      </c>
      <c r="AK4" s="71">
        <f t="shared" si="3"/>
        <v>217895.93280808232</v>
      </c>
      <c r="AL4" s="71">
        <f t="shared" si="3"/>
        <v>204729.26614141566</v>
      </c>
      <c r="AM4" s="71">
        <f t="shared" si="3"/>
        <v>192395.93280808232</v>
      </c>
      <c r="AN4" s="71">
        <f t="shared" si="3"/>
        <v>180895.93280808232</v>
      </c>
      <c r="AO4" s="71">
        <f t="shared" si="3"/>
        <v>170229.26614141566</v>
      </c>
      <c r="AP4" s="71">
        <f t="shared" si="3"/>
        <v>160395.93280808232</v>
      </c>
      <c r="AQ4" s="71">
        <f t="shared" si="3"/>
        <v>151395.93280808232</v>
      </c>
      <c r="AR4" s="71">
        <f t="shared" si="3"/>
        <v>143229.26614141566</v>
      </c>
      <c r="AS4" s="71">
        <f t="shared" si="3"/>
        <v>135895.93280808232</v>
      </c>
      <c r="AT4" s="71">
        <f t="shared" si="3"/>
        <v>129395.93280808232</v>
      </c>
      <c r="AU4" s="71">
        <f t="shared" si="3"/>
        <v>123729.26614141566</v>
      </c>
      <c r="AV4" s="71">
        <f t="shared" si="3"/>
        <v>118895.93280808233</v>
      </c>
      <c r="AW4" s="71">
        <f t="shared" si="3"/>
        <v>114895.93280808233</v>
      </c>
      <c r="AX4" s="71">
        <f t="shared" si="3"/>
        <v>111729.26614141566</v>
      </c>
      <c r="AY4" s="71">
        <f t="shared" si="3"/>
        <v>109395.93280808233</v>
      </c>
      <c r="AZ4" s="71">
        <f t="shared" si="3"/>
        <v>107895.93280808233</v>
      </c>
      <c r="BA4" s="71">
        <f t="shared" si="3"/>
        <v>107229.26614141566</v>
      </c>
      <c r="BB4" s="71">
        <f t="shared" si="3"/>
        <v>107395.93280808233</v>
      </c>
      <c r="BC4" s="71">
        <f t="shared" si="3"/>
        <v>108395.93280808233</v>
      </c>
      <c r="BD4" s="71">
        <f t="shared" si="3"/>
        <v>110229.26614141566</v>
      </c>
      <c r="BE4" s="71">
        <f t="shared" si="3"/>
        <v>112895.93280808233</v>
      </c>
      <c r="BF4" s="71">
        <f t="shared" si="3"/>
        <v>115562.599474749</v>
      </c>
      <c r="BG4" s="71">
        <f t="shared" si="3"/>
        <v>118229.26614141566</v>
      </c>
      <c r="BH4" s="71">
        <f t="shared" si="3"/>
        <v>120895.93280808233</v>
      </c>
      <c r="BI4" s="71">
        <f t="shared" si="3"/>
        <v>123562.599474749</v>
      </c>
      <c r="BJ4" s="71">
        <f t="shared" si="3"/>
        <v>126229.26614141566</v>
      </c>
      <c r="BK4" s="71">
        <f t="shared" si="3"/>
        <v>128895.93280808233</v>
      </c>
      <c r="BL4" s="71">
        <f t="shared" si="3"/>
        <v>131562.599474749</v>
      </c>
      <c r="BM4" s="71">
        <f t="shared" si="3"/>
        <v>134229.26614141569</v>
      </c>
      <c r="BN4" s="71">
        <f t="shared" si="3"/>
        <v>136895.93280808235</v>
      </c>
      <c r="BO4" s="71">
        <f t="shared" si="3"/>
        <v>139562.599474749</v>
      </c>
    </row>
    <row r="5" spans="1:70">
      <c r="A5" s="70" t="s">
        <v>166</v>
      </c>
      <c r="B5" s="71">
        <v>0</v>
      </c>
      <c r="C5" s="71">
        <v>0</v>
      </c>
      <c r="D5" s="71">
        <v>0</v>
      </c>
      <c r="E5" s="71">
        <v>0</v>
      </c>
      <c r="F5" s="71">
        <v>0</v>
      </c>
      <c r="G5" s="71">
        <v>0</v>
      </c>
      <c r="H5" s="71">
        <v>0</v>
      </c>
      <c r="I5" s="71">
        <v>0</v>
      </c>
      <c r="J5" s="71">
        <v>0</v>
      </c>
      <c r="K5" s="71">
        <v>0</v>
      </c>
      <c r="L5" s="71">
        <v>0</v>
      </c>
      <c r="M5" s="71">
        <v>0</v>
      </c>
      <c r="N5" s="71">
        <v>0</v>
      </c>
      <c r="O5" s="71">
        <v>0</v>
      </c>
      <c r="P5" s="71">
        <v>0</v>
      </c>
      <c r="Q5" s="71">
        <v>0</v>
      </c>
      <c r="R5" s="71">
        <v>0</v>
      </c>
      <c r="S5" s="71">
        <v>0</v>
      </c>
      <c r="T5" s="71">
        <v>0</v>
      </c>
      <c r="U5" s="71">
        <v>0</v>
      </c>
      <c r="V5" s="71">
        <v>0</v>
      </c>
      <c r="W5" s="71">
        <v>0</v>
      </c>
      <c r="X5" s="71">
        <v>0</v>
      </c>
      <c r="Y5" s="71">
        <v>0</v>
      </c>
      <c r="Z5" s="71">
        <v>0</v>
      </c>
      <c r="AA5" s="71">
        <v>0</v>
      </c>
      <c r="AB5" s="71">
        <f>SUM($H3:H3)</f>
        <v>76561.262808082305</v>
      </c>
      <c r="AC5" s="71">
        <f>SUM($H3:I3)</f>
        <v>146482.20991414404</v>
      </c>
      <c r="AD5" s="71">
        <f>SUM($H3:J3)</f>
        <v>212007.5848855254</v>
      </c>
      <c r="AE5" s="71">
        <f>SUM($H3:K3)</f>
        <v>273137.38772222638</v>
      </c>
      <c r="AF5" s="71">
        <f>SUM($H3:L3)</f>
        <v>323137.38772222638</v>
      </c>
      <c r="AG5" s="71">
        <f>SUM($H3:M3)</f>
        <v>366137.38772222638</v>
      </c>
      <c r="AH5" s="71">
        <f>SUM($H3:N3)</f>
        <v>402137.38772222638</v>
      </c>
      <c r="AI5" s="71">
        <f>SUM($H3:O3)</f>
        <v>431137.38772222638</v>
      </c>
      <c r="AJ5" s="71">
        <f>SUM($H3:P3)</f>
        <v>453137.38772222638</v>
      </c>
      <c r="AK5" s="71">
        <f>SUM($H3:Q3)</f>
        <v>468137.38772222638</v>
      </c>
      <c r="AL5" s="71">
        <f>SUM($H3:R3)</f>
        <v>482437.38772222638</v>
      </c>
      <c r="AM5" s="71">
        <f>SUM($H3:S3)</f>
        <v>496037.38772222638</v>
      </c>
      <c r="AN5" s="71">
        <f>SUM($H3:T3)</f>
        <v>508937.38772222638</v>
      </c>
      <c r="AO5" s="71">
        <f>SUM($H3:U3)</f>
        <v>521137.38772222638</v>
      </c>
      <c r="AP5" s="71">
        <f>SUM($H3:V3)</f>
        <v>532637.38772222633</v>
      </c>
      <c r="AQ5" s="71">
        <f>SUM($H3:W3)</f>
        <v>543437.38772222633</v>
      </c>
      <c r="AR5" s="71">
        <f>SUM($H3:X3)</f>
        <v>553537.38772222633</v>
      </c>
      <c r="AS5" s="71">
        <f>SUM($H3:Y3)</f>
        <v>562937.38772222633</v>
      </c>
      <c r="AT5" s="71">
        <f>SUM($H3:Z3)</f>
        <v>571637.38772222633</v>
      </c>
      <c r="AU5" s="71">
        <f>SUM($H3:AA3)</f>
        <v>579637.38772222633</v>
      </c>
      <c r="AV5" s="71">
        <f>SUM($H3:AB3)</f>
        <v>586937.38772222633</v>
      </c>
      <c r="AW5" s="71">
        <f>SUM($H3:AC3)</f>
        <v>593537.38772222633</v>
      </c>
      <c r="AX5" s="71">
        <f>SUM($H3:AD3)</f>
        <v>599437.38772222633</v>
      </c>
      <c r="AY5" s="71">
        <f>SUM($H3:AE3)</f>
        <v>604637.38772222633</v>
      </c>
      <c r="AZ5" s="71">
        <f>SUM($H3:AF3)</f>
        <v>609137.38772222633</v>
      </c>
      <c r="BA5" s="71">
        <f>SUM($H3:AG3)</f>
        <v>612937.38772222633</v>
      </c>
      <c r="BB5" s="71">
        <f>SUM($H3:AH3)</f>
        <v>616037.38772222633</v>
      </c>
      <c r="BC5" s="71">
        <f>SUM($H3:AI3)</f>
        <v>618437.38772222633</v>
      </c>
      <c r="BD5" s="71">
        <f>SUM($H3:AJ3)</f>
        <v>620137.38772222633</v>
      </c>
      <c r="BE5" s="71">
        <f>SUM($H3:AK3)</f>
        <v>621137.38772222633</v>
      </c>
      <c r="BF5" s="71">
        <f>SUM($H3:AL3)</f>
        <v>622270.7210555597</v>
      </c>
      <c r="BG5" s="71">
        <f>SUM($H3:AM3)</f>
        <v>623537.38772222633</v>
      </c>
      <c r="BH5" s="71">
        <f>SUM($H3:AN3)</f>
        <v>624937.38772222633</v>
      </c>
      <c r="BI5" s="71">
        <f>SUM($H3:AO3)</f>
        <v>626470.7210555597</v>
      </c>
      <c r="BJ5" s="71">
        <f>SUM($H3:AP3)</f>
        <v>628137.38772222633</v>
      </c>
      <c r="BK5" s="71">
        <f>SUM($H3:AQ3)</f>
        <v>629937.38772222633</v>
      </c>
      <c r="BL5" s="71">
        <f>SUM($H3:AR3)</f>
        <v>631870.7210555597</v>
      </c>
      <c r="BM5" s="71">
        <f>SUM($H3:AS3)</f>
        <v>633937.38772222633</v>
      </c>
      <c r="BN5" s="71">
        <f>SUM($H3:AT3)</f>
        <v>636137.38772222633</v>
      </c>
      <c r="BO5" s="71">
        <f>SUM($H3:AU3)</f>
        <v>638470.7210555597</v>
      </c>
    </row>
    <row r="6" spans="1:70">
      <c r="A6" s="1"/>
    </row>
    <row r="7" spans="1:70" ht="28.5">
      <c r="A7" s="1" t="s">
        <v>167</v>
      </c>
      <c r="B7" s="12">
        <v>0</v>
      </c>
      <c r="C7" s="12">
        <v>0</v>
      </c>
      <c r="D7" s="12">
        <v>0</v>
      </c>
      <c r="E7" s="12">
        <v>0</v>
      </c>
      <c r="F7" s="12">
        <f>Hypothèses_et_résultats!D19</f>
        <v>0.01</v>
      </c>
      <c r="G7" s="12">
        <f>(F7+H7)/2</f>
        <v>5.0000000000000001E-3</v>
      </c>
      <c r="H7" s="72">
        <f>1000*Hypothèses_et_résultats!E19</f>
        <v>0</v>
      </c>
      <c r="I7" s="26">
        <f t="shared" ref="I7:K8" si="4">H7+($L7-$F7)/6</f>
        <v>833.33166666666659</v>
      </c>
      <c r="J7" s="26">
        <f t="shared" si="4"/>
        <v>1666.6633333333332</v>
      </c>
      <c r="K7" s="26">
        <f t="shared" si="4"/>
        <v>2499.9949999999999</v>
      </c>
      <c r="L7" s="72">
        <f>1000*Hypothèses_et_résultats!F19</f>
        <v>5000</v>
      </c>
      <c r="M7" s="26">
        <f t="shared" ref="M7:P8" si="5">L7+($Q7-$L7)/5</f>
        <v>7000</v>
      </c>
      <c r="N7" s="26">
        <f t="shared" si="5"/>
        <v>9000</v>
      </c>
      <c r="O7" s="26">
        <f t="shared" si="5"/>
        <v>11000</v>
      </c>
      <c r="P7" s="26">
        <f t="shared" si="5"/>
        <v>13000</v>
      </c>
      <c r="Q7" s="72">
        <f>Hypothèses_et_résultats!$G$19*1000</f>
        <v>15000</v>
      </c>
      <c r="R7" s="26">
        <f t="shared" ref="R7:AJ7" si="6">Q7+($AK7-$Q7)/20</f>
        <v>14850</v>
      </c>
      <c r="S7" s="26">
        <f t="shared" si="6"/>
        <v>14700</v>
      </c>
      <c r="T7" s="26">
        <f t="shared" si="6"/>
        <v>14550</v>
      </c>
      <c r="U7" s="26">
        <f t="shared" si="6"/>
        <v>14400</v>
      </c>
      <c r="V7" s="26">
        <f t="shared" si="6"/>
        <v>14250</v>
      </c>
      <c r="W7" s="26">
        <f t="shared" si="6"/>
        <v>14100</v>
      </c>
      <c r="X7" s="26">
        <f t="shared" si="6"/>
        <v>13950</v>
      </c>
      <c r="Y7" s="26">
        <f t="shared" si="6"/>
        <v>13800</v>
      </c>
      <c r="Z7" s="26">
        <f t="shared" si="6"/>
        <v>13650</v>
      </c>
      <c r="AA7" s="26">
        <f t="shared" si="6"/>
        <v>13500</v>
      </c>
      <c r="AB7" s="26">
        <f t="shared" si="6"/>
        <v>13350</v>
      </c>
      <c r="AC7" s="26">
        <f t="shared" si="6"/>
        <v>13200</v>
      </c>
      <c r="AD7" s="26">
        <f t="shared" si="6"/>
        <v>13050</v>
      </c>
      <c r="AE7" s="26">
        <f t="shared" si="6"/>
        <v>12900</v>
      </c>
      <c r="AF7" s="26">
        <f t="shared" si="6"/>
        <v>12750</v>
      </c>
      <c r="AG7" s="26">
        <f t="shared" si="6"/>
        <v>12600</v>
      </c>
      <c r="AH7" s="26">
        <f t="shared" si="6"/>
        <v>12450</v>
      </c>
      <c r="AI7" s="26">
        <f t="shared" si="6"/>
        <v>12300</v>
      </c>
      <c r="AJ7" s="26">
        <f t="shared" si="6"/>
        <v>12150</v>
      </c>
      <c r="AK7" s="69">
        <f>Hypothèses_et_résultats!$H$19*1000</f>
        <v>12000</v>
      </c>
      <c r="AL7" s="26">
        <f t="shared" ref="AL7:BN7" si="7">AK7+($BO7-$AK7)/30</f>
        <v>11700</v>
      </c>
      <c r="AM7" s="26">
        <f t="shared" si="7"/>
        <v>11400</v>
      </c>
      <c r="AN7" s="26">
        <f t="shared" si="7"/>
        <v>11100</v>
      </c>
      <c r="AO7" s="26">
        <f t="shared" si="7"/>
        <v>10800</v>
      </c>
      <c r="AP7" s="26">
        <f t="shared" si="7"/>
        <v>10500</v>
      </c>
      <c r="AQ7" s="26">
        <f t="shared" si="7"/>
        <v>10200</v>
      </c>
      <c r="AR7" s="26">
        <f t="shared" si="7"/>
        <v>9900</v>
      </c>
      <c r="AS7" s="26">
        <f t="shared" si="7"/>
        <v>9600</v>
      </c>
      <c r="AT7" s="26">
        <f t="shared" si="7"/>
        <v>9300</v>
      </c>
      <c r="AU7" s="26">
        <f t="shared" si="7"/>
        <v>9000</v>
      </c>
      <c r="AV7" s="26">
        <f t="shared" si="7"/>
        <v>8700</v>
      </c>
      <c r="AW7" s="26">
        <f t="shared" si="7"/>
        <v>8400</v>
      </c>
      <c r="AX7" s="26">
        <f t="shared" si="7"/>
        <v>8100</v>
      </c>
      <c r="AY7" s="26">
        <f t="shared" si="7"/>
        <v>7800</v>
      </c>
      <c r="AZ7" s="26">
        <f t="shared" si="7"/>
        <v>7500</v>
      </c>
      <c r="BA7" s="26">
        <f t="shared" si="7"/>
        <v>7200</v>
      </c>
      <c r="BB7" s="26">
        <f t="shared" si="7"/>
        <v>6900</v>
      </c>
      <c r="BC7" s="26">
        <f t="shared" si="7"/>
        <v>6600</v>
      </c>
      <c r="BD7" s="26">
        <f t="shared" si="7"/>
        <v>6300</v>
      </c>
      <c r="BE7" s="26">
        <f t="shared" si="7"/>
        <v>6000</v>
      </c>
      <c r="BF7" s="26">
        <f t="shared" si="7"/>
        <v>5700</v>
      </c>
      <c r="BG7" s="26">
        <f t="shared" si="7"/>
        <v>5400</v>
      </c>
      <c r="BH7" s="26">
        <f t="shared" si="7"/>
        <v>5100</v>
      </c>
      <c r="BI7" s="26">
        <f t="shared" si="7"/>
        <v>4800</v>
      </c>
      <c r="BJ7" s="26">
        <f t="shared" si="7"/>
        <v>4500</v>
      </c>
      <c r="BK7" s="26">
        <f t="shared" si="7"/>
        <v>4200</v>
      </c>
      <c r="BL7" s="26">
        <f t="shared" si="7"/>
        <v>3900</v>
      </c>
      <c r="BM7" s="26">
        <f t="shared" si="7"/>
        <v>3600</v>
      </c>
      <c r="BN7" s="26">
        <f t="shared" si="7"/>
        <v>3300</v>
      </c>
      <c r="BO7" s="69">
        <f>Hypothèses_et_résultats!$I$19*1000</f>
        <v>3000</v>
      </c>
    </row>
    <row r="8" spans="1:70">
      <c r="A8" s="1" t="s">
        <v>168</v>
      </c>
      <c r="B8" s="12">
        <v>0</v>
      </c>
      <c r="C8" s="12">
        <v>0</v>
      </c>
      <c r="D8" s="12">
        <v>0</v>
      </c>
      <c r="E8" s="12">
        <v>0</v>
      </c>
      <c r="F8" s="12">
        <f>Hypothèses_et_résultats!D19</f>
        <v>0.01</v>
      </c>
      <c r="G8" s="12">
        <f>(F8+H8)/2</f>
        <v>5.0000000000000001E-3</v>
      </c>
      <c r="H8" s="72">
        <f>1000*Hypothèses_et_résultats!E19</f>
        <v>0</v>
      </c>
      <c r="I8" s="26">
        <f t="shared" si="4"/>
        <v>833.33166666666659</v>
      </c>
      <c r="J8" s="26">
        <f t="shared" si="4"/>
        <v>1666.6633333333332</v>
      </c>
      <c r="K8" s="26">
        <f t="shared" si="4"/>
        <v>2499.9949999999999</v>
      </c>
      <c r="L8" s="72">
        <f>1000*Hypothèses_et_résultats!F19</f>
        <v>5000</v>
      </c>
      <c r="M8" s="26">
        <f t="shared" si="5"/>
        <v>7000</v>
      </c>
      <c r="N8" s="26">
        <f t="shared" si="5"/>
        <v>9000</v>
      </c>
      <c r="O8" s="26">
        <f t="shared" si="5"/>
        <v>11000</v>
      </c>
      <c r="P8" s="26">
        <f t="shared" si="5"/>
        <v>13000</v>
      </c>
      <c r="Q8" s="72">
        <f>Hypothèses_et_résultats!$G$19*1000</f>
        <v>15000</v>
      </c>
      <c r="R8" s="26">
        <f t="shared" ref="R8:AJ8" si="8">Q8+($AK8-$Q8)/20</f>
        <v>14850</v>
      </c>
      <c r="S8" s="26">
        <f t="shared" si="8"/>
        <v>14700</v>
      </c>
      <c r="T8" s="26">
        <f t="shared" si="8"/>
        <v>14550</v>
      </c>
      <c r="U8" s="26">
        <f t="shared" si="8"/>
        <v>14400</v>
      </c>
      <c r="V8" s="26">
        <f t="shared" si="8"/>
        <v>14250</v>
      </c>
      <c r="W8" s="26">
        <f t="shared" si="8"/>
        <v>14100</v>
      </c>
      <c r="X8" s="26">
        <f t="shared" si="8"/>
        <v>13950</v>
      </c>
      <c r="Y8" s="26">
        <f t="shared" si="8"/>
        <v>13800</v>
      </c>
      <c r="Z8" s="26">
        <f t="shared" si="8"/>
        <v>13650</v>
      </c>
      <c r="AA8" s="26">
        <f t="shared" si="8"/>
        <v>13500</v>
      </c>
      <c r="AB8" s="26">
        <f t="shared" si="8"/>
        <v>13350</v>
      </c>
      <c r="AC8" s="26">
        <f t="shared" si="8"/>
        <v>13200</v>
      </c>
      <c r="AD8" s="26">
        <f t="shared" si="8"/>
        <v>13050</v>
      </c>
      <c r="AE8" s="26">
        <f t="shared" si="8"/>
        <v>12900</v>
      </c>
      <c r="AF8" s="26">
        <f t="shared" si="8"/>
        <v>12750</v>
      </c>
      <c r="AG8" s="26">
        <f t="shared" si="8"/>
        <v>12600</v>
      </c>
      <c r="AH8" s="26">
        <f t="shared" si="8"/>
        <v>12450</v>
      </c>
      <c r="AI8" s="26">
        <f t="shared" si="8"/>
        <v>12300</v>
      </c>
      <c r="AJ8" s="26">
        <f t="shared" si="8"/>
        <v>12150</v>
      </c>
      <c r="AK8" s="69">
        <f>Hypothèses_et_résultats!$H$19*1000</f>
        <v>12000</v>
      </c>
      <c r="AL8" s="26">
        <f t="shared" ref="AL8:BN8" si="9">AK8+($BO8-$AK8)/30</f>
        <v>11700</v>
      </c>
      <c r="AM8" s="26">
        <f t="shared" si="9"/>
        <v>11400</v>
      </c>
      <c r="AN8" s="26">
        <f t="shared" si="9"/>
        <v>11100</v>
      </c>
      <c r="AO8" s="26">
        <f t="shared" si="9"/>
        <v>10800</v>
      </c>
      <c r="AP8" s="26">
        <f t="shared" si="9"/>
        <v>10500</v>
      </c>
      <c r="AQ8" s="26">
        <f t="shared" si="9"/>
        <v>10200</v>
      </c>
      <c r="AR8" s="26">
        <f t="shared" si="9"/>
        <v>9900</v>
      </c>
      <c r="AS8" s="26">
        <f t="shared" si="9"/>
        <v>9600</v>
      </c>
      <c r="AT8" s="26">
        <f t="shared" si="9"/>
        <v>9300</v>
      </c>
      <c r="AU8" s="26">
        <f t="shared" si="9"/>
        <v>9000</v>
      </c>
      <c r="AV8" s="26">
        <f t="shared" si="9"/>
        <v>8700</v>
      </c>
      <c r="AW8" s="26">
        <f t="shared" si="9"/>
        <v>8400</v>
      </c>
      <c r="AX8" s="26">
        <f t="shared" si="9"/>
        <v>8100</v>
      </c>
      <c r="AY8" s="26">
        <f t="shared" si="9"/>
        <v>7800</v>
      </c>
      <c r="AZ8" s="26">
        <f t="shared" si="9"/>
        <v>7500</v>
      </c>
      <c r="BA8" s="26">
        <f t="shared" si="9"/>
        <v>7200</v>
      </c>
      <c r="BB8" s="26">
        <f t="shared" si="9"/>
        <v>6900</v>
      </c>
      <c r="BC8" s="26">
        <f t="shared" si="9"/>
        <v>6600</v>
      </c>
      <c r="BD8" s="26">
        <f t="shared" si="9"/>
        <v>6300</v>
      </c>
      <c r="BE8" s="26">
        <f t="shared" si="9"/>
        <v>6000</v>
      </c>
      <c r="BF8" s="26">
        <f t="shared" si="9"/>
        <v>5700</v>
      </c>
      <c r="BG8" s="26">
        <f t="shared" si="9"/>
        <v>5400</v>
      </c>
      <c r="BH8" s="26">
        <f t="shared" si="9"/>
        <v>5100</v>
      </c>
      <c r="BI8" s="26">
        <f t="shared" si="9"/>
        <v>4800</v>
      </c>
      <c r="BJ8" s="26">
        <f t="shared" si="9"/>
        <v>4500</v>
      </c>
      <c r="BK8" s="26">
        <f t="shared" si="9"/>
        <v>4200</v>
      </c>
      <c r="BL8" s="26">
        <f t="shared" si="9"/>
        <v>3900</v>
      </c>
      <c r="BM8" s="26">
        <f t="shared" si="9"/>
        <v>3600</v>
      </c>
      <c r="BN8" s="26">
        <f t="shared" si="9"/>
        <v>3300</v>
      </c>
      <c r="BO8" s="69">
        <f>Hypothèses_et_résultats!$I$19*1000</f>
        <v>3000</v>
      </c>
    </row>
    <row r="9" spans="1:70" ht="28.5">
      <c r="A9" s="1" t="s">
        <v>169</v>
      </c>
      <c r="B9" s="73">
        <v>0</v>
      </c>
      <c r="C9" s="73">
        <f>SUM($C7:C7)</f>
        <v>0</v>
      </c>
      <c r="D9" s="73">
        <f>SUM($C7:D7)</f>
        <v>0</v>
      </c>
      <c r="E9" s="73">
        <f>SUM($C7:E7)</f>
        <v>0</v>
      </c>
      <c r="F9" s="73">
        <f>SUM($C8:F8)</f>
        <v>0.01</v>
      </c>
      <c r="G9" s="73">
        <v>0</v>
      </c>
      <c r="H9" s="73">
        <f>SUM($H8:H8)</f>
        <v>0</v>
      </c>
      <c r="I9" s="73">
        <f t="shared" ref="I9:AA9" si="10">H9+I8</f>
        <v>833.33166666666659</v>
      </c>
      <c r="J9" s="73">
        <f t="shared" si="10"/>
        <v>2499.9949999999999</v>
      </c>
      <c r="K9" s="73">
        <f t="shared" si="10"/>
        <v>4999.99</v>
      </c>
      <c r="L9" s="73">
        <f t="shared" si="10"/>
        <v>9999.99</v>
      </c>
      <c r="M9" s="73">
        <f t="shared" si="10"/>
        <v>16999.989999999998</v>
      </c>
      <c r="N9" s="73">
        <f t="shared" si="10"/>
        <v>25999.989999999998</v>
      </c>
      <c r="O9" s="73">
        <f t="shared" si="10"/>
        <v>36999.99</v>
      </c>
      <c r="P9" s="73">
        <f t="shared" si="10"/>
        <v>49999.99</v>
      </c>
      <c r="Q9" s="73">
        <f t="shared" si="10"/>
        <v>64999.99</v>
      </c>
      <c r="R9" s="73">
        <f t="shared" si="10"/>
        <v>79849.989999999991</v>
      </c>
      <c r="S9" s="73">
        <f t="shared" si="10"/>
        <v>94549.989999999991</v>
      </c>
      <c r="T9" s="73">
        <f t="shared" si="10"/>
        <v>109099.98999999999</v>
      </c>
      <c r="U9" s="73">
        <f t="shared" si="10"/>
        <v>123499.98999999999</v>
      </c>
      <c r="V9" s="73">
        <f t="shared" si="10"/>
        <v>137749.99</v>
      </c>
      <c r="W9" s="73">
        <f t="shared" si="10"/>
        <v>151849.99</v>
      </c>
      <c r="X9" s="73">
        <f t="shared" si="10"/>
        <v>165799.99</v>
      </c>
      <c r="Y9" s="73">
        <f t="shared" si="10"/>
        <v>179599.99</v>
      </c>
      <c r="Z9" s="73">
        <f t="shared" si="10"/>
        <v>193249.99</v>
      </c>
      <c r="AA9" s="73">
        <f t="shared" si="10"/>
        <v>206749.99</v>
      </c>
      <c r="AB9" s="73">
        <f t="shared" ref="AB9:BO9" si="11">AA9+AB8-H8</f>
        <v>220099.99</v>
      </c>
      <c r="AC9" s="73">
        <f t="shared" si="11"/>
        <v>232466.65833333333</v>
      </c>
      <c r="AD9" s="73">
        <f t="shared" si="11"/>
        <v>243849.995</v>
      </c>
      <c r="AE9" s="73">
        <f t="shared" si="11"/>
        <v>254250</v>
      </c>
      <c r="AF9" s="73">
        <f t="shared" si="11"/>
        <v>262000</v>
      </c>
      <c r="AG9" s="73">
        <f t="shared" si="11"/>
        <v>267600</v>
      </c>
      <c r="AH9" s="73">
        <f t="shared" si="11"/>
        <v>271050</v>
      </c>
      <c r="AI9" s="73">
        <f t="shared" si="11"/>
        <v>272350</v>
      </c>
      <c r="AJ9" s="73">
        <f t="shared" si="11"/>
        <v>271500</v>
      </c>
      <c r="AK9" s="73">
        <f t="shared" si="11"/>
        <v>268500</v>
      </c>
      <c r="AL9" s="73">
        <f t="shared" si="11"/>
        <v>265350</v>
      </c>
      <c r="AM9" s="73">
        <f t="shared" si="11"/>
        <v>262050</v>
      </c>
      <c r="AN9" s="73">
        <f t="shared" si="11"/>
        <v>258600</v>
      </c>
      <c r="AO9" s="73">
        <f t="shared" si="11"/>
        <v>255000</v>
      </c>
      <c r="AP9" s="73">
        <f t="shared" si="11"/>
        <v>251250</v>
      </c>
      <c r="AQ9" s="73">
        <f t="shared" si="11"/>
        <v>247350</v>
      </c>
      <c r="AR9" s="73">
        <f t="shared" si="11"/>
        <v>243300</v>
      </c>
      <c r="AS9" s="73">
        <f t="shared" si="11"/>
        <v>239100</v>
      </c>
      <c r="AT9" s="73">
        <f t="shared" si="11"/>
        <v>234750</v>
      </c>
      <c r="AU9" s="73">
        <f t="shared" si="11"/>
        <v>230250</v>
      </c>
      <c r="AV9" s="73">
        <f t="shared" si="11"/>
        <v>225600</v>
      </c>
      <c r="AW9" s="73">
        <f t="shared" si="11"/>
        <v>220800</v>
      </c>
      <c r="AX9" s="73">
        <f t="shared" si="11"/>
        <v>215850</v>
      </c>
      <c r="AY9" s="73">
        <f t="shared" si="11"/>
        <v>210750</v>
      </c>
      <c r="AZ9" s="73">
        <f t="shared" si="11"/>
        <v>205500</v>
      </c>
      <c r="BA9" s="73">
        <f t="shared" si="11"/>
        <v>200100</v>
      </c>
      <c r="BB9" s="73">
        <f t="shared" si="11"/>
        <v>194550</v>
      </c>
      <c r="BC9" s="73">
        <f t="shared" si="11"/>
        <v>188850</v>
      </c>
      <c r="BD9" s="73">
        <f t="shared" si="11"/>
        <v>183000</v>
      </c>
      <c r="BE9" s="73">
        <f t="shared" si="11"/>
        <v>177000</v>
      </c>
      <c r="BF9" s="73">
        <f t="shared" si="11"/>
        <v>171000</v>
      </c>
      <c r="BG9" s="73">
        <f t="shared" si="11"/>
        <v>165000</v>
      </c>
      <c r="BH9" s="73">
        <f t="shared" si="11"/>
        <v>159000</v>
      </c>
      <c r="BI9" s="73">
        <f t="shared" si="11"/>
        <v>153000</v>
      </c>
      <c r="BJ9" s="73">
        <f t="shared" si="11"/>
        <v>147000</v>
      </c>
      <c r="BK9" s="73">
        <f t="shared" si="11"/>
        <v>141000</v>
      </c>
      <c r="BL9" s="73">
        <f t="shared" si="11"/>
        <v>135000</v>
      </c>
      <c r="BM9" s="73">
        <f t="shared" si="11"/>
        <v>129000</v>
      </c>
      <c r="BN9" s="73">
        <f t="shared" si="11"/>
        <v>123000</v>
      </c>
      <c r="BO9" s="73">
        <f t="shared" si="11"/>
        <v>117000</v>
      </c>
    </row>
    <row r="10" spans="1:70" ht="28.5">
      <c r="A10" s="1" t="s">
        <v>170</v>
      </c>
      <c r="B10" s="71"/>
      <c r="C10" s="71"/>
      <c r="D10" s="71"/>
      <c r="E10" s="71"/>
      <c r="F10" s="71"/>
      <c r="G10" s="71"/>
      <c r="H10" s="71"/>
      <c r="I10" s="71"/>
      <c r="J10" s="71"/>
      <c r="K10" s="71"/>
      <c r="L10" s="71"/>
      <c r="M10" s="71"/>
      <c r="N10" s="71"/>
      <c r="O10" s="71"/>
      <c r="P10" s="71"/>
      <c r="Q10" s="71"/>
      <c r="R10" s="71"/>
      <c r="S10" s="71"/>
      <c r="T10" s="71"/>
      <c r="U10" s="71"/>
      <c r="V10" s="71"/>
      <c r="W10" s="71"/>
      <c r="X10" s="71">
        <f>SUM($C8:C8)</f>
        <v>0</v>
      </c>
      <c r="Y10" s="71">
        <f>SUM($C8:D8)</f>
        <v>0</v>
      </c>
      <c r="Z10" s="71">
        <f>SUM($C8:E8)</f>
        <v>0</v>
      </c>
      <c r="AA10" s="71">
        <f>SUM($C8:F8)</f>
        <v>0.01</v>
      </c>
      <c r="AB10" s="71">
        <f>SUM($H8:H8)</f>
        <v>0</v>
      </c>
      <c r="AC10" s="71">
        <f>SUM($H8:I8)</f>
        <v>833.33166666666659</v>
      </c>
      <c r="AD10" s="71">
        <f>SUM($H8:J8)</f>
        <v>2499.9949999999999</v>
      </c>
      <c r="AE10" s="71">
        <f>SUM($H8:K8)</f>
        <v>4999.99</v>
      </c>
      <c r="AF10" s="71">
        <f>SUM($H8:L8)</f>
        <v>9999.99</v>
      </c>
      <c r="AG10" s="71">
        <f>SUM($H8:M8)</f>
        <v>16999.989999999998</v>
      </c>
      <c r="AH10" s="71">
        <f>SUM($H8:N8)</f>
        <v>25999.989999999998</v>
      </c>
      <c r="AI10" s="71">
        <f>SUM($H8:O8)</f>
        <v>36999.99</v>
      </c>
      <c r="AJ10" s="71">
        <f>SUM($H8:P8)</f>
        <v>49999.99</v>
      </c>
      <c r="AK10" s="71">
        <f>SUM($H8:Q8)</f>
        <v>64999.99</v>
      </c>
      <c r="AL10" s="71">
        <f>SUM($H8:R8)</f>
        <v>79849.989999999991</v>
      </c>
      <c r="AM10" s="71">
        <f>SUM($H8:S8)</f>
        <v>94549.989999999991</v>
      </c>
      <c r="AN10" s="71">
        <f>SUM($H8:T8)</f>
        <v>109099.98999999999</v>
      </c>
      <c r="AO10" s="71">
        <f>SUM($H8:U8)</f>
        <v>123499.98999999999</v>
      </c>
      <c r="AP10" s="71">
        <f>SUM($H8:V8)</f>
        <v>137749.99</v>
      </c>
      <c r="AQ10" s="71">
        <f>SUM($H8:W8)</f>
        <v>151849.99</v>
      </c>
      <c r="AR10" s="71">
        <f>SUM($H8:X8)</f>
        <v>165799.99</v>
      </c>
      <c r="AS10" s="71">
        <f>SUM($H8:Y8)</f>
        <v>179599.99</v>
      </c>
      <c r="AT10" s="71">
        <f>SUM($H8:Z8)</f>
        <v>193249.99</v>
      </c>
      <c r="AU10" s="71">
        <f>SUM($H8:AA8)</f>
        <v>206749.99</v>
      </c>
      <c r="AV10" s="71">
        <f>SUM($H8:AB8)</f>
        <v>220099.99</v>
      </c>
      <c r="AW10" s="71">
        <f>SUM($H8:AC8)</f>
        <v>233299.99</v>
      </c>
      <c r="AX10" s="71">
        <f>SUM($H8:AD8)</f>
        <v>246349.99</v>
      </c>
      <c r="AY10" s="71">
        <f>SUM($H8:AE8)</f>
        <v>259249.99</v>
      </c>
      <c r="AZ10" s="71">
        <f>SUM($H8:AF8)</f>
        <v>271999.99</v>
      </c>
      <c r="BA10" s="71">
        <f>SUM($H8:AG8)</f>
        <v>284599.99</v>
      </c>
      <c r="BB10" s="71">
        <f>SUM($H8:AH8)</f>
        <v>297049.99</v>
      </c>
      <c r="BC10" s="71">
        <f>SUM($H8:AI8)</f>
        <v>309349.99</v>
      </c>
      <c r="BD10" s="71">
        <f>SUM($H8:AJ8)</f>
        <v>321499.99</v>
      </c>
      <c r="BE10" s="71">
        <f>SUM($H8:AK8)</f>
        <v>333499.99</v>
      </c>
      <c r="BF10" s="71">
        <f>SUM($H8:AL8)</f>
        <v>345199.99</v>
      </c>
      <c r="BG10" s="71">
        <f>SUM($H8:AM8)</f>
        <v>356599.99</v>
      </c>
      <c r="BH10" s="71">
        <f>SUM($H8:AN8)</f>
        <v>367699.99</v>
      </c>
      <c r="BI10" s="71">
        <f>SUM($H8:AO8)</f>
        <v>378499.99</v>
      </c>
      <c r="BJ10" s="71">
        <f>SUM($H8:AP8)</f>
        <v>388999.99</v>
      </c>
      <c r="BK10" s="71">
        <f>SUM($H8:AQ8)</f>
        <v>399199.99</v>
      </c>
      <c r="BL10" s="71">
        <f>SUM($H8:AR8)</f>
        <v>409099.99</v>
      </c>
      <c r="BM10" s="71">
        <f>SUM($H8:AS8)</f>
        <v>418699.99</v>
      </c>
      <c r="BN10" s="71">
        <f>SUM($H8:AT8)</f>
        <v>427999.99</v>
      </c>
      <c r="BO10" s="71">
        <f>SUM($H8:AU8)</f>
        <v>436999.99</v>
      </c>
    </row>
    <row r="11" spans="1:70">
      <c r="A11" s="1"/>
      <c r="BQ11" s="43"/>
      <c r="BR11" s="43"/>
    </row>
    <row r="12" spans="1:70" ht="28.5">
      <c r="A12" s="74" t="s">
        <v>171</v>
      </c>
      <c r="B12" s="8">
        <f>(B4*Hypothèses_et_résultats!$C$52+B5*Hypothèses_et_résultats!$C$53)/1000000</f>
        <v>0</v>
      </c>
      <c r="C12" s="8">
        <f>(C4*Hypothèses_et_résultats!$C$52+C5*Hypothèses_et_résultats!$D$52)/1000000</f>
        <v>0</v>
      </c>
      <c r="D12" s="8">
        <f>(D4*Hypothèses_et_résultats!$C$52+D5*Hypothèses_et_résultats!$D$52)/1000000</f>
        <v>0</v>
      </c>
      <c r="E12" s="8">
        <f>(E4*Hypothèses_et_résultats!$C$52+E5*Hypothèses_et_résultats!$D$52)/1000000</f>
        <v>0</v>
      </c>
      <c r="F12" s="8">
        <f>(F4*Hypothèses_et_résultats!$C$52+F5*Hypothèses_et_résultats!$D$52)/1000000</f>
        <v>0</v>
      </c>
      <c r="G12" s="8">
        <f>(G4*Hypothèses_et_résultats!$C$52+G5*Hypothèses_et_résultats!$D$52)/1000000</f>
        <v>0</v>
      </c>
      <c r="H12" s="8">
        <f>(H4*Hypothèses_et_résultats!$C$52+H5*Hypothèses_et_résultats!$D$52)/1000000</f>
        <v>0.3819796640404115</v>
      </c>
      <c r="I12" s="8">
        <f>(I4*Hypothèses_et_résultats!$C$52+I5*Hypothèses_et_résultats!$D$52)/1000000</f>
        <v>0.76478597808082294</v>
      </c>
      <c r="J12" s="8">
        <f>(J4*Hypothèses_et_résultats!$C$52+J5*Hypothèses_et_résultats!$D$52)/1000000</f>
        <v>1.1143907136111315</v>
      </c>
      <c r="K12" s="8">
        <f>(K4*Hypothèses_et_résultats!$C$52+K5*Hypothèses_et_résultats!$D$52)/1000000</f>
        <v>1.4420175884680382</v>
      </c>
      <c r="L12" s="8">
        <f>(L4*Hypothèses_et_résultats!$C$52+L5*Hypothèses_et_résultats!$D$52)/1000000</f>
        <v>1.7476666026515433</v>
      </c>
      <c r="M12" s="8">
        <f>(M4*Hypothèses_et_résultats!$C$52+M5*Hypothèses_et_résultats!$D$52)/1000000</f>
        <v>1.9976666026515433</v>
      </c>
      <c r="N12" s="8">
        <f>(N4*Hypothèses_et_résultats!$C$52+N5*Hypothèses_et_résultats!$D$52)/1000000</f>
        <v>2.2126666026515429</v>
      </c>
      <c r="O12" s="8">
        <f>(O4*Hypothèses_et_résultats!$C$52+O5*Hypothèses_et_résultats!$D$52)/1000000</f>
        <v>2.3926666026515431</v>
      </c>
      <c r="P12" s="8">
        <f>(P4*Hypothèses_et_résultats!$C$52+P5*Hypothèses_et_résultats!$D$52)/1000000</f>
        <v>2.5376666026515431</v>
      </c>
      <c r="Q12" s="8">
        <f>(Q4*Hypothèses_et_résultats!$C$52+Q5*Hypothèses_et_résultats!$D$52)/1000000</f>
        <v>2.647666602651543</v>
      </c>
      <c r="R12" s="8">
        <f>(R4*Hypothèses_et_résultats!$C$52+R5*Hypothèses_et_résultats!$D$52)/1000000</f>
        <v>2.7226666026515431</v>
      </c>
      <c r="S12" s="8">
        <f>(S4*Hypothèses_et_résultats!$C$52+S5*Hypothèses_et_résultats!$D$52)/1000000</f>
        <v>2.794166602651543</v>
      </c>
      <c r="T12" s="8">
        <f>(T4*Hypothèses_et_résultats!$C$52+T5*Hypothèses_et_résultats!$D$52)/1000000</f>
        <v>2.8621666026515431</v>
      </c>
      <c r="U12" s="8">
        <f>(U4*Hypothèses_et_résultats!$C$52+U5*Hypothèses_et_résultats!$D$52)/1000000</f>
        <v>2.9266666026515429</v>
      </c>
      <c r="V12" s="8">
        <f>(V4*Hypothèses_et_résultats!$C$52+V5*Hypothèses_et_résultats!$D$52)/1000000</f>
        <v>2.9876666026515428</v>
      </c>
      <c r="W12" s="8">
        <f>(W4*Hypothèses_et_résultats!$C$52+W5*Hypothèses_et_résultats!$D$52)/1000000</f>
        <v>3.0416666026515431</v>
      </c>
      <c r="X12" s="8">
        <f>(X4*Hypothèses_et_résultats!$C$52+X5*Hypothèses_et_résultats!$D$52)/1000000</f>
        <v>3.0921666026515431</v>
      </c>
      <c r="Y12" s="8">
        <f>(Y4*Hypothèses_et_résultats!$C$52+Y5*Hypothèses_et_résultats!$D$52)/1000000</f>
        <v>3.1391666026515428</v>
      </c>
      <c r="Z12" s="8">
        <f>(Z4*Hypothèses_et_résultats!$C$52+Z5*Hypothèses_et_résultats!$D$52)/1000000</f>
        <v>3.1826666026515431</v>
      </c>
      <c r="AA12" s="8">
        <f>(AA4*Hypothèses_et_résultats!$C$52+AA5*Hypothèses_et_résultats!$D$52)/1000000</f>
        <v>3.2226666026515431</v>
      </c>
      <c r="AB12" s="8">
        <f>(AB4*Hypothèses_et_résultats!$C$52+AB5*Hypothèses_et_résultats!$D$52)/1000000</f>
        <v>3.4122891282677079</v>
      </c>
      <c r="AC12" s="8">
        <f>(AC4*Hypothèses_et_résultats!$C$52+AC5*Hypothèses_et_résultats!$D$52)/1000000</f>
        <v>3.5851310224798318</v>
      </c>
      <c r="AD12" s="8">
        <f>(AD4*Hypothèses_et_résultats!$C$52+AD5*Hypothèses_et_résultats!$D$52)/1000000</f>
        <v>3.7456817724225941</v>
      </c>
      <c r="AE12" s="8">
        <f>(AE4*Hypothèses_et_résultats!$C$52+AE5*Hypothèses_et_résultats!$D$52)/1000000</f>
        <v>3.8939413780959966</v>
      </c>
      <c r="AF12" s="8">
        <f>(AF4*Hypothèses_et_résultats!$C$52+AF5*Hypothèses_et_résultats!$D$52)/1000000</f>
        <v>4.0164413780959967</v>
      </c>
      <c r="AG12" s="8">
        <f>(AG4*Hypothèses_et_résultats!$C$52+AG5*Hypothèses_et_résultats!$D$52)/1000000</f>
        <v>4.1214413780959962</v>
      </c>
      <c r="AH12" s="8">
        <f>(AH4*Hypothèses_et_résultats!$C$52+AH5*Hypothèses_et_résultats!$D$52)/1000000</f>
        <v>4.2089413780959966</v>
      </c>
      <c r="AI12" s="8">
        <f>(AI4*Hypothèses_et_résultats!$C$52+AI5*Hypothèses_et_résultats!$D$52)/1000000</f>
        <v>4.2789413780959968</v>
      </c>
      <c r="AJ12" s="8">
        <f>(AJ4*Hypothèses_et_résultats!$C$52+AJ5*Hypothèses_et_résultats!$D$52)/1000000</f>
        <v>4.3314413780959962</v>
      </c>
      <c r="AK12" s="8">
        <f>(AK4*Hypothèses_et_résultats!$C$52+AK5*Hypothèses_et_résultats!$D$52)/1000000</f>
        <v>4.3664413780959963</v>
      </c>
      <c r="AL12" s="8">
        <f>(AL4*Hypothèses_et_résultats!$C$52+AL5*Hypothèses_et_résultats!$D$52)/1000000</f>
        <v>4.4007080447626636</v>
      </c>
      <c r="AM12" s="8">
        <f>(AM4*Hypothèses_et_résultats!$C$52+AM5*Hypothèses_et_résultats!$D$52)/1000000</f>
        <v>4.4342413780959964</v>
      </c>
      <c r="AN12" s="8">
        <f>(AN4*Hypothèses_et_résultats!$C$52+AN5*Hypothèses_et_résultats!$D$52)/1000000</f>
        <v>4.4670413780959963</v>
      </c>
      <c r="AO12" s="8">
        <f>(AO4*Hypothèses_et_résultats!$C$52+AO5*Hypothèses_et_résultats!$D$52)/1000000</f>
        <v>4.4991080447626635</v>
      </c>
      <c r="AP12" s="8">
        <f>(AP4*Hypothèses_et_résultats!$C$52+AP5*Hypothèses_et_résultats!$D$52)/1000000</f>
        <v>4.530441378095996</v>
      </c>
      <c r="AQ12" s="8">
        <f>(AQ4*Hypothèses_et_résultats!$C$52+AQ5*Hypothèses_et_résultats!$D$52)/1000000</f>
        <v>4.5610413780959957</v>
      </c>
      <c r="AR12" s="8">
        <f>(AR4*Hypothèses_et_résultats!$C$52+AR5*Hypothèses_et_résultats!$D$52)/1000000</f>
        <v>4.5909080447626627</v>
      </c>
      <c r="AS12" s="8">
        <f>(AS4*Hypothèses_et_résultats!$C$52+AS5*Hypothèses_et_résultats!$D$52)/1000000</f>
        <v>4.6200413780959959</v>
      </c>
      <c r="AT12" s="8">
        <f>(AT4*Hypothèses_et_résultats!$C$52+AT5*Hypothèses_et_résultats!$D$52)/1000000</f>
        <v>4.6484413780959954</v>
      </c>
      <c r="AU12" s="8">
        <f>(AU4*Hypothèses_et_résultats!$C$52+AU5*Hypothèses_et_résultats!$D$52)/1000000</f>
        <v>4.6761080447626622</v>
      </c>
      <c r="AV12" s="8">
        <f>(AV4*Hypothèses_et_résultats!$C$52+AV5*Hypothèses_et_résultats!$D$52)/1000000</f>
        <v>4.7030413780959952</v>
      </c>
      <c r="AW12" s="8">
        <f>(AW4*Hypothèses_et_résultats!$C$52+AW5*Hypothèses_et_résultats!$D$52)/1000000</f>
        <v>4.7292413780959954</v>
      </c>
      <c r="AX12" s="8">
        <f>(AX4*Hypothèses_et_résultats!$C$52+AX5*Hypothèses_et_résultats!$D$52)/1000000</f>
        <v>4.7547080447626637</v>
      </c>
      <c r="AY12" s="8">
        <f>(AY4*Hypothèses_et_résultats!$C$52+AY5*Hypothèses_et_résultats!$D$52)/1000000</f>
        <v>4.7794413780959966</v>
      </c>
      <c r="AZ12" s="8">
        <f>(AZ4*Hypothèses_et_résultats!$C$52+AZ5*Hypothèses_et_résultats!$D$52)/1000000</f>
        <v>4.8034413780959966</v>
      </c>
      <c r="BA12" s="8">
        <f>(BA4*Hypothèses_et_résultats!$C$52+BA5*Hypothèses_et_résultats!$D$52)/1000000</f>
        <v>4.8267080447626638</v>
      </c>
      <c r="BB12" s="8">
        <f>(BB4*Hypothèses_et_résultats!$C$52+BB5*Hypothèses_et_résultats!$D$52)/1000000</f>
        <v>4.8492413780959964</v>
      </c>
      <c r="BC12" s="8">
        <f>(BC4*Hypothèses_et_résultats!$C$52+BC5*Hypothèses_et_résultats!$D$52)/1000000</f>
        <v>4.8710413780959962</v>
      </c>
      <c r="BD12" s="8">
        <f>(BD4*Hypothèses_et_résultats!$C$52+BD5*Hypothèses_et_résultats!$D$52)/1000000</f>
        <v>4.8921080447626633</v>
      </c>
      <c r="BE12" s="8">
        <f>(BE4*Hypothèses_et_résultats!$C$52+BE5*Hypothèses_et_résultats!$D$52)/1000000</f>
        <v>4.9124413780959966</v>
      </c>
      <c r="BF12" s="8">
        <f>(BF4*Hypothèses_et_résultats!$C$52+BF5*Hypothèses_et_résultats!$D$52)/1000000</f>
        <v>4.9337080447626622</v>
      </c>
      <c r="BG12" s="8">
        <f>(BG4*Hypothèses_et_résultats!$C$52+BG5*Hypothèses_et_résultats!$D$52)/1000000</f>
        <v>4.9559080447626638</v>
      </c>
      <c r="BH12" s="8">
        <f>(BH4*Hypothèses_et_résultats!$C$52+BH5*Hypothèses_et_résultats!$D$52)/1000000</f>
        <v>4.9790413780959968</v>
      </c>
      <c r="BI12" s="8">
        <f>(BI4*Hypothèses_et_résultats!$C$52+BI5*Hypothèses_et_résultats!$D$52)/1000000</f>
        <v>5.003108044762663</v>
      </c>
      <c r="BJ12" s="8">
        <f>(BJ4*Hypothèses_et_résultats!$C$52+BJ5*Hypothèses_et_résultats!$D$52)/1000000</f>
        <v>5.0281080447626634</v>
      </c>
      <c r="BK12" s="8">
        <f>(BK4*Hypothèses_et_résultats!$C$52+BK5*Hypothèses_et_résultats!$D$52)/1000000</f>
        <v>5.054041378095997</v>
      </c>
      <c r="BL12" s="8">
        <f>(BL4*Hypothèses_et_résultats!$C$52+BL5*Hypothèses_et_résultats!$D$52)/1000000</f>
        <v>5.0809080447626629</v>
      </c>
      <c r="BM12" s="8">
        <f>(BM4*Hypothèses_et_résultats!$C$52+BM5*Hypothèses_et_résultats!$D$52)/1000000</f>
        <v>5.1087080447626638</v>
      </c>
      <c r="BN12" s="8">
        <f>(BN4*Hypothèses_et_résultats!$C$52+BN5*Hypothèses_et_résultats!$D$52)/1000000</f>
        <v>5.1374413780959962</v>
      </c>
      <c r="BO12" s="8">
        <f>(BO4*Hypothèses_et_résultats!$C$52+BO5*Hypothèses_et_résultats!$D$52)/1000000</f>
        <v>5.1671080447626627</v>
      </c>
    </row>
    <row r="13" spans="1:70" ht="28.5">
      <c r="A13" s="74" t="s">
        <v>172</v>
      </c>
      <c r="B13" s="8">
        <f>(B9*Hypothèses_et_résultats!$C$53+B10*Hypothèses_et_résultats!$D$53)/1000000</f>
        <v>0</v>
      </c>
      <c r="C13" s="8">
        <f>(C9*Hypothèses_et_résultats!$C$53+C10*Hypothèses_et_résultats!$D$53)/1000000</f>
        <v>0</v>
      </c>
      <c r="D13" s="8">
        <f>(D9*Hypothèses_et_résultats!$C$53+D10*Hypothèses_et_résultats!$D$53)/1000000</f>
        <v>0</v>
      </c>
      <c r="E13" s="8">
        <f>(E9*Hypothèses_et_résultats!$C$53+E10*Hypothèses_et_résultats!$D$53)/1000000</f>
        <v>0</v>
      </c>
      <c r="F13" s="8">
        <f>(F9*Hypothèses_et_résultats!$C$53+F10*Hypothèses_et_résultats!$D$53)/1000000</f>
        <v>8.0000000000000002E-8</v>
      </c>
      <c r="G13" s="8">
        <f>(G9*Hypothèses_et_résultats!$C$53+G10*Hypothèses_et_résultats!$D$53)/1000000</f>
        <v>0</v>
      </c>
      <c r="H13" s="8">
        <f>(H9*Hypothèses_et_résultats!$C$53+H10*Hypothèses_et_résultats!$D$53)/1000000</f>
        <v>0</v>
      </c>
      <c r="I13" s="8">
        <f>(I9*Hypothèses_et_résultats!$C$53+I10*Hypothèses_et_résultats!$D$53)/1000000</f>
        <v>6.666653333333333E-3</v>
      </c>
      <c r="J13" s="8">
        <f>(J9*Hypothèses_et_résultats!$C$53+J10*Hypothèses_et_résultats!$D$53)/1000000</f>
        <v>1.9999960000000001E-2</v>
      </c>
      <c r="K13" s="8">
        <f>(K9*Hypothèses_et_résultats!$C$53+K10*Hypothèses_et_résultats!$D$53)/1000000</f>
        <v>3.9999920000000001E-2</v>
      </c>
      <c r="L13" s="8">
        <f>(L9*Hypothèses_et_résultats!$C$53+L10*Hypothèses_et_résultats!$D$53)/1000000</f>
        <v>7.9999920000000002E-2</v>
      </c>
      <c r="M13" s="8">
        <f>(M9*Hypothèses_et_résultats!$C$53+M10*Hypothèses_et_résultats!$D$53)/1000000</f>
        <v>0.13599992</v>
      </c>
      <c r="N13" s="8">
        <f>(N9*Hypothèses_et_résultats!$C$53+N10*Hypothèses_et_résultats!$D$53)/1000000</f>
        <v>0.20799991999999998</v>
      </c>
      <c r="O13" s="8">
        <f>(O9*Hypothèses_et_résultats!$C$53+O10*Hypothèses_et_résultats!$D$53)/1000000</f>
        <v>0.29599991999999997</v>
      </c>
      <c r="P13" s="8">
        <f>(P9*Hypothèses_et_résultats!$C$53+P10*Hypothèses_et_résultats!$D$53)/1000000</f>
        <v>0.39999992000000001</v>
      </c>
      <c r="Q13" s="8">
        <f>(Q9*Hypothèses_et_résultats!$C$53+Q10*Hypothèses_et_résultats!$D$53)/1000000</f>
        <v>0.51999991999999995</v>
      </c>
      <c r="R13" s="8">
        <f>(R9*Hypothèses_et_résultats!$C$53+R10*Hypothèses_et_résultats!$D$53)/1000000</f>
        <v>0.63879991999999997</v>
      </c>
      <c r="S13" s="8">
        <f>(S9*Hypothèses_et_résultats!$C$53+S10*Hypothèses_et_résultats!$D$53)/1000000</f>
        <v>0.75639991999999989</v>
      </c>
      <c r="T13" s="8">
        <f>(T9*Hypothèses_et_résultats!$C$53+T10*Hypothèses_et_résultats!$D$53)/1000000</f>
        <v>0.87279991999999995</v>
      </c>
      <c r="U13" s="8">
        <f>(U9*Hypothèses_et_résultats!$C$53+U10*Hypothèses_et_résultats!$D$53)/1000000</f>
        <v>0.98799991999999992</v>
      </c>
      <c r="V13" s="8">
        <f>(V9*Hypothèses_et_résultats!$C$53+V10*Hypothèses_et_résultats!$D$53)/1000000</f>
        <v>1.1019999199999999</v>
      </c>
      <c r="W13" s="8">
        <f>(W9*Hypothèses_et_résultats!$C$53+W10*Hypothèses_et_résultats!$D$53)/1000000</f>
        <v>1.2147999199999999</v>
      </c>
      <c r="X13" s="8">
        <f>(X9*Hypothèses_et_résultats!$C$53+X10*Hypothèses_et_résultats!$D$53)/1000000</f>
        <v>1.3263999199999998</v>
      </c>
      <c r="Y13" s="8">
        <f>(Y9*Hypothèses_et_résultats!$C$53+Y10*Hypothèses_et_résultats!$D$53)/1000000</f>
        <v>1.4367999199999999</v>
      </c>
      <c r="Z13" s="8">
        <f>(Z9*Hypothèses_et_résultats!$C$53+Z10*Hypothèses_et_résultats!$D$53)/1000000</f>
        <v>1.5459999199999999</v>
      </c>
      <c r="AA13" s="8">
        <f>(AA9*Hypothèses_et_résultats!$C$53+AA10*Hypothèses_et_résultats!$D$53)/1000000</f>
        <v>1.6540000400000001</v>
      </c>
      <c r="AB13" s="8">
        <f>(AB9*Hypothèses_et_résultats!$C$53+AB10*Hypothèses_et_résultats!$D$53)/1000000</f>
        <v>1.76079992</v>
      </c>
      <c r="AC13" s="8">
        <f>(AC9*Hypothèses_et_résultats!$C$53+AC10*Hypothèses_et_résultats!$D$53)/1000000</f>
        <v>1.8697332466666665</v>
      </c>
      <c r="AD13" s="8">
        <f>(AD9*Hypothèses_et_résultats!$C$53+AD10*Hypothèses_et_résultats!$D$53)/1000000</f>
        <v>1.9807998999999998</v>
      </c>
      <c r="AE13" s="8">
        <f>(AE9*Hypothèses_et_résultats!$C$53+AE10*Hypothèses_et_résultats!$D$53)/1000000</f>
        <v>2.0939998799999997</v>
      </c>
      <c r="AF13" s="8">
        <f>(AF9*Hypothèses_et_résultats!$C$53+AF10*Hypothèses_et_résultats!$D$53)/1000000</f>
        <v>2.21599988</v>
      </c>
      <c r="AG13" s="8">
        <f>(AG9*Hypothèses_et_résultats!$C$53+AG10*Hypothèses_et_résultats!$D$53)/1000000</f>
        <v>2.3447998800000001</v>
      </c>
      <c r="AH13" s="8">
        <f>(AH9*Hypothèses_et_résultats!$C$53+AH10*Hypothèses_et_résultats!$D$53)/1000000</f>
        <v>2.4803998799999998</v>
      </c>
      <c r="AI13" s="8">
        <f>(AI9*Hypothèses_et_résultats!$C$53+AI10*Hypothèses_et_résultats!$D$53)/1000000</f>
        <v>2.6227998800000001</v>
      </c>
      <c r="AJ13" s="8">
        <f>(AJ9*Hypothèses_et_résultats!$C$53+AJ10*Hypothèses_et_résultats!$D$53)/1000000</f>
        <v>2.7719998800000001</v>
      </c>
      <c r="AK13" s="8">
        <f>(AK9*Hypothèses_et_résultats!$C$53+AK10*Hypothèses_et_résultats!$D$53)/1000000</f>
        <v>2.9279998799999998</v>
      </c>
      <c r="AL13" s="8">
        <f>(AL9*Hypothèses_et_résultats!$C$53+AL10*Hypothèses_et_résultats!$D$53)/1000000</f>
        <v>3.0809998799999998</v>
      </c>
      <c r="AM13" s="8">
        <f>(AM9*Hypothèses_et_résultats!$C$53+AM10*Hypothèses_et_résultats!$D$53)/1000000</f>
        <v>3.2309998799999997</v>
      </c>
      <c r="AN13" s="8">
        <f>(AN9*Hypothèses_et_résultats!$C$53+AN10*Hypothèses_et_résultats!$D$53)/1000000</f>
        <v>3.37799988</v>
      </c>
      <c r="AO13" s="8">
        <f>(AO9*Hypothèses_et_résultats!$C$53+AO10*Hypothèses_et_résultats!$D$53)/1000000</f>
        <v>3.5219998800000001</v>
      </c>
      <c r="AP13" s="8">
        <f>(AP9*Hypothèses_et_résultats!$C$53+AP10*Hypothèses_et_résultats!$D$53)/1000000</f>
        <v>3.6629998800000001</v>
      </c>
      <c r="AQ13" s="8">
        <f>(AQ9*Hypothèses_et_résultats!$C$53+AQ10*Hypothèses_et_résultats!$D$53)/1000000</f>
        <v>3.80099988</v>
      </c>
      <c r="AR13" s="8">
        <f>(AR9*Hypothèses_et_résultats!$C$53+AR10*Hypothèses_et_résultats!$D$53)/1000000</f>
        <v>3.9359998799999998</v>
      </c>
      <c r="AS13" s="8">
        <f>(AS9*Hypothèses_et_résultats!$C$53+AS10*Hypothèses_et_résultats!$D$53)/1000000</f>
        <v>4.0679998799999995</v>
      </c>
      <c r="AT13" s="8">
        <f>(AT9*Hypothèses_et_résultats!$C$53+AT10*Hypothèses_et_résultats!$D$53)/1000000</f>
        <v>4.1969998799999999</v>
      </c>
      <c r="AU13" s="8">
        <f>(AU9*Hypothèses_et_résultats!$C$53+AU10*Hypothèses_et_résultats!$D$53)/1000000</f>
        <v>4.3229998800000002</v>
      </c>
      <c r="AV13" s="8">
        <f>(AV9*Hypothèses_et_résultats!$C$53+AV10*Hypothèses_et_résultats!$D$53)/1000000</f>
        <v>4.4459998799999996</v>
      </c>
      <c r="AW13" s="8">
        <f>(AW9*Hypothèses_et_résultats!$C$53+AW10*Hypothèses_et_résultats!$D$53)/1000000</f>
        <v>4.5659998799999997</v>
      </c>
      <c r="AX13" s="8">
        <f>(AX9*Hypothèses_et_résultats!$C$53+AX10*Hypothèses_et_résultats!$D$53)/1000000</f>
        <v>4.6829998799999997</v>
      </c>
      <c r="AY13" s="8">
        <f>(AY9*Hypothèses_et_résultats!$C$53+AY10*Hypothèses_et_résultats!$D$53)/1000000</f>
        <v>4.7969998799999995</v>
      </c>
      <c r="AZ13" s="8">
        <f>(AZ9*Hypothèses_et_résultats!$C$53+AZ10*Hypothèses_et_résultats!$D$53)/1000000</f>
        <v>4.9079998800000002</v>
      </c>
      <c r="BA13" s="8">
        <f>(BA9*Hypothèses_et_résultats!$C$53+BA10*Hypothèses_et_résultats!$D$53)/1000000</f>
        <v>5.0159998799999999</v>
      </c>
      <c r="BB13" s="8">
        <f>(BB9*Hypothèses_et_résultats!$C$53+BB10*Hypothèses_et_résultats!$D$53)/1000000</f>
        <v>5.1209998800000003</v>
      </c>
      <c r="BC13" s="8">
        <f>(BC9*Hypothèses_et_résultats!$C$53+BC10*Hypothèses_et_résultats!$D$53)/1000000</f>
        <v>5.2229998799999997</v>
      </c>
      <c r="BD13" s="8">
        <f>(BD9*Hypothèses_et_résultats!$C$53+BD10*Hypothèses_et_résultats!$D$53)/1000000</f>
        <v>5.3219998799999999</v>
      </c>
      <c r="BE13" s="8">
        <f>(BE9*Hypothèses_et_résultats!$C$53+BE10*Hypothèses_et_résultats!$D$53)/1000000</f>
        <v>5.41799988</v>
      </c>
      <c r="BF13" s="8">
        <f>(BF9*Hypothèses_et_résultats!$C$53+BF10*Hypothèses_et_résultats!$D$53)/1000000</f>
        <v>5.5103998799999996</v>
      </c>
      <c r="BG13" s="8">
        <f>(BG9*Hypothèses_et_résultats!$C$53+BG10*Hypothèses_et_résultats!$D$53)/1000000</f>
        <v>5.5991998799999996</v>
      </c>
      <c r="BH13" s="8">
        <f>(BH9*Hypothèses_et_résultats!$C$53+BH10*Hypothèses_et_résultats!$D$53)/1000000</f>
        <v>5.68439988</v>
      </c>
      <c r="BI13" s="8">
        <f>(BI9*Hypothèses_et_résultats!$C$53+BI10*Hypothèses_et_résultats!$D$53)/1000000</f>
        <v>5.7659998799999999</v>
      </c>
      <c r="BJ13" s="8">
        <f>(BJ9*Hypothèses_et_résultats!$C$53+BJ10*Hypothèses_et_résultats!$D$53)/1000000</f>
        <v>5.8439998800000001</v>
      </c>
      <c r="BK13" s="8">
        <f>(BK9*Hypothèses_et_résultats!$C$53+BK10*Hypothèses_et_résultats!$D$53)/1000000</f>
        <v>5.9183998799999999</v>
      </c>
      <c r="BL13" s="8">
        <f>(BL9*Hypothèses_et_résultats!$C$53+BL10*Hypothèses_et_résultats!$D$53)/1000000</f>
        <v>5.9891998800000001</v>
      </c>
      <c r="BM13" s="8">
        <f>(BM9*Hypothèses_et_résultats!$C$53+BM10*Hypothèses_et_résultats!$D$53)/1000000</f>
        <v>6.0563998799999998</v>
      </c>
      <c r="BN13" s="8">
        <f>(BN9*Hypothèses_et_résultats!$C$53+BN10*Hypothèses_et_résultats!$D$53)/1000000</f>
        <v>6.1199998799999999</v>
      </c>
      <c r="BO13" s="8">
        <f>(BO9*Hypothèses_et_résultats!$C$53+BO10*Hypothèses_et_résultats!$D$53)/1000000</f>
        <v>6.1799998799999996</v>
      </c>
    </row>
    <row r="14" spans="1:70">
      <c r="A14" s="1"/>
      <c r="C14" s="8"/>
      <c r="D14" s="8"/>
      <c r="E14" s="8"/>
      <c r="F14" s="8"/>
      <c r="G14" s="8"/>
      <c r="H14" s="8"/>
    </row>
    <row r="15" spans="1:70">
      <c r="B15" s="27"/>
    </row>
    <row r="16" spans="1:70">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row>
    <row r="17" spans="1:67">
      <c r="A17" t="s">
        <v>173</v>
      </c>
      <c r="B17" s="8">
        <v>1</v>
      </c>
      <c r="C17" s="8">
        <v>2</v>
      </c>
      <c r="D17" s="8">
        <v>3</v>
      </c>
      <c r="E17" s="8">
        <v>4</v>
      </c>
      <c r="F17" s="8">
        <v>5</v>
      </c>
      <c r="G17" s="8">
        <v>6</v>
      </c>
      <c r="H17" s="8">
        <v>7</v>
      </c>
      <c r="I17" s="8">
        <v>8</v>
      </c>
      <c r="J17" s="8">
        <v>9</v>
      </c>
      <c r="K17" s="8">
        <v>10</v>
      </c>
      <c r="L17" s="8">
        <v>11</v>
      </c>
      <c r="M17" s="8">
        <v>12</v>
      </c>
      <c r="N17" s="8">
        <v>13</v>
      </c>
      <c r="O17" s="8">
        <v>14</v>
      </c>
      <c r="P17" s="8">
        <v>15</v>
      </c>
      <c r="Q17" s="8">
        <v>16</v>
      </c>
      <c r="R17" s="8">
        <v>17</v>
      </c>
      <c r="S17" s="8">
        <v>18</v>
      </c>
      <c r="T17" s="8">
        <v>19</v>
      </c>
      <c r="U17" s="8">
        <v>20</v>
      </c>
      <c r="V17" s="8">
        <v>21</v>
      </c>
      <c r="W17" s="8">
        <v>22</v>
      </c>
      <c r="X17" s="8">
        <v>23</v>
      </c>
      <c r="Y17" s="8">
        <v>24</v>
      </c>
      <c r="Z17" s="8">
        <v>25</v>
      </c>
      <c r="AA17" s="8">
        <v>26</v>
      </c>
      <c r="AB17" s="8">
        <v>27</v>
      </c>
      <c r="AC17" s="8">
        <v>28</v>
      </c>
      <c r="AD17" s="8">
        <v>29</v>
      </c>
      <c r="AE17" s="8">
        <v>30</v>
      </c>
      <c r="AF17" s="8">
        <v>31</v>
      </c>
      <c r="AG17" s="8">
        <v>32</v>
      </c>
      <c r="AH17" s="8">
        <v>33</v>
      </c>
      <c r="AI17" s="8">
        <v>34</v>
      </c>
      <c r="AJ17" s="8">
        <v>35</v>
      </c>
      <c r="AK17" s="8">
        <v>36</v>
      </c>
      <c r="AL17" s="8">
        <v>37</v>
      </c>
      <c r="AM17" s="8">
        <v>38</v>
      </c>
      <c r="AN17" s="8">
        <v>39</v>
      </c>
      <c r="AO17" s="8">
        <v>40</v>
      </c>
      <c r="AP17" s="8">
        <v>41</v>
      </c>
      <c r="AQ17" s="8">
        <v>42</v>
      </c>
      <c r="AR17" s="8">
        <v>43</v>
      </c>
      <c r="AS17" s="8">
        <v>44</v>
      </c>
      <c r="AT17" s="8">
        <v>45</v>
      </c>
      <c r="AU17" s="8">
        <v>46</v>
      </c>
      <c r="AV17" s="8">
        <v>47</v>
      </c>
      <c r="AW17" s="8">
        <v>48</v>
      </c>
      <c r="AX17" s="8">
        <v>49</v>
      </c>
      <c r="AY17" s="8">
        <v>50</v>
      </c>
      <c r="AZ17" s="8">
        <v>51</v>
      </c>
      <c r="BA17" s="8">
        <v>52</v>
      </c>
      <c r="BB17" s="8">
        <v>53</v>
      </c>
      <c r="BC17" s="8">
        <v>54</v>
      </c>
      <c r="BD17" s="8">
        <v>55</v>
      </c>
      <c r="BE17" s="8">
        <v>56</v>
      </c>
      <c r="BF17" s="8">
        <v>57</v>
      </c>
      <c r="BG17" s="8">
        <v>58</v>
      </c>
      <c r="BH17" s="8">
        <v>59</v>
      </c>
      <c r="BI17" s="8">
        <v>60</v>
      </c>
      <c r="BJ17" s="8">
        <v>61</v>
      </c>
      <c r="BK17" s="8">
        <v>62</v>
      </c>
      <c r="BL17" s="8">
        <v>63</v>
      </c>
      <c r="BM17" s="8">
        <v>64</v>
      </c>
      <c r="BN17" s="8">
        <v>65</v>
      </c>
      <c r="BO17" s="8">
        <v>66</v>
      </c>
    </row>
    <row r="18" spans="1:67">
      <c r="A18" t="s">
        <v>174</v>
      </c>
      <c r="B18" s="8">
        <f>Hypothèses_et_résultats!$C$53</f>
        <v>8</v>
      </c>
      <c r="C18" s="8">
        <f>Hypothèses_et_résultats!$C$53</f>
        <v>8</v>
      </c>
      <c r="D18" s="8">
        <f>Hypothèses_et_résultats!$C$53</f>
        <v>8</v>
      </c>
      <c r="E18" s="8">
        <f>Hypothèses_et_résultats!$C$53</f>
        <v>8</v>
      </c>
      <c r="F18" s="8">
        <f>Hypothèses_et_résultats!$C$53</f>
        <v>8</v>
      </c>
      <c r="G18" s="8">
        <f>Hypothèses_et_résultats!$C$53</f>
        <v>8</v>
      </c>
      <c r="H18" s="8">
        <f>Hypothèses_et_résultats!$C$53</f>
        <v>8</v>
      </c>
      <c r="I18" s="8">
        <f>Hypothèses_et_résultats!$C$53</f>
        <v>8</v>
      </c>
      <c r="J18" s="8">
        <f>Hypothèses_et_résultats!$C$53</f>
        <v>8</v>
      </c>
      <c r="K18" s="8">
        <f>Hypothèses_et_résultats!$C$53</f>
        <v>8</v>
      </c>
      <c r="L18" s="8">
        <f>Hypothèses_et_résultats!$C$53</f>
        <v>8</v>
      </c>
      <c r="M18" s="8">
        <f>Hypothèses_et_résultats!$C$53</f>
        <v>8</v>
      </c>
      <c r="N18" s="8">
        <f>Hypothèses_et_résultats!$C$53</f>
        <v>8</v>
      </c>
      <c r="O18" s="8">
        <f>Hypothèses_et_résultats!$C$53</f>
        <v>8</v>
      </c>
      <c r="P18" s="8">
        <f>Hypothèses_et_résultats!$C$53</f>
        <v>8</v>
      </c>
      <c r="Q18" s="8">
        <f>Hypothèses_et_résultats!$C$53</f>
        <v>8</v>
      </c>
      <c r="R18" s="8">
        <f>Hypothèses_et_résultats!$C$53</f>
        <v>8</v>
      </c>
      <c r="S18" s="8">
        <f>Hypothèses_et_résultats!$C$53</f>
        <v>8</v>
      </c>
      <c r="T18" s="8">
        <f>Hypothèses_et_résultats!$C$53</f>
        <v>8</v>
      </c>
      <c r="U18" s="8">
        <f>Hypothèses_et_résultats!$C$53</f>
        <v>8</v>
      </c>
      <c r="V18" s="8">
        <f>Hypothèses_et_résultats!$D$53</f>
        <v>12</v>
      </c>
      <c r="W18" s="8">
        <f>Hypothèses_et_résultats!$D$53</f>
        <v>12</v>
      </c>
      <c r="X18" s="8">
        <f>Hypothèses_et_résultats!$D$53</f>
        <v>12</v>
      </c>
      <c r="Y18" s="8">
        <f>Hypothèses_et_résultats!$D$53</f>
        <v>12</v>
      </c>
      <c r="Z18" s="8">
        <f>Hypothèses_et_résultats!$D$53</f>
        <v>12</v>
      </c>
      <c r="AA18" s="8">
        <f>Hypothèses_et_résultats!$D$53</f>
        <v>12</v>
      </c>
      <c r="AB18" s="8">
        <f>Hypothèses_et_résultats!$D$53</f>
        <v>12</v>
      </c>
      <c r="AC18" s="8">
        <f>Hypothèses_et_résultats!$D$53</f>
        <v>12</v>
      </c>
      <c r="AD18" s="8">
        <f>Hypothèses_et_résultats!$D$53</f>
        <v>12</v>
      </c>
      <c r="AE18" s="8">
        <f>Hypothèses_et_résultats!$D$53</f>
        <v>12</v>
      </c>
      <c r="AF18" s="8">
        <f>Hypothèses_et_résultats!$D$53</f>
        <v>12</v>
      </c>
      <c r="AG18" s="8">
        <f>Hypothèses_et_résultats!$D$53</f>
        <v>12</v>
      </c>
      <c r="AH18" s="8">
        <f>Hypothèses_et_résultats!$D$53</f>
        <v>12</v>
      </c>
      <c r="AI18" s="8">
        <f>Hypothèses_et_résultats!$D$53</f>
        <v>12</v>
      </c>
      <c r="AJ18" s="8">
        <f>Hypothèses_et_résultats!$D$53</f>
        <v>12</v>
      </c>
      <c r="AK18" s="8">
        <f>Hypothèses_et_résultats!$D$53</f>
        <v>12</v>
      </c>
      <c r="AL18" s="8">
        <f>Hypothèses_et_résultats!$D$53</f>
        <v>12</v>
      </c>
      <c r="AM18" s="8">
        <f>Hypothèses_et_résultats!$D$53</f>
        <v>12</v>
      </c>
      <c r="AN18" s="8">
        <f>Hypothèses_et_résultats!$D$53</f>
        <v>12</v>
      </c>
      <c r="AO18" s="8">
        <f>Hypothèses_et_résultats!$D$53</f>
        <v>12</v>
      </c>
      <c r="AP18" s="8">
        <f>Hypothèses_et_résultats!$D$53</f>
        <v>12</v>
      </c>
      <c r="AQ18" s="8">
        <f>Hypothèses_et_résultats!$D$53</f>
        <v>12</v>
      </c>
      <c r="AR18" s="8">
        <f>Hypothèses_et_résultats!$D$53</f>
        <v>12</v>
      </c>
      <c r="AS18" s="8">
        <f>Hypothèses_et_résultats!$D$53</f>
        <v>12</v>
      </c>
      <c r="AT18" s="8">
        <f>Hypothèses_et_résultats!$D$53</f>
        <v>12</v>
      </c>
      <c r="AU18" s="8">
        <f>Hypothèses_et_résultats!$D$53</f>
        <v>12</v>
      </c>
      <c r="AV18" s="8">
        <f>Hypothèses_et_résultats!$D$53</f>
        <v>12</v>
      </c>
      <c r="AW18" s="8">
        <f>Hypothèses_et_résultats!$D$53</f>
        <v>12</v>
      </c>
      <c r="AX18" s="8">
        <f>Hypothèses_et_résultats!$D$53</f>
        <v>12</v>
      </c>
      <c r="AY18" s="8">
        <f>Hypothèses_et_résultats!$D$53</f>
        <v>12</v>
      </c>
      <c r="AZ18" s="8">
        <f>Hypothèses_et_résultats!$D$53</f>
        <v>12</v>
      </c>
      <c r="BA18" s="8">
        <f>Hypothèses_et_résultats!$D$53</f>
        <v>12</v>
      </c>
      <c r="BB18" s="8">
        <f>Hypothèses_et_résultats!$D$53</f>
        <v>12</v>
      </c>
      <c r="BC18" s="8">
        <f>Hypothèses_et_résultats!$D$53</f>
        <v>12</v>
      </c>
      <c r="BD18" s="8">
        <f>Hypothèses_et_résultats!$D$53</f>
        <v>12</v>
      </c>
      <c r="BE18" s="8">
        <f>Hypothèses_et_résultats!$D$53</f>
        <v>12</v>
      </c>
      <c r="BF18" s="8">
        <f>Hypothèses_et_résultats!$D$53</f>
        <v>12</v>
      </c>
      <c r="BG18" s="8">
        <f>Hypothèses_et_résultats!$D$53</f>
        <v>12</v>
      </c>
      <c r="BH18" s="8">
        <f>Hypothèses_et_résultats!$D$53</f>
        <v>12</v>
      </c>
      <c r="BI18" s="8">
        <f>Hypothèses_et_résultats!$D$53</f>
        <v>12</v>
      </c>
      <c r="BJ18" s="8">
        <f>Hypothèses_et_résultats!$C$53</f>
        <v>8</v>
      </c>
      <c r="BK18" s="8">
        <f>Hypothèses_et_résultats!$C$53</f>
        <v>8</v>
      </c>
      <c r="BL18" s="8">
        <f>Hypothèses_et_résultats!$C$53</f>
        <v>8</v>
      </c>
      <c r="BM18" s="8">
        <f>Hypothèses_et_résultats!$C$53</f>
        <v>8</v>
      </c>
      <c r="BN18" s="8">
        <f>Hypothèses_et_résultats!$C$53</f>
        <v>8</v>
      </c>
      <c r="BO18" s="8">
        <f>Hypothèses_et_résultats!$C$53</f>
        <v>8</v>
      </c>
    </row>
    <row r="19" spans="1:67">
      <c r="A19" t="s">
        <v>175</v>
      </c>
      <c r="B19" s="8">
        <f>B18</f>
        <v>8</v>
      </c>
      <c r="C19" s="8">
        <f t="shared" ref="C19:AH19" si="12">B19+C18-B20</f>
        <v>16</v>
      </c>
      <c r="D19" s="8">
        <f t="shared" si="12"/>
        <v>24</v>
      </c>
      <c r="E19" s="8">
        <f t="shared" si="12"/>
        <v>32</v>
      </c>
      <c r="F19" s="8">
        <f t="shared" si="12"/>
        <v>40</v>
      </c>
      <c r="G19" s="8">
        <f t="shared" si="12"/>
        <v>48</v>
      </c>
      <c r="H19" s="8">
        <f t="shared" si="12"/>
        <v>56</v>
      </c>
      <c r="I19" s="8">
        <f t="shared" si="12"/>
        <v>64</v>
      </c>
      <c r="J19" s="8">
        <f t="shared" si="12"/>
        <v>72</v>
      </c>
      <c r="K19" s="8">
        <f t="shared" si="12"/>
        <v>80</v>
      </c>
      <c r="L19" s="8">
        <f t="shared" si="12"/>
        <v>88</v>
      </c>
      <c r="M19" s="8">
        <f t="shared" si="12"/>
        <v>96</v>
      </c>
      <c r="N19" s="8">
        <f t="shared" si="12"/>
        <v>104</v>
      </c>
      <c r="O19" s="8">
        <f t="shared" si="12"/>
        <v>112</v>
      </c>
      <c r="P19" s="8">
        <f t="shared" si="12"/>
        <v>120</v>
      </c>
      <c r="Q19" s="8">
        <f t="shared" si="12"/>
        <v>128</v>
      </c>
      <c r="R19" s="8">
        <f t="shared" si="12"/>
        <v>136</v>
      </c>
      <c r="S19" s="8">
        <f t="shared" si="12"/>
        <v>144</v>
      </c>
      <c r="T19" s="8">
        <f t="shared" si="12"/>
        <v>152</v>
      </c>
      <c r="U19" s="8">
        <f t="shared" si="12"/>
        <v>160</v>
      </c>
      <c r="V19" s="8">
        <f t="shared" si="12"/>
        <v>132</v>
      </c>
      <c r="W19" s="8">
        <f t="shared" si="12"/>
        <v>144</v>
      </c>
      <c r="X19" s="8">
        <f t="shared" si="12"/>
        <v>156</v>
      </c>
      <c r="Y19" s="8">
        <f t="shared" si="12"/>
        <v>168</v>
      </c>
      <c r="Z19" s="8">
        <f t="shared" si="12"/>
        <v>180</v>
      </c>
      <c r="AA19" s="8">
        <f t="shared" si="12"/>
        <v>192</v>
      </c>
      <c r="AB19" s="8">
        <f t="shared" si="12"/>
        <v>204</v>
      </c>
      <c r="AC19" s="8">
        <f t="shared" si="12"/>
        <v>216</v>
      </c>
      <c r="AD19" s="8">
        <f t="shared" si="12"/>
        <v>228</v>
      </c>
      <c r="AE19" s="8">
        <f t="shared" si="12"/>
        <v>240</v>
      </c>
      <c r="AF19" s="8">
        <f t="shared" si="12"/>
        <v>252</v>
      </c>
      <c r="AG19" s="8">
        <f t="shared" si="12"/>
        <v>264</v>
      </c>
      <c r="AH19" s="8">
        <f t="shared" si="12"/>
        <v>276</v>
      </c>
      <c r="AI19" s="8">
        <f t="shared" ref="AI19:BN19" si="13">AH19+AI18-AH20</f>
        <v>288</v>
      </c>
      <c r="AJ19" s="8">
        <f t="shared" si="13"/>
        <v>300</v>
      </c>
      <c r="AK19" s="8">
        <f t="shared" si="13"/>
        <v>312</v>
      </c>
      <c r="AL19" s="8">
        <f t="shared" si="13"/>
        <v>324</v>
      </c>
      <c r="AM19" s="8">
        <f t="shared" si="13"/>
        <v>336</v>
      </c>
      <c r="AN19" s="8">
        <f t="shared" si="13"/>
        <v>348</v>
      </c>
      <c r="AO19" s="8">
        <f t="shared" si="13"/>
        <v>360</v>
      </c>
      <c r="AP19" s="8">
        <f t="shared" si="13"/>
        <v>282</v>
      </c>
      <c r="AQ19" s="8">
        <f t="shared" si="13"/>
        <v>294</v>
      </c>
      <c r="AR19" s="8">
        <f t="shared" si="13"/>
        <v>306</v>
      </c>
      <c r="AS19" s="8">
        <f t="shared" si="13"/>
        <v>318</v>
      </c>
      <c r="AT19" s="8">
        <f t="shared" si="13"/>
        <v>330</v>
      </c>
      <c r="AU19" s="8">
        <f t="shared" si="13"/>
        <v>342</v>
      </c>
      <c r="AV19" s="8">
        <f t="shared" si="13"/>
        <v>354</v>
      </c>
      <c r="AW19" s="8">
        <f t="shared" si="13"/>
        <v>366</v>
      </c>
      <c r="AX19" s="8">
        <f t="shared" si="13"/>
        <v>378</v>
      </c>
      <c r="AY19" s="8">
        <f t="shared" si="13"/>
        <v>390</v>
      </c>
      <c r="AZ19" s="8">
        <f t="shared" si="13"/>
        <v>402</v>
      </c>
      <c r="BA19" s="8">
        <f t="shared" si="13"/>
        <v>414</v>
      </c>
      <c r="BB19" s="8">
        <f t="shared" si="13"/>
        <v>426</v>
      </c>
      <c r="BC19" s="8">
        <f t="shared" si="13"/>
        <v>438</v>
      </c>
      <c r="BD19" s="8">
        <f t="shared" si="13"/>
        <v>450</v>
      </c>
      <c r="BE19" s="8">
        <f t="shared" si="13"/>
        <v>462</v>
      </c>
      <c r="BF19" s="8">
        <f t="shared" si="13"/>
        <v>474</v>
      </c>
      <c r="BG19" s="8">
        <f t="shared" si="13"/>
        <v>486</v>
      </c>
      <c r="BH19" s="8">
        <f t="shared" si="13"/>
        <v>498</v>
      </c>
      <c r="BI19" s="8">
        <f t="shared" si="13"/>
        <v>510</v>
      </c>
      <c r="BJ19" s="8">
        <f t="shared" si="13"/>
        <v>59</v>
      </c>
      <c r="BK19" s="8">
        <f t="shared" si="13"/>
        <v>67</v>
      </c>
      <c r="BL19" s="8">
        <f t="shared" si="13"/>
        <v>75</v>
      </c>
      <c r="BM19" s="8">
        <f t="shared" si="13"/>
        <v>83</v>
      </c>
      <c r="BN19" s="8">
        <f t="shared" si="13"/>
        <v>91</v>
      </c>
      <c r="BO19" s="8">
        <f t="shared" ref="BO19" si="14">BN19+BO18-BN20</f>
        <v>99</v>
      </c>
    </row>
    <row r="20" spans="1:67">
      <c r="A20" t="s">
        <v>176</v>
      </c>
      <c r="U20">
        <f>0.25*U19</f>
        <v>40</v>
      </c>
      <c r="AO20">
        <f>0.25*AO19</f>
        <v>90</v>
      </c>
      <c r="BI20">
        <f>0.9*BI19</f>
        <v>459</v>
      </c>
    </row>
    <row r="21" spans="1:67">
      <c r="B21" s="8"/>
    </row>
    <row r="22" spans="1:67">
      <c r="A22" t="s">
        <v>177</v>
      </c>
      <c r="B22" s="8"/>
      <c r="C22" s="8"/>
      <c r="D22" s="8"/>
      <c r="E22" s="8"/>
      <c r="F22" s="8"/>
      <c r="G22" s="8"/>
      <c r="H22" s="8"/>
      <c r="I22" s="8"/>
      <c r="J22" s="8"/>
      <c r="K22" s="8"/>
      <c r="L22" s="8"/>
      <c r="M22" s="8"/>
      <c r="N22" s="8"/>
      <c r="O22" s="8"/>
      <c r="P22" s="8"/>
      <c r="Q22" s="8"/>
      <c r="R22" s="8"/>
      <c r="S22" s="8"/>
      <c r="T22" s="8"/>
      <c r="U22" s="8"/>
      <c r="V22" s="8"/>
      <c r="W22" s="8"/>
      <c r="X22" s="8"/>
      <c r="Y22" s="8"/>
      <c r="Z22" s="8">
        <f t="shared" ref="Z22:BC22" si="15">$U20*F8/1000000</f>
        <v>4.0000000000000003E-7</v>
      </c>
      <c r="AA22" s="8">
        <f t="shared" si="15"/>
        <v>2.0000000000000002E-7</v>
      </c>
      <c r="AB22" s="8">
        <f t="shared" si="15"/>
        <v>0</v>
      </c>
      <c r="AC22" s="8">
        <f t="shared" si="15"/>
        <v>3.333326666666666E-2</v>
      </c>
      <c r="AD22" s="8">
        <f t="shared" si="15"/>
        <v>6.6666533333333319E-2</v>
      </c>
      <c r="AE22" s="8">
        <f t="shared" si="15"/>
        <v>9.9999799999999986E-2</v>
      </c>
      <c r="AF22" s="8">
        <f t="shared" si="15"/>
        <v>0.2</v>
      </c>
      <c r="AG22" s="8">
        <f t="shared" si="15"/>
        <v>0.28000000000000003</v>
      </c>
      <c r="AH22" s="8">
        <f t="shared" si="15"/>
        <v>0.36</v>
      </c>
      <c r="AI22" s="8">
        <f t="shared" si="15"/>
        <v>0.44</v>
      </c>
      <c r="AJ22" s="8">
        <f t="shared" si="15"/>
        <v>0.52</v>
      </c>
      <c r="AK22" s="8">
        <f t="shared" si="15"/>
        <v>0.6</v>
      </c>
      <c r="AL22" s="8">
        <f t="shared" si="15"/>
        <v>0.59399999999999997</v>
      </c>
      <c r="AM22" s="8">
        <f t="shared" si="15"/>
        <v>0.58799999999999997</v>
      </c>
      <c r="AN22" s="8">
        <f t="shared" si="15"/>
        <v>0.58199999999999996</v>
      </c>
      <c r="AO22" s="8">
        <f t="shared" si="15"/>
        <v>0.57599999999999996</v>
      </c>
      <c r="AP22" s="8">
        <f t="shared" si="15"/>
        <v>0.56999999999999995</v>
      </c>
      <c r="AQ22" s="8">
        <f t="shared" si="15"/>
        <v>0.56399999999999995</v>
      </c>
      <c r="AR22" s="8">
        <f t="shared" si="15"/>
        <v>0.55800000000000005</v>
      </c>
      <c r="AS22" s="8">
        <f t="shared" si="15"/>
        <v>0.55200000000000005</v>
      </c>
      <c r="AT22" s="8">
        <f t="shared" si="15"/>
        <v>0.54600000000000004</v>
      </c>
      <c r="AU22" s="8">
        <f t="shared" si="15"/>
        <v>0.54</v>
      </c>
      <c r="AV22" s="8">
        <f t="shared" si="15"/>
        <v>0.53400000000000003</v>
      </c>
      <c r="AW22" s="8">
        <f t="shared" si="15"/>
        <v>0.52800000000000002</v>
      </c>
      <c r="AX22" s="8">
        <f t="shared" si="15"/>
        <v>0.52200000000000002</v>
      </c>
      <c r="AY22" s="8">
        <f t="shared" si="15"/>
        <v>0.51600000000000001</v>
      </c>
      <c r="AZ22" s="8">
        <f t="shared" si="15"/>
        <v>0.51</v>
      </c>
      <c r="BA22" s="8">
        <f t="shared" si="15"/>
        <v>0.504</v>
      </c>
      <c r="BB22" s="8">
        <f t="shared" si="15"/>
        <v>0.498</v>
      </c>
      <c r="BC22" s="8">
        <f t="shared" si="15"/>
        <v>0.49199999999999999</v>
      </c>
      <c r="BD22" s="8">
        <f t="shared" ref="BD22:BM22" si="16">$U20*AJ8/1000000+$AO20*F8/1000000</f>
        <v>0.48600090000000001</v>
      </c>
      <c r="BE22" s="8">
        <f t="shared" si="16"/>
        <v>0.48000044999999997</v>
      </c>
      <c r="BF22" s="8">
        <f t="shared" si="16"/>
        <v>0.46800000000000003</v>
      </c>
      <c r="BG22" s="8">
        <f t="shared" si="16"/>
        <v>0.53099985000000005</v>
      </c>
      <c r="BH22" s="8">
        <f t="shared" si="16"/>
        <v>0.59399970000000002</v>
      </c>
      <c r="BI22" s="8">
        <f t="shared" si="16"/>
        <v>0.65699954999999999</v>
      </c>
      <c r="BJ22" s="8">
        <f t="shared" si="16"/>
        <v>0.87</v>
      </c>
      <c r="BK22" s="8">
        <f t="shared" si="16"/>
        <v>1.038</v>
      </c>
      <c r="BL22" s="8">
        <f t="shared" si="16"/>
        <v>1.206</v>
      </c>
      <c r="BM22" s="8">
        <f t="shared" si="16"/>
        <v>1.3740000000000001</v>
      </c>
      <c r="BN22" s="8">
        <f>$U20*AT8/1000000+$AO20*P8/1000000+$BI20*F8/1000000</f>
        <v>1.5420045899999999</v>
      </c>
      <c r="BO22" s="8">
        <f>$U20*AU8/1000000+$AO20*Q8/1000000+$BI20*G8/1000000</f>
        <v>1.710002295</v>
      </c>
    </row>
    <row r="23" spans="1:67">
      <c r="B23" s="8"/>
      <c r="C23" s="8"/>
      <c r="D23" s="8"/>
      <c r="E23" s="8"/>
      <c r="F23" s="75">
        <v>20000</v>
      </c>
      <c r="G23" s="75">
        <v>20000</v>
      </c>
      <c r="H23" s="75">
        <v>20000</v>
      </c>
      <c r="I23" s="75">
        <v>20000</v>
      </c>
      <c r="J23" s="75">
        <v>20000</v>
      </c>
      <c r="K23" s="75">
        <v>20000</v>
      </c>
      <c r="L23" s="75">
        <v>20000</v>
      </c>
      <c r="M23" s="75">
        <v>20000</v>
      </c>
      <c r="N23" s="75">
        <v>20000</v>
      </c>
      <c r="O23" s="75">
        <v>20000</v>
      </c>
      <c r="P23" s="75">
        <v>20000</v>
      </c>
      <c r="Q23" s="75">
        <v>20000</v>
      </c>
      <c r="R23" s="76">
        <v>19750</v>
      </c>
      <c r="S23" s="76">
        <v>19500</v>
      </c>
      <c r="T23" s="76">
        <v>19250</v>
      </c>
      <c r="U23" s="76">
        <v>19000</v>
      </c>
      <c r="V23" s="76">
        <v>18750</v>
      </c>
      <c r="W23" s="76">
        <v>18500</v>
      </c>
      <c r="X23" s="76">
        <v>18250</v>
      </c>
      <c r="Y23" s="76">
        <v>18000</v>
      </c>
      <c r="Z23" s="76">
        <v>17750</v>
      </c>
      <c r="AA23" s="76">
        <v>17500</v>
      </c>
      <c r="AB23" s="76">
        <v>17250</v>
      </c>
      <c r="AC23" s="76">
        <v>17000</v>
      </c>
      <c r="AD23" s="76">
        <v>16750</v>
      </c>
      <c r="AE23" s="76">
        <v>16500</v>
      </c>
      <c r="AF23" s="76">
        <v>16250</v>
      </c>
      <c r="AG23" s="76">
        <v>16000</v>
      </c>
      <c r="AH23" s="76">
        <v>15750</v>
      </c>
      <c r="AI23" s="76">
        <v>15500</v>
      </c>
      <c r="AJ23" s="76">
        <v>15250</v>
      </c>
      <c r="AK23" s="77">
        <v>15000</v>
      </c>
      <c r="AL23" s="76">
        <v>14833.333333333299</v>
      </c>
      <c r="AM23" s="76">
        <v>14666.666666666701</v>
      </c>
      <c r="AN23" s="76">
        <v>14500</v>
      </c>
      <c r="AO23" s="76">
        <v>14333.333333333299</v>
      </c>
      <c r="AP23" s="76">
        <v>14166.666666666701</v>
      </c>
      <c r="AQ23" s="76">
        <v>14000</v>
      </c>
      <c r="AR23" s="76">
        <v>13833.333333333299</v>
      </c>
      <c r="AS23" s="76">
        <v>13666.666666666701</v>
      </c>
      <c r="AT23" s="76">
        <v>13500</v>
      </c>
      <c r="AU23" s="76">
        <v>13333.333333333299</v>
      </c>
      <c r="AV23" s="76">
        <v>13166.666666666701</v>
      </c>
      <c r="AW23" s="76">
        <v>13000</v>
      </c>
      <c r="AX23" s="76">
        <v>12833.333333333299</v>
      </c>
      <c r="AY23" s="76">
        <v>12666.666666666701</v>
      </c>
      <c r="AZ23" s="76">
        <v>12500</v>
      </c>
      <c r="BA23" s="76">
        <v>12333.333333333299</v>
      </c>
      <c r="BB23" s="76">
        <v>12166.666666666701</v>
      </c>
      <c r="BC23" s="76">
        <v>12000</v>
      </c>
      <c r="BD23" s="76">
        <v>11833.333333333299</v>
      </c>
      <c r="BE23" s="76">
        <v>11666.666666666701</v>
      </c>
      <c r="BF23" s="76">
        <v>11500</v>
      </c>
      <c r="BG23" s="76">
        <v>11333.333333333299</v>
      </c>
      <c r="BH23" s="76">
        <v>11166.666666666701</v>
      </c>
      <c r="BI23" s="76">
        <v>11000</v>
      </c>
      <c r="BJ23" s="76">
        <v>10833.333333333299</v>
      </c>
      <c r="BK23" s="76">
        <v>10666.666666666701</v>
      </c>
      <c r="BL23" s="76">
        <v>10500</v>
      </c>
      <c r="BM23" s="76">
        <v>10333.333333333399</v>
      </c>
      <c r="BN23" s="76">
        <v>10166.666666666701</v>
      </c>
      <c r="BO23" s="77">
        <v>10000</v>
      </c>
    </row>
    <row r="24" spans="1:67">
      <c r="B24" s="8"/>
      <c r="C24" s="8"/>
      <c r="D24" s="8"/>
      <c r="E24" s="8"/>
      <c r="F24" s="73">
        <v>20000</v>
      </c>
      <c r="G24" s="73">
        <v>40000</v>
      </c>
      <c r="H24" s="73">
        <v>60000</v>
      </c>
      <c r="I24" s="73">
        <v>80000</v>
      </c>
      <c r="J24" s="73">
        <v>100000</v>
      </c>
      <c r="K24" s="73">
        <v>120000</v>
      </c>
      <c r="L24" s="73">
        <v>140000</v>
      </c>
      <c r="M24" s="73">
        <v>160000</v>
      </c>
      <c r="N24" s="73">
        <v>180000</v>
      </c>
      <c r="O24" s="73">
        <v>200000</v>
      </c>
      <c r="P24" s="73">
        <v>220000</v>
      </c>
      <c r="Q24" s="73">
        <v>240000</v>
      </c>
      <c r="R24" s="73">
        <v>259750</v>
      </c>
      <c r="S24" s="73">
        <v>279250</v>
      </c>
      <c r="T24" s="73">
        <v>298500</v>
      </c>
      <c r="U24" s="73">
        <v>317500</v>
      </c>
      <c r="V24" s="73">
        <v>336250</v>
      </c>
      <c r="W24" s="78">
        <v>354750</v>
      </c>
      <c r="X24" s="78">
        <v>373000</v>
      </c>
      <c r="Y24" s="73">
        <v>391000</v>
      </c>
      <c r="Z24" s="73">
        <v>408750</v>
      </c>
      <c r="AA24" s="73">
        <v>406250</v>
      </c>
      <c r="AB24" s="73">
        <v>403500</v>
      </c>
      <c r="AC24" s="73">
        <v>400500</v>
      </c>
      <c r="AD24" s="73">
        <v>397250</v>
      </c>
      <c r="AE24" s="73">
        <v>393750</v>
      </c>
      <c r="AF24" s="73">
        <v>390000</v>
      </c>
      <c r="AG24" s="73">
        <v>386000</v>
      </c>
      <c r="AH24" s="73">
        <v>381750</v>
      </c>
      <c r="AI24" s="73">
        <v>377250</v>
      </c>
      <c r="AJ24" s="73">
        <v>372500</v>
      </c>
      <c r="AK24" s="73">
        <v>367500</v>
      </c>
      <c r="AL24" s="73">
        <v>362333.33333333302</v>
      </c>
      <c r="AM24" s="73">
        <v>357250</v>
      </c>
      <c r="AN24" s="73">
        <v>352250</v>
      </c>
      <c r="AO24" s="73">
        <v>347333.33333333302</v>
      </c>
      <c r="AP24" s="73">
        <v>342500</v>
      </c>
      <c r="AQ24" s="73">
        <v>337750</v>
      </c>
      <c r="AR24" s="73">
        <v>333083.33333333302</v>
      </c>
      <c r="AS24" s="73">
        <v>328500</v>
      </c>
      <c r="AT24" s="73">
        <v>324000</v>
      </c>
      <c r="AU24" s="73">
        <v>319583.33333333302</v>
      </c>
      <c r="AV24" s="73">
        <v>315250</v>
      </c>
      <c r="AW24" s="73">
        <v>311000</v>
      </c>
      <c r="AX24" s="73">
        <v>306833.33333333302</v>
      </c>
      <c r="AY24" s="73">
        <v>302750</v>
      </c>
      <c r="AZ24" s="73">
        <v>298750</v>
      </c>
      <c r="BA24" s="73">
        <v>294833.33333333302</v>
      </c>
      <c r="BB24" s="73">
        <v>291000</v>
      </c>
      <c r="BC24" s="73">
        <v>287250</v>
      </c>
      <c r="BD24" s="73">
        <v>283583.33333333302</v>
      </c>
      <c r="BE24" s="73">
        <v>280000</v>
      </c>
      <c r="BF24" s="73">
        <v>276500</v>
      </c>
      <c r="BG24" s="73">
        <v>273000</v>
      </c>
      <c r="BH24" s="73">
        <v>269500</v>
      </c>
      <c r="BI24" s="73">
        <v>266000</v>
      </c>
      <c r="BJ24" s="73">
        <v>262500</v>
      </c>
      <c r="BK24" s="73">
        <v>259000</v>
      </c>
      <c r="BL24" s="73">
        <v>255500</v>
      </c>
      <c r="BM24" s="73">
        <v>252000</v>
      </c>
      <c r="BN24" s="73">
        <v>248500</v>
      </c>
      <c r="BO24" s="73">
        <v>245000</v>
      </c>
    </row>
    <row r="25" spans="1:67">
      <c r="B25" s="8"/>
      <c r="C25" s="8"/>
      <c r="D25" s="8"/>
      <c r="E25" s="8"/>
      <c r="F25" s="71"/>
      <c r="G25" s="71"/>
      <c r="H25" s="71"/>
      <c r="I25" s="71"/>
      <c r="J25" s="71"/>
      <c r="K25" s="71"/>
      <c r="L25" s="71"/>
      <c r="M25" s="71"/>
      <c r="N25" s="71"/>
      <c r="O25" s="71"/>
      <c r="P25" s="71"/>
      <c r="Q25" s="71"/>
      <c r="R25" s="71"/>
      <c r="S25" s="71"/>
      <c r="T25" s="71"/>
      <c r="U25" s="71"/>
      <c r="V25" s="71"/>
      <c r="W25" s="71"/>
      <c r="X25" s="71">
        <v>0</v>
      </c>
      <c r="Y25" s="71">
        <v>0</v>
      </c>
      <c r="Z25" s="71">
        <v>0</v>
      </c>
      <c r="AA25" s="71">
        <v>20000</v>
      </c>
      <c r="AB25" s="71">
        <v>40000</v>
      </c>
      <c r="AC25" s="71">
        <v>60000</v>
      </c>
      <c r="AD25" s="71">
        <v>80000</v>
      </c>
      <c r="AE25" s="71">
        <v>100000</v>
      </c>
      <c r="AF25" s="71">
        <v>120000</v>
      </c>
      <c r="AG25" s="71">
        <v>140000</v>
      </c>
      <c r="AH25" s="71">
        <v>160000</v>
      </c>
      <c r="AI25" s="71">
        <v>180000</v>
      </c>
      <c r="AJ25" s="71">
        <v>200000</v>
      </c>
      <c r="AK25" s="71">
        <v>220000</v>
      </c>
      <c r="AL25" s="71">
        <v>240000</v>
      </c>
      <c r="AM25" s="71">
        <v>259750</v>
      </c>
      <c r="AN25" s="71">
        <v>279250</v>
      </c>
      <c r="AO25" s="71">
        <v>298500</v>
      </c>
      <c r="AP25" s="71">
        <v>317500</v>
      </c>
      <c r="AQ25" s="71">
        <v>336250</v>
      </c>
      <c r="AR25" s="71">
        <v>354750</v>
      </c>
      <c r="AS25" s="71">
        <v>373000</v>
      </c>
      <c r="AT25" s="71">
        <v>391000</v>
      </c>
      <c r="AU25" s="71">
        <v>408750</v>
      </c>
      <c r="AV25" s="71">
        <v>426250</v>
      </c>
      <c r="AW25" s="71">
        <v>443500</v>
      </c>
      <c r="AX25" s="71">
        <v>460500</v>
      </c>
      <c r="AY25" s="71">
        <v>477250</v>
      </c>
      <c r="AZ25" s="71">
        <v>493750</v>
      </c>
      <c r="BA25" s="71">
        <v>510000</v>
      </c>
      <c r="BB25" s="71">
        <v>526000</v>
      </c>
      <c r="BC25" s="71">
        <v>541750</v>
      </c>
      <c r="BD25" s="71">
        <v>557250</v>
      </c>
      <c r="BE25" s="71">
        <v>572500</v>
      </c>
      <c r="BF25" s="71">
        <v>587500</v>
      </c>
      <c r="BG25" s="71">
        <v>602333.33333333302</v>
      </c>
      <c r="BH25" s="71">
        <v>617000</v>
      </c>
      <c r="BI25" s="71">
        <v>631500</v>
      </c>
      <c r="BJ25" s="71">
        <v>645833.33333333302</v>
      </c>
      <c r="BK25" s="71">
        <v>660000</v>
      </c>
      <c r="BL25" s="71">
        <v>674000</v>
      </c>
      <c r="BM25" s="71">
        <v>687833.33333333302</v>
      </c>
      <c r="BN25" s="71">
        <v>701500</v>
      </c>
      <c r="BO25" s="71">
        <v>715000</v>
      </c>
    </row>
    <row r="26" spans="1:67">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row>
    <row r="27" spans="1:67">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row>
    <row r="28" spans="1:67">
      <c r="B28" s="8"/>
      <c r="C28" s="8"/>
      <c r="D28" s="8"/>
      <c r="E28" s="8"/>
      <c r="F28" s="8">
        <f t="shared" ref="F28:AK28" si="17">+F8-F23</f>
        <v>-19999.990000000002</v>
      </c>
      <c r="G28" s="8">
        <f t="shared" si="17"/>
        <v>-19999.994999999999</v>
      </c>
      <c r="H28" s="8">
        <f t="shared" si="17"/>
        <v>-20000</v>
      </c>
      <c r="I28" s="8">
        <f t="shared" si="17"/>
        <v>-19166.668333333335</v>
      </c>
      <c r="J28" s="8">
        <f t="shared" si="17"/>
        <v>-18333.336666666666</v>
      </c>
      <c r="K28" s="8">
        <f t="shared" si="17"/>
        <v>-17500.005000000001</v>
      </c>
      <c r="L28" s="8">
        <f t="shared" si="17"/>
        <v>-15000</v>
      </c>
      <c r="M28" s="8">
        <f t="shared" si="17"/>
        <v>-13000</v>
      </c>
      <c r="N28" s="8">
        <f t="shared" si="17"/>
        <v>-11000</v>
      </c>
      <c r="O28" s="8">
        <f t="shared" si="17"/>
        <v>-9000</v>
      </c>
      <c r="P28" s="8">
        <f t="shared" si="17"/>
        <v>-7000</v>
      </c>
      <c r="Q28" s="8">
        <f t="shared" si="17"/>
        <v>-5000</v>
      </c>
      <c r="R28" s="8">
        <f t="shared" si="17"/>
        <v>-4900</v>
      </c>
      <c r="S28" s="8">
        <f t="shared" si="17"/>
        <v>-4800</v>
      </c>
      <c r="T28" s="8">
        <f t="shared" si="17"/>
        <v>-4700</v>
      </c>
      <c r="U28" s="8">
        <f t="shared" si="17"/>
        <v>-4600</v>
      </c>
      <c r="V28" s="8">
        <f t="shared" si="17"/>
        <v>-4500</v>
      </c>
      <c r="W28" s="8">
        <f t="shared" si="17"/>
        <v>-4400</v>
      </c>
      <c r="X28" s="8">
        <f t="shared" si="17"/>
        <v>-4300</v>
      </c>
      <c r="Y28" s="8">
        <f t="shared" si="17"/>
        <v>-4200</v>
      </c>
      <c r="Z28" s="8">
        <f t="shared" si="17"/>
        <v>-4100</v>
      </c>
      <c r="AA28" s="8">
        <f t="shared" si="17"/>
        <v>-4000</v>
      </c>
      <c r="AB28" s="8">
        <f t="shared" si="17"/>
        <v>-3900</v>
      </c>
      <c r="AC28" s="8">
        <f t="shared" si="17"/>
        <v>-3800</v>
      </c>
      <c r="AD28" s="8">
        <f t="shared" si="17"/>
        <v>-3700</v>
      </c>
      <c r="AE28" s="8">
        <f t="shared" si="17"/>
        <v>-3600</v>
      </c>
      <c r="AF28" s="8">
        <f t="shared" si="17"/>
        <v>-3500</v>
      </c>
      <c r="AG28" s="8">
        <f t="shared" si="17"/>
        <v>-3400</v>
      </c>
      <c r="AH28" s="8">
        <f t="shared" si="17"/>
        <v>-3300</v>
      </c>
      <c r="AI28" s="8">
        <f t="shared" si="17"/>
        <v>-3200</v>
      </c>
      <c r="AJ28" s="8">
        <f t="shared" si="17"/>
        <v>-3100</v>
      </c>
      <c r="AK28" s="8">
        <f t="shared" si="17"/>
        <v>-3000</v>
      </c>
      <c r="AL28" s="8">
        <f t="shared" ref="AL28:BO28" si="18">+AL8-AL23</f>
        <v>-3133.3333333332994</v>
      </c>
      <c r="AM28" s="8">
        <f t="shared" si="18"/>
        <v>-3266.6666666667006</v>
      </c>
      <c r="AN28" s="8">
        <f t="shared" si="18"/>
        <v>-3400</v>
      </c>
      <c r="AO28" s="8">
        <f t="shared" si="18"/>
        <v>-3533.3333333332994</v>
      </c>
      <c r="AP28" s="8">
        <f t="shared" si="18"/>
        <v>-3666.6666666667006</v>
      </c>
      <c r="AQ28" s="8">
        <f t="shared" si="18"/>
        <v>-3800</v>
      </c>
      <c r="AR28" s="8">
        <f t="shared" si="18"/>
        <v>-3933.3333333332994</v>
      </c>
      <c r="AS28" s="8">
        <f t="shared" si="18"/>
        <v>-4066.6666666667006</v>
      </c>
      <c r="AT28" s="8">
        <f t="shared" si="18"/>
        <v>-4200</v>
      </c>
      <c r="AU28" s="8">
        <f t="shared" si="18"/>
        <v>-4333.3333333332994</v>
      </c>
      <c r="AV28" s="8">
        <f t="shared" si="18"/>
        <v>-4466.6666666667006</v>
      </c>
      <c r="AW28" s="8">
        <f t="shared" si="18"/>
        <v>-4600</v>
      </c>
      <c r="AX28" s="8">
        <f t="shared" si="18"/>
        <v>-4733.3333333332994</v>
      </c>
      <c r="AY28" s="8">
        <f t="shared" si="18"/>
        <v>-4866.6666666667006</v>
      </c>
      <c r="AZ28" s="8">
        <f t="shared" si="18"/>
        <v>-5000</v>
      </c>
      <c r="BA28" s="8">
        <f t="shared" si="18"/>
        <v>-5133.3333333332994</v>
      </c>
      <c r="BB28" s="8">
        <f t="shared" si="18"/>
        <v>-5266.6666666667006</v>
      </c>
      <c r="BC28" s="8">
        <f t="shared" si="18"/>
        <v>-5400</v>
      </c>
      <c r="BD28" s="8">
        <f t="shared" si="18"/>
        <v>-5533.3333333332994</v>
      </c>
      <c r="BE28" s="8">
        <f t="shared" si="18"/>
        <v>-5666.6666666667006</v>
      </c>
      <c r="BF28" s="8">
        <f t="shared" si="18"/>
        <v>-5800</v>
      </c>
      <c r="BG28" s="8">
        <f t="shared" si="18"/>
        <v>-5933.3333333332994</v>
      </c>
      <c r="BH28" s="8">
        <f t="shared" si="18"/>
        <v>-6066.6666666667006</v>
      </c>
      <c r="BI28" s="8">
        <f t="shared" si="18"/>
        <v>-6200</v>
      </c>
      <c r="BJ28" s="8">
        <f t="shared" si="18"/>
        <v>-6333.3333333332994</v>
      </c>
      <c r="BK28" s="8">
        <f t="shared" si="18"/>
        <v>-6466.6666666667006</v>
      </c>
      <c r="BL28" s="8">
        <f t="shared" si="18"/>
        <v>-6600</v>
      </c>
      <c r="BM28" s="8">
        <f t="shared" si="18"/>
        <v>-6733.3333333333994</v>
      </c>
      <c r="BN28" s="8">
        <f t="shared" si="18"/>
        <v>-6866.6666666667006</v>
      </c>
      <c r="BO28" s="8">
        <f t="shared" si="18"/>
        <v>-7000</v>
      </c>
    </row>
    <row r="29" spans="1:67">
      <c r="B29" s="8"/>
      <c r="C29" s="8"/>
      <c r="D29" s="8"/>
      <c r="E29" s="8"/>
      <c r="F29" s="8">
        <f t="shared" ref="F29:AK29" si="19">+F9-F24</f>
        <v>-19999.990000000002</v>
      </c>
      <c r="G29" s="8">
        <f t="shared" si="19"/>
        <v>-40000</v>
      </c>
      <c r="H29" s="8">
        <f t="shared" si="19"/>
        <v>-60000</v>
      </c>
      <c r="I29" s="8">
        <f t="shared" si="19"/>
        <v>-79166.668333333335</v>
      </c>
      <c r="J29" s="8">
        <f t="shared" si="19"/>
        <v>-97500.005000000005</v>
      </c>
      <c r="K29" s="8">
        <f t="shared" si="19"/>
        <v>-115000.01</v>
      </c>
      <c r="L29" s="8">
        <f t="shared" si="19"/>
        <v>-130000.01</v>
      </c>
      <c r="M29" s="8">
        <f t="shared" si="19"/>
        <v>-143000.01</v>
      </c>
      <c r="N29" s="8">
        <f t="shared" si="19"/>
        <v>-154000.01</v>
      </c>
      <c r="O29" s="8">
        <f t="shared" si="19"/>
        <v>-163000.01</v>
      </c>
      <c r="P29" s="8">
        <f t="shared" si="19"/>
        <v>-170000.01</v>
      </c>
      <c r="Q29" s="8">
        <f t="shared" si="19"/>
        <v>-175000.01</v>
      </c>
      <c r="R29" s="8">
        <f t="shared" si="19"/>
        <v>-179900.01</v>
      </c>
      <c r="S29" s="8">
        <f t="shared" si="19"/>
        <v>-184700.01</v>
      </c>
      <c r="T29" s="8">
        <f t="shared" si="19"/>
        <v>-189400.01</v>
      </c>
      <c r="U29" s="8">
        <f t="shared" si="19"/>
        <v>-194000.01</v>
      </c>
      <c r="V29" s="8">
        <f t="shared" si="19"/>
        <v>-198500.01</v>
      </c>
      <c r="W29" s="8">
        <f t="shared" si="19"/>
        <v>-202900.01</v>
      </c>
      <c r="X29" s="8">
        <f t="shared" si="19"/>
        <v>-207200.01</v>
      </c>
      <c r="Y29" s="8">
        <f t="shared" si="19"/>
        <v>-211400.01</v>
      </c>
      <c r="Z29" s="8">
        <f t="shared" si="19"/>
        <v>-215500.01</v>
      </c>
      <c r="AA29" s="8">
        <f t="shared" si="19"/>
        <v>-199500.01</v>
      </c>
      <c r="AB29" s="8">
        <f t="shared" si="19"/>
        <v>-183400.01</v>
      </c>
      <c r="AC29" s="8">
        <f t="shared" si="19"/>
        <v>-168033.34166666667</v>
      </c>
      <c r="AD29" s="8">
        <f t="shared" si="19"/>
        <v>-153400.005</v>
      </c>
      <c r="AE29" s="8">
        <f t="shared" si="19"/>
        <v>-139500</v>
      </c>
      <c r="AF29" s="8">
        <f t="shared" si="19"/>
        <v>-128000</v>
      </c>
      <c r="AG29" s="8">
        <f t="shared" si="19"/>
        <v>-118400</v>
      </c>
      <c r="AH29" s="8">
        <f t="shared" si="19"/>
        <v>-110700</v>
      </c>
      <c r="AI29" s="8">
        <f t="shared" si="19"/>
        <v>-104900</v>
      </c>
      <c r="AJ29" s="8">
        <f t="shared" si="19"/>
        <v>-101000</v>
      </c>
      <c r="AK29" s="8">
        <f t="shared" si="19"/>
        <v>-99000</v>
      </c>
      <c r="AL29" s="8">
        <f t="shared" ref="AL29:BO29" si="20">+AL9-AL24</f>
        <v>-96983.333333333023</v>
      </c>
      <c r="AM29" s="8">
        <f t="shared" si="20"/>
        <v>-95200</v>
      </c>
      <c r="AN29" s="8">
        <f t="shared" si="20"/>
        <v>-93650</v>
      </c>
      <c r="AO29" s="8">
        <f t="shared" si="20"/>
        <v>-92333.333333333023</v>
      </c>
      <c r="AP29" s="8">
        <f t="shared" si="20"/>
        <v>-91250</v>
      </c>
      <c r="AQ29" s="8">
        <f t="shared" si="20"/>
        <v>-90400</v>
      </c>
      <c r="AR29" s="8">
        <f t="shared" si="20"/>
        <v>-89783.333333333023</v>
      </c>
      <c r="AS29" s="8">
        <f t="shared" si="20"/>
        <v>-89400</v>
      </c>
      <c r="AT29" s="8">
        <f t="shared" si="20"/>
        <v>-89250</v>
      </c>
      <c r="AU29" s="8">
        <f t="shared" si="20"/>
        <v>-89333.333333333023</v>
      </c>
      <c r="AV29" s="8">
        <f t="shared" si="20"/>
        <v>-89650</v>
      </c>
      <c r="AW29" s="8">
        <f t="shared" si="20"/>
        <v>-90200</v>
      </c>
      <c r="AX29" s="8">
        <f t="shared" si="20"/>
        <v>-90983.333333333023</v>
      </c>
      <c r="AY29" s="8">
        <f t="shared" si="20"/>
        <v>-92000</v>
      </c>
      <c r="AZ29" s="8">
        <f t="shared" si="20"/>
        <v>-93250</v>
      </c>
      <c r="BA29" s="8">
        <f t="shared" si="20"/>
        <v>-94733.333333333023</v>
      </c>
      <c r="BB29" s="8">
        <f t="shared" si="20"/>
        <v>-96450</v>
      </c>
      <c r="BC29" s="8">
        <f t="shared" si="20"/>
        <v>-98400</v>
      </c>
      <c r="BD29" s="8">
        <f t="shared" si="20"/>
        <v>-100583.33333333302</v>
      </c>
      <c r="BE29" s="8">
        <f t="shared" si="20"/>
        <v>-103000</v>
      </c>
      <c r="BF29" s="8">
        <f t="shared" si="20"/>
        <v>-105500</v>
      </c>
      <c r="BG29" s="8">
        <f t="shared" si="20"/>
        <v>-108000</v>
      </c>
      <c r="BH29" s="8">
        <f t="shared" si="20"/>
        <v>-110500</v>
      </c>
      <c r="BI29" s="8">
        <f t="shared" si="20"/>
        <v>-113000</v>
      </c>
      <c r="BJ29" s="8">
        <f t="shared" si="20"/>
        <v>-115500</v>
      </c>
      <c r="BK29" s="8">
        <f t="shared" si="20"/>
        <v>-118000</v>
      </c>
      <c r="BL29" s="8">
        <f t="shared" si="20"/>
        <v>-120500</v>
      </c>
      <c r="BM29" s="8">
        <f t="shared" si="20"/>
        <v>-123000</v>
      </c>
      <c r="BN29" s="8">
        <f t="shared" si="20"/>
        <v>-125500</v>
      </c>
      <c r="BO29" s="8">
        <f t="shared" si="20"/>
        <v>-128000</v>
      </c>
    </row>
    <row r="30" spans="1:67">
      <c r="B30" s="8"/>
      <c r="C30" s="8"/>
      <c r="D30" s="8"/>
      <c r="E30" s="8"/>
      <c r="F30" s="8">
        <f t="shared" ref="F30:AK30" si="21">+F10-F25</f>
        <v>0</v>
      </c>
      <c r="G30" s="8">
        <f t="shared" si="21"/>
        <v>0</v>
      </c>
      <c r="H30" s="8">
        <f t="shared" si="21"/>
        <v>0</v>
      </c>
      <c r="I30" s="8">
        <f t="shared" si="21"/>
        <v>0</v>
      </c>
      <c r="J30" s="8">
        <f t="shared" si="21"/>
        <v>0</v>
      </c>
      <c r="K30" s="8">
        <f t="shared" si="21"/>
        <v>0</v>
      </c>
      <c r="L30" s="8">
        <f t="shared" si="21"/>
        <v>0</v>
      </c>
      <c r="M30" s="8">
        <f t="shared" si="21"/>
        <v>0</v>
      </c>
      <c r="N30" s="8">
        <f t="shared" si="21"/>
        <v>0</v>
      </c>
      <c r="O30" s="8">
        <f t="shared" si="21"/>
        <v>0</v>
      </c>
      <c r="P30" s="8">
        <f t="shared" si="21"/>
        <v>0</v>
      </c>
      <c r="Q30" s="8">
        <f t="shared" si="21"/>
        <v>0</v>
      </c>
      <c r="R30" s="8">
        <f t="shared" si="21"/>
        <v>0</v>
      </c>
      <c r="S30" s="8">
        <f t="shared" si="21"/>
        <v>0</v>
      </c>
      <c r="T30" s="8">
        <f t="shared" si="21"/>
        <v>0</v>
      </c>
      <c r="U30" s="8">
        <f t="shared" si="21"/>
        <v>0</v>
      </c>
      <c r="V30" s="8">
        <f t="shared" si="21"/>
        <v>0</v>
      </c>
      <c r="W30" s="8">
        <f t="shared" si="21"/>
        <v>0</v>
      </c>
      <c r="X30" s="8">
        <f t="shared" si="21"/>
        <v>0</v>
      </c>
      <c r="Y30" s="8">
        <f t="shared" si="21"/>
        <v>0</v>
      </c>
      <c r="Z30" s="8">
        <f t="shared" si="21"/>
        <v>0</v>
      </c>
      <c r="AA30" s="8">
        <f t="shared" si="21"/>
        <v>-19999.990000000002</v>
      </c>
      <c r="AB30" s="8">
        <f t="shared" si="21"/>
        <v>-40000</v>
      </c>
      <c r="AC30" s="8">
        <f t="shared" si="21"/>
        <v>-59166.668333333335</v>
      </c>
      <c r="AD30" s="8">
        <f t="shared" si="21"/>
        <v>-77500.005000000005</v>
      </c>
      <c r="AE30" s="8">
        <f t="shared" si="21"/>
        <v>-95000.01</v>
      </c>
      <c r="AF30" s="8">
        <f t="shared" si="21"/>
        <v>-110000.01</v>
      </c>
      <c r="AG30" s="8">
        <f t="shared" si="21"/>
        <v>-123000.01000000001</v>
      </c>
      <c r="AH30" s="8">
        <f t="shared" si="21"/>
        <v>-134000.01</v>
      </c>
      <c r="AI30" s="8">
        <f t="shared" si="21"/>
        <v>-143000.01</v>
      </c>
      <c r="AJ30" s="8">
        <f t="shared" si="21"/>
        <v>-150000.01</v>
      </c>
      <c r="AK30" s="8">
        <f t="shared" si="21"/>
        <v>-155000.01</v>
      </c>
      <c r="AL30" s="8">
        <f t="shared" ref="AL30:BO30" si="22">+AL10-AL25</f>
        <v>-160150.01</v>
      </c>
      <c r="AM30" s="8">
        <f t="shared" si="22"/>
        <v>-165200.01</v>
      </c>
      <c r="AN30" s="8">
        <f t="shared" si="22"/>
        <v>-170150.01</v>
      </c>
      <c r="AO30" s="8">
        <f t="shared" si="22"/>
        <v>-175000.01</v>
      </c>
      <c r="AP30" s="8">
        <f t="shared" si="22"/>
        <v>-179750.01</v>
      </c>
      <c r="AQ30" s="8">
        <f t="shared" si="22"/>
        <v>-184400.01</v>
      </c>
      <c r="AR30" s="8">
        <f t="shared" si="22"/>
        <v>-188950.01</v>
      </c>
      <c r="AS30" s="8">
        <f t="shared" si="22"/>
        <v>-193400.01</v>
      </c>
      <c r="AT30" s="8">
        <f t="shared" si="22"/>
        <v>-197750.01</v>
      </c>
      <c r="AU30" s="8">
        <f t="shared" si="22"/>
        <v>-202000.01</v>
      </c>
      <c r="AV30" s="8">
        <f t="shared" si="22"/>
        <v>-206150.01</v>
      </c>
      <c r="AW30" s="8">
        <f t="shared" si="22"/>
        <v>-210200.01</v>
      </c>
      <c r="AX30" s="8">
        <f t="shared" si="22"/>
        <v>-214150.01</v>
      </c>
      <c r="AY30" s="8">
        <f t="shared" si="22"/>
        <v>-218000.01</v>
      </c>
      <c r="AZ30" s="8">
        <f t="shared" si="22"/>
        <v>-221750.01</v>
      </c>
      <c r="BA30" s="8">
        <f t="shared" si="22"/>
        <v>-225400.01</v>
      </c>
      <c r="BB30" s="8">
        <f t="shared" si="22"/>
        <v>-228950.01</v>
      </c>
      <c r="BC30" s="8">
        <f t="shared" si="22"/>
        <v>-232400.01</v>
      </c>
      <c r="BD30" s="8">
        <f t="shared" si="22"/>
        <v>-235750.01</v>
      </c>
      <c r="BE30" s="8">
        <f t="shared" si="22"/>
        <v>-239000.01</v>
      </c>
      <c r="BF30" s="8">
        <f t="shared" si="22"/>
        <v>-242300.01</v>
      </c>
      <c r="BG30" s="8">
        <f t="shared" si="22"/>
        <v>-245733.34333333303</v>
      </c>
      <c r="BH30" s="8">
        <f t="shared" si="22"/>
        <v>-249300.01</v>
      </c>
      <c r="BI30" s="8">
        <f t="shared" si="22"/>
        <v>-253000.01</v>
      </c>
      <c r="BJ30" s="8">
        <f t="shared" si="22"/>
        <v>-256833.34333333303</v>
      </c>
      <c r="BK30" s="8">
        <f t="shared" si="22"/>
        <v>-260800.01</v>
      </c>
      <c r="BL30" s="8">
        <f t="shared" si="22"/>
        <v>-264900.01</v>
      </c>
      <c r="BM30" s="8">
        <f t="shared" si="22"/>
        <v>-269133.34333333303</v>
      </c>
      <c r="BN30" s="8">
        <f t="shared" si="22"/>
        <v>-273500.01</v>
      </c>
      <c r="BO30" s="8">
        <f t="shared" si="22"/>
        <v>-278000.01</v>
      </c>
    </row>
    <row r="31" spans="1:67">
      <c r="B31" s="8"/>
      <c r="C31" s="8"/>
      <c r="D31" s="8"/>
      <c r="E31" s="8"/>
      <c r="F31" s="8">
        <f t="shared" ref="F31:AK31" si="23">+F29+F30</f>
        <v>-19999.990000000002</v>
      </c>
      <c r="G31" s="8">
        <f t="shared" si="23"/>
        <v>-40000</v>
      </c>
      <c r="H31" s="8">
        <f t="shared" si="23"/>
        <v>-60000</v>
      </c>
      <c r="I31" s="8">
        <f t="shared" si="23"/>
        <v>-79166.668333333335</v>
      </c>
      <c r="J31" s="8">
        <f t="shared" si="23"/>
        <v>-97500.005000000005</v>
      </c>
      <c r="K31" s="8">
        <f t="shared" si="23"/>
        <v>-115000.01</v>
      </c>
      <c r="L31" s="8">
        <f t="shared" si="23"/>
        <v>-130000.01</v>
      </c>
      <c r="M31" s="8">
        <f t="shared" si="23"/>
        <v>-143000.01</v>
      </c>
      <c r="N31" s="8">
        <f t="shared" si="23"/>
        <v>-154000.01</v>
      </c>
      <c r="O31" s="8">
        <f t="shared" si="23"/>
        <v>-163000.01</v>
      </c>
      <c r="P31" s="8">
        <f t="shared" si="23"/>
        <v>-170000.01</v>
      </c>
      <c r="Q31" s="8">
        <f t="shared" si="23"/>
        <v>-175000.01</v>
      </c>
      <c r="R31" s="8">
        <f t="shared" si="23"/>
        <v>-179900.01</v>
      </c>
      <c r="S31" s="8">
        <f t="shared" si="23"/>
        <v>-184700.01</v>
      </c>
      <c r="T31" s="8">
        <f t="shared" si="23"/>
        <v>-189400.01</v>
      </c>
      <c r="U31" s="8">
        <f t="shared" si="23"/>
        <v>-194000.01</v>
      </c>
      <c r="V31" s="8">
        <f t="shared" si="23"/>
        <v>-198500.01</v>
      </c>
      <c r="W31" s="8">
        <f t="shared" si="23"/>
        <v>-202900.01</v>
      </c>
      <c r="X31" s="8">
        <f t="shared" si="23"/>
        <v>-207200.01</v>
      </c>
      <c r="Y31" s="8">
        <f t="shared" si="23"/>
        <v>-211400.01</v>
      </c>
      <c r="Z31" s="8">
        <f t="shared" si="23"/>
        <v>-215500.01</v>
      </c>
      <c r="AA31" s="8">
        <f t="shared" si="23"/>
        <v>-219500</v>
      </c>
      <c r="AB31" s="8">
        <f t="shared" si="23"/>
        <v>-223400.01</v>
      </c>
      <c r="AC31" s="8">
        <f t="shared" si="23"/>
        <v>-227200.01</v>
      </c>
      <c r="AD31" s="8">
        <f t="shared" si="23"/>
        <v>-230900.01</v>
      </c>
      <c r="AE31" s="8">
        <f t="shared" si="23"/>
        <v>-234500.01</v>
      </c>
      <c r="AF31" s="8">
        <f t="shared" si="23"/>
        <v>-238000.01</v>
      </c>
      <c r="AG31" s="8">
        <f t="shared" si="23"/>
        <v>-241400.01</v>
      </c>
      <c r="AH31" s="8">
        <f t="shared" si="23"/>
        <v>-244700.01</v>
      </c>
      <c r="AI31" s="8">
        <f t="shared" si="23"/>
        <v>-247900.01</v>
      </c>
      <c r="AJ31" s="8">
        <f t="shared" si="23"/>
        <v>-251000.01</v>
      </c>
      <c r="AK31" s="8">
        <f t="shared" si="23"/>
        <v>-254000.01</v>
      </c>
      <c r="AL31" s="8">
        <f t="shared" ref="AL31:BO31" si="24">+AL29+AL30</f>
        <v>-257133.34333333303</v>
      </c>
      <c r="AM31" s="8">
        <f t="shared" si="24"/>
        <v>-260400.01</v>
      </c>
      <c r="AN31" s="8">
        <f t="shared" si="24"/>
        <v>-263800.01</v>
      </c>
      <c r="AO31" s="8">
        <f t="shared" si="24"/>
        <v>-267333.34333333303</v>
      </c>
      <c r="AP31" s="8">
        <f t="shared" si="24"/>
        <v>-271000.01</v>
      </c>
      <c r="AQ31" s="8">
        <f t="shared" si="24"/>
        <v>-274800.01</v>
      </c>
      <c r="AR31" s="8">
        <f t="shared" si="24"/>
        <v>-278733.34333333303</v>
      </c>
      <c r="AS31" s="8">
        <f t="shared" si="24"/>
        <v>-282800.01</v>
      </c>
      <c r="AT31" s="8">
        <f t="shared" si="24"/>
        <v>-287000.01</v>
      </c>
      <c r="AU31" s="8">
        <f t="shared" si="24"/>
        <v>-291333.34333333303</v>
      </c>
      <c r="AV31" s="8">
        <f t="shared" si="24"/>
        <v>-295800.01</v>
      </c>
      <c r="AW31" s="8">
        <f t="shared" si="24"/>
        <v>-300400.01</v>
      </c>
      <c r="AX31" s="8">
        <f t="shared" si="24"/>
        <v>-305133.34333333303</v>
      </c>
      <c r="AY31" s="8">
        <f t="shared" si="24"/>
        <v>-310000.01</v>
      </c>
      <c r="AZ31" s="8">
        <f t="shared" si="24"/>
        <v>-315000.01</v>
      </c>
      <c r="BA31" s="8">
        <f t="shared" si="24"/>
        <v>-320133.34333333303</v>
      </c>
      <c r="BB31" s="8">
        <f t="shared" si="24"/>
        <v>-325400.01</v>
      </c>
      <c r="BC31" s="8">
        <f t="shared" si="24"/>
        <v>-330800.01</v>
      </c>
      <c r="BD31" s="8">
        <f t="shared" si="24"/>
        <v>-336333.34333333303</v>
      </c>
      <c r="BE31" s="8">
        <f t="shared" si="24"/>
        <v>-342000.01</v>
      </c>
      <c r="BF31" s="8">
        <f t="shared" si="24"/>
        <v>-347800.01</v>
      </c>
      <c r="BG31" s="8">
        <f t="shared" si="24"/>
        <v>-353733.34333333303</v>
      </c>
      <c r="BH31" s="8">
        <f t="shared" si="24"/>
        <v>-359800.01</v>
      </c>
      <c r="BI31" s="8">
        <f t="shared" si="24"/>
        <v>-366000.01</v>
      </c>
      <c r="BJ31" s="8">
        <f t="shared" si="24"/>
        <v>-372333.34333333303</v>
      </c>
      <c r="BK31" s="8">
        <f t="shared" si="24"/>
        <v>-378800.01</v>
      </c>
      <c r="BL31" s="8">
        <f t="shared" si="24"/>
        <v>-385400.01</v>
      </c>
      <c r="BM31" s="8">
        <f t="shared" si="24"/>
        <v>-392133.34333333303</v>
      </c>
      <c r="BN31" s="8">
        <f t="shared" si="24"/>
        <v>-399000.01</v>
      </c>
      <c r="BO31" s="8">
        <f t="shared" si="24"/>
        <v>-406000.01</v>
      </c>
    </row>
    <row r="32" spans="1:67">
      <c r="B32" s="8"/>
      <c r="C32" s="8"/>
      <c r="D32" s="8"/>
      <c r="E32" s="8"/>
      <c r="F32" s="8"/>
      <c r="G32" s="8">
        <f t="shared" ref="G32:AL32" si="25">+G31-F31</f>
        <v>-20000.009999999998</v>
      </c>
      <c r="H32" s="8">
        <f t="shared" si="25"/>
        <v>-20000</v>
      </c>
      <c r="I32" s="8">
        <f t="shared" si="25"/>
        <v>-19166.668333333335</v>
      </c>
      <c r="J32" s="8">
        <f t="shared" si="25"/>
        <v>-18333.33666666667</v>
      </c>
      <c r="K32" s="8">
        <f t="shared" si="25"/>
        <v>-17500.00499999999</v>
      </c>
      <c r="L32" s="8">
        <f t="shared" si="25"/>
        <v>-15000</v>
      </c>
      <c r="M32" s="8">
        <f t="shared" si="25"/>
        <v>-13000.000000000015</v>
      </c>
      <c r="N32" s="8">
        <f t="shared" si="25"/>
        <v>-11000</v>
      </c>
      <c r="O32" s="8">
        <f t="shared" si="25"/>
        <v>-9000</v>
      </c>
      <c r="P32" s="8">
        <f t="shared" si="25"/>
        <v>-7000</v>
      </c>
      <c r="Q32" s="8">
        <f t="shared" si="25"/>
        <v>-5000</v>
      </c>
      <c r="R32" s="8">
        <f t="shared" si="25"/>
        <v>-4900</v>
      </c>
      <c r="S32" s="8">
        <f t="shared" si="25"/>
        <v>-4800</v>
      </c>
      <c r="T32" s="8">
        <f t="shared" si="25"/>
        <v>-4700</v>
      </c>
      <c r="U32" s="8">
        <f t="shared" si="25"/>
        <v>-4600</v>
      </c>
      <c r="V32" s="8">
        <f t="shared" si="25"/>
        <v>-4500</v>
      </c>
      <c r="W32" s="8">
        <f t="shared" si="25"/>
        <v>-4400</v>
      </c>
      <c r="X32" s="8">
        <f t="shared" si="25"/>
        <v>-4300</v>
      </c>
      <c r="Y32" s="8">
        <f t="shared" si="25"/>
        <v>-4200</v>
      </c>
      <c r="Z32" s="72">
        <f t="shared" si="25"/>
        <v>-4100</v>
      </c>
      <c r="AA32" s="72">
        <f t="shared" si="25"/>
        <v>-3999.9899999999907</v>
      </c>
      <c r="AB32" s="72">
        <f t="shared" si="25"/>
        <v>-3900.0100000000093</v>
      </c>
      <c r="AC32" s="72">
        <f t="shared" si="25"/>
        <v>-3800</v>
      </c>
      <c r="AD32" s="8">
        <f t="shared" si="25"/>
        <v>-3700</v>
      </c>
      <c r="AE32" s="8">
        <f t="shared" si="25"/>
        <v>-3600</v>
      </c>
      <c r="AF32" s="8">
        <f t="shared" si="25"/>
        <v>-3500</v>
      </c>
      <c r="AG32" s="8">
        <f t="shared" si="25"/>
        <v>-3400</v>
      </c>
      <c r="AH32" s="8">
        <f t="shared" si="25"/>
        <v>-3300</v>
      </c>
      <c r="AI32" s="8">
        <f t="shared" si="25"/>
        <v>-3200</v>
      </c>
      <c r="AJ32" s="8">
        <f t="shared" si="25"/>
        <v>-3100</v>
      </c>
      <c r="AK32" s="8">
        <f t="shared" si="25"/>
        <v>-3000</v>
      </c>
      <c r="AL32" s="8">
        <f t="shared" si="25"/>
        <v>-3133.3333333330229</v>
      </c>
      <c r="AM32" s="8">
        <f t="shared" ref="AM32:BO32" si="26">+AM31-AL31</f>
        <v>-3266.6666666669771</v>
      </c>
      <c r="AN32" s="8">
        <f t="shared" si="26"/>
        <v>-3400</v>
      </c>
      <c r="AO32" s="8">
        <f t="shared" si="26"/>
        <v>-3533.3333333330229</v>
      </c>
      <c r="AP32" s="8">
        <f t="shared" si="26"/>
        <v>-3666.6666666669771</v>
      </c>
      <c r="AQ32" s="8">
        <f t="shared" si="26"/>
        <v>-3800</v>
      </c>
      <c r="AR32" s="8">
        <f t="shared" si="26"/>
        <v>-3933.3333333330229</v>
      </c>
      <c r="AS32" s="8">
        <f t="shared" si="26"/>
        <v>-4066.6666666669771</v>
      </c>
      <c r="AT32" s="8">
        <f t="shared" si="26"/>
        <v>-4200</v>
      </c>
      <c r="AU32" s="8">
        <f t="shared" si="26"/>
        <v>-4333.3333333330229</v>
      </c>
      <c r="AV32" s="8">
        <f t="shared" si="26"/>
        <v>-4466.6666666669771</v>
      </c>
      <c r="AW32" s="8">
        <f t="shared" si="26"/>
        <v>-4600</v>
      </c>
      <c r="AX32" s="8">
        <f t="shared" si="26"/>
        <v>-4733.3333333330229</v>
      </c>
      <c r="AY32" s="8">
        <f t="shared" si="26"/>
        <v>-4866.6666666669771</v>
      </c>
      <c r="AZ32" s="8">
        <f t="shared" si="26"/>
        <v>-5000</v>
      </c>
      <c r="BA32" s="8">
        <f t="shared" si="26"/>
        <v>-5133.3333333330229</v>
      </c>
      <c r="BB32" s="8">
        <f t="shared" si="26"/>
        <v>-5266.6666666669771</v>
      </c>
      <c r="BC32" s="8">
        <f t="shared" si="26"/>
        <v>-5400</v>
      </c>
      <c r="BD32" s="8">
        <f t="shared" si="26"/>
        <v>-5533.3333333330229</v>
      </c>
      <c r="BE32" s="8">
        <f t="shared" si="26"/>
        <v>-5666.6666666669771</v>
      </c>
      <c r="BF32" s="8">
        <f t="shared" si="26"/>
        <v>-5800</v>
      </c>
      <c r="BG32" s="8">
        <f t="shared" si="26"/>
        <v>-5933.3333333330229</v>
      </c>
      <c r="BH32" s="8">
        <f t="shared" si="26"/>
        <v>-6066.6666666669771</v>
      </c>
      <c r="BI32" s="8">
        <f t="shared" si="26"/>
        <v>-6200</v>
      </c>
      <c r="BJ32" s="8">
        <f t="shared" si="26"/>
        <v>-6333.3333333330229</v>
      </c>
      <c r="BK32" s="8">
        <f t="shared" si="26"/>
        <v>-6466.6666666669771</v>
      </c>
      <c r="BL32" s="8">
        <f t="shared" si="26"/>
        <v>-6600</v>
      </c>
      <c r="BM32" s="8">
        <f t="shared" si="26"/>
        <v>-6733.3333333330229</v>
      </c>
      <c r="BN32" s="8">
        <f t="shared" si="26"/>
        <v>-6866.6666666669771</v>
      </c>
      <c r="BO32" s="8">
        <f t="shared" si="26"/>
        <v>-7000</v>
      </c>
    </row>
    <row r="33" spans="2:67">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row>
    <row r="34" spans="2:67">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row>
    <row r="35" spans="2:67">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row>
    <row r="36" spans="2:67">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row>
    <row r="37" spans="2:67">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row>
    <row r="38" spans="2:67">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row>
    <row r="39" spans="2:67">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row>
    <row r="40" spans="2:67">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row>
    <row r="41" spans="2:67">
      <c r="B41" s="8"/>
    </row>
  </sheetData>
  <pageMargins left="0" right="0" top="0.39370078740157505" bottom="0.39370078740157505" header="0" footer="0"/>
  <pageSetup paperSize="0" fitToWidth="0" fitToHeight="0" pageOrder="overThenDown" orientation="portrait" useFirstPageNumber="1" horizontalDpi="0" verticalDpi="0" copies="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53"/>
  <sheetViews>
    <sheetView zoomScale="70" zoomScaleNormal="70" workbookViewId="0">
      <selection activeCell="G50" sqref="G50"/>
    </sheetView>
  </sheetViews>
  <sheetFormatPr baseColWidth="10" defaultColWidth="11" defaultRowHeight="14.25"/>
  <cols>
    <col min="1" max="1" width="31.375" customWidth="1"/>
    <col min="2" max="2" width="8.625" customWidth="1"/>
    <col min="3" max="3" width="7.625" customWidth="1"/>
    <col min="4" max="67" width="7.125" customWidth="1"/>
    <col min="68" max="68" width="10.625" customWidth="1"/>
    <col min="69" max="69" width="12.625" customWidth="1"/>
    <col min="70" max="70" width="13.625" customWidth="1"/>
    <col min="71" max="71" width="10.625" customWidth="1"/>
    <col min="72" max="72" width="11" customWidth="1"/>
  </cols>
  <sheetData>
    <row r="1" spans="1:70">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row>
    <row r="2" spans="1:70">
      <c r="A2" s="1"/>
      <c r="B2">
        <v>2015</v>
      </c>
      <c r="C2">
        <v>2016</v>
      </c>
      <c r="D2">
        <v>2017</v>
      </c>
      <c r="E2">
        <v>2018</v>
      </c>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c r="AL2">
        <v>2051</v>
      </c>
      <c r="AM2">
        <v>2052</v>
      </c>
      <c r="AN2">
        <v>2053</v>
      </c>
      <c r="AO2">
        <v>2054</v>
      </c>
      <c r="AP2">
        <v>2055</v>
      </c>
      <c r="AQ2">
        <v>2056</v>
      </c>
      <c r="AR2">
        <v>2057</v>
      </c>
      <c r="AS2">
        <v>2058</v>
      </c>
      <c r="AT2">
        <v>2059</v>
      </c>
      <c r="AU2">
        <v>2060</v>
      </c>
      <c r="AV2">
        <v>2061</v>
      </c>
      <c r="AW2">
        <v>2062</v>
      </c>
      <c r="AX2">
        <v>2063</v>
      </c>
      <c r="AY2">
        <v>2064</v>
      </c>
      <c r="AZ2">
        <v>2065</v>
      </c>
      <c r="BA2">
        <v>2066</v>
      </c>
      <c r="BB2">
        <v>2067</v>
      </c>
      <c r="BC2">
        <v>2068</v>
      </c>
      <c r="BD2">
        <v>2069</v>
      </c>
      <c r="BE2">
        <v>2070</v>
      </c>
      <c r="BF2">
        <v>2071</v>
      </c>
      <c r="BG2">
        <v>2072</v>
      </c>
      <c r="BH2">
        <v>2073</v>
      </c>
      <c r="BI2">
        <v>2074</v>
      </c>
      <c r="BJ2">
        <v>2075</v>
      </c>
      <c r="BK2">
        <v>2076</v>
      </c>
      <c r="BL2">
        <v>2077</v>
      </c>
      <c r="BM2">
        <v>2078</v>
      </c>
      <c r="BN2">
        <v>2079</v>
      </c>
      <c r="BO2">
        <v>2080</v>
      </c>
    </row>
    <row r="3" spans="1:70" ht="28.5">
      <c r="A3" s="3" t="s">
        <v>165</v>
      </c>
      <c r="B3" s="69">
        <f>1000*Hypothèses_et_résultats!C18</f>
        <v>80337.372808082306</v>
      </c>
      <c r="C3" s="26">
        <v>79777.172808082294</v>
      </c>
      <c r="D3" s="26">
        <v>78164.662808082299</v>
      </c>
      <c r="E3" s="26">
        <v>76305.492808082257</v>
      </c>
      <c r="F3" s="26">
        <f>1000*Hypothèses_et_résultats!D18</f>
        <v>76373.432808082303</v>
      </c>
      <c r="G3" s="26">
        <v>76395.932808082303</v>
      </c>
      <c r="H3" s="69">
        <f>1000*Hypothèses_et_résultats!E18</f>
        <v>76561.262808082305</v>
      </c>
      <c r="I3" s="26">
        <f>H3+($L3-$H3)/4</f>
        <v>69920.947106061736</v>
      </c>
      <c r="J3" s="26">
        <f>I3+($L3-$F3)/6</f>
        <v>65525.374971381352</v>
      </c>
      <c r="K3" s="26">
        <f>J3+($L3-$F3)/6</f>
        <v>61129.802836700968</v>
      </c>
      <c r="L3" s="69">
        <f>1000*Hypothèses_et_résultats!F18</f>
        <v>50000</v>
      </c>
      <c r="M3" s="26">
        <f>L3+($Q3-$L3)/5</f>
        <v>43000</v>
      </c>
      <c r="N3" s="26">
        <f>M3+($Q3-$L3)/5</f>
        <v>36000</v>
      </c>
      <c r="O3" s="26">
        <f>N3+($Q3-$L3)/5</f>
        <v>29000</v>
      </c>
      <c r="P3" s="26">
        <f>O3+($Q3-$L3)/5</f>
        <v>22000</v>
      </c>
      <c r="Q3" s="69">
        <f>1000*Hypothèses_et_résultats!$G$18</f>
        <v>15000</v>
      </c>
      <c r="R3" s="26">
        <f t="shared" ref="R3:AJ3" si="0">Q3+($AK3-$Q3)/20</f>
        <v>14300</v>
      </c>
      <c r="S3" s="26">
        <f t="shared" si="0"/>
        <v>13600</v>
      </c>
      <c r="T3" s="26">
        <f t="shared" si="0"/>
        <v>12900</v>
      </c>
      <c r="U3" s="26">
        <f t="shared" si="0"/>
        <v>12200</v>
      </c>
      <c r="V3" s="26">
        <f t="shared" si="0"/>
        <v>11500</v>
      </c>
      <c r="W3" s="26">
        <f t="shared" si="0"/>
        <v>10800</v>
      </c>
      <c r="X3" s="26">
        <f t="shared" si="0"/>
        <v>10100</v>
      </c>
      <c r="Y3" s="26">
        <f t="shared" si="0"/>
        <v>9400</v>
      </c>
      <c r="Z3" s="26">
        <f t="shared" si="0"/>
        <v>8700</v>
      </c>
      <c r="AA3" s="26">
        <f t="shared" si="0"/>
        <v>8000</v>
      </c>
      <c r="AB3" s="26">
        <f t="shared" si="0"/>
        <v>7300</v>
      </c>
      <c r="AC3" s="26">
        <f t="shared" si="0"/>
        <v>6600</v>
      </c>
      <c r="AD3" s="26">
        <f t="shared" si="0"/>
        <v>5900</v>
      </c>
      <c r="AE3" s="26">
        <f t="shared" si="0"/>
        <v>5200</v>
      </c>
      <c r="AF3" s="26">
        <f t="shared" si="0"/>
        <v>4500</v>
      </c>
      <c r="AG3" s="26">
        <f t="shared" si="0"/>
        <v>3800</v>
      </c>
      <c r="AH3" s="26">
        <f t="shared" si="0"/>
        <v>3100</v>
      </c>
      <c r="AI3" s="26">
        <f t="shared" si="0"/>
        <v>2400</v>
      </c>
      <c r="AJ3" s="26">
        <f t="shared" si="0"/>
        <v>1700</v>
      </c>
      <c r="AK3" s="69">
        <f>1000*Hypothèses_et_résultats!$H$18</f>
        <v>1000</v>
      </c>
      <c r="AL3" s="26">
        <f t="shared" ref="AL3:BN3" si="1">AK3+($BO3-$AK3)/30</f>
        <v>1133.3333333333333</v>
      </c>
      <c r="AM3" s="26">
        <f t="shared" si="1"/>
        <v>1266.6666666666665</v>
      </c>
      <c r="AN3" s="26">
        <f t="shared" si="1"/>
        <v>1399.9999999999998</v>
      </c>
      <c r="AO3" s="26">
        <f t="shared" si="1"/>
        <v>1533.333333333333</v>
      </c>
      <c r="AP3" s="26">
        <f t="shared" si="1"/>
        <v>1666.6666666666663</v>
      </c>
      <c r="AQ3" s="26">
        <f t="shared" si="1"/>
        <v>1799.9999999999995</v>
      </c>
      <c r="AR3" s="26">
        <f t="shared" si="1"/>
        <v>1933.3333333333328</v>
      </c>
      <c r="AS3" s="26">
        <f t="shared" si="1"/>
        <v>2066.6666666666661</v>
      </c>
      <c r="AT3" s="26">
        <f t="shared" si="1"/>
        <v>2199.9999999999995</v>
      </c>
      <c r="AU3" s="26">
        <f t="shared" si="1"/>
        <v>2333.333333333333</v>
      </c>
      <c r="AV3" s="26">
        <f t="shared" si="1"/>
        <v>2466.6666666666665</v>
      </c>
      <c r="AW3" s="26">
        <f t="shared" si="1"/>
        <v>2600</v>
      </c>
      <c r="AX3" s="26">
        <f t="shared" si="1"/>
        <v>2733.3333333333335</v>
      </c>
      <c r="AY3" s="26">
        <f t="shared" si="1"/>
        <v>2866.666666666667</v>
      </c>
      <c r="AZ3" s="26">
        <f t="shared" si="1"/>
        <v>3000.0000000000005</v>
      </c>
      <c r="BA3" s="26">
        <f t="shared" si="1"/>
        <v>3133.3333333333339</v>
      </c>
      <c r="BB3" s="26">
        <f t="shared" si="1"/>
        <v>3266.6666666666674</v>
      </c>
      <c r="BC3" s="26">
        <f t="shared" si="1"/>
        <v>3400.0000000000009</v>
      </c>
      <c r="BD3" s="26">
        <f t="shared" si="1"/>
        <v>3533.3333333333344</v>
      </c>
      <c r="BE3" s="26">
        <f t="shared" si="1"/>
        <v>3666.6666666666679</v>
      </c>
      <c r="BF3" s="26">
        <f t="shared" si="1"/>
        <v>3800.0000000000014</v>
      </c>
      <c r="BG3" s="26">
        <f t="shared" si="1"/>
        <v>3933.3333333333348</v>
      </c>
      <c r="BH3" s="26">
        <f t="shared" si="1"/>
        <v>4066.6666666666683</v>
      </c>
      <c r="BI3" s="26">
        <f t="shared" si="1"/>
        <v>4200.0000000000018</v>
      </c>
      <c r="BJ3" s="26">
        <f t="shared" si="1"/>
        <v>4333.3333333333348</v>
      </c>
      <c r="BK3" s="26">
        <f t="shared" si="1"/>
        <v>4466.6666666666679</v>
      </c>
      <c r="BL3" s="26">
        <f t="shared" si="1"/>
        <v>4600.0000000000009</v>
      </c>
      <c r="BM3" s="26">
        <f t="shared" si="1"/>
        <v>4733.3333333333339</v>
      </c>
      <c r="BN3" s="26">
        <f t="shared" si="1"/>
        <v>4866.666666666667</v>
      </c>
      <c r="BO3" s="69">
        <f>1000*Hypothèses_et_résultats!$I$18</f>
        <v>5000</v>
      </c>
    </row>
    <row r="4" spans="1:70">
      <c r="A4" s="70" t="s">
        <v>164</v>
      </c>
      <c r="B4" s="71">
        <v>0</v>
      </c>
      <c r="C4" s="71">
        <v>0</v>
      </c>
      <c r="D4" s="71">
        <v>0</v>
      </c>
      <c r="E4" s="71">
        <v>0</v>
      </c>
      <c r="F4" s="71">
        <v>0</v>
      </c>
      <c r="G4" s="71">
        <v>0</v>
      </c>
      <c r="H4" s="71">
        <f t="shared" ref="H4:V4" si="2">G3+G4</f>
        <v>76395.932808082303</v>
      </c>
      <c r="I4" s="71">
        <f t="shared" si="2"/>
        <v>152957.19561616459</v>
      </c>
      <c r="J4" s="71">
        <f t="shared" si="2"/>
        <v>222878.14272222633</v>
      </c>
      <c r="K4" s="71">
        <f t="shared" si="2"/>
        <v>288403.51769360766</v>
      </c>
      <c r="L4" s="71">
        <f t="shared" si="2"/>
        <v>349533.32053030864</v>
      </c>
      <c r="M4" s="71">
        <f t="shared" si="2"/>
        <v>399533.32053030864</v>
      </c>
      <c r="N4" s="71">
        <f t="shared" si="2"/>
        <v>442533.32053030864</v>
      </c>
      <c r="O4" s="71">
        <f t="shared" si="2"/>
        <v>478533.32053030864</v>
      </c>
      <c r="P4" s="71">
        <f t="shared" si="2"/>
        <v>507533.32053030864</v>
      </c>
      <c r="Q4" s="71">
        <f t="shared" si="2"/>
        <v>529533.32053030864</v>
      </c>
      <c r="R4" s="71">
        <f t="shared" si="2"/>
        <v>544533.32053030864</v>
      </c>
      <c r="S4" s="71">
        <f t="shared" si="2"/>
        <v>558833.32053030864</v>
      </c>
      <c r="T4" s="71">
        <f t="shared" si="2"/>
        <v>572433.32053030864</v>
      </c>
      <c r="U4" s="71">
        <f t="shared" si="2"/>
        <v>585333.32053030864</v>
      </c>
      <c r="V4" s="71">
        <f t="shared" si="2"/>
        <v>597533.32053030864</v>
      </c>
      <c r="W4" s="71">
        <f>V4+W3</f>
        <v>608333.32053030864</v>
      </c>
      <c r="X4" s="71">
        <f>W4+X3</f>
        <v>618433.32053030864</v>
      </c>
      <c r="Y4" s="71">
        <f>X4+Y3</f>
        <v>627833.32053030864</v>
      </c>
      <c r="Z4" s="71">
        <f>Y4+Z3</f>
        <v>636533.32053030864</v>
      </c>
      <c r="AA4" s="71">
        <f>Z4+AA3</f>
        <v>644533.32053030864</v>
      </c>
      <c r="AB4" s="71">
        <f t="shared" ref="AB4:BO4" si="3">AA4+AB3-H3</f>
        <v>575272.05772222637</v>
      </c>
      <c r="AC4" s="71">
        <f t="shared" si="3"/>
        <v>511951.11061616463</v>
      </c>
      <c r="AD4" s="71">
        <f t="shared" si="3"/>
        <v>452325.7356447833</v>
      </c>
      <c r="AE4" s="71">
        <f t="shared" si="3"/>
        <v>396395.93280808232</v>
      </c>
      <c r="AF4" s="71">
        <f t="shared" si="3"/>
        <v>350895.93280808232</v>
      </c>
      <c r="AG4" s="71">
        <f t="shared" si="3"/>
        <v>311695.93280808232</v>
      </c>
      <c r="AH4" s="71">
        <f t="shared" si="3"/>
        <v>278795.93280808232</v>
      </c>
      <c r="AI4" s="71">
        <f t="shared" si="3"/>
        <v>252195.93280808232</v>
      </c>
      <c r="AJ4" s="71">
        <f t="shared" si="3"/>
        <v>231895.93280808232</v>
      </c>
      <c r="AK4" s="71">
        <f t="shared" si="3"/>
        <v>217895.93280808232</v>
      </c>
      <c r="AL4" s="71">
        <f t="shared" si="3"/>
        <v>204729.26614141566</v>
      </c>
      <c r="AM4" s="71">
        <f t="shared" si="3"/>
        <v>192395.93280808232</v>
      </c>
      <c r="AN4" s="71">
        <f t="shared" si="3"/>
        <v>180895.93280808232</v>
      </c>
      <c r="AO4" s="71">
        <f t="shared" si="3"/>
        <v>170229.26614141566</v>
      </c>
      <c r="AP4" s="71">
        <f t="shared" si="3"/>
        <v>160395.93280808232</v>
      </c>
      <c r="AQ4" s="71">
        <f t="shared" si="3"/>
        <v>151395.93280808232</v>
      </c>
      <c r="AR4" s="71">
        <f t="shared" si="3"/>
        <v>143229.26614141566</v>
      </c>
      <c r="AS4" s="71">
        <f t="shared" si="3"/>
        <v>135895.93280808232</v>
      </c>
      <c r="AT4" s="71">
        <f t="shared" si="3"/>
        <v>129395.93280808232</v>
      </c>
      <c r="AU4" s="71">
        <f t="shared" si="3"/>
        <v>123729.26614141566</v>
      </c>
      <c r="AV4" s="71">
        <f t="shared" si="3"/>
        <v>118895.93280808233</v>
      </c>
      <c r="AW4" s="71">
        <f t="shared" si="3"/>
        <v>114895.93280808233</v>
      </c>
      <c r="AX4" s="71">
        <f t="shared" si="3"/>
        <v>111729.26614141566</v>
      </c>
      <c r="AY4" s="71">
        <f t="shared" si="3"/>
        <v>109395.93280808233</v>
      </c>
      <c r="AZ4" s="71">
        <f t="shared" si="3"/>
        <v>107895.93280808233</v>
      </c>
      <c r="BA4" s="71">
        <f t="shared" si="3"/>
        <v>107229.26614141566</v>
      </c>
      <c r="BB4" s="71">
        <f t="shared" si="3"/>
        <v>107395.93280808233</v>
      </c>
      <c r="BC4" s="71">
        <f t="shared" si="3"/>
        <v>108395.93280808233</v>
      </c>
      <c r="BD4" s="71">
        <f t="shared" si="3"/>
        <v>110229.26614141566</v>
      </c>
      <c r="BE4" s="71">
        <f t="shared" si="3"/>
        <v>112895.93280808233</v>
      </c>
      <c r="BF4" s="71">
        <f t="shared" si="3"/>
        <v>115562.599474749</v>
      </c>
      <c r="BG4" s="71">
        <f t="shared" si="3"/>
        <v>118229.26614141566</v>
      </c>
      <c r="BH4" s="71">
        <f t="shared" si="3"/>
        <v>120895.93280808233</v>
      </c>
      <c r="BI4" s="71">
        <f t="shared" si="3"/>
        <v>123562.599474749</v>
      </c>
      <c r="BJ4" s="71">
        <f t="shared" si="3"/>
        <v>126229.26614141566</v>
      </c>
      <c r="BK4" s="71">
        <f t="shared" si="3"/>
        <v>128895.93280808233</v>
      </c>
      <c r="BL4" s="71">
        <f t="shared" si="3"/>
        <v>131562.599474749</v>
      </c>
      <c r="BM4" s="71">
        <f t="shared" si="3"/>
        <v>134229.26614141569</v>
      </c>
      <c r="BN4" s="71">
        <f t="shared" si="3"/>
        <v>136895.93280808235</v>
      </c>
      <c r="BO4" s="71">
        <f t="shared" si="3"/>
        <v>139562.599474749</v>
      </c>
    </row>
    <row r="5" spans="1:70">
      <c r="A5" s="70" t="s">
        <v>166</v>
      </c>
      <c r="B5" s="71">
        <v>0</v>
      </c>
      <c r="C5" s="71">
        <v>0</v>
      </c>
      <c r="D5" s="71">
        <v>0</v>
      </c>
      <c r="E5" s="71">
        <v>0</v>
      </c>
      <c r="F5" s="71">
        <v>0</v>
      </c>
      <c r="G5" s="71">
        <v>0</v>
      </c>
      <c r="H5" s="71">
        <v>0</v>
      </c>
      <c r="I5" s="71">
        <v>0</v>
      </c>
      <c r="J5" s="71">
        <v>0</v>
      </c>
      <c r="K5" s="71">
        <v>0</v>
      </c>
      <c r="L5" s="71">
        <v>0</v>
      </c>
      <c r="M5" s="71">
        <v>0</v>
      </c>
      <c r="N5" s="71">
        <v>0</v>
      </c>
      <c r="O5" s="71">
        <v>0</v>
      </c>
      <c r="P5" s="71">
        <v>0</v>
      </c>
      <c r="Q5" s="71">
        <v>0</v>
      </c>
      <c r="R5" s="71">
        <v>0</v>
      </c>
      <c r="S5" s="71">
        <v>0</v>
      </c>
      <c r="T5" s="71">
        <v>0</v>
      </c>
      <c r="U5" s="71">
        <v>0</v>
      </c>
      <c r="V5" s="71">
        <v>0</v>
      </c>
      <c r="W5" s="71">
        <v>0</v>
      </c>
      <c r="X5" s="71">
        <v>0</v>
      </c>
      <c r="Y5" s="71">
        <v>0</v>
      </c>
      <c r="Z5" s="71">
        <v>0</v>
      </c>
      <c r="AA5" s="71">
        <v>0</v>
      </c>
      <c r="AB5" s="71">
        <f>SUM($H3:H3)</f>
        <v>76561.262808082305</v>
      </c>
      <c r="AC5" s="71">
        <f>SUM($H3:I3)</f>
        <v>146482.20991414404</v>
      </c>
      <c r="AD5" s="71">
        <f>SUM($H3:J3)</f>
        <v>212007.5848855254</v>
      </c>
      <c r="AE5" s="71">
        <f>SUM($H3:K3)</f>
        <v>273137.38772222638</v>
      </c>
      <c r="AF5" s="71">
        <f>SUM($H3:L3)</f>
        <v>323137.38772222638</v>
      </c>
      <c r="AG5" s="71">
        <f>SUM($H3:M3)</f>
        <v>366137.38772222638</v>
      </c>
      <c r="AH5" s="71">
        <f>SUM($H3:N3)</f>
        <v>402137.38772222638</v>
      </c>
      <c r="AI5" s="71">
        <f>SUM($H3:O3)</f>
        <v>431137.38772222638</v>
      </c>
      <c r="AJ5" s="71">
        <f>SUM($H3:P3)</f>
        <v>453137.38772222638</v>
      </c>
      <c r="AK5" s="71">
        <f>SUM($H3:Q3)</f>
        <v>468137.38772222638</v>
      </c>
      <c r="AL5" s="71">
        <f>SUM($H3:R3)</f>
        <v>482437.38772222638</v>
      </c>
      <c r="AM5" s="71">
        <f>SUM($H3:S3)</f>
        <v>496037.38772222638</v>
      </c>
      <c r="AN5" s="71">
        <f>SUM($H3:T3)</f>
        <v>508937.38772222638</v>
      </c>
      <c r="AO5" s="71">
        <f>SUM($H3:U3)</f>
        <v>521137.38772222638</v>
      </c>
      <c r="AP5" s="71">
        <f>SUM($H3:V3)</f>
        <v>532637.38772222633</v>
      </c>
      <c r="AQ5" s="71">
        <f>SUM($H3:W3)</f>
        <v>543437.38772222633</v>
      </c>
      <c r="AR5" s="71">
        <f>SUM($H3:X3)</f>
        <v>553537.38772222633</v>
      </c>
      <c r="AS5" s="71">
        <f>SUM($H3:Y3)</f>
        <v>562937.38772222633</v>
      </c>
      <c r="AT5" s="71">
        <f>SUM($H3:Z3)</f>
        <v>571637.38772222633</v>
      </c>
      <c r="AU5" s="71">
        <f>SUM($H3:AA3)</f>
        <v>579637.38772222633</v>
      </c>
      <c r="AV5" s="71">
        <f>SUM($H3:AB3)</f>
        <v>586937.38772222633</v>
      </c>
      <c r="AW5" s="71">
        <f>SUM($H3:AC3)</f>
        <v>593537.38772222633</v>
      </c>
      <c r="AX5" s="71">
        <f>SUM($H3:AD3)</f>
        <v>599437.38772222633</v>
      </c>
      <c r="AY5" s="71">
        <f>SUM($H3:AE3)</f>
        <v>604637.38772222633</v>
      </c>
      <c r="AZ5" s="71">
        <f>SUM($H3:AF3)</f>
        <v>609137.38772222633</v>
      </c>
      <c r="BA5" s="71">
        <f>SUM($H3:AG3)</f>
        <v>612937.38772222633</v>
      </c>
      <c r="BB5" s="71">
        <f>SUM($H3:AH3)</f>
        <v>616037.38772222633</v>
      </c>
      <c r="BC5" s="71">
        <f>SUM($H3:AI3)</f>
        <v>618437.38772222633</v>
      </c>
      <c r="BD5" s="71">
        <f>SUM($H3:AJ3)</f>
        <v>620137.38772222633</v>
      </c>
      <c r="BE5" s="71">
        <f>SUM($H3:AK3)</f>
        <v>621137.38772222633</v>
      </c>
      <c r="BF5" s="71">
        <f>SUM($H3:AL3)</f>
        <v>622270.7210555597</v>
      </c>
      <c r="BG5" s="71">
        <f>SUM($H3:AM3)</f>
        <v>623537.38772222633</v>
      </c>
      <c r="BH5" s="71">
        <f>SUM($H3:AN3)</f>
        <v>624937.38772222633</v>
      </c>
      <c r="BI5" s="71">
        <f>SUM($H3:AO3)</f>
        <v>626470.7210555597</v>
      </c>
      <c r="BJ5" s="71">
        <f>SUM($H3:AP3)</f>
        <v>628137.38772222633</v>
      </c>
      <c r="BK5" s="71">
        <f>SUM($H3:AQ3)</f>
        <v>629937.38772222633</v>
      </c>
      <c r="BL5" s="71">
        <f>SUM($H3:AR3)</f>
        <v>631870.7210555597</v>
      </c>
      <c r="BM5" s="71">
        <f>SUM($H3:AS3)</f>
        <v>633937.38772222633</v>
      </c>
      <c r="BN5" s="71">
        <f>SUM($H3:AT3)</f>
        <v>636137.38772222633</v>
      </c>
      <c r="BO5" s="71">
        <f>SUM($H3:AU3)</f>
        <v>638470.7210555597</v>
      </c>
    </row>
    <row r="6" spans="1:70">
      <c r="A6" s="1"/>
    </row>
    <row r="7" spans="1:70" ht="28.5">
      <c r="A7" s="1" t="s">
        <v>167</v>
      </c>
      <c r="B7" s="12">
        <v>0</v>
      </c>
      <c r="C7" s="12">
        <v>0</v>
      </c>
      <c r="D7" s="12">
        <v>0</v>
      </c>
      <c r="E7" s="12">
        <v>0</v>
      </c>
      <c r="F7" s="12">
        <f>Hypothèses_et_résultats!D19</f>
        <v>0.01</v>
      </c>
      <c r="G7" s="12">
        <f>(F7+H7)/2</f>
        <v>5.0000000000000001E-3</v>
      </c>
      <c r="H7" s="72">
        <f>1000*Hypothèses_et_résultats!E19</f>
        <v>0</v>
      </c>
      <c r="I7" s="26">
        <f t="shared" ref="I7:K8" si="4">H7+($L7-$F7)/6</f>
        <v>833.33166666666659</v>
      </c>
      <c r="J7" s="26">
        <f t="shared" si="4"/>
        <v>1666.6633333333332</v>
      </c>
      <c r="K7" s="26">
        <f t="shared" si="4"/>
        <v>2499.9949999999999</v>
      </c>
      <c r="L7" s="72">
        <f>1000*Hypothèses_et_résultats!F19</f>
        <v>5000</v>
      </c>
      <c r="M7" s="26">
        <f t="shared" ref="M7:P8" si="5">L7+($Q7-$L7)/5</f>
        <v>7000</v>
      </c>
      <c r="N7" s="26">
        <f t="shared" si="5"/>
        <v>9000</v>
      </c>
      <c r="O7" s="26">
        <f t="shared" si="5"/>
        <v>11000</v>
      </c>
      <c r="P7" s="26">
        <f t="shared" si="5"/>
        <v>13000</v>
      </c>
      <c r="Q7" s="72">
        <f>Hypothèses_et_résultats!$G$19*1000</f>
        <v>15000</v>
      </c>
      <c r="R7" s="26">
        <f t="shared" ref="R7:AJ8" si="6">Q7+($AK7-$Q7)/20</f>
        <v>14850</v>
      </c>
      <c r="S7" s="26">
        <f t="shared" si="6"/>
        <v>14700</v>
      </c>
      <c r="T7" s="26">
        <f t="shared" si="6"/>
        <v>14550</v>
      </c>
      <c r="U7" s="26">
        <f t="shared" si="6"/>
        <v>14400</v>
      </c>
      <c r="V7" s="26">
        <f t="shared" si="6"/>
        <v>14250</v>
      </c>
      <c r="W7" s="26">
        <f t="shared" si="6"/>
        <v>14100</v>
      </c>
      <c r="X7" s="26">
        <f t="shared" si="6"/>
        <v>13950</v>
      </c>
      <c r="Y7" s="26">
        <f t="shared" si="6"/>
        <v>13800</v>
      </c>
      <c r="Z7" s="26">
        <f t="shared" si="6"/>
        <v>13650</v>
      </c>
      <c r="AA7" s="26">
        <f t="shared" si="6"/>
        <v>13500</v>
      </c>
      <c r="AB7" s="26">
        <f t="shared" si="6"/>
        <v>13350</v>
      </c>
      <c r="AC7" s="26">
        <f t="shared" si="6"/>
        <v>13200</v>
      </c>
      <c r="AD7" s="26">
        <f t="shared" si="6"/>
        <v>13050</v>
      </c>
      <c r="AE7" s="26">
        <f t="shared" si="6"/>
        <v>12900</v>
      </c>
      <c r="AF7" s="26">
        <f t="shared" si="6"/>
        <v>12750</v>
      </c>
      <c r="AG7" s="26">
        <f t="shared" si="6"/>
        <v>12600</v>
      </c>
      <c r="AH7" s="26">
        <f t="shared" si="6"/>
        <v>12450</v>
      </c>
      <c r="AI7" s="26">
        <f t="shared" si="6"/>
        <v>12300</v>
      </c>
      <c r="AJ7" s="26">
        <f t="shared" si="6"/>
        <v>12150</v>
      </c>
      <c r="AK7" s="69">
        <f>Hypothèses_et_résultats!$H$19*1000</f>
        <v>12000</v>
      </c>
      <c r="AL7" s="26">
        <f t="shared" ref="AL7:BN8" si="7">AK7+($BO7-$AK7)/30</f>
        <v>11700</v>
      </c>
      <c r="AM7" s="26">
        <f t="shared" si="7"/>
        <v>11400</v>
      </c>
      <c r="AN7" s="26">
        <f t="shared" si="7"/>
        <v>11100</v>
      </c>
      <c r="AO7" s="26">
        <f t="shared" si="7"/>
        <v>10800</v>
      </c>
      <c r="AP7" s="26">
        <f t="shared" si="7"/>
        <v>10500</v>
      </c>
      <c r="AQ7" s="26">
        <f t="shared" si="7"/>
        <v>10200</v>
      </c>
      <c r="AR7" s="26">
        <f t="shared" si="7"/>
        <v>9900</v>
      </c>
      <c r="AS7" s="26">
        <f t="shared" si="7"/>
        <v>9600</v>
      </c>
      <c r="AT7" s="26">
        <f t="shared" si="7"/>
        <v>9300</v>
      </c>
      <c r="AU7" s="26">
        <f t="shared" si="7"/>
        <v>9000</v>
      </c>
      <c r="AV7" s="26">
        <f t="shared" si="7"/>
        <v>8700</v>
      </c>
      <c r="AW7" s="26">
        <f t="shared" si="7"/>
        <v>8400</v>
      </c>
      <c r="AX7" s="26">
        <f t="shared" si="7"/>
        <v>8100</v>
      </c>
      <c r="AY7" s="26">
        <f t="shared" si="7"/>
        <v>7800</v>
      </c>
      <c r="AZ7" s="26">
        <f t="shared" si="7"/>
        <v>7500</v>
      </c>
      <c r="BA7" s="26">
        <f t="shared" si="7"/>
        <v>7200</v>
      </c>
      <c r="BB7" s="26">
        <f t="shared" si="7"/>
        <v>6900</v>
      </c>
      <c r="BC7" s="26">
        <f t="shared" si="7"/>
        <v>6600</v>
      </c>
      <c r="BD7" s="26">
        <f t="shared" si="7"/>
        <v>6300</v>
      </c>
      <c r="BE7" s="26">
        <f t="shared" si="7"/>
        <v>6000</v>
      </c>
      <c r="BF7" s="26">
        <f t="shared" si="7"/>
        <v>5700</v>
      </c>
      <c r="BG7" s="26">
        <f t="shared" si="7"/>
        <v>5400</v>
      </c>
      <c r="BH7" s="26">
        <f t="shared" si="7"/>
        <v>5100</v>
      </c>
      <c r="BI7" s="26">
        <f t="shared" si="7"/>
        <v>4800</v>
      </c>
      <c r="BJ7" s="26">
        <f t="shared" si="7"/>
        <v>4500</v>
      </c>
      <c r="BK7" s="26">
        <f t="shared" si="7"/>
        <v>4200</v>
      </c>
      <c r="BL7" s="26">
        <f t="shared" si="7"/>
        <v>3900</v>
      </c>
      <c r="BM7" s="26">
        <f t="shared" si="7"/>
        <v>3600</v>
      </c>
      <c r="BN7" s="26">
        <f t="shared" si="7"/>
        <v>3300</v>
      </c>
      <c r="BO7" s="69">
        <f>Hypothèses_et_résultats!$I$19*1000</f>
        <v>3000</v>
      </c>
    </row>
    <row r="8" spans="1:70">
      <c r="A8" s="1" t="s">
        <v>168</v>
      </c>
      <c r="B8" s="12">
        <v>0</v>
      </c>
      <c r="C8" s="12">
        <v>0</v>
      </c>
      <c r="D8" s="12">
        <v>0</v>
      </c>
      <c r="E8" s="12">
        <v>0</v>
      </c>
      <c r="F8" s="12">
        <f>Hypothèses_et_résultats!D19</f>
        <v>0.01</v>
      </c>
      <c r="G8" s="12">
        <f>(F8+H8)/2</f>
        <v>5.0000000000000001E-3</v>
      </c>
      <c r="H8" s="72">
        <f>1000*Hypothèses_et_résultats!E19</f>
        <v>0</v>
      </c>
      <c r="I8" s="26">
        <f t="shared" si="4"/>
        <v>833.33166666666659</v>
      </c>
      <c r="J8" s="26">
        <f t="shared" si="4"/>
        <v>1666.6633333333332</v>
      </c>
      <c r="K8" s="26">
        <f t="shared" si="4"/>
        <v>2499.9949999999999</v>
      </c>
      <c r="L8" s="72">
        <f>1000*Hypothèses_et_résultats!F19</f>
        <v>5000</v>
      </c>
      <c r="M8" s="26">
        <f t="shared" si="5"/>
        <v>7000</v>
      </c>
      <c r="N8" s="26">
        <f t="shared" si="5"/>
        <v>9000</v>
      </c>
      <c r="O8" s="26">
        <f t="shared" si="5"/>
        <v>11000</v>
      </c>
      <c r="P8" s="26">
        <f t="shared" si="5"/>
        <v>13000</v>
      </c>
      <c r="Q8" s="72">
        <f>Hypothèses_et_résultats!$G$19*1000</f>
        <v>15000</v>
      </c>
      <c r="R8" s="26">
        <f t="shared" si="6"/>
        <v>14850</v>
      </c>
      <c r="S8" s="26">
        <f t="shared" si="6"/>
        <v>14700</v>
      </c>
      <c r="T8" s="26">
        <f t="shared" si="6"/>
        <v>14550</v>
      </c>
      <c r="U8" s="26">
        <f t="shared" si="6"/>
        <v>14400</v>
      </c>
      <c r="V8" s="26">
        <f t="shared" si="6"/>
        <v>14250</v>
      </c>
      <c r="W8" s="26">
        <f t="shared" si="6"/>
        <v>14100</v>
      </c>
      <c r="X8" s="26">
        <f t="shared" si="6"/>
        <v>13950</v>
      </c>
      <c r="Y8" s="26">
        <f t="shared" si="6"/>
        <v>13800</v>
      </c>
      <c r="Z8" s="26">
        <f t="shared" si="6"/>
        <v>13650</v>
      </c>
      <c r="AA8" s="26">
        <f t="shared" si="6"/>
        <v>13500</v>
      </c>
      <c r="AB8" s="26">
        <f t="shared" si="6"/>
        <v>13350</v>
      </c>
      <c r="AC8" s="26">
        <f t="shared" si="6"/>
        <v>13200</v>
      </c>
      <c r="AD8" s="26">
        <f t="shared" si="6"/>
        <v>13050</v>
      </c>
      <c r="AE8" s="26">
        <f t="shared" si="6"/>
        <v>12900</v>
      </c>
      <c r="AF8" s="26">
        <f t="shared" si="6"/>
        <v>12750</v>
      </c>
      <c r="AG8" s="26">
        <f t="shared" si="6"/>
        <v>12600</v>
      </c>
      <c r="AH8" s="26">
        <f t="shared" si="6"/>
        <v>12450</v>
      </c>
      <c r="AI8" s="26">
        <f t="shared" si="6"/>
        <v>12300</v>
      </c>
      <c r="AJ8" s="26">
        <f t="shared" si="6"/>
        <v>12150</v>
      </c>
      <c r="AK8" s="69">
        <f>Hypothèses_et_résultats!$H$19*1000</f>
        <v>12000</v>
      </c>
      <c r="AL8" s="26">
        <f t="shared" si="7"/>
        <v>11700</v>
      </c>
      <c r="AM8" s="26">
        <f t="shared" si="7"/>
        <v>11400</v>
      </c>
      <c r="AN8" s="26">
        <f t="shared" si="7"/>
        <v>11100</v>
      </c>
      <c r="AO8" s="26">
        <f t="shared" si="7"/>
        <v>10800</v>
      </c>
      <c r="AP8" s="26">
        <f t="shared" si="7"/>
        <v>10500</v>
      </c>
      <c r="AQ8" s="26">
        <f t="shared" si="7"/>
        <v>10200</v>
      </c>
      <c r="AR8" s="26">
        <f t="shared" si="7"/>
        <v>9900</v>
      </c>
      <c r="AS8" s="26">
        <f t="shared" si="7"/>
        <v>9600</v>
      </c>
      <c r="AT8" s="26">
        <f t="shared" si="7"/>
        <v>9300</v>
      </c>
      <c r="AU8" s="26">
        <f t="shared" si="7"/>
        <v>9000</v>
      </c>
      <c r="AV8" s="26">
        <f t="shared" si="7"/>
        <v>8700</v>
      </c>
      <c r="AW8" s="26">
        <f t="shared" si="7"/>
        <v>8400</v>
      </c>
      <c r="AX8" s="26">
        <f t="shared" si="7"/>
        <v>8100</v>
      </c>
      <c r="AY8" s="26">
        <f t="shared" si="7"/>
        <v>7800</v>
      </c>
      <c r="AZ8" s="26">
        <f t="shared" si="7"/>
        <v>7500</v>
      </c>
      <c r="BA8" s="26">
        <f t="shared" si="7"/>
        <v>7200</v>
      </c>
      <c r="BB8" s="26">
        <f t="shared" si="7"/>
        <v>6900</v>
      </c>
      <c r="BC8" s="26">
        <f t="shared" si="7"/>
        <v>6600</v>
      </c>
      <c r="BD8" s="26">
        <f t="shared" si="7"/>
        <v>6300</v>
      </c>
      <c r="BE8" s="26">
        <f t="shared" si="7"/>
        <v>6000</v>
      </c>
      <c r="BF8" s="26">
        <f t="shared" si="7"/>
        <v>5700</v>
      </c>
      <c r="BG8" s="26">
        <f t="shared" si="7"/>
        <v>5400</v>
      </c>
      <c r="BH8" s="26">
        <f t="shared" si="7"/>
        <v>5100</v>
      </c>
      <c r="BI8" s="26">
        <f t="shared" si="7"/>
        <v>4800</v>
      </c>
      <c r="BJ8" s="26">
        <f t="shared" si="7"/>
        <v>4500</v>
      </c>
      <c r="BK8" s="26">
        <f t="shared" si="7"/>
        <v>4200</v>
      </c>
      <c r="BL8" s="26">
        <f t="shared" si="7"/>
        <v>3900</v>
      </c>
      <c r="BM8" s="26">
        <f t="shared" si="7"/>
        <v>3600</v>
      </c>
      <c r="BN8" s="26">
        <f t="shared" si="7"/>
        <v>3300</v>
      </c>
      <c r="BO8" s="69">
        <f>Hypothèses_et_résultats!$I$19*1000</f>
        <v>3000</v>
      </c>
    </row>
    <row r="9" spans="1:70" ht="28.5">
      <c r="A9" s="1" t="s">
        <v>169</v>
      </c>
      <c r="B9" s="73">
        <v>0</v>
      </c>
      <c r="C9" s="73">
        <f>SUM($C7:C7)</f>
        <v>0</v>
      </c>
      <c r="D9" s="73">
        <f>SUM($C7:D7)</f>
        <v>0</v>
      </c>
      <c r="E9" s="73">
        <f>SUM($C7:E7)</f>
        <v>0</v>
      </c>
      <c r="F9" s="73">
        <f>SUM($C8:F8)</f>
        <v>0.01</v>
      </c>
      <c r="G9" s="73">
        <v>0</v>
      </c>
      <c r="H9" s="73">
        <f>SUM($H8:H8)</f>
        <v>0</v>
      </c>
      <c r="I9" s="73">
        <f>H9+I8</f>
        <v>833.33166666666659</v>
      </c>
      <c r="J9" s="73">
        <f>I9+J8</f>
        <v>2499.9949999999999</v>
      </c>
      <c r="K9" s="73">
        <f t="shared" ref="K9:AA9" si="8">J9+K8</f>
        <v>4999.99</v>
      </c>
      <c r="L9" s="73">
        <f t="shared" si="8"/>
        <v>9999.99</v>
      </c>
      <c r="M9" s="73">
        <f t="shared" si="8"/>
        <v>16999.989999999998</v>
      </c>
      <c r="N9" s="73">
        <f>M9+N8</f>
        <v>25999.989999999998</v>
      </c>
      <c r="O9" s="73">
        <f t="shared" si="8"/>
        <v>36999.99</v>
      </c>
      <c r="P9" s="73">
        <f t="shared" si="8"/>
        <v>49999.99</v>
      </c>
      <c r="Q9" s="73">
        <f t="shared" si="8"/>
        <v>64999.99</v>
      </c>
      <c r="R9" s="73">
        <f t="shared" si="8"/>
        <v>79849.989999999991</v>
      </c>
      <c r="S9" s="73">
        <f t="shared" si="8"/>
        <v>94549.989999999991</v>
      </c>
      <c r="T9" s="73">
        <f t="shared" si="8"/>
        <v>109099.98999999999</v>
      </c>
      <c r="U9" s="73">
        <f>T9+U8</f>
        <v>123499.98999999999</v>
      </c>
      <c r="V9" s="73">
        <f t="shared" si="8"/>
        <v>137749.99</v>
      </c>
      <c r="W9" s="73">
        <f>V9+W8</f>
        <v>151849.99</v>
      </c>
      <c r="X9" s="73">
        <f t="shared" si="8"/>
        <v>165799.99</v>
      </c>
      <c r="Y9" s="73">
        <f t="shared" si="8"/>
        <v>179599.99</v>
      </c>
      <c r="Z9" s="73">
        <f t="shared" si="8"/>
        <v>193249.99</v>
      </c>
      <c r="AA9" s="73">
        <f t="shared" si="8"/>
        <v>206749.99</v>
      </c>
      <c r="AB9" s="73">
        <f t="shared" ref="AB9:BO9" si="9">AA9+AB8-H8</f>
        <v>220099.99</v>
      </c>
      <c r="AC9" s="73">
        <f>AB9+AC8-I8</f>
        <v>232466.65833333333</v>
      </c>
      <c r="AD9" s="73">
        <f t="shared" si="9"/>
        <v>243849.995</v>
      </c>
      <c r="AE9" s="73">
        <f t="shared" si="9"/>
        <v>254250</v>
      </c>
      <c r="AF9" s="73">
        <f t="shared" si="9"/>
        <v>262000</v>
      </c>
      <c r="AG9" s="73">
        <f t="shared" si="9"/>
        <v>267600</v>
      </c>
      <c r="AH9" s="73">
        <f t="shared" si="9"/>
        <v>271050</v>
      </c>
      <c r="AI9" s="73">
        <f t="shared" si="9"/>
        <v>272350</v>
      </c>
      <c r="AJ9" s="73">
        <f t="shared" si="9"/>
        <v>271500</v>
      </c>
      <c r="AK9" s="73">
        <f t="shared" si="9"/>
        <v>268500</v>
      </c>
      <c r="AL9" s="73">
        <f t="shared" si="9"/>
        <v>265350</v>
      </c>
      <c r="AM9" s="73">
        <f t="shared" si="9"/>
        <v>262050</v>
      </c>
      <c r="AN9" s="73">
        <f t="shared" si="9"/>
        <v>258600</v>
      </c>
      <c r="AO9" s="73">
        <f t="shared" si="9"/>
        <v>255000</v>
      </c>
      <c r="AP9" s="73">
        <f t="shared" si="9"/>
        <v>251250</v>
      </c>
      <c r="AQ9" s="73">
        <f t="shared" si="9"/>
        <v>247350</v>
      </c>
      <c r="AR9" s="73">
        <f t="shared" si="9"/>
        <v>243300</v>
      </c>
      <c r="AS9" s="73">
        <f t="shared" si="9"/>
        <v>239100</v>
      </c>
      <c r="AT9" s="73">
        <f t="shared" si="9"/>
        <v>234750</v>
      </c>
      <c r="AU9" s="73">
        <f t="shared" si="9"/>
        <v>230250</v>
      </c>
      <c r="AV9" s="73">
        <f t="shared" si="9"/>
        <v>225600</v>
      </c>
      <c r="AW9" s="73">
        <f t="shared" si="9"/>
        <v>220800</v>
      </c>
      <c r="AX9" s="73">
        <f t="shared" si="9"/>
        <v>215850</v>
      </c>
      <c r="AY9" s="73">
        <f t="shared" si="9"/>
        <v>210750</v>
      </c>
      <c r="AZ9" s="73">
        <f t="shared" si="9"/>
        <v>205500</v>
      </c>
      <c r="BA9" s="73">
        <f t="shared" si="9"/>
        <v>200100</v>
      </c>
      <c r="BB9" s="73">
        <f t="shared" si="9"/>
        <v>194550</v>
      </c>
      <c r="BC9" s="73">
        <f t="shared" si="9"/>
        <v>188850</v>
      </c>
      <c r="BD9" s="73">
        <f t="shared" si="9"/>
        <v>183000</v>
      </c>
      <c r="BE9" s="73">
        <f t="shared" si="9"/>
        <v>177000</v>
      </c>
      <c r="BF9" s="73">
        <f t="shared" si="9"/>
        <v>171000</v>
      </c>
      <c r="BG9" s="73">
        <f t="shared" si="9"/>
        <v>165000</v>
      </c>
      <c r="BH9" s="73">
        <f t="shared" si="9"/>
        <v>159000</v>
      </c>
      <c r="BI9" s="73">
        <f t="shared" si="9"/>
        <v>153000</v>
      </c>
      <c r="BJ9" s="73">
        <f t="shared" si="9"/>
        <v>147000</v>
      </c>
      <c r="BK9" s="73">
        <f t="shared" si="9"/>
        <v>141000</v>
      </c>
      <c r="BL9" s="73">
        <f t="shared" si="9"/>
        <v>135000</v>
      </c>
      <c r="BM9" s="73">
        <f t="shared" si="9"/>
        <v>129000</v>
      </c>
      <c r="BN9" s="73">
        <f t="shared" si="9"/>
        <v>123000</v>
      </c>
      <c r="BO9" s="73">
        <f t="shared" si="9"/>
        <v>117000</v>
      </c>
    </row>
    <row r="10" spans="1:70" ht="28.5">
      <c r="A10" s="1" t="s">
        <v>170</v>
      </c>
      <c r="B10" s="71"/>
      <c r="C10" s="71"/>
      <c r="D10" s="71"/>
      <c r="E10" s="71"/>
      <c r="F10" s="71"/>
      <c r="G10" s="71"/>
      <c r="H10" s="71"/>
      <c r="I10" s="71"/>
      <c r="J10" s="71"/>
      <c r="K10" s="71"/>
      <c r="L10" s="71"/>
      <c r="M10" s="71"/>
      <c r="N10" s="71"/>
      <c r="O10" s="71"/>
      <c r="P10" s="71"/>
      <c r="Q10" s="71"/>
      <c r="R10" s="71"/>
      <c r="S10" s="71"/>
      <c r="T10" s="71"/>
      <c r="U10" s="71"/>
      <c r="V10" s="71"/>
      <c r="W10" s="71"/>
      <c r="X10" s="71">
        <f>SUM($C8:C8)</f>
        <v>0</v>
      </c>
      <c r="Y10" s="71">
        <f>SUM($C8:D8)</f>
        <v>0</v>
      </c>
      <c r="Z10" s="71">
        <f>SUM($C8:E8)</f>
        <v>0</v>
      </c>
      <c r="AA10" s="71">
        <f>SUM($C8:F8)</f>
        <v>0.01</v>
      </c>
      <c r="AB10" s="71">
        <f>SUM($H8:H8)</f>
        <v>0</v>
      </c>
      <c r="AC10" s="71">
        <f>SUM($H8:I8)</f>
        <v>833.33166666666659</v>
      </c>
      <c r="AD10" s="71">
        <f>SUM($H8:J8)</f>
        <v>2499.9949999999999</v>
      </c>
      <c r="AE10" s="71">
        <f>SUM($H8:K8)</f>
        <v>4999.99</v>
      </c>
      <c r="AF10" s="71">
        <f>SUM($H8:L8)</f>
        <v>9999.99</v>
      </c>
      <c r="AG10" s="71">
        <f>SUM($H8:M8)</f>
        <v>16999.989999999998</v>
      </c>
      <c r="AH10" s="71">
        <f>SUM($H8:N8)</f>
        <v>25999.989999999998</v>
      </c>
      <c r="AI10" s="71">
        <f>SUM($H8:O8)</f>
        <v>36999.99</v>
      </c>
      <c r="AJ10" s="71">
        <f>SUM($H8:P8)</f>
        <v>49999.99</v>
      </c>
      <c r="AK10" s="71">
        <f>SUM($H8:Q8)</f>
        <v>64999.99</v>
      </c>
      <c r="AL10" s="71">
        <f>SUM($H8:R8)</f>
        <v>79849.989999999991</v>
      </c>
      <c r="AM10" s="71">
        <f>SUM($H8:S8)</f>
        <v>94549.989999999991</v>
      </c>
      <c r="AN10" s="71">
        <f>SUM($H8:T8)</f>
        <v>109099.98999999999</v>
      </c>
      <c r="AO10" s="71">
        <f>SUM($H8:U8)</f>
        <v>123499.98999999999</v>
      </c>
      <c r="AP10" s="71">
        <f>SUM($H8:V8)</f>
        <v>137749.99</v>
      </c>
      <c r="AQ10" s="71">
        <f>SUM($H8:W8)</f>
        <v>151849.99</v>
      </c>
      <c r="AR10" s="71">
        <f>SUM($H8:X8)</f>
        <v>165799.99</v>
      </c>
      <c r="AS10" s="71">
        <f>SUM($H8:Y8)</f>
        <v>179599.99</v>
      </c>
      <c r="AT10" s="71">
        <f>SUM($H8:Z8)</f>
        <v>193249.99</v>
      </c>
      <c r="AU10" s="71">
        <f>SUM($H8:AA8)</f>
        <v>206749.99</v>
      </c>
      <c r="AV10" s="71">
        <f>SUM($H8:AB8)</f>
        <v>220099.99</v>
      </c>
      <c r="AW10" s="71">
        <f>SUM($H8:AC8)</f>
        <v>233299.99</v>
      </c>
      <c r="AX10" s="71">
        <f>SUM($H8:AD8)</f>
        <v>246349.99</v>
      </c>
      <c r="AY10" s="71">
        <f>SUM($H8:AE8)</f>
        <v>259249.99</v>
      </c>
      <c r="AZ10" s="71">
        <f>SUM($H8:AF8)</f>
        <v>271999.99</v>
      </c>
      <c r="BA10" s="71">
        <f>SUM($H8:AG8)</f>
        <v>284599.99</v>
      </c>
      <c r="BB10" s="71">
        <f>SUM($H8:AH8)</f>
        <v>297049.99</v>
      </c>
      <c r="BC10" s="71">
        <f>SUM($H8:AI8)</f>
        <v>309349.99</v>
      </c>
      <c r="BD10" s="71">
        <f>SUM($H8:AJ8)</f>
        <v>321499.99</v>
      </c>
      <c r="BE10" s="71">
        <f>SUM($H8:AK8)</f>
        <v>333499.99</v>
      </c>
      <c r="BF10" s="71">
        <f>SUM($H8:AL8)</f>
        <v>345199.99</v>
      </c>
      <c r="BG10" s="71">
        <f>SUM($H8:AM8)</f>
        <v>356599.99</v>
      </c>
      <c r="BH10" s="71">
        <f>SUM($H8:AN8)</f>
        <v>367699.99</v>
      </c>
      <c r="BI10" s="71">
        <f>SUM($H8:AO8)</f>
        <v>378499.99</v>
      </c>
      <c r="BJ10" s="71">
        <f>SUM($H8:AP8)</f>
        <v>388999.99</v>
      </c>
      <c r="BK10" s="71">
        <f>SUM($H8:AQ8)</f>
        <v>399199.99</v>
      </c>
      <c r="BL10" s="71">
        <f>SUM($H8:AR8)</f>
        <v>409099.99</v>
      </c>
      <c r="BM10" s="71">
        <f>SUM($H8:AS8)</f>
        <v>418699.99</v>
      </c>
      <c r="BN10" s="71">
        <f>SUM($H8:AT8)</f>
        <v>427999.99</v>
      </c>
      <c r="BO10" s="71">
        <f>SUM($H8:AU8)</f>
        <v>436999.99</v>
      </c>
    </row>
    <row r="11" spans="1:70">
      <c r="A11" s="1" t="s">
        <v>211</v>
      </c>
      <c r="B11" s="71"/>
      <c r="C11" s="71"/>
      <c r="D11" s="71"/>
      <c r="E11" s="71"/>
      <c r="F11" s="71"/>
      <c r="G11" s="71"/>
      <c r="H11" s="71">
        <v>0</v>
      </c>
      <c r="I11" s="71">
        <v>833.33166666666659</v>
      </c>
      <c r="J11" s="71">
        <v>1666.6633333333332</v>
      </c>
      <c r="K11" s="71">
        <v>2499.9949999999999</v>
      </c>
      <c r="L11" s="71">
        <v>5000</v>
      </c>
      <c r="M11" s="71">
        <v>7000</v>
      </c>
      <c r="N11" s="71">
        <v>9000</v>
      </c>
      <c r="O11" s="71">
        <v>11000</v>
      </c>
      <c r="P11" s="71">
        <v>13000</v>
      </c>
      <c r="Q11" s="71">
        <v>15000</v>
      </c>
      <c r="R11" s="71">
        <v>14850</v>
      </c>
      <c r="S11" s="71">
        <v>14700</v>
      </c>
      <c r="T11" s="71">
        <v>14550</v>
      </c>
      <c r="U11" s="71">
        <v>14400</v>
      </c>
      <c r="V11" s="71">
        <v>14250</v>
      </c>
      <c r="W11" s="71">
        <v>0</v>
      </c>
      <c r="X11" s="71">
        <v>0</v>
      </c>
      <c r="Y11" s="71">
        <v>0</v>
      </c>
      <c r="Z11" s="71">
        <v>0</v>
      </c>
      <c r="AA11" s="71">
        <v>0</v>
      </c>
      <c r="AB11" s="71">
        <v>0</v>
      </c>
      <c r="AC11" s="71">
        <v>0</v>
      </c>
      <c r="AD11" s="71">
        <v>0</v>
      </c>
      <c r="AE11" s="71">
        <v>0</v>
      </c>
      <c r="AF11" s="71">
        <v>0</v>
      </c>
      <c r="AG11" s="71">
        <v>0</v>
      </c>
      <c r="AH11" s="71">
        <v>0</v>
      </c>
      <c r="AI11" s="71">
        <v>0</v>
      </c>
      <c r="AJ11" s="71">
        <v>0</v>
      </c>
      <c r="AK11" s="71">
        <v>0</v>
      </c>
      <c r="AL11" s="71">
        <v>0</v>
      </c>
      <c r="AM11" s="71">
        <v>0</v>
      </c>
      <c r="AN11" s="71">
        <v>0</v>
      </c>
      <c r="AO11" s="71">
        <v>0</v>
      </c>
      <c r="AP11" s="71">
        <v>0</v>
      </c>
      <c r="AQ11" s="71">
        <v>0</v>
      </c>
      <c r="AR11" s="71">
        <v>0</v>
      </c>
      <c r="AS11" s="71">
        <v>0</v>
      </c>
      <c r="AT11" s="71">
        <v>0</v>
      </c>
      <c r="AU11" s="71">
        <v>0</v>
      </c>
      <c r="AV11" s="71">
        <v>0</v>
      </c>
      <c r="AW11" s="71">
        <v>0</v>
      </c>
      <c r="AX11" s="71">
        <v>0</v>
      </c>
      <c r="AY11" s="71">
        <v>0</v>
      </c>
      <c r="AZ11" s="71">
        <v>0</v>
      </c>
      <c r="BA11" s="71">
        <v>0</v>
      </c>
      <c r="BB11" s="71">
        <v>0</v>
      </c>
      <c r="BC11" s="71">
        <v>0</v>
      </c>
      <c r="BD11" s="71">
        <v>0</v>
      </c>
      <c r="BE11" s="71">
        <v>0</v>
      </c>
      <c r="BF11" s="71">
        <v>0</v>
      </c>
      <c r="BG11" s="71">
        <v>0</v>
      </c>
      <c r="BH11" s="71">
        <v>0</v>
      </c>
      <c r="BI11" s="71">
        <v>0</v>
      </c>
      <c r="BJ11" s="71">
        <v>0</v>
      </c>
      <c r="BK11" s="71">
        <v>0</v>
      </c>
      <c r="BL11" s="71">
        <v>0</v>
      </c>
      <c r="BM11" s="71">
        <v>0</v>
      </c>
      <c r="BN11" s="71">
        <v>0</v>
      </c>
      <c r="BO11" s="71">
        <v>0</v>
      </c>
    </row>
    <row r="12" spans="1:70" ht="28.5">
      <c r="A12" s="1" t="s">
        <v>210</v>
      </c>
      <c r="B12" s="71"/>
      <c r="C12" s="71"/>
      <c r="D12" s="71"/>
      <c r="E12" s="71"/>
      <c r="F12" s="71"/>
      <c r="G12" s="71"/>
      <c r="H12" s="71">
        <v>0</v>
      </c>
      <c r="I12" s="71">
        <f>H12+I11</f>
        <v>833.33166666666659</v>
      </c>
      <c r="J12" s="71">
        <f t="shared" ref="J12:W12" si="10">I12+J11</f>
        <v>2499.9949999999999</v>
      </c>
      <c r="K12" s="71">
        <f t="shared" si="10"/>
        <v>4999.99</v>
      </c>
      <c r="L12" s="71">
        <f t="shared" si="10"/>
        <v>9999.99</v>
      </c>
      <c r="M12" s="71">
        <f t="shared" si="10"/>
        <v>16999.989999999998</v>
      </c>
      <c r="N12" s="71">
        <f t="shared" si="10"/>
        <v>25999.989999999998</v>
      </c>
      <c r="O12" s="71">
        <f t="shared" si="10"/>
        <v>36999.99</v>
      </c>
      <c r="P12" s="71">
        <f t="shared" si="10"/>
        <v>49999.99</v>
      </c>
      <c r="Q12" s="71">
        <f t="shared" si="10"/>
        <v>64999.99</v>
      </c>
      <c r="R12" s="71">
        <f t="shared" si="10"/>
        <v>79849.989999999991</v>
      </c>
      <c r="S12" s="71">
        <f t="shared" si="10"/>
        <v>94549.989999999991</v>
      </c>
      <c r="T12" s="71">
        <f t="shared" si="10"/>
        <v>109099.98999999999</v>
      </c>
      <c r="U12" s="71">
        <f t="shared" si="10"/>
        <v>123499.98999999999</v>
      </c>
      <c r="V12" s="71">
        <f t="shared" si="10"/>
        <v>137749.99</v>
      </c>
      <c r="W12" s="71">
        <f t="shared" si="10"/>
        <v>137749.99</v>
      </c>
      <c r="X12" s="71">
        <f>W12+X11</f>
        <v>137749.99</v>
      </c>
      <c r="Y12" s="71">
        <f t="shared" ref="Y12" si="11">X12+Y11</f>
        <v>137749.99</v>
      </c>
      <c r="Z12" s="71">
        <f t="shared" ref="Z12" si="12">Y12+Z11</f>
        <v>137749.99</v>
      </c>
      <c r="AA12" s="71">
        <f t="shared" ref="AA12" si="13">Z12+AA11</f>
        <v>137749.99</v>
      </c>
      <c r="AB12" s="71">
        <f>AA12+AB11-H11</f>
        <v>137749.99</v>
      </c>
      <c r="AC12" s="71">
        <f t="shared" ref="AC12:BC12" si="14">AB12+AC11-I11</f>
        <v>136916.65833333333</v>
      </c>
      <c r="AD12" s="71">
        <f t="shared" si="14"/>
        <v>135249.995</v>
      </c>
      <c r="AE12" s="71">
        <f t="shared" si="14"/>
        <v>132750</v>
      </c>
      <c r="AF12" s="71">
        <f t="shared" si="14"/>
        <v>127750</v>
      </c>
      <c r="AG12" s="71">
        <f t="shared" si="14"/>
        <v>120750</v>
      </c>
      <c r="AH12" s="71">
        <f t="shared" si="14"/>
        <v>111750</v>
      </c>
      <c r="AI12" s="71">
        <f t="shared" si="14"/>
        <v>100750</v>
      </c>
      <c r="AJ12" s="71">
        <f t="shared" si="14"/>
        <v>87750</v>
      </c>
      <c r="AK12" s="71">
        <f t="shared" si="14"/>
        <v>72750</v>
      </c>
      <c r="AL12" s="71">
        <f t="shared" si="14"/>
        <v>57900</v>
      </c>
      <c r="AM12" s="71">
        <f t="shared" si="14"/>
        <v>43200</v>
      </c>
      <c r="AN12" s="71">
        <f t="shared" si="14"/>
        <v>28650</v>
      </c>
      <c r="AO12" s="71">
        <f t="shared" si="14"/>
        <v>14250</v>
      </c>
      <c r="AP12" s="71">
        <f t="shared" si="14"/>
        <v>0</v>
      </c>
      <c r="AQ12" s="71">
        <f t="shared" si="14"/>
        <v>0</v>
      </c>
      <c r="AR12" s="71">
        <f t="shared" si="14"/>
        <v>0</v>
      </c>
      <c r="AS12" s="71">
        <f t="shared" si="14"/>
        <v>0</v>
      </c>
      <c r="AT12" s="71">
        <f t="shared" si="14"/>
        <v>0</v>
      </c>
      <c r="AU12" s="71">
        <f t="shared" si="14"/>
        <v>0</v>
      </c>
      <c r="AV12" s="71">
        <f t="shared" si="14"/>
        <v>0</v>
      </c>
      <c r="AW12" s="71">
        <f t="shared" si="14"/>
        <v>0</v>
      </c>
      <c r="AX12" s="71">
        <f t="shared" si="14"/>
        <v>0</v>
      </c>
      <c r="AY12" s="71">
        <f t="shared" si="14"/>
        <v>0</v>
      </c>
      <c r="AZ12" s="71">
        <f t="shared" si="14"/>
        <v>0</v>
      </c>
      <c r="BA12" s="71">
        <f t="shared" si="14"/>
        <v>0</v>
      </c>
      <c r="BB12" s="71">
        <f t="shared" si="14"/>
        <v>0</v>
      </c>
      <c r="BC12" s="71">
        <f t="shared" si="14"/>
        <v>0</v>
      </c>
      <c r="BD12" s="71">
        <f>BC12+BD11-AJ11</f>
        <v>0</v>
      </c>
      <c r="BE12" s="71">
        <f t="shared" ref="BE12" si="15">BD12+BE11-AK11</f>
        <v>0</v>
      </c>
      <c r="BF12" s="71">
        <f t="shared" ref="BF12" si="16">BE12+BF11-AL11</f>
        <v>0</v>
      </c>
      <c r="BG12" s="71">
        <f t="shared" ref="BG12" si="17">BF12+BG11-AM11</f>
        <v>0</v>
      </c>
      <c r="BH12" s="71">
        <f t="shared" ref="BH12" si="18">BG12+BH11-AN11</f>
        <v>0</v>
      </c>
      <c r="BI12" s="71">
        <f t="shared" ref="BI12" si="19">BH12+BI11-AO11</f>
        <v>0</v>
      </c>
      <c r="BJ12" s="71">
        <f t="shared" ref="BJ12" si="20">BI12+BJ11-AP11</f>
        <v>0</v>
      </c>
      <c r="BK12" s="71">
        <f t="shared" ref="BK12" si="21">BJ12+BK11-AQ11</f>
        <v>0</v>
      </c>
      <c r="BL12" s="71">
        <f t="shared" ref="BL12" si="22">BK12+BL11-AR11</f>
        <v>0</v>
      </c>
      <c r="BM12" s="71">
        <f t="shared" ref="BM12" si="23">BL12+BM11-AS11</f>
        <v>0</v>
      </c>
      <c r="BN12" s="71">
        <f t="shared" ref="BN12" si="24">BM12+BN11-AT11</f>
        <v>0</v>
      </c>
      <c r="BO12" s="71">
        <f t="shared" ref="BO12" si="25">BN12+BO11-AU11</f>
        <v>0</v>
      </c>
    </row>
    <row r="13" spans="1:70" ht="28.5">
      <c r="A13" s="1" t="s">
        <v>209</v>
      </c>
      <c r="B13" s="71"/>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f>SUM($H$11,I11)</f>
        <v>833.33166666666659</v>
      </c>
      <c r="AD13" s="71">
        <f>SUM($H11:J11)</f>
        <v>2499.9949999999999</v>
      </c>
      <c r="AE13" s="71">
        <f>SUM($H11:K11)</f>
        <v>4999.99</v>
      </c>
      <c r="AF13" s="71">
        <f>SUM($H11:L11)</f>
        <v>9999.99</v>
      </c>
      <c r="AG13" s="71">
        <f>SUM($H11:M11)</f>
        <v>16999.989999999998</v>
      </c>
      <c r="AH13" s="71">
        <f>SUM($H11:N11)</f>
        <v>25999.989999999998</v>
      </c>
      <c r="AI13" s="71">
        <f>SUM($H11:O11)</f>
        <v>36999.99</v>
      </c>
      <c r="AJ13" s="71">
        <f>SUM($H11:P11)</f>
        <v>49999.99</v>
      </c>
      <c r="AK13" s="71">
        <f>SUM($H11:Q11)</f>
        <v>64999.99</v>
      </c>
      <c r="AL13" s="71">
        <f>SUM($H11:R11)</f>
        <v>79849.989999999991</v>
      </c>
      <c r="AM13" s="71">
        <f>SUM($H11:S11)</f>
        <v>94549.989999999991</v>
      </c>
      <c r="AN13" s="71">
        <f>SUM($H11:T11)</f>
        <v>109099.98999999999</v>
      </c>
      <c r="AO13" s="71">
        <f>SUM($H11:U11)</f>
        <v>123499.98999999999</v>
      </c>
      <c r="AP13" s="71">
        <f>SUM($H11:V11)</f>
        <v>137749.99</v>
      </c>
      <c r="AQ13" s="71">
        <f>SUM($H11:W11)</f>
        <v>137749.99</v>
      </c>
      <c r="AR13" s="71">
        <f>SUM($H11:X11)</f>
        <v>137749.99</v>
      </c>
      <c r="AS13" s="71">
        <f>SUM($H11:Y11)</f>
        <v>137749.99</v>
      </c>
      <c r="AT13" s="71">
        <f>SUM($H11:Z11)</f>
        <v>137749.99</v>
      </c>
      <c r="AU13" s="71">
        <f>SUM($H11:AA11)</f>
        <v>137749.99</v>
      </c>
      <c r="AV13" s="71">
        <f>SUM($H11:AB11)</f>
        <v>137749.99</v>
      </c>
      <c r="AW13" s="71">
        <f>SUM($H11:AC11)</f>
        <v>137749.99</v>
      </c>
      <c r="AX13" s="71">
        <f>SUM($H11:AD11)</f>
        <v>137749.99</v>
      </c>
      <c r="AY13" s="71">
        <f>SUM($H11:AE11)</f>
        <v>137749.99</v>
      </c>
      <c r="AZ13" s="71">
        <f>SUM($H11:AF11)</f>
        <v>137749.99</v>
      </c>
      <c r="BA13" s="71">
        <f>SUM($H11:AG11)</f>
        <v>137749.99</v>
      </c>
      <c r="BB13" s="71">
        <f>SUM($H11:AH11)</f>
        <v>137749.99</v>
      </c>
      <c r="BC13" s="71">
        <f>SUM($H11:AI11)</f>
        <v>137749.99</v>
      </c>
      <c r="BD13" s="71">
        <f>SUM($H11:AJ11)</f>
        <v>137749.99</v>
      </c>
      <c r="BE13" s="71">
        <f>SUM($H11:AK11)</f>
        <v>137749.99</v>
      </c>
      <c r="BF13" s="71">
        <f>SUM($H11:AL11)</f>
        <v>137749.99</v>
      </c>
      <c r="BG13" s="71">
        <f>SUM($H11:AM11)</f>
        <v>137749.99</v>
      </c>
      <c r="BH13" s="71">
        <f>SUM($H11:AN11)</f>
        <v>137749.99</v>
      </c>
      <c r="BI13" s="71">
        <f>SUM($H11:AO11)</f>
        <v>137749.99</v>
      </c>
      <c r="BJ13" s="71">
        <f>SUM($H11:AP11)</f>
        <v>137749.99</v>
      </c>
      <c r="BK13" s="71">
        <f>SUM($H11:AQ11)</f>
        <v>137749.99</v>
      </c>
      <c r="BL13" s="71">
        <f>SUM($H11:AR11)</f>
        <v>137749.99</v>
      </c>
      <c r="BM13" s="71">
        <f>SUM($H11:AS11)</f>
        <v>137749.99</v>
      </c>
      <c r="BN13" s="71">
        <f>SUM($H11:AT11)</f>
        <v>137749.99</v>
      </c>
      <c r="BO13" s="71">
        <f>SUM($H11:AU11)</f>
        <v>137749.99</v>
      </c>
    </row>
    <row r="14" spans="1:70">
      <c r="A14" s="1"/>
      <c r="BQ14" s="43"/>
      <c r="BR14" s="43"/>
    </row>
    <row r="15" spans="1:70" ht="28.5">
      <c r="A15" s="74" t="s">
        <v>171</v>
      </c>
      <c r="B15" s="8">
        <f>(B4*Hypothèses_et_résultats!$C$52+B5*Hypothèses_et_résultats!$C$53)/1000000</f>
        <v>0</v>
      </c>
      <c r="C15" s="8">
        <f>(C4*Hypothèses_et_résultats!$C$52+C5*Hypothèses_et_résultats!$D$52)/1000000</f>
        <v>0</v>
      </c>
      <c r="D15" s="8">
        <f>(D4*Hypothèses_et_résultats!$C$52+D5*Hypothèses_et_résultats!$D$52)/1000000</f>
        <v>0</v>
      </c>
      <c r="E15" s="8">
        <f>(E4*Hypothèses_et_résultats!$C$52+E5*Hypothèses_et_résultats!$D$52)/1000000</f>
        <v>0</v>
      </c>
      <c r="F15" s="8">
        <f>(F4*Hypothèses_et_résultats!$C$52+F5*Hypothèses_et_résultats!$D$52)/1000000</f>
        <v>0</v>
      </c>
      <c r="G15" s="8">
        <f>(G4*Hypothèses_et_résultats!$C$52+G5*Hypothèses_et_résultats!$D$52)/1000000</f>
        <v>0</v>
      </c>
      <c r="H15" s="8">
        <f>(H4*Hypothèses_et_résultats!$C$52+H5*Hypothèses_et_résultats!$D$52)/1000000</f>
        <v>0.3819796640404115</v>
      </c>
      <c r="I15" s="8">
        <f>(I4*Hypothèses_et_résultats!$C$52+I5*Hypothèses_et_résultats!$D$52)/1000000</f>
        <v>0.76478597808082294</v>
      </c>
      <c r="J15" s="8">
        <f>(J4*Hypothèses_et_résultats!$C$52+J5*Hypothèses_et_résultats!$D$52)/1000000</f>
        <v>1.1143907136111315</v>
      </c>
      <c r="K15" s="8">
        <f>(K4*Hypothèses_et_résultats!$C$52+K5*Hypothèses_et_résultats!$D$52)/1000000</f>
        <v>1.4420175884680382</v>
      </c>
      <c r="L15" s="8">
        <f>(L4*Hypothèses_et_résultats!$C$52+L5*Hypothèses_et_résultats!$D$52)/1000000</f>
        <v>1.7476666026515433</v>
      </c>
      <c r="M15" s="8">
        <f>(M4*Hypothèses_et_résultats!$C$52+M5*Hypothèses_et_résultats!$D$52)/1000000</f>
        <v>1.9976666026515433</v>
      </c>
      <c r="N15" s="8">
        <f>(N4*Hypothèses_et_résultats!$C$52+N5*Hypothèses_et_résultats!$D$52)/1000000</f>
        <v>2.2126666026515429</v>
      </c>
      <c r="O15" s="8">
        <f>(O4*Hypothèses_et_résultats!$C$52+O5*Hypothèses_et_résultats!$D$52)/1000000</f>
        <v>2.3926666026515431</v>
      </c>
      <c r="P15" s="8">
        <f>(P4*Hypothèses_et_résultats!$C$52+P5*Hypothèses_et_résultats!$D$52)/1000000</f>
        <v>2.5376666026515431</v>
      </c>
      <c r="Q15" s="8">
        <f>(Q4*Hypothèses_et_résultats!$C$52+Q5*Hypothèses_et_résultats!$D$52)/1000000</f>
        <v>2.647666602651543</v>
      </c>
      <c r="R15" s="8">
        <f>(R4*Hypothèses_et_résultats!$C$52+R5*Hypothèses_et_résultats!$D$52)/1000000</f>
        <v>2.7226666026515431</v>
      </c>
      <c r="S15" s="8">
        <f>(S4*Hypothèses_et_résultats!$C$52+S5*Hypothèses_et_résultats!$D$52)/1000000</f>
        <v>2.794166602651543</v>
      </c>
      <c r="T15" s="8">
        <f>(T4*Hypothèses_et_résultats!$C$52+T5*Hypothèses_et_résultats!$D$52)/1000000</f>
        <v>2.8621666026515431</v>
      </c>
      <c r="U15" s="8">
        <f>(U4*Hypothèses_et_résultats!$C$52+U5*Hypothèses_et_résultats!$D$52)/1000000</f>
        <v>2.9266666026515429</v>
      </c>
      <c r="V15" s="8">
        <f>(V4*Hypothèses_et_résultats!$C$52+V5*Hypothèses_et_résultats!$D$52)/1000000</f>
        <v>2.9876666026515428</v>
      </c>
      <c r="W15" s="8">
        <f>(W4*Hypothèses_et_résultats!$C$52+W5*Hypothèses_et_résultats!$D$52)/1000000</f>
        <v>3.0416666026515431</v>
      </c>
      <c r="X15" s="8">
        <f>(X4*Hypothèses_et_résultats!$C$52+X5*Hypothèses_et_résultats!$D$52)/1000000</f>
        <v>3.0921666026515431</v>
      </c>
      <c r="Y15" s="8">
        <f>(Y4*Hypothèses_et_résultats!$C$52+Y5*Hypothèses_et_résultats!$D$52)/1000000</f>
        <v>3.1391666026515428</v>
      </c>
      <c r="Z15" s="8">
        <f>(Z4*Hypothèses_et_résultats!$C$52+Z5*Hypothèses_et_résultats!$D$52)/1000000</f>
        <v>3.1826666026515431</v>
      </c>
      <c r="AA15" s="8">
        <f>(AA4*Hypothèses_et_résultats!$C$52+AA5*Hypothèses_et_résultats!$D$52)/1000000</f>
        <v>3.2226666026515431</v>
      </c>
      <c r="AB15" s="8">
        <f>(AB4*Hypothèses_et_résultats!$C$52+AB5*Hypothèses_et_résultats!$D$52)/1000000</f>
        <v>3.4122891282677079</v>
      </c>
      <c r="AC15" s="8">
        <f>(AC4*Hypothèses_et_résultats!$C$52+AC5*Hypothèses_et_résultats!$D$52)/1000000</f>
        <v>3.5851310224798318</v>
      </c>
      <c r="AD15" s="8">
        <f>(AD4*Hypothèses_et_résultats!$C$52+AD5*Hypothèses_et_résultats!$D$52)/1000000</f>
        <v>3.7456817724225941</v>
      </c>
      <c r="AE15" s="8">
        <f>(AE4*Hypothèses_et_résultats!$C$52+AE5*Hypothèses_et_résultats!$D$52)/1000000</f>
        <v>3.8939413780959966</v>
      </c>
      <c r="AF15" s="8">
        <f>(AF4*Hypothèses_et_résultats!$C$52+AF5*Hypothèses_et_résultats!$D$52)/1000000</f>
        <v>4.0164413780959967</v>
      </c>
      <c r="AG15" s="8">
        <f>(AG4*Hypothèses_et_résultats!$C$52+AG5*Hypothèses_et_résultats!$D$52)/1000000</f>
        <v>4.1214413780959962</v>
      </c>
      <c r="AH15" s="8">
        <f>(AH4*Hypothèses_et_résultats!$C$52+AH5*Hypothèses_et_résultats!$D$52)/1000000</f>
        <v>4.2089413780959966</v>
      </c>
      <c r="AI15" s="8">
        <f>(AI4*Hypothèses_et_résultats!$C$52+AI5*Hypothèses_et_résultats!$D$52)/1000000</f>
        <v>4.2789413780959968</v>
      </c>
      <c r="AJ15" s="8">
        <f>(AJ4*Hypothèses_et_résultats!$C$52+AJ5*Hypothèses_et_résultats!$D$52)/1000000</f>
        <v>4.3314413780959962</v>
      </c>
      <c r="AK15" s="8">
        <f>(AK4*Hypothèses_et_résultats!$C$52+AK5*Hypothèses_et_résultats!$D$52)/1000000</f>
        <v>4.3664413780959963</v>
      </c>
      <c r="AL15" s="8">
        <f>(AL4*Hypothèses_et_résultats!$C$52+AL5*Hypothèses_et_résultats!$D$52)/1000000</f>
        <v>4.4007080447626636</v>
      </c>
      <c r="AM15" s="8">
        <f>(AM4*Hypothèses_et_résultats!$C$52+AM5*Hypothèses_et_résultats!$D$52)/1000000</f>
        <v>4.4342413780959964</v>
      </c>
      <c r="AN15" s="8">
        <f>(AN4*Hypothèses_et_résultats!$C$52+AN5*Hypothèses_et_résultats!$D$52)/1000000</f>
        <v>4.4670413780959963</v>
      </c>
      <c r="AO15" s="8">
        <f>(AO4*Hypothèses_et_résultats!$C$52+AO5*Hypothèses_et_résultats!$D$52)/1000000</f>
        <v>4.4991080447626635</v>
      </c>
      <c r="AP15" s="8">
        <f>(AP4*Hypothèses_et_résultats!$C$52+AP5*Hypothèses_et_résultats!$D$52)/1000000</f>
        <v>4.530441378095996</v>
      </c>
      <c r="AQ15" s="8">
        <f>(AQ4*Hypothèses_et_résultats!$C$52+AQ5*Hypothèses_et_résultats!$D$52)/1000000</f>
        <v>4.5610413780959957</v>
      </c>
      <c r="AR15" s="8">
        <f>(AR4*Hypothèses_et_résultats!$C$52+AR5*Hypothèses_et_résultats!$D$52)/1000000</f>
        <v>4.5909080447626627</v>
      </c>
      <c r="AS15" s="8">
        <f>(AS4*Hypothèses_et_résultats!$C$52+AS5*Hypothèses_et_résultats!$D$52)/1000000</f>
        <v>4.6200413780959959</v>
      </c>
      <c r="AT15" s="8">
        <f>(AT4*Hypothèses_et_résultats!$C$52+AT5*Hypothèses_et_résultats!$D$52)/1000000</f>
        <v>4.6484413780959954</v>
      </c>
      <c r="AU15" s="8">
        <f>(AU4*Hypothèses_et_résultats!$C$52+AU5*Hypothèses_et_résultats!$D$52)/1000000</f>
        <v>4.6761080447626622</v>
      </c>
      <c r="AV15" s="8">
        <f>(AV4*Hypothèses_et_résultats!$C$52+AV5*Hypothèses_et_résultats!$D$52)/1000000</f>
        <v>4.7030413780959952</v>
      </c>
      <c r="AW15" s="8">
        <f>(AW4*Hypothèses_et_résultats!$C$52+AW5*Hypothèses_et_résultats!$D$52)/1000000</f>
        <v>4.7292413780959954</v>
      </c>
      <c r="AX15" s="8">
        <f>(AX4*Hypothèses_et_résultats!$C$52+AX5*Hypothèses_et_résultats!$D$52)/1000000</f>
        <v>4.7547080447626637</v>
      </c>
      <c r="AY15" s="8">
        <f>(AY4*Hypothèses_et_résultats!$C$52+AY5*Hypothèses_et_résultats!$D$52)/1000000</f>
        <v>4.7794413780959966</v>
      </c>
      <c r="AZ15" s="8">
        <f>(AZ4*Hypothèses_et_résultats!$C$52+AZ5*Hypothèses_et_résultats!$D$52)/1000000</f>
        <v>4.8034413780959966</v>
      </c>
      <c r="BA15" s="8">
        <f>(BA4*Hypothèses_et_résultats!$C$52+BA5*Hypothèses_et_résultats!$D$52)/1000000</f>
        <v>4.8267080447626638</v>
      </c>
      <c r="BB15" s="8">
        <f>(BB4*Hypothèses_et_résultats!$C$52+BB5*Hypothèses_et_résultats!$D$52)/1000000</f>
        <v>4.8492413780959964</v>
      </c>
      <c r="BC15" s="8">
        <f>(BC4*Hypothèses_et_résultats!$C$52+BC5*Hypothèses_et_résultats!$D$52)/1000000</f>
        <v>4.8710413780959962</v>
      </c>
      <c r="BD15" s="8">
        <f>(BD4*Hypothèses_et_résultats!$C$52+BD5*Hypothèses_et_résultats!$D$52)/1000000</f>
        <v>4.8921080447626633</v>
      </c>
      <c r="BE15" s="8">
        <f>(BE4*Hypothèses_et_résultats!$C$52+BE5*Hypothèses_et_résultats!$D$52)/1000000</f>
        <v>4.9124413780959966</v>
      </c>
      <c r="BF15" s="8">
        <f>(BF4*Hypothèses_et_résultats!$C$52+BF5*Hypothèses_et_résultats!$D$52)/1000000</f>
        <v>4.9337080447626622</v>
      </c>
      <c r="BG15" s="8">
        <f>(BG4*Hypothèses_et_résultats!$C$52+BG5*Hypothèses_et_résultats!$D$52)/1000000</f>
        <v>4.9559080447626638</v>
      </c>
      <c r="BH15" s="8">
        <f>(BH4*Hypothèses_et_résultats!$C$52+BH5*Hypothèses_et_résultats!$D$52)/1000000</f>
        <v>4.9790413780959968</v>
      </c>
      <c r="BI15" s="8">
        <f>(BI4*Hypothèses_et_résultats!$C$52+BI5*Hypothèses_et_résultats!$D$52)/1000000</f>
        <v>5.003108044762663</v>
      </c>
      <c r="BJ15" s="8">
        <f>(BJ4*Hypothèses_et_résultats!$C$52+BJ5*Hypothèses_et_résultats!$D$52)/1000000</f>
        <v>5.0281080447626634</v>
      </c>
      <c r="BK15" s="8">
        <f>(BK4*Hypothèses_et_résultats!$C$52+BK5*Hypothèses_et_résultats!$D$52)/1000000</f>
        <v>5.054041378095997</v>
      </c>
      <c r="BL15" s="8">
        <f>(BL4*Hypothèses_et_résultats!$C$52+BL5*Hypothèses_et_résultats!$D$52)/1000000</f>
        <v>5.0809080447626629</v>
      </c>
      <c r="BM15" s="8">
        <f>(BM4*Hypothèses_et_résultats!$C$52+BM5*Hypothèses_et_résultats!$D$52)/1000000</f>
        <v>5.1087080447626638</v>
      </c>
      <c r="BN15" s="8">
        <f>(BN4*Hypothèses_et_résultats!$C$52+BN5*Hypothèses_et_résultats!$D$52)/1000000</f>
        <v>5.1374413780959962</v>
      </c>
      <c r="BO15" s="8">
        <f>(BO4*Hypothèses_et_résultats!$C$52+BO5*Hypothèses_et_résultats!$D$52)/1000000</f>
        <v>5.1671080447626627</v>
      </c>
    </row>
    <row r="16" spans="1:70" ht="28.5">
      <c r="A16" s="74" t="s">
        <v>172</v>
      </c>
      <c r="B16" s="8">
        <f>(B9*Hypothèses_et_résultats!$C$53+B10*Hypothèses_et_résultats!$D$53)/1000000</f>
        <v>0</v>
      </c>
      <c r="C16" s="8">
        <f>(C9*Hypothèses_et_résultats!$C$53+C10*Hypothèses_et_résultats!$D$53)/1000000</f>
        <v>0</v>
      </c>
      <c r="D16" s="8">
        <f>(D9*Hypothèses_et_résultats!$C$53+D10*Hypothèses_et_résultats!$D$53)/1000000</f>
        <v>0</v>
      </c>
      <c r="E16" s="8">
        <f>(E9*Hypothèses_et_résultats!$C$53+E10*Hypothèses_et_résultats!$D$53)/1000000</f>
        <v>0</v>
      </c>
      <c r="F16" s="8">
        <f>(F9*Hypothèses_et_résultats!$C$53+F10*Hypothèses_et_résultats!$D$53)/1000000</f>
        <v>8.0000000000000002E-8</v>
      </c>
      <c r="G16" s="8">
        <f>(G9*Hypothèses_et_résultats!$C$53+G10*Hypothèses_et_résultats!$D$53)/1000000</f>
        <v>0</v>
      </c>
      <c r="H16" s="8">
        <f>(H9*Hypothèses_et_résultats!$C$53+H10*Hypothèses_et_résultats!$D$53)/1000000</f>
        <v>0</v>
      </c>
      <c r="I16" s="8">
        <f>(I9*Hypothèses_et_résultats!$C$53+I10*Hypothèses_et_résultats!$D$53)/1000000</f>
        <v>6.666653333333333E-3</v>
      </c>
      <c r="J16" s="8">
        <f>(J9*Hypothèses_et_résultats!$C$53+J10*Hypothèses_et_résultats!$D$53)/1000000</f>
        <v>1.9999960000000001E-2</v>
      </c>
      <c r="K16" s="8">
        <f>(K9*Hypothèses_et_résultats!$C$53+K10*Hypothèses_et_résultats!$D$53)/1000000</f>
        <v>3.9999920000000001E-2</v>
      </c>
      <c r="L16" s="8">
        <f>(L9*Hypothèses_et_résultats!$C$53+L10*Hypothèses_et_résultats!$D$53)/1000000</f>
        <v>7.9999920000000002E-2</v>
      </c>
      <c r="M16" s="8">
        <f>(M9*Hypothèses_et_résultats!$C$53+M10*Hypothèses_et_résultats!$D$53)/1000000</f>
        <v>0.13599992</v>
      </c>
      <c r="N16" s="8">
        <f>(N9*Hypothèses_et_résultats!$C$53+N10*Hypothèses_et_résultats!$D$53)/1000000</f>
        <v>0.20799991999999998</v>
      </c>
      <c r="O16" s="8">
        <f>(O9*Hypothèses_et_résultats!$C$53+O10*Hypothèses_et_résultats!$D$53)/1000000</f>
        <v>0.29599991999999997</v>
      </c>
      <c r="P16" s="8">
        <f>(P9*Hypothèses_et_résultats!$C$53+P10*Hypothèses_et_résultats!$D$53)/1000000</f>
        <v>0.39999992000000001</v>
      </c>
      <c r="Q16" s="8">
        <f>(Q9*Hypothèses_et_résultats!$C$53+Q10*Hypothèses_et_résultats!$D$53)/1000000</f>
        <v>0.51999991999999995</v>
      </c>
      <c r="R16" s="8">
        <f>(R9*Hypothèses_et_résultats!$C$53+R10*Hypothèses_et_résultats!$D$53)/1000000</f>
        <v>0.63879991999999997</v>
      </c>
      <c r="S16" s="8">
        <f>(S9*Hypothèses_et_résultats!$C$53+S10*Hypothèses_et_résultats!$D$53)/1000000</f>
        <v>0.75639991999999989</v>
      </c>
      <c r="T16" s="8">
        <f>(T9*Hypothèses_et_résultats!$C$53+T10*Hypothèses_et_résultats!$D$53)/1000000</f>
        <v>0.87279991999999995</v>
      </c>
      <c r="U16" s="8">
        <f>(U9*Hypothèses_et_résultats!$C$53+U10*Hypothèses_et_résultats!$D$53)/1000000</f>
        <v>0.98799991999999992</v>
      </c>
      <c r="V16" s="8">
        <f>(V9*Hypothèses_et_résultats!$C$53+V10*Hypothèses_et_résultats!$D$53)/1000000</f>
        <v>1.1019999199999999</v>
      </c>
      <c r="W16" s="8">
        <f>(W9*Hypothèses_et_résultats!$C$53+W10*Hypothèses_et_résultats!$D$53)/1000000</f>
        <v>1.2147999199999999</v>
      </c>
      <c r="X16" s="265">
        <f>(X9*Hypothèses_et_résultats!$C$53+X10*Hypothèses_et_résultats!$D$53)/1000000</f>
        <v>1.3263999199999998</v>
      </c>
      <c r="Y16" s="265">
        <f>(Y9*Hypothèses_et_résultats!$C$53+Y10*Hypothèses_et_résultats!$D$53)/1000000</f>
        <v>1.4367999199999999</v>
      </c>
      <c r="Z16" s="265">
        <f>(Z9*Hypothèses_et_résultats!$C$53+Z10*Hypothèses_et_résultats!$D$53)/1000000</f>
        <v>1.5459999199999999</v>
      </c>
      <c r="AA16" s="265">
        <f>(AA9*Hypothèses_et_résultats!$C$53+AA10*Hypothèses_et_résultats!$D$53)/1000000</f>
        <v>1.6540000400000001</v>
      </c>
      <c r="AB16" s="8">
        <f>(AB9*Hypothèses_et_résultats!$C$53+AB10*Hypothèses_et_résultats!$D$53)/1000000</f>
        <v>1.76079992</v>
      </c>
      <c r="AC16" s="8">
        <f>(AC9*Hypothèses_et_résultats!$C$53+AC10*Hypothèses_et_résultats!$D$53)/1000000</f>
        <v>1.8697332466666665</v>
      </c>
      <c r="AD16" s="8">
        <f>(AD9*Hypothèses_et_résultats!$C$53+AD10*Hypothèses_et_résultats!$D$53)/1000000</f>
        <v>1.9807998999999998</v>
      </c>
      <c r="AE16" s="8">
        <f>(AE9*Hypothèses_et_résultats!$C$53+AE10*Hypothèses_et_résultats!$D$53)/1000000</f>
        <v>2.0939998799999997</v>
      </c>
      <c r="AF16" s="8">
        <f>(AF9*Hypothèses_et_résultats!$C$53+AF10*Hypothèses_et_résultats!$D$53)/1000000</f>
        <v>2.21599988</v>
      </c>
      <c r="AG16" s="8">
        <f>(AG9*Hypothèses_et_résultats!$C$53+AG10*Hypothèses_et_résultats!$D$53)/1000000</f>
        <v>2.3447998800000001</v>
      </c>
      <c r="AH16" s="8">
        <f>(AH9*Hypothèses_et_résultats!$C$53+AH10*Hypothèses_et_résultats!$D$53)/1000000</f>
        <v>2.4803998799999998</v>
      </c>
      <c r="AI16" s="8">
        <f>(AI9*Hypothèses_et_résultats!$C$53+AI10*Hypothèses_et_résultats!$D$53)/1000000</f>
        <v>2.6227998800000001</v>
      </c>
      <c r="AJ16" s="8">
        <f>(AJ9*Hypothèses_et_résultats!$C$53+AJ10*Hypothèses_et_résultats!$D$53)/1000000</f>
        <v>2.7719998800000001</v>
      </c>
      <c r="AK16" s="8">
        <f>(AK9*Hypothèses_et_résultats!$C$53+AK10*Hypothèses_et_résultats!$D$53)/1000000</f>
        <v>2.9279998799999998</v>
      </c>
      <c r="AL16" s="8">
        <f>(AL9*Hypothèses_et_résultats!$C$53+AL10*Hypothèses_et_résultats!$D$53)/1000000</f>
        <v>3.0809998799999998</v>
      </c>
      <c r="AM16" s="8">
        <f>(AM9*Hypothèses_et_résultats!$C$53+AM10*Hypothèses_et_résultats!$D$53)/1000000</f>
        <v>3.2309998799999997</v>
      </c>
      <c r="AN16" s="8">
        <f>(AN9*Hypothèses_et_résultats!$C$53+AN10*Hypothèses_et_résultats!$D$53)/1000000</f>
        <v>3.37799988</v>
      </c>
      <c r="AO16" s="8">
        <f>(AO9*Hypothèses_et_résultats!$C$53+AO10*Hypothèses_et_résultats!$D$53)/1000000</f>
        <v>3.5219998800000001</v>
      </c>
      <c r="AP16" s="8">
        <f>(AP9*Hypothèses_et_résultats!$C$53+AP10*Hypothèses_et_résultats!$D$53)/1000000</f>
        <v>3.6629998800000001</v>
      </c>
      <c r="AQ16" s="8">
        <f>(AQ9*Hypothèses_et_résultats!$C$53+AQ10*Hypothèses_et_résultats!$D$53)/1000000</f>
        <v>3.80099988</v>
      </c>
      <c r="AR16" s="8">
        <f>(AR9*Hypothèses_et_résultats!$C$53+AR10*Hypothèses_et_résultats!$D$53)/1000000</f>
        <v>3.9359998799999998</v>
      </c>
      <c r="AS16" s="8">
        <f>(AS9*Hypothèses_et_résultats!$C$53+AS10*Hypothèses_et_résultats!$D$53)/1000000</f>
        <v>4.0679998799999995</v>
      </c>
      <c r="AT16" s="8">
        <f>(AT9*Hypothèses_et_résultats!$C$53+AT10*Hypothèses_et_résultats!$D$53)/1000000</f>
        <v>4.1969998799999999</v>
      </c>
      <c r="AU16" s="8">
        <f>(AU9*Hypothèses_et_résultats!$C$53+AU10*Hypothèses_et_résultats!$D$53)/1000000</f>
        <v>4.3229998800000002</v>
      </c>
      <c r="AV16" s="8">
        <f>(AV9*Hypothèses_et_résultats!$C$53+AV10*Hypothèses_et_résultats!$D$53)/1000000</f>
        <v>4.4459998799999996</v>
      </c>
      <c r="AW16" s="8">
        <f>(AW9*Hypothèses_et_résultats!$C$53+AW10*Hypothèses_et_résultats!$D$53)/1000000</f>
        <v>4.5659998799999997</v>
      </c>
      <c r="AX16" s="8">
        <f>(AX9*Hypothèses_et_résultats!$C$53+AX10*Hypothèses_et_résultats!$D$53)/1000000</f>
        <v>4.6829998799999997</v>
      </c>
      <c r="AY16" s="8">
        <f>(AY9*Hypothèses_et_résultats!$C$53+AY10*Hypothèses_et_résultats!$D$53)/1000000</f>
        <v>4.7969998799999995</v>
      </c>
      <c r="AZ16" s="8">
        <f>(AZ9*Hypothèses_et_résultats!$C$53+AZ10*Hypothèses_et_résultats!$D$53)/1000000</f>
        <v>4.9079998800000002</v>
      </c>
      <c r="BA16" s="8">
        <f>(BA9*Hypothèses_et_résultats!$C$53+BA10*Hypothèses_et_résultats!$D$53)/1000000</f>
        <v>5.0159998799999999</v>
      </c>
      <c r="BB16" s="8">
        <f>(BB9*Hypothèses_et_résultats!$C$53+BB10*Hypothèses_et_résultats!$D$53)/1000000</f>
        <v>5.1209998800000003</v>
      </c>
      <c r="BC16" s="8">
        <f>(BC9*Hypothèses_et_résultats!$C$53+BC10*Hypothèses_et_résultats!$D$53)/1000000</f>
        <v>5.2229998799999997</v>
      </c>
      <c r="BD16" s="8">
        <f>(BD9*Hypothèses_et_résultats!$C$53+BD10*Hypothèses_et_résultats!$D$53)/1000000</f>
        <v>5.3219998799999999</v>
      </c>
      <c r="BE16" s="8">
        <f>(BE9*Hypothèses_et_résultats!$C$53+BE10*Hypothèses_et_résultats!$D$53)/1000000</f>
        <v>5.41799988</v>
      </c>
      <c r="BF16" s="8">
        <f>(BF9*Hypothèses_et_résultats!$C$53+BF10*Hypothèses_et_résultats!$D$53)/1000000</f>
        <v>5.5103998799999996</v>
      </c>
      <c r="BG16" s="8">
        <f>(BG9*Hypothèses_et_résultats!$C$53+BG10*Hypothèses_et_résultats!$D$53)/1000000</f>
        <v>5.5991998799999996</v>
      </c>
      <c r="BH16" s="8">
        <f>(BH9*Hypothèses_et_résultats!$C$53+BH10*Hypothèses_et_résultats!$D$53)/1000000</f>
        <v>5.68439988</v>
      </c>
      <c r="BI16" s="8">
        <f>(BI9*Hypothèses_et_résultats!$C$53+BI10*Hypothèses_et_résultats!$D$53)/1000000</f>
        <v>5.7659998799999999</v>
      </c>
      <c r="BJ16" s="8">
        <f>(BJ9*Hypothèses_et_résultats!$C$53+BJ10*Hypothèses_et_résultats!$D$53)/1000000</f>
        <v>5.8439998800000001</v>
      </c>
      <c r="BK16" s="8">
        <f>(BK9*Hypothèses_et_résultats!$C$53+BK10*Hypothèses_et_résultats!$D$53)/1000000</f>
        <v>5.9183998799999999</v>
      </c>
      <c r="BL16" s="8">
        <f>(BL9*Hypothèses_et_résultats!$C$53+BL10*Hypothèses_et_résultats!$D$53)/1000000</f>
        <v>5.9891998800000001</v>
      </c>
      <c r="BM16" s="8">
        <f>(BM9*Hypothèses_et_résultats!$C$53+BM10*Hypothèses_et_résultats!$D$53)/1000000</f>
        <v>6.0563998799999998</v>
      </c>
      <c r="BN16" s="8">
        <f>(BN9*Hypothèses_et_résultats!$C$53+BN10*Hypothèses_et_résultats!$D$53)/1000000</f>
        <v>6.1199998799999999</v>
      </c>
      <c r="BO16" s="8">
        <f>(BO9*Hypothèses_et_résultats!$C$53+BO10*Hypothèses_et_résultats!$D$53)/1000000</f>
        <v>6.1799998799999996</v>
      </c>
    </row>
    <row r="17" spans="1:67" ht="28.5">
      <c r="A17" s="1" t="s">
        <v>212</v>
      </c>
      <c r="B17" s="8">
        <f>(B9*Hypothèses_et_résultats!$C$53+B10*Hypothèses_et_résultats!$D$53)/1000000</f>
        <v>0</v>
      </c>
      <c r="C17" s="8">
        <f>(C9*Hypothèses_et_résultats!$C$53+C10*Hypothèses_et_résultats!$D$53)/1000000</f>
        <v>0</v>
      </c>
      <c r="D17" s="8">
        <f>(D9*Hypothèses_et_résultats!$C$53+D10*Hypothèses_et_résultats!$D$53)/1000000</f>
        <v>0</v>
      </c>
      <c r="E17" s="8">
        <f>(E9*Hypothèses_et_résultats!$C$53+E10*Hypothèses_et_résultats!$D$53)/1000000</f>
        <v>0</v>
      </c>
      <c r="F17" s="8">
        <f>(F9*Hypothèses_et_résultats!$C$53+F10*Hypothèses_et_résultats!$D$53)/1000000</f>
        <v>8.0000000000000002E-8</v>
      </c>
      <c r="G17" s="8">
        <f>(G9*Hypothèses_et_résultats!$C$53+G10*Hypothèses_et_résultats!$D$53)/1000000</f>
        <v>0</v>
      </c>
      <c r="H17" s="8">
        <f>(H9*Hypothèses_et_résultats!$C$53+H10*Hypothèses_et_résultats!$D$53)/1000000</f>
        <v>0</v>
      </c>
      <c r="I17" s="8">
        <f>(I12*Hypothèses_et_résultats!$C$53+I13*Hypothèses_et_résultats!$D$53)/1000000</f>
        <v>6.666653333333333E-3</v>
      </c>
      <c r="J17" s="8">
        <f>(J12*Hypothèses_et_résultats!$C$53+J13*Hypothèses_et_résultats!$D$53)/1000000</f>
        <v>1.9999960000000001E-2</v>
      </c>
      <c r="K17" s="8">
        <f>(K12*Hypothèses_et_résultats!$C$53+K13*Hypothèses_et_résultats!$D$53)/1000000</f>
        <v>3.9999920000000001E-2</v>
      </c>
      <c r="L17" s="8">
        <f>(L12*Hypothèses_et_résultats!$C$53+L13*Hypothèses_et_résultats!$D$53)/1000000</f>
        <v>7.9999920000000002E-2</v>
      </c>
      <c r="M17" s="8">
        <f>(M12*Hypothèses_et_résultats!$C$53+M13*Hypothèses_et_résultats!$D$53)/1000000</f>
        <v>0.13599992</v>
      </c>
      <c r="N17" s="8">
        <f>(N12*Hypothèses_et_résultats!$C$53+N13*Hypothèses_et_résultats!$D$53)/1000000</f>
        <v>0.20799991999999998</v>
      </c>
      <c r="O17" s="8">
        <f>(O12*Hypothèses_et_résultats!$C$53+O13*Hypothèses_et_résultats!$D$53)/1000000</f>
        <v>0.29599991999999997</v>
      </c>
      <c r="P17" s="8">
        <f>(P12*Hypothèses_et_résultats!$C$53+P13*Hypothèses_et_résultats!$D$53)/1000000</f>
        <v>0.39999992000000001</v>
      </c>
      <c r="Q17" s="8">
        <f>(Q12*Hypothèses_et_résultats!$C$53+Q13*Hypothèses_et_résultats!$D$53)/1000000</f>
        <v>0.51999991999999995</v>
      </c>
      <c r="R17" s="8">
        <f>(R12*Hypothèses_et_résultats!$C$53+R13*Hypothèses_et_résultats!$D$53)/1000000</f>
        <v>0.63879991999999997</v>
      </c>
      <c r="S17" s="8">
        <f>(S12*Hypothèses_et_résultats!$C$53+S13*Hypothèses_et_résultats!$D$53)/1000000</f>
        <v>0.75639991999999989</v>
      </c>
      <c r="T17" s="8">
        <f>(T12*Hypothèses_et_résultats!$C$53+T13*Hypothèses_et_résultats!$D$53)/1000000</f>
        <v>0.87279991999999995</v>
      </c>
      <c r="U17" s="8">
        <f>(U12*Hypothèses_et_résultats!$C$53+U13*Hypothèses_et_résultats!$D$53)/1000000</f>
        <v>0.98799991999999992</v>
      </c>
      <c r="V17" s="8">
        <f>(V12*Hypothèses_et_résultats!$C$53+V13*Hypothèses_et_résultats!$D$53)/1000000</f>
        <v>1.1019999199999999</v>
      </c>
      <c r="W17" s="8">
        <f>(W12*Hypothèses_et_résultats!$C$53+W13*Hypothèses_et_résultats!$D$53)/1000000</f>
        <v>1.1019999199999999</v>
      </c>
      <c r="X17" s="265">
        <f>(X12*Hypothèses_et_résultats!$C$53+X13*Hypothèses_et_résultats!$D$53)/1000000</f>
        <v>1.1019999199999999</v>
      </c>
      <c r="Y17" s="265">
        <f>(Y12*Hypothèses_et_résultats!$C$53+Y13*Hypothèses_et_résultats!$D$53)/1000000</f>
        <v>1.1019999199999999</v>
      </c>
      <c r="Z17" s="265">
        <f>(Z12*Hypothèses_et_résultats!$C$53+Z13*Hypothèses_et_résultats!$D$53)/1000000</f>
        <v>1.1019999199999999</v>
      </c>
      <c r="AA17" s="265">
        <f>(AA12*Hypothèses_et_résultats!$C$53+AA13*Hypothèses_et_résultats!$D$53)/1000000</f>
        <v>1.1019999199999999</v>
      </c>
      <c r="AB17" s="8">
        <f>(AB12*Hypothèses_et_résultats!$C$53+AB13*Hypothèses_et_résultats!$D$53)/1000000</f>
        <v>1.1019999199999999</v>
      </c>
      <c r="AC17" s="8">
        <f>(AC12*Hypothèses_et_résultats!$C$53+AC13*Hypothèses_et_résultats!$D$53)/1000000</f>
        <v>1.1053332466666665</v>
      </c>
      <c r="AD17" s="8">
        <f>(AD12*Hypothèses_et_résultats!$C$53+AD13*Hypothèses_et_résultats!$D$53)/1000000</f>
        <v>1.1119998999999998</v>
      </c>
      <c r="AE17" s="8">
        <f>(AE12*Hypothèses_et_résultats!$C$53+AE13*Hypothèses_et_résultats!$D$53)/1000000</f>
        <v>1.1219998799999999</v>
      </c>
      <c r="AF17" s="8">
        <f>(AF12*Hypothèses_et_résultats!$C$53+AF13*Hypothèses_et_résultats!$D$53)/1000000</f>
        <v>1.14199988</v>
      </c>
      <c r="AG17" s="8">
        <f>(AG12*Hypothèses_et_résultats!$C$53+AG13*Hypothèses_et_résultats!$D$53)/1000000</f>
        <v>1.16999988</v>
      </c>
      <c r="AH17" s="8">
        <f>(AH12*Hypothèses_et_résultats!$C$53+AH13*Hypothèses_et_résultats!$D$53)/1000000</f>
        <v>1.2059998799999998</v>
      </c>
      <c r="AI17" s="8">
        <f>(AI12*Hypothèses_et_résultats!$C$53+AI13*Hypothèses_et_résultats!$D$53)/1000000</f>
        <v>1.2499998799999998</v>
      </c>
      <c r="AJ17" s="8">
        <f>(AJ12*Hypothèses_et_résultats!$C$53+AJ13*Hypothèses_et_résultats!$D$53)/1000000</f>
        <v>1.3019998799999999</v>
      </c>
      <c r="AK17" s="8">
        <f>(AK12*Hypothèses_et_résultats!$C$53+AK13*Hypothèses_et_résultats!$D$53)/1000000</f>
        <v>1.3619998799999999</v>
      </c>
      <c r="AL17" s="8">
        <f>(AL12*Hypothèses_et_résultats!$C$53+AL13*Hypothèses_et_résultats!$D$53)/1000000</f>
        <v>1.4213998799999998</v>
      </c>
      <c r="AM17" s="8">
        <f>(AM12*Hypothèses_et_résultats!$C$53+AM13*Hypothèses_et_résultats!$D$53)/1000000</f>
        <v>1.4801998799999998</v>
      </c>
      <c r="AN17" s="8">
        <f>(AN12*Hypothèses_et_résultats!$C$53+AN13*Hypothèses_et_résultats!$D$53)/1000000</f>
        <v>1.5383998799999998</v>
      </c>
      <c r="AO17" s="8">
        <f>(AO12*Hypothèses_et_résultats!$C$53+AO13*Hypothèses_et_résultats!$D$53)/1000000</f>
        <v>1.5959998799999999</v>
      </c>
      <c r="AP17" s="8">
        <f>(AP12*Hypothèses_et_résultats!$C$53+AP13*Hypothèses_et_résultats!$D$53)/1000000</f>
        <v>1.6529998799999999</v>
      </c>
      <c r="AQ17" s="8">
        <f>(AQ12*Hypothèses_et_résultats!$C$53+AQ13*Hypothèses_et_résultats!$D$53)/1000000</f>
        <v>1.6529998799999999</v>
      </c>
      <c r="AR17" s="8">
        <f>(AR12*Hypothèses_et_résultats!$C$53+AR13*Hypothèses_et_résultats!$D$53)/1000000</f>
        <v>1.6529998799999999</v>
      </c>
      <c r="AS17" s="8">
        <f>(AS12*Hypothèses_et_résultats!$C$53+AS13*Hypothèses_et_résultats!$D$53)/1000000</f>
        <v>1.6529998799999999</v>
      </c>
      <c r="AT17" s="8">
        <f>(AT12*Hypothèses_et_résultats!$C$53+AT13*Hypothèses_et_résultats!$D$53)/1000000</f>
        <v>1.6529998799999999</v>
      </c>
      <c r="AU17" s="8">
        <f>(AU12*Hypothèses_et_résultats!$C$53+AU13*Hypothèses_et_résultats!$D$53)/1000000</f>
        <v>1.6529998799999999</v>
      </c>
      <c r="AV17" s="8">
        <f>(AV12*Hypothèses_et_résultats!$C$53+AV13*Hypothèses_et_résultats!$D$53)/1000000</f>
        <v>1.6529998799999999</v>
      </c>
      <c r="AW17" s="8">
        <f>(AW12*Hypothèses_et_résultats!$C$53+AW13*Hypothèses_et_résultats!$D$53)/1000000</f>
        <v>1.6529998799999999</v>
      </c>
      <c r="AX17" s="8">
        <f>(AX12*Hypothèses_et_résultats!$C$53+AX13*Hypothèses_et_résultats!$D$53)/1000000</f>
        <v>1.6529998799999999</v>
      </c>
      <c r="AY17" s="8">
        <f>(AY12*Hypothèses_et_résultats!$C$53+AY13*Hypothèses_et_résultats!$D$53)/1000000</f>
        <v>1.6529998799999999</v>
      </c>
      <c r="AZ17" s="8">
        <f>(AZ12*Hypothèses_et_résultats!$C$53+AZ13*Hypothèses_et_résultats!$D$53)/1000000</f>
        <v>1.6529998799999999</v>
      </c>
      <c r="BA17" s="8">
        <f>(BA12*Hypothèses_et_résultats!$C$53+BA13*Hypothèses_et_résultats!$D$53)/1000000</f>
        <v>1.6529998799999999</v>
      </c>
      <c r="BB17" s="8">
        <f>(BB12*Hypothèses_et_résultats!$C$53+BB13*Hypothèses_et_résultats!$D$53)/1000000</f>
        <v>1.6529998799999999</v>
      </c>
      <c r="BC17" s="8">
        <f>(BC12*Hypothèses_et_résultats!$C$53+BC13*Hypothèses_et_résultats!$D$53)/1000000</f>
        <v>1.6529998799999999</v>
      </c>
      <c r="BD17" s="8">
        <f>(BD12*Hypothèses_et_résultats!$C$53+BD13*Hypothèses_et_résultats!$D$53)/1000000</f>
        <v>1.6529998799999999</v>
      </c>
      <c r="BE17" s="8">
        <f>(BE12*Hypothèses_et_résultats!$C$53+BE13*Hypothèses_et_résultats!$D$53)/1000000</f>
        <v>1.6529998799999999</v>
      </c>
      <c r="BF17" s="8">
        <f>(BF12*Hypothèses_et_résultats!$C$53+BF13*Hypothèses_et_résultats!$D$53)/1000000</f>
        <v>1.6529998799999999</v>
      </c>
      <c r="BG17" s="8">
        <f>(BG12*Hypothèses_et_résultats!$C$53+BG13*Hypothèses_et_résultats!$D$53)/1000000</f>
        <v>1.6529998799999999</v>
      </c>
      <c r="BH17" s="8">
        <f>(BH12*Hypothèses_et_résultats!$C$53+BH13*Hypothèses_et_résultats!$D$53)/1000000</f>
        <v>1.6529998799999999</v>
      </c>
      <c r="BI17" s="8">
        <f>(BI12*Hypothèses_et_résultats!$C$53+BI13*Hypothèses_et_résultats!$D$53)/1000000</f>
        <v>1.6529998799999999</v>
      </c>
      <c r="BJ17" s="8">
        <f>(BJ12*Hypothèses_et_résultats!$C$53+BJ13*Hypothèses_et_résultats!$D$53)/1000000</f>
        <v>1.6529998799999999</v>
      </c>
      <c r="BK17" s="8">
        <f>(BK12*Hypothèses_et_résultats!$C$53+BK13*Hypothèses_et_résultats!$D$53)/1000000</f>
        <v>1.6529998799999999</v>
      </c>
      <c r="BL17" s="8">
        <f>(BL12*Hypothèses_et_résultats!$C$53+BL13*Hypothèses_et_résultats!$D$53)/1000000</f>
        <v>1.6529998799999999</v>
      </c>
      <c r="BM17" s="8">
        <f>(BM12*Hypothèses_et_résultats!$C$53+BM13*Hypothèses_et_résultats!$D$53)/1000000</f>
        <v>1.6529998799999999</v>
      </c>
      <c r="BN17" s="8">
        <f>(BN12*Hypothèses_et_résultats!$C$53+BN13*Hypothèses_et_résultats!$D$53)/1000000</f>
        <v>1.6529998799999999</v>
      </c>
      <c r="BO17" s="8">
        <f>(BO12*Hypothèses_et_résultats!$C$53+BO13*Hypothèses_et_résultats!$D$53)/1000000</f>
        <v>1.6529998799999999</v>
      </c>
    </row>
    <row r="18" spans="1:67">
      <c r="B18" s="27"/>
    </row>
    <row r="19" spans="1:67">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row>
    <row r="20" spans="1:67">
      <c r="A20" t="s">
        <v>173</v>
      </c>
      <c r="B20" s="8">
        <v>1</v>
      </c>
      <c r="C20" s="8">
        <v>2</v>
      </c>
      <c r="D20" s="8">
        <v>3</v>
      </c>
      <c r="E20" s="8">
        <v>4</v>
      </c>
      <c r="F20" s="8">
        <v>5</v>
      </c>
      <c r="G20" s="8">
        <v>6</v>
      </c>
      <c r="H20" s="8">
        <v>7</v>
      </c>
      <c r="I20" s="8">
        <v>8</v>
      </c>
      <c r="J20" s="8">
        <v>9</v>
      </c>
      <c r="K20" s="8">
        <v>10</v>
      </c>
      <c r="L20" s="8">
        <v>11</v>
      </c>
      <c r="M20" s="8">
        <v>12</v>
      </c>
      <c r="N20" s="8">
        <v>13</v>
      </c>
      <c r="O20" s="8">
        <v>14</v>
      </c>
      <c r="P20" s="8">
        <v>15</v>
      </c>
      <c r="Q20" s="8">
        <v>16</v>
      </c>
      <c r="R20" s="8">
        <v>17</v>
      </c>
      <c r="S20" s="8">
        <v>18</v>
      </c>
      <c r="T20" s="8">
        <v>19</v>
      </c>
      <c r="U20" s="8">
        <v>20</v>
      </c>
      <c r="V20" s="8">
        <v>21</v>
      </c>
      <c r="W20" s="8">
        <v>22</v>
      </c>
      <c r="X20" s="8">
        <v>23</v>
      </c>
      <c r="Y20" s="8">
        <v>24</v>
      </c>
      <c r="Z20" s="8">
        <v>25</v>
      </c>
      <c r="AA20" s="8">
        <v>26</v>
      </c>
      <c r="AB20" s="8">
        <v>27</v>
      </c>
      <c r="AC20" s="8">
        <v>28</v>
      </c>
      <c r="AD20" s="8">
        <v>29</v>
      </c>
      <c r="AE20" s="8">
        <v>30</v>
      </c>
      <c r="AF20" s="8">
        <v>31</v>
      </c>
      <c r="AG20" s="8">
        <v>32</v>
      </c>
      <c r="AH20" s="8">
        <v>33</v>
      </c>
      <c r="AI20" s="8">
        <v>34</v>
      </c>
      <c r="AJ20" s="8">
        <v>35</v>
      </c>
      <c r="AK20" s="8">
        <v>36</v>
      </c>
      <c r="AL20" s="8">
        <v>37</v>
      </c>
      <c r="AM20" s="8">
        <v>38</v>
      </c>
      <c r="AN20" s="8">
        <v>39</v>
      </c>
      <c r="AO20" s="8">
        <v>40</v>
      </c>
      <c r="AP20" s="8">
        <v>41</v>
      </c>
      <c r="AQ20" s="8">
        <v>42</v>
      </c>
      <c r="AR20" s="8">
        <v>43</v>
      </c>
      <c r="AS20" s="8">
        <v>44</v>
      </c>
      <c r="AT20" s="8">
        <v>45</v>
      </c>
      <c r="AU20" s="8">
        <v>46</v>
      </c>
      <c r="AV20" s="8">
        <v>47</v>
      </c>
      <c r="AW20" s="8">
        <v>48</v>
      </c>
      <c r="AX20" s="8">
        <v>49</v>
      </c>
      <c r="AY20" s="8">
        <v>50</v>
      </c>
      <c r="AZ20" s="8">
        <v>51</v>
      </c>
      <c r="BA20" s="8">
        <v>52</v>
      </c>
      <c r="BB20" s="8">
        <v>53</v>
      </c>
      <c r="BC20" s="8">
        <v>54</v>
      </c>
      <c r="BD20" s="8">
        <v>55</v>
      </c>
      <c r="BE20" s="8">
        <v>56</v>
      </c>
      <c r="BF20" s="8">
        <v>57</v>
      </c>
      <c r="BG20" s="8">
        <v>58</v>
      </c>
      <c r="BH20" s="8">
        <v>59</v>
      </c>
      <c r="BI20" s="8">
        <v>60</v>
      </c>
      <c r="BJ20" s="8">
        <v>61</v>
      </c>
      <c r="BK20" s="8">
        <v>62</v>
      </c>
      <c r="BL20" s="8">
        <v>63</v>
      </c>
      <c r="BM20" s="8">
        <v>64</v>
      </c>
      <c r="BN20" s="8">
        <v>65</v>
      </c>
      <c r="BO20" s="8">
        <v>66</v>
      </c>
    </row>
    <row r="21" spans="1:67">
      <c r="A21" t="s">
        <v>174</v>
      </c>
      <c r="B21" s="8">
        <f>Hypothèses_et_résultats!$C$53</f>
        <v>8</v>
      </c>
      <c r="C21" s="8">
        <f>Hypothèses_et_résultats!$C$53</f>
        <v>8</v>
      </c>
      <c r="D21" s="8">
        <f>Hypothèses_et_résultats!$C$53</f>
        <v>8</v>
      </c>
      <c r="E21" s="8">
        <f>Hypothèses_et_résultats!$C$53</f>
        <v>8</v>
      </c>
      <c r="F21" s="8">
        <f>Hypothèses_et_résultats!$C$53</f>
        <v>8</v>
      </c>
      <c r="G21" s="8">
        <f>Hypothèses_et_résultats!$C$53</f>
        <v>8</v>
      </c>
      <c r="H21" s="8">
        <f>Hypothèses_et_résultats!$C$53</f>
        <v>8</v>
      </c>
      <c r="I21" s="8">
        <f>Hypothèses_et_résultats!$C$53</f>
        <v>8</v>
      </c>
      <c r="J21" s="8">
        <f>Hypothèses_et_résultats!$C$53</f>
        <v>8</v>
      </c>
      <c r="K21" s="8">
        <f>Hypothèses_et_résultats!$C$53</f>
        <v>8</v>
      </c>
      <c r="L21" s="8">
        <f>Hypothèses_et_résultats!$C$53</f>
        <v>8</v>
      </c>
      <c r="M21" s="8">
        <f>Hypothèses_et_résultats!$C$53</f>
        <v>8</v>
      </c>
      <c r="N21" s="8">
        <f>Hypothèses_et_résultats!$C$53</f>
        <v>8</v>
      </c>
      <c r="O21" s="8">
        <f>Hypothèses_et_résultats!$C$53</f>
        <v>8</v>
      </c>
      <c r="P21" s="8">
        <f>Hypothèses_et_résultats!$C$53</f>
        <v>8</v>
      </c>
      <c r="Q21" s="8">
        <f>Hypothèses_et_résultats!$C$53</f>
        <v>8</v>
      </c>
      <c r="R21" s="8">
        <f>Hypothèses_et_résultats!$C$53</f>
        <v>8</v>
      </c>
      <c r="S21" s="8">
        <f>Hypothèses_et_résultats!$C$53</f>
        <v>8</v>
      </c>
      <c r="T21" s="8">
        <f>Hypothèses_et_résultats!$C$53</f>
        <v>8</v>
      </c>
      <c r="U21" s="8">
        <f>Hypothèses_et_résultats!$C$53</f>
        <v>8</v>
      </c>
      <c r="V21" s="8">
        <f>Hypothèses_et_résultats!$D$53</f>
        <v>12</v>
      </c>
      <c r="W21" s="8">
        <f>Hypothèses_et_résultats!$D$53</f>
        <v>12</v>
      </c>
      <c r="X21" s="8">
        <f>Hypothèses_et_résultats!$D$53</f>
        <v>12</v>
      </c>
      <c r="Y21" s="8">
        <f>Hypothèses_et_résultats!$D$53</f>
        <v>12</v>
      </c>
      <c r="Z21" s="8">
        <f>Hypothèses_et_résultats!$D$53</f>
        <v>12</v>
      </c>
      <c r="AA21" s="8">
        <f>Hypothèses_et_résultats!$D$53</f>
        <v>12</v>
      </c>
      <c r="AB21" s="8">
        <f>Hypothèses_et_résultats!$D$53</f>
        <v>12</v>
      </c>
      <c r="AC21" s="8">
        <f>Hypothèses_et_résultats!$D$53</f>
        <v>12</v>
      </c>
      <c r="AD21" s="8">
        <f>Hypothèses_et_résultats!$D$53</f>
        <v>12</v>
      </c>
      <c r="AE21" s="8">
        <f>Hypothèses_et_résultats!$D$53</f>
        <v>12</v>
      </c>
      <c r="AF21" s="8">
        <f>Hypothèses_et_résultats!$D$53</f>
        <v>12</v>
      </c>
      <c r="AG21" s="8">
        <f>Hypothèses_et_résultats!$D$53</f>
        <v>12</v>
      </c>
      <c r="AH21" s="8">
        <f>Hypothèses_et_résultats!$D$53</f>
        <v>12</v>
      </c>
      <c r="AI21" s="8">
        <f>Hypothèses_et_résultats!$D$53</f>
        <v>12</v>
      </c>
      <c r="AJ21" s="8">
        <f>Hypothèses_et_résultats!$D$53</f>
        <v>12</v>
      </c>
      <c r="AK21" s="8">
        <f>Hypothèses_et_résultats!$D$53</f>
        <v>12</v>
      </c>
      <c r="AL21" s="8">
        <f>Hypothèses_et_résultats!$D$53</f>
        <v>12</v>
      </c>
      <c r="AM21" s="8">
        <f>Hypothèses_et_résultats!$D$53</f>
        <v>12</v>
      </c>
      <c r="AN21" s="8">
        <f>Hypothèses_et_résultats!$D$53</f>
        <v>12</v>
      </c>
      <c r="AO21" s="8">
        <f>Hypothèses_et_résultats!$D$53</f>
        <v>12</v>
      </c>
      <c r="AP21" s="8">
        <f>Hypothèses_et_résultats!$D$53</f>
        <v>12</v>
      </c>
      <c r="AQ21" s="8">
        <f>Hypothèses_et_résultats!$D$53</f>
        <v>12</v>
      </c>
      <c r="AR21" s="8">
        <f>Hypothèses_et_résultats!$D$53</f>
        <v>12</v>
      </c>
      <c r="AS21" s="8">
        <f>Hypothèses_et_résultats!$D$53</f>
        <v>12</v>
      </c>
      <c r="AT21" s="8">
        <f>Hypothèses_et_résultats!$D$53</f>
        <v>12</v>
      </c>
      <c r="AU21" s="8">
        <f>Hypothèses_et_résultats!$D$53</f>
        <v>12</v>
      </c>
      <c r="AV21" s="8">
        <f>Hypothèses_et_résultats!$D$53</f>
        <v>12</v>
      </c>
      <c r="AW21" s="8">
        <f>Hypothèses_et_résultats!$D$53</f>
        <v>12</v>
      </c>
      <c r="AX21" s="8">
        <f>Hypothèses_et_résultats!$D$53</f>
        <v>12</v>
      </c>
      <c r="AY21" s="8">
        <f>Hypothèses_et_résultats!$D$53</f>
        <v>12</v>
      </c>
      <c r="AZ21" s="8">
        <f>Hypothèses_et_résultats!$D$53</f>
        <v>12</v>
      </c>
      <c r="BA21" s="8">
        <f>Hypothèses_et_résultats!$D$53</f>
        <v>12</v>
      </c>
      <c r="BB21" s="8">
        <f>Hypothèses_et_résultats!$D$53</f>
        <v>12</v>
      </c>
      <c r="BC21" s="8">
        <f>Hypothèses_et_résultats!$D$53</f>
        <v>12</v>
      </c>
      <c r="BD21" s="8">
        <f>Hypothèses_et_résultats!$D$53</f>
        <v>12</v>
      </c>
      <c r="BE21" s="8">
        <f>Hypothèses_et_résultats!$D$53</f>
        <v>12</v>
      </c>
      <c r="BF21" s="8">
        <f>Hypothèses_et_résultats!$D$53</f>
        <v>12</v>
      </c>
      <c r="BG21" s="8">
        <f>Hypothèses_et_résultats!$D$53</f>
        <v>12</v>
      </c>
      <c r="BH21" s="8">
        <f>Hypothèses_et_résultats!$D$53</f>
        <v>12</v>
      </c>
      <c r="BI21" s="8">
        <f>Hypothèses_et_résultats!$D$53</f>
        <v>12</v>
      </c>
      <c r="BJ21" s="8">
        <f>Hypothèses_et_résultats!$C$53</f>
        <v>8</v>
      </c>
      <c r="BK21" s="8">
        <f>Hypothèses_et_résultats!$C$53</f>
        <v>8</v>
      </c>
      <c r="BL21" s="8">
        <f>Hypothèses_et_résultats!$C$53</f>
        <v>8</v>
      </c>
      <c r="BM21" s="8">
        <f>Hypothèses_et_résultats!$C$53</f>
        <v>8</v>
      </c>
      <c r="BN21" s="8">
        <f>Hypothèses_et_résultats!$C$53</f>
        <v>8</v>
      </c>
      <c r="BO21" s="8">
        <f>Hypothèses_et_résultats!$C$53</f>
        <v>8</v>
      </c>
    </row>
    <row r="22" spans="1:67">
      <c r="A22" t="s">
        <v>175</v>
      </c>
      <c r="B22" s="8">
        <f>B21</f>
        <v>8</v>
      </c>
      <c r="C22" s="8">
        <f t="shared" ref="C22:BN22" si="26">B22+C21-B23</f>
        <v>16</v>
      </c>
      <c r="D22" s="8">
        <f t="shared" si="26"/>
        <v>24</v>
      </c>
      <c r="E22" s="8">
        <f t="shared" si="26"/>
        <v>32</v>
      </c>
      <c r="F22" s="8">
        <f t="shared" si="26"/>
        <v>40</v>
      </c>
      <c r="G22" s="8">
        <f t="shared" si="26"/>
        <v>48</v>
      </c>
      <c r="H22" s="8">
        <f t="shared" si="26"/>
        <v>56</v>
      </c>
      <c r="I22" s="8">
        <f t="shared" si="26"/>
        <v>64</v>
      </c>
      <c r="J22" s="8">
        <f t="shared" si="26"/>
        <v>72</v>
      </c>
      <c r="K22" s="8">
        <f t="shared" si="26"/>
        <v>80</v>
      </c>
      <c r="L22" s="8">
        <f t="shared" si="26"/>
        <v>88</v>
      </c>
      <c r="M22" s="8">
        <f t="shared" si="26"/>
        <v>96</v>
      </c>
      <c r="N22" s="8">
        <f t="shared" si="26"/>
        <v>104</v>
      </c>
      <c r="O22" s="8">
        <f t="shared" si="26"/>
        <v>112</v>
      </c>
      <c r="P22" s="8">
        <f t="shared" si="26"/>
        <v>120</v>
      </c>
      <c r="Q22" s="8">
        <f t="shared" si="26"/>
        <v>128</v>
      </c>
      <c r="R22" s="8">
        <f t="shared" si="26"/>
        <v>136</v>
      </c>
      <c r="S22" s="8">
        <f t="shared" si="26"/>
        <v>144</v>
      </c>
      <c r="T22" s="8">
        <f t="shared" si="26"/>
        <v>152</v>
      </c>
      <c r="U22" s="8">
        <f t="shared" si="26"/>
        <v>160</v>
      </c>
      <c r="V22" s="8">
        <f t="shared" si="26"/>
        <v>132</v>
      </c>
      <c r="W22" s="8">
        <f t="shared" si="26"/>
        <v>144</v>
      </c>
      <c r="X22" s="8">
        <f t="shared" si="26"/>
        <v>156</v>
      </c>
      <c r="Y22" s="8">
        <f t="shared" si="26"/>
        <v>168</v>
      </c>
      <c r="Z22" s="8">
        <f t="shared" si="26"/>
        <v>180</v>
      </c>
      <c r="AA22" s="8">
        <f t="shared" si="26"/>
        <v>192</v>
      </c>
      <c r="AB22" s="8">
        <f t="shared" si="26"/>
        <v>204</v>
      </c>
      <c r="AC22" s="8">
        <f t="shared" si="26"/>
        <v>216</v>
      </c>
      <c r="AD22" s="8">
        <f t="shared" si="26"/>
        <v>228</v>
      </c>
      <c r="AE22" s="8">
        <f t="shared" si="26"/>
        <v>240</v>
      </c>
      <c r="AF22" s="8">
        <f t="shared" si="26"/>
        <v>252</v>
      </c>
      <c r="AG22" s="8">
        <f t="shared" si="26"/>
        <v>264</v>
      </c>
      <c r="AH22" s="8">
        <f t="shared" si="26"/>
        <v>276</v>
      </c>
      <c r="AI22" s="8">
        <f t="shared" si="26"/>
        <v>288</v>
      </c>
      <c r="AJ22" s="8">
        <f t="shared" si="26"/>
        <v>300</v>
      </c>
      <c r="AK22" s="8">
        <f t="shared" si="26"/>
        <v>312</v>
      </c>
      <c r="AL22" s="8">
        <f t="shared" si="26"/>
        <v>324</v>
      </c>
      <c r="AM22" s="8">
        <f t="shared" si="26"/>
        <v>336</v>
      </c>
      <c r="AN22" s="8">
        <f t="shared" si="26"/>
        <v>348</v>
      </c>
      <c r="AO22" s="8">
        <f t="shared" si="26"/>
        <v>360</v>
      </c>
      <c r="AP22" s="8">
        <f t="shared" si="26"/>
        <v>282</v>
      </c>
      <c r="AQ22" s="8">
        <f t="shared" si="26"/>
        <v>294</v>
      </c>
      <c r="AR22" s="8">
        <f t="shared" si="26"/>
        <v>306</v>
      </c>
      <c r="AS22" s="8">
        <f t="shared" si="26"/>
        <v>318</v>
      </c>
      <c r="AT22" s="8">
        <f t="shared" si="26"/>
        <v>330</v>
      </c>
      <c r="AU22" s="8">
        <f t="shared" si="26"/>
        <v>342</v>
      </c>
      <c r="AV22" s="8">
        <f t="shared" si="26"/>
        <v>354</v>
      </c>
      <c r="AW22" s="8">
        <f t="shared" si="26"/>
        <v>366</v>
      </c>
      <c r="AX22" s="8">
        <f t="shared" si="26"/>
        <v>378</v>
      </c>
      <c r="AY22" s="8">
        <f t="shared" si="26"/>
        <v>390</v>
      </c>
      <c r="AZ22" s="8">
        <f t="shared" si="26"/>
        <v>402</v>
      </c>
      <c r="BA22" s="8">
        <f t="shared" si="26"/>
        <v>414</v>
      </c>
      <c r="BB22" s="8">
        <f t="shared" si="26"/>
        <v>426</v>
      </c>
      <c r="BC22" s="8">
        <f t="shared" si="26"/>
        <v>438</v>
      </c>
      <c r="BD22" s="8">
        <f t="shared" si="26"/>
        <v>450</v>
      </c>
      <c r="BE22" s="8">
        <f t="shared" si="26"/>
        <v>462</v>
      </c>
      <c r="BF22" s="8">
        <f t="shared" si="26"/>
        <v>474</v>
      </c>
      <c r="BG22" s="8">
        <f t="shared" si="26"/>
        <v>486</v>
      </c>
      <c r="BH22" s="8">
        <f t="shared" si="26"/>
        <v>498</v>
      </c>
      <c r="BI22" s="8">
        <f t="shared" si="26"/>
        <v>510</v>
      </c>
      <c r="BJ22" s="8">
        <f t="shared" si="26"/>
        <v>59</v>
      </c>
      <c r="BK22" s="8">
        <f t="shared" si="26"/>
        <v>67</v>
      </c>
      <c r="BL22" s="8">
        <f t="shared" si="26"/>
        <v>75</v>
      </c>
      <c r="BM22" s="8">
        <f t="shared" si="26"/>
        <v>83</v>
      </c>
      <c r="BN22" s="8">
        <f t="shared" si="26"/>
        <v>91</v>
      </c>
      <c r="BO22" s="8">
        <f t="shared" ref="BO22" si="27">BN22+BO21-BN23</f>
        <v>99</v>
      </c>
    </row>
    <row r="23" spans="1:67">
      <c r="A23" t="s">
        <v>176</v>
      </c>
      <c r="U23">
        <f>0.25*U22</f>
        <v>40</v>
      </c>
      <c r="AO23">
        <f>0.25*AO22</f>
        <v>90</v>
      </c>
      <c r="BI23">
        <f>0.9*BI22</f>
        <v>459</v>
      </c>
    </row>
    <row r="24" spans="1:67">
      <c r="B24" s="8"/>
    </row>
    <row r="25" spans="1:67">
      <c r="A25" t="s">
        <v>177</v>
      </c>
      <c r="B25" s="8"/>
      <c r="C25" s="8"/>
      <c r="D25" s="8"/>
      <c r="E25" s="8"/>
      <c r="F25" s="8"/>
      <c r="G25" s="8"/>
      <c r="H25" s="8"/>
      <c r="I25" s="8"/>
      <c r="J25" s="8"/>
      <c r="K25" s="8"/>
      <c r="L25" s="8"/>
      <c r="M25" s="8"/>
      <c r="N25" s="8"/>
      <c r="O25" s="8"/>
      <c r="P25" s="8"/>
      <c r="Q25" s="8"/>
      <c r="R25" s="8"/>
      <c r="S25" s="8"/>
      <c r="T25" s="8"/>
      <c r="U25" s="8"/>
      <c r="V25" s="8"/>
      <c r="W25" s="8"/>
      <c r="X25" s="8"/>
      <c r="Y25" s="8"/>
      <c r="Z25" s="8">
        <f t="shared" ref="Z25:BC25" si="28">$U23*F8/1000000</f>
        <v>4.0000000000000003E-7</v>
      </c>
      <c r="AA25" s="8">
        <f t="shared" si="28"/>
        <v>2.0000000000000002E-7</v>
      </c>
      <c r="AB25" s="8">
        <f t="shared" si="28"/>
        <v>0</v>
      </c>
      <c r="AC25" s="8">
        <f t="shared" si="28"/>
        <v>3.333326666666666E-2</v>
      </c>
      <c r="AD25" s="8">
        <f t="shared" si="28"/>
        <v>6.6666533333333319E-2</v>
      </c>
      <c r="AE25" s="8">
        <f t="shared" si="28"/>
        <v>9.9999799999999986E-2</v>
      </c>
      <c r="AF25" s="8">
        <f t="shared" si="28"/>
        <v>0.2</v>
      </c>
      <c r="AG25" s="8">
        <f t="shared" si="28"/>
        <v>0.28000000000000003</v>
      </c>
      <c r="AH25" s="8">
        <f t="shared" si="28"/>
        <v>0.36</v>
      </c>
      <c r="AI25" s="8">
        <f t="shared" si="28"/>
        <v>0.44</v>
      </c>
      <c r="AJ25" s="8">
        <f t="shared" si="28"/>
        <v>0.52</v>
      </c>
      <c r="AK25" s="8">
        <f t="shared" si="28"/>
        <v>0.6</v>
      </c>
      <c r="AL25" s="8">
        <f t="shared" si="28"/>
        <v>0.59399999999999997</v>
      </c>
      <c r="AM25" s="8">
        <f t="shared" si="28"/>
        <v>0.58799999999999997</v>
      </c>
      <c r="AN25" s="8">
        <f t="shared" si="28"/>
        <v>0.58199999999999996</v>
      </c>
      <c r="AO25" s="8">
        <f t="shared" si="28"/>
        <v>0.57599999999999996</v>
      </c>
      <c r="AP25" s="8">
        <f t="shared" si="28"/>
        <v>0.56999999999999995</v>
      </c>
      <c r="AQ25" s="8">
        <f t="shared" si="28"/>
        <v>0.56399999999999995</v>
      </c>
      <c r="AR25" s="8">
        <f t="shared" si="28"/>
        <v>0.55800000000000005</v>
      </c>
      <c r="AS25" s="8">
        <f t="shared" si="28"/>
        <v>0.55200000000000005</v>
      </c>
      <c r="AT25" s="8">
        <f t="shared" si="28"/>
        <v>0.54600000000000004</v>
      </c>
      <c r="AU25" s="8">
        <f t="shared" si="28"/>
        <v>0.54</v>
      </c>
      <c r="AV25" s="8">
        <f t="shared" si="28"/>
        <v>0.53400000000000003</v>
      </c>
      <c r="AW25" s="8">
        <f t="shared" si="28"/>
        <v>0.52800000000000002</v>
      </c>
      <c r="AX25" s="8">
        <f t="shared" si="28"/>
        <v>0.52200000000000002</v>
      </c>
      <c r="AY25" s="8">
        <f t="shared" si="28"/>
        <v>0.51600000000000001</v>
      </c>
      <c r="AZ25" s="8">
        <f t="shared" si="28"/>
        <v>0.51</v>
      </c>
      <c r="BA25" s="8">
        <f t="shared" si="28"/>
        <v>0.504</v>
      </c>
      <c r="BB25" s="8">
        <f t="shared" si="28"/>
        <v>0.498</v>
      </c>
      <c r="BC25" s="8">
        <f t="shared" si="28"/>
        <v>0.49199999999999999</v>
      </c>
      <c r="BD25" s="8">
        <f t="shared" ref="BD25:BM25" si="29">$U23*AJ8/1000000+$AO23*F8/1000000</f>
        <v>0.48600090000000001</v>
      </c>
      <c r="BE25" s="8">
        <f t="shared" si="29"/>
        <v>0.48000044999999997</v>
      </c>
      <c r="BF25" s="8">
        <f t="shared" si="29"/>
        <v>0.46800000000000003</v>
      </c>
      <c r="BG25" s="8">
        <f t="shared" si="29"/>
        <v>0.53099985000000005</v>
      </c>
      <c r="BH25" s="8">
        <f t="shared" si="29"/>
        <v>0.59399970000000002</v>
      </c>
      <c r="BI25" s="8">
        <f t="shared" si="29"/>
        <v>0.65699954999999999</v>
      </c>
      <c r="BJ25" s="8">
        <f t="shared" si="29"/>
        <v>0.87</v>
      </c>
      <c r="BK25" s="8">
        <f t="shared" si="29"/>
        <v>1.038</v>
      </c>
      <c r="BL25" s="8">
        <f t="shared" si="29"/>
        <v>1.206</v>
      </c>
      <c r="BM25" s="8">
        <f t="shared" si="29"/>
        <v>1.3740000000000001</v>
      </c>
      <c r="BN25" s="8">
        <f>$U23*AT8/1000000+$AO23*P8/1000000+$BI23*F8/1000000</f>
        <v>1.5420045899999999</v>
      </c>
      <c r="BO25" s="8">
        <f>$U23*AU8/1000000+$AO23*Q8/1000000+$BI23*G8/1000000</f>
        <v>1.710002295</v>
      </c>
    </row>
    <row r="26" spans="1:67">
      <c r="B26" s="8"/>
      <c r="C26" s="8"/>
      <c r="D26" s="8"/>
      <c r="E26" s="8"/>
      <c r="F26" s="75">
        <v>20000</v>
      </c>
      <c r="G26" s="75">
        <v>20000</v>
      </c>
      <c r="H26" s="75">
        <v>20000</v>
      </c>
      <c r="I26" s="75">
        <v>20000</v>
      </c>
      <c r="J26" s="75">
        <v>20000</v>
      </c>
      <c r="K26" s="75">
        <v>20000</v>
      </c>
      <c r="L26" s="75">
        <v>20000</v>
      </c>
      <c r="M26" s="75">
        <v>20000</v>
      </c>
      <c r="N26" s="75">
        <v>20000</v>
      </c>
      <c r="O26" s="75">
        <v>20000</v>
      </c>
      <c r="P26" s="75">
        <v>20000</v>
      </c>
      <c r="Q26" s="75">
        <v>20000</v>
      </c>
      <c r="R26" s="76">
        <v>19750</v>
      </c>
      <c r="S26" s="76">
        <v>19500</v>
      </c>
      <c r="T26" s="76">
        <v>19250</v>
      </c>
      <c r="U26" s="76">
        <v>19000</v>
      </c>
      <c r="V26" s="76">
        <v>18750</v>
      </c>
      <c r="W26" s="76">
        <v>18500</v>
      </c>
      <c r="X26" s="76">
        <v>18250</v>
      </c>
      <c r="Y26" s="76">
        <v>18000</v>
      </c>
      <c r="Z26" s="76">
        <v>17750</v>
      </c>
      <c r="AA26" s="76">
        <v>17500</v>
      </c>
      <c r="AB26" s="76">
        <v>17250</v>
      </c>
      <c r="AC26" s="76">
        <v>17000</v>
      </c>
      <c r="AD26" s="76">
        <v>16750</v>
      </c>
      <c r="AE26" s="76">
        <v>16500</v>
      </c>
      <c r="AF26" s="76">
        <v>16250</v>
      </c>
      <c r="AG26" s="76">
        <v>16000</v>
      </c>
      <c r="AH26" s="76">
        <v>15750</v>
      </c>
      <c r="AI26" s="76">
        <v>15500</v>
      </c>
      <c r="AJ26" s="76">
        <v>15250</v>
      </c>
      <c r="AK26" s="77">
        <v>15000</v>
      </c>
      <c r="AL26" s="76">
        <v>14833.333333333299</v>
      </c>
      <c r="AM26" s="76">
        <v>14666.666666666701</v>
      </c>
      <c r="AN26" s="76">
        <v>14500</v>
      </c>
      <c r="AO26" s="76">
        <v>14333.333333333299</v>
      </c>
      <c r="AP26" s="76">
        <v>14166.666666666701</v>
      </c>
      <c r="AQ26" s="76">
        <v>14000</v>
      </c>
      <c r="AR26" s="76">
        <v>13833.333333333299</v>
      </c>
      <c r="AS26" s="76">
        <v>13666.666666666701</v>
      </c>
      <c r="AT26" s="76">
        <v>13500</v>
      </c>
      <c r="AU26" s="76">
        <v>13333.333333333299</v>
      </c>
      <c r="AV26" s="76">
        <v>13166.666666666701</v>
      </c>
      <c r="AW26" s="76">
        <v>13000</v>
      </c>
      <c r="AX26" s="76">
        <v>12833.333333333299</v>
      </c>
      <c r="AY26" s="76">
        <v>12666.666666666701</v>
      </c>
      <c r="AZ26" s="76">
        <v>12500</v>
      </c>
      <c r="BA26" s="76">
        <v>12333.333333333299</v>
      </c>
      <c r="BB26" s="76">
        <v>12166.666666666701</v>
      </c>
      <c r="BC26" s="76">
        <v>12000</v>
      </c>
      <c r="BD26" s="76">
        <v>11833.333333333299</v>
      </c>
      <c r="BE26" s="76">
        <v>11666.666666666701</v>
      </c>
      <c r="BF26" s="76">
        <v>11500</v>
      </c>
      <c r="BG26" s="76">
        <v>11333.333333333299</v>
      </c>
      <c r="BH26" s="76">
        <v>11166.666666666701</v>
      </c>
      <c r="BI26" s="76">
        <v>11000</v>
      </c>
      <c r="BJ26" s="76">
        <v>10833.333333333299</v>
      </c>
      <c r="BK26" s="76">
        <v>10666.666666666701</v>
      </c>
      <c r="BL26" s="76">
        <v>10500</v>
      </c>
      <c r="BM26" s="76">
        <v>10333.333333333399</v>
      </c>
      <c r="BN26" s="76">
        <v>10166.666666666701</v>
      </c>
      <c r="BO26" s="77">
        <v>10000</v>
      </c>
    </row>
    <row r="27" spans="1:67">
      <c r="A27" s="314"/>
      <c r="B27" s="314"/>
      <c r="C27" s="314"/>
      <c r="D27" s="8"/>
      <c r="E27" s="8"/>
      <c r="F27" s="73">
        <v>20000</v>
      </c>
      <c r="G27" s="73">
        <v>40000</v>
      </c>
      <c r="H27" s="73">
        <v>60000</v>
      </c>
      <c r="I27" s="73">
        <v>80000</v>
      </c>
      <c r="J27" s="73">
        <v>100000</v>
      </c>
      <c r="K27" s="73">
        <v>120000</v>
      </c>
      <c r="L27" s="73">
        <v>140000</v>
      </c>
      <c r="M27" s="73">
        <v>160000</v>
      </c>
      <c r="N27" s="73">
        <v>180000</v>
      </c>
      <c r="O27" s="73">
        <v>200000</v>
      </c>
      <c r="P27" s="73">
        <v>220000</v>
      </c>
      <c r="Q27" s="73">
        <v>240000</v>
      </c>
      <c r="R27" s="73">
        <v>259750</v>
      </c>
      <c r="S27" s="73">
        <v>279250</v>
      </c>
      <c r="T27" s="73">
        <v>298500</v>
      </c>
      <c r="U27" s="73">
        <v>317500</v>
      </c>
      <c r="V27" s="73">
        <v>336250</v>
      </c>
      <c r="W27" s="78">
        <v>354750</v>
      </c>
      <c r="X27" s="78">
        <v>373000</v>
      </c>
      <c r="Y27" s="73">
        <v>391000</v>
      </c>
      <c r="Z27" s="73">
        <v>408750</v>
      </c>
      <c r="AA27" s="73">
        <v>406250</v>
      </c>
      <c r="AB27" s="73">
        <v>403500</v>
      </c>
      <c r="AC27" s="73">
        <v>400500</v>
      </c>
      <c r="AD27" s="73">
        <v>397250</v>
      </c>
      <c r="AE27" s="73">
        <v>393750</v>
      </c>
      <c r="AF27" s="73">
        <v>390000</v>
      </c>
      <c r="AG27" s="73">
        <v>386000</v>
      </c>
      <c r="AH27" s="73">
        <v>381750</v>
      </c>
      <c r="AI27" s="73">
        <v>377250</v>
      </c>
      <c r="AJ27" s="73">
        <v>372500</v>
      </c>
      <c r="AK27" s="73">
        <v>367500</v>
      </c>
      <c r="AL27" s="73">
        <v>362333.33333333302</v>
      </c>
      <c r="AM27" s="73">
        <v>357250</v>
      </c>
      <c r="AN27" s="73">
        <v>352250</v>
      </c>
      <c r="AO27" s="73">
        <v>347333.33333333302</v>
      </c>
      <c r="AP27" s="73">
        <v>342500</v>
      </c>
      <c r="AQ27" s="73">
        <v>337750</v>
      </c>
      <c r="AR27" s="73">
        <v>333083.33333333302</v>
      </c>
      <c r="AS27" s="73">
        <v>328500</v>
      </c>
      <c r="AT27" s="73">
        <v>324000</v>
      </c>
      <c r="AU27" s="73">
        <v>319583.33333333302</v>
      </c>
      <c r="AV27" s="73">
        <v>315250</v>
      </c>
      <c r="AW27" s="73">
        <v>311000</v>
      </c>
      <c r="AX27" s="73">
        <v>306833.33333333302</v>
      </c>
      <c r="AY27" s="73">
        <v>302750</v>
      </c>
      <c r="AZ27" s="73">
        <v>298750</v>
      </c>
      <c r="BA27" s="73">
        <v>294833.33333333302</v>
      </c>
      <c r="BB27" s="73">
        <v>291000</v>
      </c>
      <c r="BC27" s="73">
        <v>287250</v>
      </c>
      <c r="BD27" s="73">
        <v>283583.33333333302</v>
      </c>
      <c r="BE27" s="73">
        <v>280000</v>
      </c>
      <c r="BF27" s="73">
        <v>276500</v>
      </c>
      <c r="BG27" s="73">
        <v>273000</v>
      </c>
      <c r="BH27" s="73">
        <v>269500</v>
      </c>
      <c r="BI27" s="73">
        <v>266000</v>
      </c>
      <c r="BJ27" s="73">
        <v>262500</v>
      </c>
      <c r="BK27" s="73">
        <v>259000</v>
      </c>
      <c r="BL27" s="73">
        <v>255500</v>
      </c>
      <c r="BM27" s="73">
        <v>252000</v>
      </c>
      <c r="BN27" s="73">
        <v>248500</v>
      </c>
      <c r="BO27" s="73">
        <v>245000</v>
      </c>
    </row>
    <row r="28" spans="1:67">
      <c r="A28" s="314"/>
      <c r="B28" s="314"/>
      <c r="C28" s="314"/>
      <c r="D28" s="8"/>
      <c r="E28" s="8"/>
      <c r="F28" s="71"/>
      <c r="G28" s="71"/>
      <c r="H28" s="71"/>
      <c r="I28" s="71"/>
      <c r="J28" s="71"/>
      <c r="K28" s="71"/>
      <c r="L28" s="71"/>
      <c r="M28" s="71"/>
      <c r="N28" s="71"/>
      <c r="O28" s="71"/>
      <c r="P28" s="71"/>
      <c r="Q28" s="71"/>
      <c r="R28" s="71"/>
      <c r="S28" s="71"/>
      <c r="T28" s="71"/>
      <c r="U28" s="71"/>
      <c r="V28" s="71"/>
      <c r="W28" s="71"/>
      <c r="X28" s="71">
        <v>0</v>
      </c>
      <c r="Y28" s="71">
        <v>0</v>
      </c>
      <c r="Z28" s="71">
        <v>0</v>
      </c>
      <c r="AA28" s="71">
        <v>20000</v>
      </c>
      <c r="AB28" s="71">
        <v>40000</v>
      </c>
      <c r="AC28" s="71">
        <v>60000</v>
      </c>
      <c r="AD28" s="71">
        <v>80000</v>
      </c>
      <c r="AE28" s="71">
        <v>100000</v>
      </c>
      <c r="AF28" s="71">
        <v>120000</v>
      </c>
      <c r="AG28" s="71">
        <v>140000</v>
      </c>
      <c r="AH28" s="71">
        <v>160000</v>
      </c>
      <c r="AI28" s="71">
        <v>180000</v>
      </c>
      <c r="AJ28" s="71">
        <v>200000</v>
      </c>
      <c r="AK28" s="71">
        <v>220000</v>
      </c>
      <c r="AL28" s="71">
        <v>240000</v>
      </c>
      <c r="AM28" s="71">
        <v>259750</v>
      </c>
      <c r="AN28" s="71">
        <v>279250</v>
      </c>
      <c r="AO28" s="71">
        <v>298500</v>
      </c>
      <c r="AP28" s="71">
        <v>317500</v>
      </c>
      <c r="AQ28" s="71">
        <v>336250</v>
      </c>
      <c r="AR28" s="71">
        <v>354750</v>
      </c>
      <c r="AS28" s="71">
        <v>373000</v>
      </c>
      <c r="AT28" s="71">
        <v>391000</v>
      </c>
      <c r="AU28" s="71">
        <v>408750</v>
      </c>
      <c r="AV28" s="71">
        <v>426250</v>
      </c>
      <c r="AW28" s="71">
        <v>443500</v>
      </c>
      <c r="AX28" s="71">
        <v>460500</v>
      </c>
      <c r="AY28" s="71">
        <v>477250</v>
      </c>
      <c r="AZ28" s="71">
        <v>493750</v>
      </c>
      <c r="BA28" s="71">
        <v>510000</v>
      </c>
      <c r="BB28" s="71">
        <v>526000</v>
      </c>
      <c r="BC28" s="71">
        <v>541750</v>
      </c>
      <c r="BD28" s="71">
        <v>557250</v>
      </c>
      <c r="BE28" s="71">
        <v>572500</v>
      </c>
      <c r="BF28" s="71">
        <v>587500</v>
      </c>
      <c r="BG28" s="71">
        <v>602333.33333333302</v>
      </c>
      <c r="BH28" s="71">
        <v>617000</v>
      </c>
      <c r="BI28" s="71">
        <v>631500</v>
      </c>
      <c r="BJ28" s="71">
        <v>645833.33333333302</v>
      </c>
      <c r="BK28" s="71">
        <v>660000</v>
      </c>
      <c r="BL28" s="71">
        <v>674000</v>
      </c>
      <c r="BM28" s="71">
        <v>687833.33333333302</v>
      </c>
      <c r="BN28" s="71">
        <v>701500</v>
      </c>
      <c r="BO28" s="71">
        <v>715000</v>
      </c>
    </row>
    <row r="29" spans="1:67">
      <c r="A29" s="314"/>
      <c r="B29" s="314"/>
      <c r="C29" s="314"/>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row>
    <row r="30" spans="1:67">
      <c r="A30" s="314"/>
      <c r="B30" s="314"/>
      <c r="C30" s="314"/>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row>
    <row r="31" spans="1:67">
      <c r="A31" s="314"/>
      <c r="B31" s="314"/>
      <c r="C31" s="314"/>
      <c r="D31" s="8"/>
      <c r="E31" s="8"/>
      <c r="F31" s="8">
        <f t="shared" ref="F31:AK31" si="30">+F8-F26</f>
        <v>-19999.990000000002</v>
      </c>
      <c r="G31" s="8">
        <f t="shared" si="30"/>
        <v>-19999.994999999999</v>
      </c>
      <c r="H31" s="8">
        <f t="shared" si="30"/>
        <v>-20000</v>
      </c>
      <c r="I31" s="8">
        <f t="shared" si="30"/>
        <v>-19166.668333333335</v>
      </c>
      <c r="J31" s="8">
        <f t="shared" si="30"/>
        <v>-18333.336666666666</v>
      </c>
      <c r="K31" s="8">
        <f t="shared" si="30"/>
        <v>-17500.005000000001</v>
      </c>
      <c r="L31" s="8">
        <f t="shared" si="30"/>
        <v>-15000</v>
      </c>
      <c r="M31" s="8">
        <f t="shared" si="30"/>
        <v>-13000</v>
      </c>
      <c r="N31" s="8">
        <f t="shared" si="30"/>
        <v>-11000</v>
      </c>
      <c r="O31" s="8">
        <f t="shared" si="30"/>
        <v>-9000</v>
      </c>
      <c r="P31" s="8">
        <f t="shared" si="30"/>
        <v>-7000</v>
      </c>
      <c r="Q31" s="8">
        <f t="shared" si="30"/>
        <v>-5000</v>
      </c>
      <c r="R31" s="8">
        <f t="shared" si="30"/>
        <v>-4900</v>
      </c>
      <c r="S31" s="8">
        <f t="shared" si="30"/>
        <v>-4800</v>
      </c>
      <c r="T31" s="8">
        <f t="shared" si="30"/>
        <v>-4700</v>
      </c>
      <c r="U31" s="8">
        <f t="shared" si="30"/>
        <v>-4600</v>
      </c>
      <c r="V31" s="8">
        <f t="shared" si="30"/>
        <v>-4500</v>
      </c>
      <c r="W31" s="8">
        <f t="shared" si="30"/>
        <v>-4400</v>
      </c>
      <c r="X31" s="8">
        <f t="shared" si="30"/>
        <v>-4300</v>
      </c>
      <c r="Y31" s="8">
        <f t="shared" si="30"/>
        <v>-4200</v>
      </c>
      <c r="Z31" s="8">
        <f t="shared" si="30"/>
        <v>-4100</v>
      </c>
      <c r="AA31" s="8">
        <f t="shared" si="30"/>
        <v>-4000</v>
      </c>
      <c r="AB31" s="8">
        <f t="shared" si="30"/>
        <v>-3900</v>
      </c>
      <c r="AC31" s="8">
        <f t="shared" si="30"/>
        <v>-3800</v>
      </c>
      <c r="AD31" s="8">
        <f t="shared" si="30"/>
        <v>-3700</v>
      </c>
      <c r="AE31" s="8">
        <f t="shared" si="30"/>
        <v>-3600</v>
      </c>
      <c r="AF31" s="8">
        <f t="shared" si="30"/>
        <v>-3500</v>
      </c>
      <c r="AG31" s="8">
        <f t="shared" si="30"/>
        <v>-3400</v>
      </c>
      <c r="AH31" s="8">
        <f t="shared" si="30"/>
        <v>-3300</v>
      </c>
      <c r="AI31" s="8">
        <f t="shared" si="30"/>
        <v>-3200</v>
      </c>
      <c r="AJ31" s="8">
        <f t="shared" si="30"/>
        <v>-3100</v>
      </c>
      <c r="AK31" s="8">
        <f t="shared" si="30"/>
        <v>-3000</v>
      </c>
      <c r="AL31" s="8">
        <f t="shared" ref="AL31:BO31" si="31">+AL8-AL26</f>
        <v>-3133.3333333332994</v>
      </c>
      <c r="AM31" s="8">
        <f t="shared" si="31"/>
        <v>-3266.6666666667006</v>
      </c>
      <c r="AN31" s="8">
        <f t="shared" si="31"/>
        <v>-3400</v>
      </c>
      <c r="AO31" s="8">
        <f t="shared" si="31"/>
        <v>-3533.3333333332994</v>
      </c>
      <c r="AP31" s="8">
        <f t="shared" si="31"/>
        <v>-3666.6666666667006</v>
      </c>
      <c r="AQ31" s="8">
        <f t="shared" si="31"/>
        <v>-3800</v>
      </c>
      <c r="AR31" s="8">
        <f t="shared" si="31"/>
        <v>-3933.3333333332994</v>
      </c>
      <c r="AS31" s="8">
        <f t="shared" si="31"/>
        <v>-4066.6666666667006</v>
      </c>
      <c r="AT31" s="8">
        <f t="shared" si="31"/>
        <v>-4200</v>
      </c>
      <c r="AU31" s="8">
        <f t="shared" si="31"/>
        <v>-4333.3333333332994</v>
      </c>
      <c r="AV31" s="8">
        <f t="shared" si="31"/>
        <v>-4466.6666666667006</v>
      </c>
      <c r="AW31" s="8">
        <f t="shared" si="31"/>
        <v>-4600</v>
      </c>
      <c r="AX31" s="8">
        <f t="shared" si="31"/>
        <v>-4733.3333333332994</v>
      </c>
      <c r="AY31" s="8">
        <f t="shared" si="31"/>
        <v>-4866.6666666667006</v>
      </c>
      <c r="AZ31" s="8">
        <f t="shared" si="31"/>
        <v>-5000</v>
      </c>
      <c r="BA31" s="8">
        <f t="shared" si="31"/>
        <v>-5133.3333333332994</v>
      </c>
      <c r="BB31" s="8">
        <f t="shared" si="31"/>
        <v>-5266.6666666667006</v>
      </c>
      <c r="BC31" s="8">
        <f t="shared" si="31"/>
        <v>-5400</v>
      </c>
      <c r="BD31" s="8">
        <f t="shared" si="31"/>
        <v>-5533.3333333332994</v>
      </c>
      <c r="BE31" s="8">
        <f t="shared" si="31"/>
        <v>-5666.6666666667006</v>
      </c>
      <c r="BF31" s="8">
        <f t="shared" si="31"/>
        <v>-5800</v>
      </c>
      <c r="BG31" s="8">
        <f t="shared" si="31"/>
        <v>-5933.3333333332994</v>
      </c>
      <c r="BH31" s="8">
        <f t="shared" si="31"/>
        <v>-6066.6666666667006</v>
      </c>
      <c r="BI31" s="8">
        <f t="shared" si="31"/>
        <v>-6200</v>
      </c>
      <c r="BJ31" s="8">
        <f t="shared" si="31"/>
        <v>-6333.3333333332994</v>
      </c>
      <c r="BK31" s="8">
        <f t="shared" si="31"/>
        <v>-6466.6666666667006</v>
      </c>
      <c r="BL31" s="8">
        <f t="shared" si="31"/>
        <v>-6600</v>
      </c>
      <c r="BM31" s="8">
        <f t="shared" si="31"/>
        <v>-6733.3333333333994</v>
      </c>
      <c r="BN31" s="8">
        <f t="shared" si="31"/>
        <v>-6866.6666666667006</v>
      </c>
      <c r="BO31" s="8">
        <f t="shared" si="31"/>
        <v>-7000</v>
      </c>
    </row>
    <row r="32" spans="1:67">
      <c r="A32" s="314"/>
      <c r="B32" s="314"/>
      <c r="C32" s="314"/>
      <c r="D32" s="8"/>
      <c r="E32" s="8"/>
      <c r="F32" s="8">
        <f t="shared" ref="F32:AK32" si="32">+F9-F27</f>
        <v>-19999.990000000002</v>
      </c>
      <c r="G32" s="8">
        <f t="shared" si="32"/>
        <v>-40000</v>
      </c>
      <c r="H32" s="8">
        <f t="shared" si="32"/>
        <v>-60000</v>
      </c>
      <c r="I32" s="8">
        <f t="shared" si="32"/>
        <v>-79166.668333333335</v>
      </c>
      <c r="J32" s="8">
        <f t="shared" si="32"/>
        <v>-97500.005000000005</v>
      </c>
      <c r="K32" s="8">
        <f t="shared" si="32"/>
        <v>-115000.01</v>
      </c>
      <c r="L32" s="8">
        <f t="shared" si="32"/>
        <v>-130000.01</v>
      </c>
      <c r="M32" s="8">
        <f t="shared" si="32"/>
        <v>-143000.01</v>
      </c>
      <c r="N32" s="8">
        <f t="shared" si="32"/>
        <v>-154000.01</v>
      </c>
      <c r="O32" s="8">
        <f t="shared" si="32"/>
        <v>-163000.01</v>
      </c>
      <c r="P32" s="8">
        <f t="shared" si="32"/>
        <v>-170000.01</v>
      </c>
      <c r="Q32" s="8">
        <f t="shared" si="32"/>
        <v>-175000.01</v>
      </c>
      <c r="R32" s="8">
        <f t="shared" si="32"/>
        <v>-179900.01</v>
      </c>
      <c r="S32" s="8">
        <f t="shared" si="32"/>
        <v>-184700.01</v>
      </c>
      <c r="T32" s="8">
        <f t="shared" si="32"/>
        <v>-189400.01</v>
      </c>
      <c r="U32" s="8">
        <f t="shared" si="32"/>
        <v>-194000.01</v>
      </c>
      <c r="V32" s="8">
        <f t="shared" si="32"/>
        <v>-198500.01</v>
      </c>
      <c r="W32" s="8">
        <f t="shared" si="32"/>
        <v>-202900.01</v>
      </c>
      <c r="X32" s="8">
        <f t="shared" si="32"/>
        <v>-207200.01</v>
      </c>
      <c r="Y32" s="8">
        <f t="shared" si="32"/>
        <v>-211400.01</v>
      </c>
      <c r="Z32" s="8">
        <f t="shared" si="32"/>
        <v>-215500.01</v>
      </c>
      <c r="AA32" s="8">
        <f t="shared" si="32"/>
        <v>-199500.01</v>
      </c>
      <c r="AB32" s="8">
        <f t="shared" si="32"/>
        <v>-183400.01</v>
      </c>
      <c r="AC32" s="8">
        <f t="shared" si="32"/>
        <v>-168033.34166666667</v>
      </c>
      <c r="AD32" s="8">
        <f t="shared" si="32"/>
        <v>-153400.005</v>
      </c>
      <c r="AE32" s="8">
        <f t="shared" si="32"/>
        <v>-139500</v>
      </c>
      <c r="AF32" s="8">
        <f t="shared" si="32"/>
        <v>-128000</v>
      </c>
      <c r="AG32" s="8">
        <f t="shared" si="32"/>
        <v>-118400</v>
      </c>
      <c r="AH32" s="8">
        <f t="shared" si="32"/>
        <v>-110700</v>
      </c>
      <c r="AI32" s="8">
        <f t="shared" si="32"/>
        <v>-104900</v>
      </c>
      <c r="AJ32" s="8">
        <f t="shared" si="32"/>
        <v>-101000</v>
      </c>
      <c r="AK32" s="8">
        <f t="shared" si="32"/>
        <v>-99000</v>
      </c>
      <c r="AL32" s="8">
        <f t="shared" ref="AL32:BO32" si="33">+AL9-AL27</f>
        <v>-96983.333333333023</v>
      </c>
      <c r="AM32" s="8">
        <f t="shared" si="33"/>
        <v>-95200</v>
      </c>
      <c r="AN32" s="8">
        <f t="shared" si="33"/>
        <v>-93650</v>
      </c>
      <c r="AO32" s="8">
        <f t="shared" si="33"/>
        <v>-92333.333333333023</v>
      </c>
      <c r="AP32" s="8">
        <f t="shared" si="33"/>
        <v>-91250</v>
      </c>
      <c r="AQ32" s="8">
        <f t="shared" si="33"/>
        <v>-90400</v>
      </c>
      <c r="AR32" s="8">
        <f t="shared" si="33"/>
        <v>-89783.333333333023</v>
      </c>
      <c r="AS32" s="8">
        <f t="shared" si="33"/>
        <v>-89400</v>
      </c>
      <c r="AT32" s="8">
        <f t="shared" si="33"/>
        <v>-89250</v>
      </c>
      <c r="AU32" s="8">
        <f t="shared" si="33"/>
        <v>-89333.333333333023</v>
      </c>
      <c r="AV32" s="8">
        <f t="shared" si="33"/>
        <v>-89650</v>
      </c>
      <c r="AW32" s="8">
        <f t="shared" si="33"/>
        <v>-90200</v>
      </c>
      <c r="AX32" s="8">
        <f t="shared" si="33"/>
        <v>-90983.333333333023</v>
      </c>
      <c r="AY32" s="8">
        <f t="shared" si="33"/>
        <v>-92000</v>
      </c>
      <c r="AZ32" s="8">
        <f t="shared" si="33"/>
        <v>-93250</v>
      </c>
      <c r="BA32" s="8">
        <f t="shared" si="33"/>
        <v>-94733.333333333023</v>
      </c>
      <c r="BB32" s="8">
        <f t="shared" si="33"/>
        <v>-96450</v>
      </c>
      <c r="BC32" s="8">
        <f t="shared" si="33"/>
        <v>-98400</v>
      </c>
      <c r="BD32" s="8">
        <f t="shared" si="33"/>
        <v>-100583.33333333302</v>
      </c>
      <c r="BE32" s="8">
        <f t="shared" si="33"/>
        <v>-103000</v>
      </c>
      <c r="BF32" s="8">
        <f t="shared" si="33"/>
        <v>-105500</v>
      </c>
      <c r="BG32" s="8">
        <f t="shared" si="33"/>
        <v>-108000</v>
      </c>
      <c r="BH32" s="8">
        <f t="shared" si="33"/>
        <v>-110500</v>
      </c>
      <c r="BI32" s="8">
        <f t="shared" si="33"/>
        <v>-113000</v>
      </c>
      <c r="BJ32" s="8">
        <f t="shared" si="33"/>
        <v>-115500</v>
      </c>
      <c r="BK32" s="8">
        <f t="shared" si="33"/>
        <v>-118000</v>
      </c>
      <c r="BL32" s="8">
        <f t="shared" si="33"/>
        <v>-120500</v>
      </c>
      <c r="BM32" s="8">
        <f t="shared" si="33"/>
        <v>-123000</v>
      </c>
      <c r="BN32" s="8">
        <f t="shared" si="33"/>
        <v>-125500</v>
      </c>
      <c r="BO32" s="8">
        <f t="shared" si="33"/>
        <v>-128000</v>
      </c>
    </row>
    <row r="33" spans="1:67">
      <c r="A33" s="314"/>
      <c r="B33" s="314"/>
      <c r="C33" s="314"/>
      <c r="D33" s="8"/>
      <c r="E33" s="8"/>
      <c r="F33" s="8">
        <f t="shared" ref="F33:BO33" si="34">+F10-F28</f>
        <v>0</v>
      </c>
      <c r="G33" s="8">
        <f t="shared" si="34"/>
        <v>0</v>
      </c>
      <c r="H33" s="8">
        <f t="shared" si="34"/>
        <v>0</v>
      </c>
      <c r="I33" s="8">
        <f t="shared" si="34"/>
        <v>0</v>
      </c>
      <c r="J33" s="8">
        <f t="shared" si="34"/>
        <v>0</v>
      </c>
      <c r="K33" s="8">
        <f t="shared" si="34"/>
        <v>0</v>
      </c>
      <c r="L33" s="8">
        <f t="shared" si="34"/>
        <v>0</v>
      </c>
      <c r="M33" s="8">
        <f t="shared" si="34"/>
        <v>0</v>
      </c>
      <c r="N33" s="8">
        <f t="shared" si="34"/>
        <v>0</v>
      </c>
      <c r="O33" s="8">
        <f t="shared" si="34"/>
        <v>0</v>
      </c>
      <c r="P33" s="8">
        <f t="shared" si="34"/>
        <v>0</v>
      </c>
      <c r="Q33" s="8">
        <f t="shared" si="34"/>
        <v>0</v>
      </c>
      <c r="R33" s="8">
        <f t="shared" si="34"/>
        <v>0</v>
      </c>
      <c r="S33" s="8">
        <f t="shared" si="34"/>
        <v>0</v>
      </c>
      <c r="T33" s="8">
        <f t="shared" si="34"/>
        <v>0</v>
      </c>
      <c r="U33" s="8">
        <f t="shared" si="34"/>
        <v>0</v>
      </c>
      <c r="V33" s="8">
        <f t="shared" si="34"/>
        <v>0</v>
      </c>
      <c r="W33" s="8">
        <f t="shared" si="34"/>
        <v>0</v>
      </c>
      <c r="X33" s="8">
        <f t="shared" si="34"/>
        <v>0</v>
      </c>
      <c r="Y33" s="8">
        <f t="shared" si="34"/>
        <v>0</v>
      </c>
      <c r="Z33" s="8">
        <f t="shared" si="34"/>
        <v>0</v>
      </c>
      <c r="AA33" s="8">
        <f t="shared" si="34"/>
        <v>-19999.990000000002</v>
      </c>
      <c r="AB33" s="8">
        <f t="shared" si="34"/>
        <v>-40000</v>
      </c>
      <c r="AC33" s="8">
        <f t="shared" si="34"/>
        <v>-59166.668333333335</v>
      </c>
      <c r="AD33" s="8">
        <f t="shared" si="34"/>
        <v>-77500.005000000005</v>
      </c>
      <c r="AE33" s="8">
        <f t="shared" si="34"/>
        <v>-95000.01</v>
      </c>
      <c r="AF33" s="8">
        <f t="shared" si="34"/>
        <v>-110000.01</v>
      </c>
      <c r="AG33" s="8">
        <f t="shared" si="34"/>
        <v>-123000.01000000001</v>
      </c>
      <c r="AH33" s="8">
        <f t="shared" si="34"/>
        <v>-134000.01</v>
      </c>
      <c r="AI33" s="8">
        <f t="shared" si="34"/>
        <v>-143000.01</v>
      </c>
      <c r="AJ33" s="8">
        <f t="shared" si="34"/>
        <v>-150000.01</v>
      </c>
      <c r="AK33" s="8">
        <f t="shared" si="34"/>
        <v>-155000.01</v>
      </c>
      <c r="AL33" s="8">
        <f t="shared" si="34"/>
        <v>-160150.01</v>
      </c>
      <c r="AM33" s="8">
        <f t="shared" si="34"/>
        <v>-165200.01</v>
      </c>
      <c r="AN33" s="8">
        <f t="shared" si="34"/>
        <v>-170150.01</v>
      </c>
      <c r="AO33" s="8">
        <f t="shared" si="34"/>
        <v>-175000.01</v>
      </c>
      <c r="AP33" s="8">
        <f t="shared" si="34"/>
        <v>-179750.01</v>
      </c>
      <c r="AQ33" s="8">
        <f t="shared" si="34"/>
        <v>-184400.01</v>
      </c>
      <c r="AR33" s="8">
        <f t="shared" si="34"/>
        <v>-188950.01</v>
      </c>
      <c r="AS33" s="8">
        <f t="shared" si="34"/>
        <v>-193400.01</v>
      </c>
      <c r="AT33" s="8">
        <f t="shared" si="34"/>
        <v>-197750.01</v>
      </c>
      <c r="AU33" s="8">
        <f t="shared" si="34"/>
        <v>-202000.01</v>
      </c>
      <c r="AV33" s="8">
        <f t="shared" si="34"/>
        <v>-206150.01</v>
      </c>
      <c r="AW33" s="8">
        <f t="shared" si="34"/>
        <v>-210200.01</v>
      </c>
      <c r="AX33" s="8">
        <f t="shared" si="34"/>
        <v>-214150.01</v>
      </c>
      <c r="AY33" s="8">
        <f t="shared" si="34"/>
        <v>-218000.01</v>
      </c>
      <c r="AZ33" s="8">
        <f t="shared" si="34"/>
        <v>-221750.01</v>
      </c>
      <c r="BA33" s="8">
        <f t="shared" si="34"/>
        <v>-225400.01</v>
      </c>
      <c r="BB33" s="8">
        <f t="shared" si="34"/>
        <v>-228950.01</v>
      </c>
      <c r="BC33" s="8">
        <f t="shared" si="34"/>
        <v>-232400.01</v>
      </c>
      <c r="BD33" s="8">
        <f t="shared" si="34"/>
        <v>-235750.01</v>
      </c>
      <c r="BE33" s="8">
        <f t="shared" si="34"/>
        <v>-239000.01</v>
      </c>
      <c r="BF33" s="8">
        <f t="shared" si="34"/>
        <v>-242300.01</v>
      </c>
      <c r="BG33" s="8">
        <f t="shared" si="34"/>
        <v>-245733.34333333303</v>
      </c>
      <c r="BH33" s="8">
        <f t="shared" si="34"/>
        <v>-249300.01</v>
      </c>
      <c r="BI33" s="8">
        <f t="shared" si="34"/>
        <v>-253000.01</v>
      </c>
      <c r="BJ33" s="8">
        <f t="shared" si="34"/>
        <v>-256833.34333333303</v>
      </c>
      <c r="BK33" s="8">
        <f t="shared" si="34"/>
        <v>-260800.01</v>
      </c>
      <c r="BL33" s="8">
        <f t="shared" si="34"/>
        <v>-264900.01</v>
      </c>
      <c r="BM33" s="8">
        <f t="shared" si="34"/>
        <v>-269133.34333333303</v>
      </c>
      <c r="BN33" s="8">
        <f t="shared" si="34"/>
        <v>-273500.01</v>
      </c>
      <c r="BO33" s="8">
        <f t="shared" si="34"/>
        <v>-278000.01</v>
      </c>
    </row>
    <row r="34" spans="1:67" ht="74.45" customHeight="1">
      <c r="A34" s="314"/>
      <c r="B34" s="314"/>
      <c r="C34" s="314"/>
      <c r="D34" s="8"/>
      <c r="E34" s="8"/>
      <c r="F34" s="8">
        <f t="shared" ref="F34:BO34" si="35">+F32+F33</f>
        <v>-19999.990000000002</v>
      </c>
      <c r="G34" s="8">
        <f t="shared" si="35"/>
        <v>-40000</v>
      </c>
      <c r="H34" s="8">
        <f t="shared" si="35"/>
        <v>-60000</v>
      </c>
      <c r="I34" s="8">
        <f t="shared" si="35"/>
        <v>-79166.668333333335</v>
      </c>
      <c r="J34" s="8">
        <f t="shared" si="35"/>
        <v>-97500.005000000005</v>
      </c>
      <c r="K34" s="8">
        <f t="shared" si="35"/>
        <v>-115000.01</v>
      </c>
      <c r="L34" s="8">
        <f t="shared" si="35"/>
        <v>-130000.01</v>
      </c>
      <c r="M34" s="8">
        <f t="shared" si="35"/>
        <v>-143000.01</v>
      </c>
      <c r="N34" s="8">
        <f t="shared" si="35"/>
        <v>-154000.01</v>
      </c>
      <c r="O34" s="8">
        <f t="shared" si="35"/>
        <v>-163000.01</v>
      </c>
      <c r="P34" s="8">
        <f t="shared" si="35"/>
        <v>-170000.01</v>
      </c>
      <c r="Q34" s="8">
        <f t="shared" si="35"/>
        <v>-175000.01</v>
      </c>
      <c r="R34" s="8">
        <f t="shared" si="35"/>
        <v>-179900.01</v>
      </c>
      <c r="S34" s="8">
        <f t="shared" si="35"/>
        <v>-184700.01</v>
      </c>
      <c r="T34" s="8">
        <f t="shared" si="35"/>
        <v>-189400.01</v>
      </c>
      <c r="U34" s="8">
        <f t="shared" si="35"/>
        <v>-194000.01</v>
      </c>
      <c r="V34" s="8">
        <f t="shared" si="35"/>
        <v>-198500.01</v>
      </c>
      <c r="W34" s="8">
        <f t="shared" si="35"/>
        <v>-202900.01</v>
      </c>
      <c r="X34" s="8">
        <f t="shared" si="35"/>
        <v>-207200.01</v>
      </c>
      <c r="Y34" s="8">
        <f t="shared" si="35"/>
        <v>-211400.01</v>
      </c>
      <c r="Z34" s="8">
        <f t="shared" si="35"/>
        <v>-215500.01</v>
      </c>
      <c r="AA34" s="8">
        <f t="shared" si="35"/>
        <v>-219500</v>
      </c>
      <c r="AB34" s="8">
        <f t="shared" si="35"/>
        <v>-223400.01</v>
      </c>
      <c r="AC34" s="8">
        <f t="shared" si="35"/>
        <v>-227200.01</v>
      </c>
      <c r="AD34" s="8">
        <f t="shared" si="35"/>
        <v>-230900.01</v>
      </c>
      <c r="AE34" s="8">
        <f t="shared" si="35"/>
        <v>-234500.01</v>
      </c>
      <c r="AF34" s="8">
        <f t="shared" si="35"/>
        <v>-238000.01</v>
      </c>
      <c r="AG34" s="8">
        <f t="shared" si="35"/>
        <v>-241400.01</v>
      </c>
      <c r="AH34" s="8">
        <f t="shared" si="35"/>
        <v>-244700.01</v>
      </c>
      <c r="AI34" s="8">
        <f t="shared" si="35"/>
        <v>-247900.01</v>
      </c>
      <c r="AJ34" s="8">
        <f t="shared" si="35"/>
        <v>-251000.01</v>
      </c>
      <c r="AK34" s="8">
        <f t="shared" si="35"/>
        <v>-254000.01</v>
      </c>
      <c r="AL34" s="8">
        <f t="shared" si="35"/>
        <v>-257133.34333333303</v>
      </c>
      <c r="AM34" s="8">
        <f t="shared" si="35"/>
        <v>-260400.01</v>
      </c>
      <c r="AN34" s="8">
        <f t="shared" si="35"/>
        <v>-263800.01</v>
      </c>
      <c r="AO34" s="8">
        <f t="shared" si="35"/>
        <v>-267333.34333333303</v>
      </c>
      <c r="AP34" s="8">
        <f t="shared" si="35"/>
        <v>-271000.01</v>
      </c>
      <c r="AQ34" s="8">
        <f t="shared" si="35"/>
        <v>-274800.01</v>
      </c>
      <c r="AR34" s="8">
        <f t="shared" si="35"/>
        <v>-278733.34333333303</v>
      </c>
      <c r="AS34" s="8">
        <f t="shared" si="35"/>
        <v>-282800.01</v>
      </c>
      <c r="AT34" s="8">
        <f t="shared" si="35"/>
        <v>-287000.01</v>
      </c>
      <c r="AU34" s="8">
        <f t="shared" si="35"/>
        <v>-291333.34333333303</v>
      </c>
      <c r="AV34" s="8">
        <f t="shared" si="35"/>
        <v>-295800.01</v>
      </c>
      <c r="AW34" s="8">
        <f t="shared" si="35"/>
        <v>-300400.01</v>
      </c>
      <c r="AX34" s="8">
        <f t="shared" si="35"/>
        <v>-305133.34333333303</v>
      </c>
      <c r="AY34" s="8">
        <f t="shared" si="35"/>
        <v>-310000.01</v>
      </c>
      <c r="AZ34" s="8">
        <f t="shared" si="35"/>
        <v>-315000.01</v>
      </c>
      <c r="BA34" s="8">
        <f t="shared" si="35"/>
        <v>-320133.34333333303</v>
      </c>
      <c r="BB34" s="8">
        <f t="shared" si="35"/>
        <v>-325400.01</v>
      </c>
      <c r="BC34" s="8">
        <f t="shared" si="35"/>
        <v>-330800.01</v>
      </c>
      <c r="BD34" s="8">
        <f t="shared" si="35"/>
        <v>-336333.34333333303</v>
      </c>
      <c r="BE34" s="8">
        <f t="shared" si="35"/>
        <v>-342000.01</v>
      </c>
      <c r="BF34" s="8">
        <f t="shared" si="35"/>
        <v>-347800.01</v>
      </c>
      <c r="BG34" s="8">
        <f t="shared" si="35"/>
        <v>-353733.34333333303</v>
      </c>
      <c r="BH34" s="8">
        <f t="shared" si="35"/>
        <v>-359800.01</v>
      </c>
      <c r="BI34" s="8">
        <f t="shared" si="35"/>
        <v>-366000.01</v>
      </c>
      <c r="BJ34" s="8">
        <f t="shared" si="35"/>
        <v>-372333.34333333303</v>
      </c>
      <c r="BK34" s="8">
        <f t="shared" si="35"/>
        <v>-378800.01</v>
      </c>
      <c r="BL34" s="8">
        <f t="shared" si="35"/>
        <v>-385400.01</v>
      </c>
      <c r="BM34" s="8">
        <f t="shared" si="35"/>
        <v>-392133.34333333303</v>
      </c>
      <c r="BN34" s="8">
        <f t="shared" si="35"/>
        <v>-399000.01</v>
      </c>
      <c r="BO34" s="8">
        <f t="shared" si="35"/>
        <v>-406000.01</v>
      </c>
    </row>
    <row r="35" spans="1:67">
      <c r="B35" s="8"/>
      <c r="C35" s="8"/>
      <c r="D35" s="8"/>
      <c r="E35" s="8"/>
      <c r="F35" s="8"/>
      <c r="G35" s="8">
        <f t="shared" ref="G35:BO35" si="36">+G34-F34</f>
        <v>-20000.009999999998</v>
      </c>
      <c r="H35" s="8">
        <f t="shared" si="36"/>
        <v>-20000</v>
      </c>
      <c r="I35" s="8">
        <f t="shared" si="36"/>
        <v>-19166.668333333335</v>
      </c>
      <c r="J35" s="8">
        <f t="shared" si="36"/>
        <v>-18333.33666666667</v>
      </c>
      <c r="K35" s="8">
        <f t="shared" si="36"/>
        <v>-17500.00499999999</v>
      </c>
      <c r="L35" s="8">
        <f t="shared" si="36"/>
        <v>-15000</v>
      </c>
      <c r="M35" s="8">
        <f t="shared" si="36"/>
        <v>-13000.000000000015</v>
      </c>
      <c r="N35" s="8">
        <f t="shared" si="36"/>
        <v>-11000</v>
      </c>
      <c r="O35" s="8">
        <f t="shared" si="36"/>
        <v>-9000</v>
      </c>
      <c r="P35" s="8">
        <f t="shared" si="36"/>
        <v>-7000</v>
      </c>
      <c r="Q35" s="8">
        <f t="shared" si="36"/>
        <v>-5000</v>
      </c>
      <c r="R35" s="8">
        <f t="shared" si="36"/>
        <v>-4900</v>
      </c>
      <c r="S35" s="8">
        <f t="shared" si="36"/>
        <v>-4800</v>
      </c>
      <c r="T35" s="8">
        <f t="shared" si="36"/>
        <v>-4700</v>
      </c>
      <c r="U35" s="8">
        <f t="shared" si="36"/>
        <v>-4600</v>
      </c>
      <c r="V35" s="8">
        <f t="shared" si="36"/>
        <v>-4500</v>
      </c>
      <c r="W35" s="8">
        <f t="shared" si="36"/>
        <v>-4400</v>
      </c>
      <c r="X35" s="8">
        <f t="shared" si="36"/>
        <v>-4300</v>
      </c>
      <c r="Y35" s="8">
        <f t="shared" si="36"/>
        <v>-4200</v>
      </c>
      <c r="Z35" s="72">
        <f t="shared" si="36"/>
        <v>-4100</v>
      </c>
      <c r="AA35" s="72">
        <f t="shared" si="36"/>
        <v>-3999.9899999999907</v>
      </c>
      <c r="AB35" s="72">
        <f t="shared" si="36"/>
        <v>-3900.0100000000093</v>
      </c>
      <c r="AC35" s="72">
        <f t="shared" si="36"/>
        <v>-3800</v>
      </c>
      <c r="AD35" s="8">
        <f t="shared" si="36"/>
        <v>-3700</v>
      </c>
      <c r="AE35" s="8">
        <f t="shared" si="36"/>
        <v>-3600</v>
      </c>
      <c r="AF35" s="8">
        <f t="shared" si="36"/>
        <v>-3500</v>
      </c>
      <c r="AG35" s="8">
        <f t="shared" si="36"/>
        <v>-3400</v>
      </c>
      <c r="AH35" s="8">
        <f t="shared" si="36"/>
        <v>-3300</v>
      </c>
      <c r="AI35" s="8">
        <f t="shared" si="36"/>
        <v>-3200</v>
      </c>
      <c r="AJ35" s="8">
        <f t="shared" si="36"/>
        <v>-3100</v>
      </c>
      <c r="AK35" s="8">
        <f t="shared" si="36"/>
        <v>-3000</v>
      </c>
      <c r="AL35" s="8">
        <f t="shared" si="36"/>
        <v>-3133.3333333330229</v>
      </c>
      <c r="AM35" s="8">
        <f t="shared" si="36"/>
        <v>-3266.6666666669771</v>
      </c>
      <c r="AN35" s="8">
        <f t="shared" si="36"/>
        <v>-3400</v>
      </c>
      <c r="AO35" s="8">
        <f t="shared" si="36"/>
        <v>-3533.3333333330229</v>
      </c>
      <c r="AP35" s="8">
        <f t="shared" si="36"/>
        <v>-3666.6666666669771</v>
      </c>
      <c r="AQ35" s="8">
        <f t="shared" si="36"/>
        <v>-3800</v>
      </c>
      <c r="AR35" s="8">
        <f t="shared" si="36"/>
        <v>-3933.3333333330229</v>
      </c>
      <c r="AS35" s="8">
        <f t="shared" si="36"/>
        <v>-4066.6666666669771</v>
      </c>
      <c r="AT35" s="8">
        <f t="shared" si="36"/>
        <v>-4200</v>
      </c>
      <c r="AU35" s="8">
        <f t="shared" si="36"/>
        <v>-4333.3333333330229</v>
      </c>
      <c r="AV35" s="8">
        <f t="shared" si="36"/>
        <v>-4466.6666666669771</v>
      </c>
      <c r="AW35" s="8">
        <f t="shared" si="36"/>
        <v>-4600</v>
      </c>
      <c r="AX35" s="8">
        <f t="shared" si="36"/>
        <v>-4733.3333333330229</v>
      </c>
      <c r="AY35" s="8">
        <f t="shared" si="36"/>
        <v>-4866.6666666669771</v>
      </c>
      <c r="AZ35" s="8">
        <f t="shared" si="36"/>
        <v>-5000</v>
      </c>
      <c r="BA35" s="8">
        <f t="shared" si="36"/>
        <v>-5133.3333333330229</v>
      </c>
      <c r="BB35" s="8">
        <f t="shared" si="36"/>
        <v>-5266.6666666669771</v>
      </c>
      <c r="BC35" s="8">
        <f t="shared" si="36"/>
        <v>-5400</v>
      </c>
      <c r="BD35" s="8">
        <f t="shared" si="36"/>
        <v>-5533.3333333330229</v>
      </c>
      <c r="BE35" s="8">
        <f t="shared" si="36"/>
        <v>-5666.6666666669771</v>
      </c>
      <c r="BF35" s="8">
        <f t="shared" si="36"/>
        <v>-5800</v>
      </c>
      <c r="BG35" s="8">
        <f t="shared" si="36"/>
        <v>-5933.3333333330229</v>
      </c>
      <c r="BH35" s="8">
        <f t="shared" si="36"/>
        <v>-6066.6666666669771</v>
      </c>
      <c r="BI35" s="8">
        <f t="shared" si="36"/>
        <v>-6200</v>
      </c>
      <c r="BJ35" s="8">
        <f t="shared" si="36"/>
        <v>-6333.3333333330229</v>
      </c>
      <c r="BK35" s="8">
        <f t="shared" si="36"/>
        <v>-6466.6666666669771</v>
      </c>
      <c r="BL35" s="8">
        <f t="shared" si="36"/>
        <v>-6600</v>
      </c>
      <c r="BM35" s="8">
        <f t="shared" si="36"/>
        <v>-6733.3333333330229</v>
      </c>
      <c r="BN35" s="8">
        <f t="shared" si="36"/>
        <v>-6866.6666666669771</v>
      </c>
      <c r="BO35" s="8">
        <f t="shared" si="36"/>
        <v>-7000</v>
      </c>
    </row>
    <row r="36" spans="1:67">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row>
    <row r="37" spans="1:67">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row>
    <row r="38" spans="1:67">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row>
    <row r="39" spans="1:67">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row>
    <row r="40" spans="1:67">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row>
    <row r="41" spans="1:67">
      <c r="A41" s="314" t="s">
        <v>206</v>
      </c>
      <c r="B41" s="314"/>
      <c r="C41" s="314"/>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row>
    <row r="42" spans="1:67">
      <c r="A42" s="314"/>
      <c r="B42" s="314"/>
      <c r="C42" s="314"/>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row>
    <row r="43" spans="1:67">
      <c r="A43" s="314"/>
      <c r="B43" s="314"/>
      <c r="C43" s="314"/>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row>
    <row r="44" spans="1:67">
      <c r="A44" s="314"/>
      <c r="B44" s="314"/>
      <c r="C44" s="314"/>
    </row>
    <row r="45" spans="1:67">
      <c r="A45" s="314"/>
      <c r="B45" s="314"/>
      <c r="C45" s="314"/>
    </row>
    <row r="46" spans="1:67">
      <c r="A46" s="314"/>
      <c r="B46" s="314"/>
      <c r="C46" s="314"/>
    </row>
    <row r="47" spans="1:67">
      <c r="A47" s="314"/>
      <c r="B47" s="314"/>
      <c r="C47" s="314"/>
    </row>
    <row r="48" spans="1:67">
      <c r="A48" s="314"/>
      <c r="B48" s="314"/>
      <c r="C48" s="314"/>
    </row>
    <row r="50" spans="1:67">
      <c r="B50">
        <v>2015</v>
      </c>
      <c r="C50">
        <v>2016</v>
      </c>
      <c r="D50">
        <v>2017</v>
      </c>
      <c r="E50">
        <v>2018</v>
      </c>
      <c r="F50">
        <v>2019</v>
      </c>
      <c r="G50">
        <v>2020</v>
      </c>
      <c r="H50">
        <v>2021</v>
      </c>
      <c r="I50">
        <v>2022</v>
      </c>
      <c r="J50">
        <v>2023</v>
      </c>
      <c r="K50">
        <v>2024</v>
      </c>
      <c r="L50">
        <v>2025</v>
      </c>
      <c r="M50">
        <v>2026</v>
      </c>
      <c r="N50">
        <v>2027</v>
      </c>
      <c r="O50">
        <v>2028</v>
      </c>
      <c r="P50">
        <v>2029</v>
      </c>
      <c r="Q50">
        <v>2030</v>
      </c>
      <c r="R50">
        <v>2031</v>
      </c>
      <c r="S50">
        <v>2032</v>
      </c>
      <c r="T50">
        <v>2033</v>
      </c>
      <c r="U50">
        <v>2034</v>
      </c>
      <c r="V50">
        <v>2035</v>
      </c>
      <c r="W50">
        <v>2036</v>
      </c>
      <c r="X50">
        <v>2037</v>
      </c>
      <c r="Y50">
        <v>2038</v>
      </c>
      <c r="Z50">
        <v>2039</v>
      </c>
      <c r="AA50">
        <v>2040</v>
      </c>
      <c r="AB50">
        <v>2041</v>
      </c>
      <c r="AC50">
        <v>2042</v>
      </c>
      <c r="AD50">
        <v>2043</v>
      </c>
      <c r="AE50">
        <v>2044</v>
      </c>
      <c r="AF50">
        <v>2045</v>
      </c>
      <c r="AG50">
        <v>2046</v>
      </c>
      <c r="AH50">
        <v>2047</v>
      </c>
      <c r="AI50">
        <v>2048</v>
      </c>
      <c r="AJ50">
        <v>2049</v>
      </c>
      <c r="AK50">
        <v>2050</v>
      </c>
      <c r="AL50">
        <v>2051</v>
      </c>
      <c r="AM50">
        <v>2052</v>
      </c>
      <c r="AN50">
        <v>2053</v>
      </c>
      <c r="AO50">
        <v>2054</v>
      </c>
      <c r="AP50">
        <v>2055</v>
      </c>
      <c r="AQ50">
        <v>2056</v>
      </c>
      <c r="AR50">
        <v>2057</v>
      </c>
      <c r="AS50">
        <v>2058</v>
      </c>
      <c r="AT50">
        <v>2059</v>
      </c>
      <c r="AU50">
        <v>2060</v>
      </c>
      <c r="AV50">
        <v>2061</v>
      </c>
      <c r="AW50">
        <v>2062</v>
      </c>
      <c r="AX50">
        <v>2063</v>
      </c>
      <c r="AY50">
        <v>2064</v>
      </c>
      <c r="AZ50">
        <v>2065</v>
      </c>
      <c r="BA50">
        <v>2066</v>
      </c>
      <c r="BB50">
        <v>2067</v>
      </c>
      <c r="BC50">
        <v>2068</v>
      </c>
      <c r="BD50">
        <v>2069</v>
      </c>
      <c r="BE50">
        <v>2070</v>
      </c>
      <c r="BF50">
        <v>2071</v>
      </c>
      <c r="BG50">
        <v>2072</v>
      </c>
      <c r="BH50">
        <v>2073</v>
      </c>
      <c r="BI50">
        <v>2074</v>
      </c>
      <c r="BJ50">
        <v>2075</v>
      </c>
      <c r="BK50">
        <v>2076</v>
      </c>
      <c r="BL50">
        <v>2077</v>
      </c>
      <c r="BM50">
        <v>2078</v>
      </c>
      <c r="BN50">
        <v>2079</v>
      </c>
      <c r="BO50">
        <v>2080</v>
      </c>
    </row>
    <row r="51" spans="1:67">
      <c r="A51" t="s">
        <v>207</v>
      </c>
      <c r="G51">
        <v>142.62295117526193</v>
      </c>
      <c r="H51">
        <v>142.6</v>
      </c>
      <c r="I51">
        <v>139.07499999999999</v>
      </c>
      <c r="J51">
        <v>135.54999999999998</v>
      </c>
      <c r="K51">
        <v>132.02499999999998</v>
      </c>
      <c r="L51">
        <v>128.5</v>
      </c>
      <c r="M51">
        <v>129.4</v>
      </c>
      <c r="N51">
        <v>130.30000000000001</v>
      </c>
      <c r="O51">
        <v>131.20000000000002</v>
      </c>
      <c r="P51">
        <v>132.10000000000002</v>
      </c>
      <c r="Q51">
        <v>133</v>
      </c>
      <c r="R51">
        <v>132.80000000000001</v>
      </c>
      <c r="S51">
        <v>132.60000000000002</v>
      </c>
      <c r="T51">
        <v>132.40000000000003</v>
      </c>
      <c r="U51">
        <v>132.20000000000005</v>
      </c>
      <c r="V51">
        <v>132.00000000000006</v>
      </c>
      <c r="W51">
        <v>131.80000000000007</v>
      </c>
      <c r="X51">
        <v>131.60000000000008</v>
      </c>
      <c r="Y51">
        <v>131.40000000000009</v>
      </c>
      <c r="Z51">
        <v>131.2000000000001</v>
      </c>
      <c r="AA51">
        <v>131.00000000000011</v>
      </c>
      <c r="AB51">
        <v>130.80000000000013</v>
      </c>
      <c r="AC51">
        <v>130.60000000000014</v>
      </c>
      <c r="AD51">
        <v>130.40000000000015</v>
      </c>
      <c r="AE51">
        <v>130.20000000000016</v>
      </c>
      <c r="AF51">
        <v>130.00000000000017</v>
      </c>
      <c r="AG51">
        <v>129.80000000000018</v>
      </c>
      <c r="AH51">
        <v>129.60000000000019</v>
      </c>
      <c r="AI51">
        <v>129.4000000000002</v>
      </c>
      <c r="AJ51">
        <v>129.20000000000022</v>
      </c>
      <c r="AK51">
        <v>129</v>
      </c>
      <c r="AL51">
        <v>128.86666666666667</v>
      </c>
      <c r="AM51">
        <v>128.73333333333335</v>
      </c>
      <c r="AN51">
        <v>128.60000000000002</v>
      </c>
      <c r="AO51">
        <v>128.4666666666667</v>
      </c>
      <c r="AP51">
        <v>128.33333333333337</v>
      </c>
      <c r="AQ51">
        <v>128.20000000000005</v>
      </c>
      <c r="AR51">
        <v>128.06666666666672</v>
      </c>
      <c r="AS51">
        <v>127.93333333333338</v>
      </c>
      <c r="AT51">
        <v>127.80000000000004</v>
      </c>
      <c r="AU51">
        <v>127.6666666666667</v>
      </c>
      <c r="AV51">
        <v>127.53333333333336</v>
      </c>
      <c r="AW51">
        <v>127.40000000000002</v>
      </c>
      <c r="AX51">
        <v>127.26666666666668</v>
      </c>
      <c r="AY51">
        <v>127.13333333333334</v>
      </c>
      <c r="AZ51">
        <v>127</v>
      </c>
      <c r="BA51">
        <v>126.86666666666666</v>
      </c>
      <c r="BB51">
        <v>126.73333333333332</v>
      </c>
      <c r="BC51">
        <v>126.59999999999998</v>
      </c>
      <c r="BD51">
        <v>126.46666666666664</v>
      </c>
      <c r="BE51">
        <v>126.3333333333333</v>
      </c>
      <c r="BF51">
        <v>126.19999999999996</v>
      </c>
      <c r="BG51">
        <v>126.06666666666662</v>
      </c>
      <c r="BH51">
        <v>125.93333333333328</v>
      </c>
      <c r="BI51">
        <v>125.79999999999994</v>
      </c>
      <c r="BJ51">
        <v>125.6666666666666</v>
      </c>
      <c r="BK51">
        <v>125.53333333333326</v>
      </c>
      <c r="BL51">
        <v>125.39999999999992</v>
      </c>
      <c r="BM51">
        <v>125.26666666666658</v>
      </c>
      <c r="BN51">
        <v>125.13333333333324</v>
      </c>
      <c r="BO51">
        <v>125</v>
      </c>
    </row>
    <row r="52" spans="1:67">
      <c r="A52" t="s">
        <v>208</v>
      </c>
      <c r="G52" s="8">
        <f>SUM(G15,G17)</f>
        <v>0</v>
      </c>
      <c r="H52" s="8">
        <f t="shared" ref="H52:BO52" si="37">SUM(H15,H17)</f>
        <v>0.3819796640404115</v>
      </c>
      <c r="I52" s="8">
        <f>SUM(I15,I17)</f>
        <v>0.77145263141415632</v>
      </c>
      <c r="J52" s="8">
        <f t="shared" si="37"/>
        <v>1.1343906736111316</v>
      </c>
      <c r="K52" s="8">
        <f>SUM(K15,K17)</f>
        <v>1.4820175084680383</v>
      </c>
      <c r="L52" s="8">
        <f>SUM(L15,L17)</f>
        <v>1.8276665226515432</v>
      </c>
      <c r="M52" s="8">
        <f t="shared" si="37"/>
        <v>2.1336665226515432</v>
      </c>
      <c r="N52" s="8">
        <f t="shared" si="37"/>
        <v>2.4206665226515427</v>
      </c>
      <c r="O52" s="8">
        <f t="shared" si="37"/>
        <v>2.6886665226515429</v>
      </c>
      <c r="P52" s="8">
        <f t="shared" si="37"/>
        <v>2.937666522651543</v>
      </c>
      <c r="Q52" s="8">
        <f t="shared" si="37"/>
        <v>3.167666522651543</v>
      </c>
      <c r="R52" s="8">
        <f t="shared" si="37"/>
        <v>3.361466522651543</v>
      </c>
      <c r="S52" s="8">
        <f t="shared" si="37"/>
        <v>3.5505665226515428</v>
      </c>
      <c r="T52" s="8">
        <f t="shared" si="37"/>
        <v>3.7349665226515429</v>
      </c>
      <c r="U52" s="8">
        <f t="shared" si="37"/>
        <v>3.9146665226515429</v>
      </c>
      <c r="V52" s="8">
        <f t="shared" si="37"/>
        <v>4.0896665226515427</v>
      </c>
      <c r="W52" s="8">
        <f t="shared" si="37"/>
        <v>4.143666522651543</v>
      </c>
      <c r="X52" s="8">
        <f t="shared" si="37"/>
        <v>4.1941665226515426</v>
      </c>
      <c r="Y52" s="8">
        <f t="shared" si="37"/>
        <v>4.2411665226515431</v>
      </c>
      <c r="Z52" s="8">
        <f t="shared" si="37"/>
        <v>4.284666522651543</v>
      </c>
      <c r="AA52" s="8">
        <f t="shared" si="37"/>
        <v>4.3246665226515431</v>
      </c>
      <c r="AB52" s="8">
        <f t="shared" si="37"/>
        <v>4.5142890482677078</v>
      </c>
      <c r="AC52" s="8">
        <f t="shared" si="37"/>
        <v>4.6904642691464984</v>
      </c>
      <c r="AD52" s="8">
        <f t="shared" si="37"/>
        <v>4.8576816724225935</v>
      </c>
      <c r="AE52" s="8">
        <f t="shared" si="37"/>
        <v>5.0159412580959968</v>
      </c>
      <c r="AF52" s="8">
        <f t="shared" si="37"/>
        <v>5.1584412580959969</v>
      </c>
      <c r="AG52" s="8">
        <f t="shared" si="37"/>
        <v>5.291441258095996</v>
      </c>
      <c r="AH52" s="8">
        <f t="shared" si="37"/>
        <v>5.4149412580959968</v>
      </c>
      <c r="AI52" s="8">
        <f t="shared" si="37"/>
        <v>5.5289412580959967</v>
      </c>
      <c r="AJ52" s="8">
        <f t="shared" si="37"/>
        <v>5.6334412580959956</v>
      </c>
      <c r="AK52" s="8">
        <f>SUM(AK15,AK17)</f>
        <v>5.7284412580959962</v>
      </c>
      <c r="AL52" s="8"/>
      <c r="AM52" s="8">
        <f t="shared" si="37"/>
        <v>5.9144412580959962</v>
      </c>
      <c r="AN52" s="8">
        <f t="shared" si="37"/>
        <v>6.0054412580959964</v>
      </c>
      <c r="AO52" s="8">
        <f t="shared" si="37"/>
        <v>6.0951079247626634</v>
      </c>
      <c r="AP52" s="8">
        <f t="shared" si="37"/>
        <v>6.1834412580959963</v>
      </c>
      <c r="AQ52" s="8">
        <f t="shared" si="37"/>
        <v>6.2140412580959961</v>
      </c>
      <c r="AR52" s="8">
        <f t="shared" si="37"/>
        <v>6.243907924762663</v>
      </c>
      <c r="AS52" s="8">
        <f t="shared" si="37"/>
        <v>6.2730412580959953</v>
      </c>
      <c r="AT52" s="8">
        <f t="shared" si="37"/>
        <v>6.3014412580959949</v>
      </c>
      <c r="AU52" s="8">
        <f t="shared" si="37"/>
        <v>6.3291079247626616</v>
      </c>
      <c r="AV52" s="8">
        <f t="shared" si="37"/>
        <v>6.3560412580959955</v>
      </c>
      <c r="AW52" s="8">
        <f t="shared" si="37"/>
        <v>6.3822412580959949</v>
      </c>
      <c r="AX52" s="8">
        <f t="shared" si="37"/>
        <v>6.4077079247626632</v>
      </c>
      <c r="AY52" s="8">
        <f t="shared" si="37"/>
        <v>6.4324412580959969</v>
      </c>
      <c r="AZ52" s="8">
        <f t="shared" si="37"/>
        <v>6.456441258095996</v>
      </c>
      <c r="BA52" s="8">
        <f t="shared" si="37"/>
        <v>6.4797079247626641</v>
      </c>
      <c r="BB52" s="8">
        <f t="shared" si="37"/>
        <v>6.5022412580959958</v>
      </c>
      <c r="BC52" s="8">
        <f t="shared" si="37"/>
        <v>6.5240412580959966</v>
      </c>
      <c r="BD52" s="8">
        <f t="shared" si="37"/>
        <v>6.5451079247626627</v>
      </c>
      <c r="BE52" s="8">
        <f t="shared" si="37"/>
        <v>6.565441258095996</v>
      </c>
      <c r="BF52" s="8">
        <f t="shared" si="37"/>
        <v>6.5867079247626616</v>
      </c>
      <c r="BG52" s="8">
        <f t="shared" si="37"/>
        <v>6.6089079247626632</v>
      </c>
      <c r="BH52" s="8">
        <f t="shared" si="37"/>
        <v>6.6320412580959971</v>
      </c>
      <c r="BI52" s="8">
        <f t="shared" si="37"/>
        <v>6.6561079247626633</v>
      </c>
      <c r="BJ52" s="8">
        <f t="shared" si="37"/>
        <v>6.6811079247626637</v>
      </c>
      <c r="BK52" s="8">
        <f t="shared" si="37"/>
        <v>6.7070412580959964</v>
      </c>
      <c r="BL52" s="8">
        <f t="shared" si="37"/>
        <v>6.7339079247626632</v>
      </c>
      <c r="BM52" s="8">
        <f t="shared" si="37"/>
        <v>6.7617079247626641</v>
      </c>
      <c r="BN52" s="8">
        <f t="shared" si="37"/>
        <v>6.7904412580959956</v>
      </c>
      <c r="BO52" s="8">
        <f t="shared" si="37"/>
        <v>6.820107924762663</v>
      </c>
    </row>
    <row r="53" spans="1:67">
      <c r="A53" t="s">
        <v>213</v>
      </c>
      <c r="G53" s="8">
        <f>G51-G52</f>
        <v>142.62295117526193</v>
      </c>
      <c r="H53" s="8">
        <f t="shared" ref="H53:BO53" si="38">H51-H52</f>
        <v>142.21802033595958</v>
      </c>
      <c r="I53" s="8">
        <f t="shared" si="38"/>
        <v>138.30354736858584</v>
      </c>
      <c r="J53" s="8">
        <f t="shared" si="38"/>
        <v>134.41560932638885</v>
      </c>
      <c r="K53" s="8">
        <f t="shared" si="38"/>
        <v>130.54298249153194</v>
      </c>
      <c r="L53" s="8">
        <f t="shared" si="38"/>
        <v>126.67233347734846</v>
      </c>
      <c r="M53" s="8">
        <f t="shared" si="38"/>
        <v>127.26633347734847</v>
      </c>
      <c r="N53" s="8">
        <f t="shared" si="38"/>
        <v>127.87933347734847</v>
      </c>
      <c r="O53" s="8">
        <f t="shared" si="38"/>
        <v>128.51133347734847</v>
      </c>
      <c r="P53" s="8">
        <f t="shared" si="38"/>
        <v>129.16233347734848</v>
      </c>
      <c r="Q53" s="8">
        <f t="shared" si="38"/>
        <v>129.83233347734847</v>
      </c>
      <c r="R53" s="8">
        <f t="shared" si="38"/>
        <v>129.43853347734847</v>
      </c>
      <c r="S53" s="8">
        <f t="shared" si="38"/>
        <v>129.04943347734849</v>
      </c>
      <c r="T53" s="8">
        <f t="shared" si="38"/>
        <v>128.66503347734849</v>
      </c>
      <c r="U53" s="8">
        <f t="shared" si="38"/>
        <v>128.2853334773485</v>
      </c>
      <c r="V53" s="8">
        <f t="shared" si="38"/>
        <v>127.91033347734852</v>
      </c>
      <c r="W53" s="8">
        <f t="shared" si="38"/>
        <v>127.65633347734853</v>
      </c>
      <c r="X53" s="8">
        <f t="shared" si="38"/>
        <v>127.40583347734854</v>
      </c>
      <c r="Y53" s="8">
        <f t="shared" si="38"/>
        <v>127.15883347734855</v>
      </c>
      <c r="Z53" s="8">
        <f t="shared" si="38"/>
        <v>126.91533347734855</v>
      </c>
      <c r="AA53" s="8">
        <f t="shared" si="38"/>
        <v>126.67533347734857</v>
      </c>
      <c r="AB53" s="8">
        <f t="shared" si="38"/>
        <v>126.28571095173241</v>
      </c>
      <c r="AC53" s="8">
        <f t="shared" si="38"/>
        <v>125.90953573085363</v>
      </c>
      <c r="AD53" s="8">
        <f t="shared" si="38"/>
        <v>125.54231832757756</v>
      </c>
      <c r="AE53" s="8">
        <f t="shared" si="38"/>
        <v>125.18405874190417</v>
      </c>
      <c r="AF53" s="8">
        <f t="shared" si="38"/>
        <v>124.84155874190418</v>
      </c>
      <c r="AG53" s="8">
        <f t="shared" si="38"/>
        <v>124.50855874190418</v>
      </c>
      <c r="AH53" s="8">
        <f t="shared" si="38"/>
        <v>124.1850587419042</v>
      </c>
      <c r="AI53" s="8">
        <f t="shared" si="38"/>
        <v>123.87105874190421</v>
      </c>
      <c r="AJ53" s="8">
        <f t="shared" si="38"/>
        <v>123.56655874190422</v>
      </c>
      <c r="AK53" s="8">
        <f t="shared" si="38"/>
        <v>123.271558741904</v>
      </c>
      <c r="AL53" s="8">
        <f t="shared" si="38"/>
        <v>128.86666666666667</v>
      </c>
      <c r="AM53" s="8">
        <f t="shared" si="38"/>
        <v>122.81889207523736</v>
      </c>
      <c r="AN53" s="8">
        <f t="shared" si="38"/>
        <v>122.59455874190402</v>
      </c>
      <c r="AO53" s="8">
        <f t="shared" si="38"/>
        <v>122.37155874190404</v>
      </c>
      <c r="AP53" s="8">
        <f t="shared" si="38"/>
        <v>122.14989207523737</v>
      </c>
      <c r="AQ53" s="8">
        <f t="shared" si="38"/>
        <v>121.98595874190406</v>
      </c>
      <c r="AR53" s="8">
        <f t="shared" si="38"/>
        <v>121.82275874190405</v>
      </c>
      <c r="AS53" s="8">
        <f t="shared" si="38"/>
        <v>121.66029207523738</v>
      </c>
      <c r="AT53" s="8">
        <f t="shared" si="38"/>
        <v>121.49855874190405</v>
      </c>
      <c r="AU53" s="8">
        <f t="shared" si="38"/>
        <v>121.33755874190403</v>
      </c>
      <c r="AV53" s="8">
        <f t="shared" si="38"/>
        <v>121.17729207523736</v>
      </c>
      <c r="AW53" s="8">
        <f t="shared" si="38"/>
        <v>121.01775874190403</v>
      </c>
      <c r="AX53" s="8">
        <f t="shared" si="38"/>
        <v>120.85895874190402</v>
      </c>
      <c r="AY53" s="8">
        <f t="shared" si="38"/>
        <v>120.70089207523735</v>
      </c>
      <c r="AZ53" s="8">
        <f t="shared" si="38"/>
        <v>120.54355874190401</v>
      </c>
      <c r="BA53" s="8">
        <f t="shared" si="38"/>
        <v>120.386958741904</v>
      </c>
      <c r="BB53" s="8">
        <f t="shared" si="38"/>
        <v>120.23109207523733</v>
      </c>
      <c r="BC53" s="8">
        <f t="shared" si="38"/>
        <v>120.07595874190399</v>
      </c>
      <c r="BD53" s="8">
        <f t="shared" si="38"/>
        <v>119.92155874190398</v>
      </c>
      <c r="BE53" s="8">
        <f t="shared" si="38"/>
        <v>119.7678920752373</v>
      </c>
      <c r="BF53" s="8">
        <f t="shared" si="38"/>
        <v>119.6132920752373</v>
      </c>
      <c r="BG53" s="8">
        <f t="shared" si="38"/>
        <v>119.45775874190396</v>
      </c>
      <c r="BH53" s="8">
        <f t="shared" si="38"/>
        <v>119.30129207523728</v>
      </c>
      <c r="BI53" s="8">
        <f t="shared" si="38"/>
        <v>119.14389207523728</v>
      </c>
      <c r="BJ53" s="8">
        <f t="shared" si="38"/>
        <v>118.98555874190393</v>
      </c>
      <c r="BK53" s="8">
        <f t="shared" si="38"/>
        <v>118.82629207523726</v>
      </c>
      <c r="BL53" s="8">
        <f t="shared" si="38"/>
        <v>118.66609207523726</v>
      </c>
      <c r="BM53" s="8">
        <f t="shared" si="38"/>
        <v>118.50495874190392</v>
      </c>
      <c r="BN53" s="8">
        <f t="shared" si="38"/>
        <v>118.34289207523724</v>
      </c>
      <c r="BO53" s="8">
        <f t="shared" si="38"/>
        <v>118.17989207523733</v>
      </c>
    </row>
  </sheetData>
  <mergeCells count="2">
    <mergeCell ref="A27:C34"/>
    <mergeCell ref="A41:C48"/>
  </mergeCells>
  <pageMargins left="0" right="0" top="0.39370078740157505" bottom="0.39370078740157505" header="0" footer="0"/>
  <pageSetup paperSize="9" fitToWidth="0" fitToHeight="0" pageOrder="overThenDown" orientation="portrait" useFirstPageNumber="1"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Résultats généraux</vt:lpstr>
      <vt:lpstr>Hypothèses_et_résultats</vt:lpstr>
      <vt:lpstr>Calcul_Puits</vt:lpstr>
      <vt:lpstr>Module_Extension_Forêt</vt:lpstr>
      <vt:lpstr>Module_Extension_Forêt (2)</vt:lpstr>
      <vt:lpstr>Calcul_Puits!Zone_d_impression</vt:lpstr>
      <vt:lpstr>Hypothèses_et_résultats!Zone_d_impression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CHEVALIER Charles</dc:creator>
  <cp:lastModifiedBy>CHEVALIER Charles</cp:lastModifiedBy>
  <cp:revision>1</cp:revision>
  <dcterms:created xsi:type="dcterms:W3CDTF">2023-02-27T16:01:58Z</dcterms:created>
  <dcterms:modified xsi:type="dcterms:W3CDTF">2023-09-14T13:18:34Z</dcterms:modified>
</cp:coreProperties>
</file>