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1_Scénarios prospectifs DGEC\4215_Scénarios 2023\00 - Docs essentiels Run2 AMS\009_Résultats\"/>
    </mc:Choice>
  </mc:AlternateContent>
  <bookViews>
    <workbookView xWindow="0" yWindow="0" windowWidth="28800" windowHeight="10992" activeTab="6"/>
  </bookViews>
  <sheets>
    <sheet name="Ressources" sheetId="1" r:id="rId1"/>
    <sheet name="Usages" sheetId="2" r:id="rId2"/>
    <sheet name="Graphes" sheetId="3" r:id="rId3"/>
    <sheet name="bilans E" sheetId="4" r:id="rId4"/>
    <sheet name="Sorties modèles" sheetId="5" r:id="rId5"/>
    <sheet name="Comparaison run1" sheetId="7" r:id="rId6"/>
    <sheet name="données ADEME" sheetId="6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2" l="1"/>
  <c r="F38" i="2"/>
  <c r="D38" i="2"/>
  <c r="C3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C19" i="2"/>
  <c r="O35" i="2"/>
  <c r="AB28" i="1"/>
  <c r="O15" i="1" l="1"/>
  <c r="O19" i="1"/>
  <c r="U2" i="5"/>
  <c r="J31" i="5"/>
  <c r="C73" i="5"/>
  <c r="K37" i="5"/>
  <c r="J33" i="5"/>
  <c r="D30" i="5"/>
  <c r="R7" i="5" l="1"/>
  <c r="C72" i="5" s="1"/>
  <c r="AJ32" i="1" l="1"/>
  <c r="AF32" i="1"/>
  <c r="AB32" i="1"/>
  <c r="X32" i="1"/>
  <c r="AB29" i="1"/>
  <c r="AF29" i="1"/>
  <c r="AF28" i="1"/>
  <c r="AJ29" i="1"/>
  <c r="AJ28" i="1"/>
  <c r="R17" i="5" l="1"/>
  <c r="G79" i="5" l="1"/>
  <c r="G77" i="5"/>
  <c r="G73" i="5"/>
  <c r="K30" i="5"/>
  <c r="M30" i="5"/>
  <c r="U10" i="5" l="1"/>
  <c r="V10" i="5" s="1"/>
  <c r="G75" i="5" l="1"/>
  <c r="M14" i="1" s="1"/>
  <c r="K36" i="5"/>
  <c r="K38" i="5" s="1"/>
  <c r="V34" i="2" l="1"/>
  <c r="T31" i="2"/>
  <c r="W35" i="7" l="1"/>
  <c r="U35" i="7"/>
  <c r="S35" i="7"/>
  <c r="Q35" i="7"/>
  <c r="W14" i="7"/>
  <c r="X14" i="7"/>
  <c r="Y14" i="7"/>
  <c r="W15" i="7"/>
  <c r="X15" i="7"/>
  <c r="Y15" i="7"/>
  <c r="W16" i="7"/>
  <c r="V35" i="7" s="1"/>
  <c r="X16" i="7"/>
  <c r="Y16" i="7"/>
  <c r="X35" i="7" s="1"/>
  <c r="W17" i="7"/>
  <c r="X17" i="7"/>
  <c r="Y17" i="7"/>
  <c r="W18" i="7"/>
  <c r="X18" i="7"/>
  <c r="Y18" i="7"/>
  <c r="V18" i="7"/>
  <c r="V17" i="7"/>
  <c r="V16" i="7"/>
  <c r="V15" i="7"/>
  <c r="V14" i="7"/>
  <c r="Q14" i="7"/>
  <c r="R14" i="7"/>
  <c r="S14" i="7"/>
  <c r="T14" i="7"/>
  <c r="Q15" i="7"/>
  <c r="R15" i="7"/>
  <c r="S15" i="7"/>
  <c r="T15" i="7"/>
  <c r="Q16" i="7"/>
  <c r="R16" i="7"/>
  <c r="R35" i="7" s="1"/>
  <c r="S16" i="7"/>
  <c r="T16" i="7"/>
  <c r="T35" i="7" s="1"/>
  <c r="Q17" i="7"/>
  <c r="R17" i="7"/>
  <c r="S17" i="7"/>
  <c r="T17" i="7"/>
  <c r="Q18" i="7"/>
  <c r="R18" i="7"/>
  <c r="S18" i="7"/>
  <c r="T18" i="7"/>
  <c r="P16" i="7"/>
  <c r="P35" i="7" s="1"/>
  <c r="P18" i="7"/>
  <c r="P17" i="7"/>
  <c r="P15" i="7"/>
  <c r="P14" i="7"/>
  <c r="W13" i="7"/>
  <c r="X13" i="7"/>
  <c r="Y13" i="7"/>
  <c r="V13" i="7"/>
  <c r="Q13" i="7"/>
  <c r="R13" i="7"/>
  <c r="S13" i="7"/>
  <c r="T13" i="7"/>
  <c r="P13" i="7"/>
  <c r="W12" i="7"/>
  <c r="X12" i="7"/>
  <c r="Y12" i="7"/>
  <c r="V12" i="7"/>
  <c r="Q12" i="7"/>
  <c r="R12" i="7"/>
  <c r="S12" i="7"/>
  <c r="T12" i="7"/>
  <c r="P12" i="7"/>
  <c r="AK61" i="1"/>
  <c r="AK104" i="1" s="1"/>
  <c r="D61" i="1"/>
  <c r="D104" i="1" s="1"/>
  <c r="E61" i="1"/>
  <c r="E104" i="1" s="1"/>
  <c r="F61" i="1"/>
  <c r="F104" i="1" s="1"/>
  <c r="G61" i="1"/>
  <c r="G104" i="1" s="1"/>
  <c r="H61" i="1"/>
  <c r="H104" i="1" s="1"/>
  <c r="I61" i="1"/>
  <c r="I104" i="1" s="1"/>
  <c r="J61" i="1"/>
  <c r="J104" i="1" s="1"/>
  <c r="K61" i="1"/>
  <c r="K104" i="1" s="1"/>
  <c r="L61" i="1"/>
  <c r="L104" i="1" s="1"/>
  <c r="M61" i="1"/>
  <c r="M104" i="1" s="1"/>
  <c r="N61" i="1"/>
  <c r="N104" i="1" s="1"/>
  <c r="O61" i="1"/>
  <c r="O104" i="1" s="1"/>
  <c r="P61" i="1"/>
  <c r="P104" i="1" s="1"/>
  <c r="Q61" i="1"/>
  <c r="Q104" i="1" s="1"/>
  <c r="R61" i="1"/>
  <c r="R104" i="1" s="1"/>
  <c r="S61" i="1"/>
  <c r="S104" i="1" s="1"/>
  <c r="T61" i="1"/>
  <c r="T104" i="1" s="1"/>
  <c r="U61" i="1"/>
  <c r="U104" i="1" s="1"/>
  <c r="V61" i="1"/>
  <c r="V104" i="1" s="1"/>
  <c r="W61" i="1"/>
  <c r="W104" i="1" s="1"/>
  <c r="X61" i="1"/>
  <c r="X104" i="1" s="1"/>
  <c r="Y61" i="1"/>
  <c r="Y104" i="1" s="1"/>
  <c r="Z61" i="1"/>
  <c r="Z104" i="1" s="1"/>
  <c r="AA61" i="1"/>
  <c r="AA104" i="1" s="1"/>
  <c r="AB61" i="1"/>
  <c r="AB104" i="1" s="1"/>
  <c r="AC61" i="1"/>
  <c r="AC104" i="1" s="1"/>
  <c r="AD61" i="1"/>
  <c r="AD104" i="1" s="1"/>
  <c r="AE61" i="1"/>
  <c r="AE104" i="1" s="1"/>
  <c r="AF61" i="1"/>
  <c r="AF104" i="1" s="1"/>
  <c r="AG61" i="1"/>
  <c r="AG104" i="1" s="1"/>
  <c r="AH61" i="1"/>
  <c r="AH104" i="1" s="1"/>
  <c r="AI61" i="1"/>
  <c r="AI104" i="1" s="1"/>
  <c r="AJ61" i="1"/>
  <c r="AJ104" i="1" s="1"/>
  <c r="AL61" i="1"/>
  <c r="AL104" i="1" s="1"/>
  <c r="AM61" i="1"/>
  <c r="AM104" i="1" s="1"/>
  <c r="J15" i="1" l="1"/>
  <c r="Q22" i="7" l="1"/>
  <c r="R22" i="7"/>
  <c r="Q31" i="7" s="1"/>
  <c r="S22" i="7"/>
  <c r="T22" i="7"/>
  <c r="S31" i="7" s="1"/>
  <c r="V22" i="7"/>
  <c r="W22" i="7"/>
  <c r="U31" i="7" s="1"/>
  <c r="X22" i="7"/>
  <c r="Y22" i="7"/>
  <c r="W31" i="7" s="1"/>
  <c r="Q23" i="7"/>
  <c r="R23" i="7"/>
  <c r="Q32" i="7" s="1"/>
  <c r="S23" i="7"/>
  <c r="T23" i="7"/>
  <c r="S32" i="7" s="1"/>
  <c r="V23" i="7"/>
  <c r="W23" i="7"/>
  <c r="U32" i="7" s="1"/>
  <c r="X23" i="7"/>
  <c r="Y23" i="7"/>
  <c r="W32" i="7" s="1"/>
  <c r="Q24" i="7"/>
  <c r="R24" i="7"/>
  <c r="Q33" i="7" s="1"/>
  <c r="S24" i="7"/>
  <c r="T24" i="7"/>
  <c r="S33" i="7" s="1"/>
  <c r="V24" i="7"/>
  <c r="W24" i="7"/>
  <c r="U33" i="7" s="1"/>
  <c r="X24" i="7"/>
  <c r="Y24" i="7"/>
  <c r="W33" i="7" s="1"/>
  <c r="Q25" i="7"/>
  <c r="R25" i="7"/>
  <c r="Q34" i="7" s="1"/>
  <c r="S25" i="7"/>
  <c r="T25" i="7"/>
  <c r="S34" i="7" s="1"/>
  <c r="V25" i="7"/>
  <c r="W25" i="7"/>
  <c r="U34" i="7" s="1"/>
  <c r="X25" i="7"/>
  <c r="Y25" i="7"/>
  <c r="W34" i="7" s="1"/>
  <c r="Q27" i="7"/>
  <c r="R27" i="7"/>
  <c r="Q36" i="7" s="1"/>
  <c r="S27" i="7"/>
  <c r="T27" i="7"/>
  <c r="S36" i="7" s="1"/>
  <c r="V27" i="7"/>
  <c r="W27" i="7"/>
  <c r="U36" i="7" s="1"/>
  <c r="X27" i="7"/>
  <c r="Y27" i="7"/>
  <c r="W36" i="7" s="1"/>
  <c r="Q28" i="7"/>
  <c r="R28" i="7"/>
  <c r="Q37" i="7" s="1"/>
  <c r="S28" i="7"/>
  <c r="T28" i="7"/>
  <c r="S37" i="7" s="1"/>
  <c r="V28" i="7"/>
  <c r="W28" i="7"/>
  <c r="U37" i="7" s="1"/>
  <c r="X28" i="7"/>
  <c r="Y28" i="7"/>
  <c r="W37" i="7" s="1"/>
  <c r="P28" i="7"/>
  <c r="U28" i="7" s="1"/>
  <c r="P27" i="7"/>
  <c r="U27" i="7" s="1"/>
  <c r="P25" i="7"/>
  <c r="U25" i="7" s="1"/>
  <c r="P24" i="7"/>
  <c r="U24" i="7" s="1"/>
  <c r="P23" i="7"/>
  <c r="U23" i="7" s="1"/>
  <c r="P22" i="7"/>
  <c r="U22" i="7" s="1"/>
  <c r="R33" i="7"/>
  <c r="T33" i="7"/>
  <c r="V34" i="7"/>
  <c r="X34" i="7"/>
  <c r="R37" i="7"/>
  <c r="T37" i="7"/>
  <c r="P34" i="7"/>
  <c r="M22" i="7"/>
  <c r="K22" i="7"/>
  <c r="K23" i="7" s="1"/>
  <c r="I22" i="7"/>
  <c r="H22" i="7" s="1"/>
  <c r="G22" i="7"/>
  <c r="E22" i="7"/>
  <c r="D22" i="7"/>
  <c r="X37" i="7"/>
  <c r="V37" i="7"/>
  <c r="T34" i="7"/>
  <c r="X36" i="7"/>
  <c r="V36" i="7"/>
  <c r="V33" i="7"/>
  <c r="X32" i="7"/>
  <c r="V32" i="7"/>
  <c r="T32" i="7"/>
  <c r="R31" i="7"/>
  <c r="L22" i="7" l="1"/>
  <c r="M23" i="7"/>
  <c r="P33" i="7"/>
  <c r="U14" i="7"/>
  <c r="U17" i="7"/>
  <c r="P36" i="7"/>
  <c r="P32" i="7"/>
  <c r="U13" i="7"/>
  <c r="P37" i="7"/>
  <c r="U18" i="7"/>
  <c r="F22" i="7"/>
  <c r="F23" i="7" s="1"/>
  <c r="J22" i="7"/>
  <c r="U15" i="7"/>
  <c r="D23" i="7"/>
  <c r="E23" i="7"/>
  <c r="G23" i="7"/>
  <c r="R34" i="7"/>
  <c r="X31" i="7"/>
  <c r="I23" i="7"/>
  <c r="T36" i="7"/>
  <c r="X33" i="7"/>
  <c r="V31" i="7"/>
  <c r="R36" i="7"/>
  <c r="R32" i="7"/>
  <c r="T31" i="7"/>
  <c r="L23" i="7" l="1"/>
  <c r="J23" i="7"/>
  <c r="H23" i="7"/>
  <c r="P31" i="7"/>
  <c r="U12" i="7"/>
  <c r="G80" i="5"/>
  <c r="F80" i="5"/>
  <c r="K16" i="1" s="1"/>
  <c r="AC58" i="1" s="1"/>
  <c r="AC101" i="1" s="1"/>
  <c r="E80" i="5"/>
  <c r="I16" i="1" s="1"/>
  <c r="V58" i="1" s="1"/>
  <c r="V101" i="1" s="1"/>
  <c r="D80" i="5"/>
  <c r="G16" i="1" s="1"/>
  <c r="C80" i="5"/>
  <c r="M12" i="1"/>
  <c r="F79" i="5"/>
  <c r="K12" i="1" s="1"/>
  <c r="AC54" i="1" s="1"/>
  <c r="AC97" i="1" s="1"/>
  <c r="E79" i="5"/>
  <c r="D79" i="5"/>
  <c r="C79" i="5"/>
  <c r="E12" i="1" s="1"/>
  <c r="F77" i="5"/>
  <c r="K13" i="1" s="1"/>
  <c r="E77" i="5"/>
  <c r="D77" i="5"/>
  <c r="C77" i="5"/>
  <c r="D13" i="1" s="1"/>
  <c r="E55" i="1" s="1"/>
  <c r="E98" i="1" s="1"/>
  <c r="E76" i="5"/>
  <c r="I11" i="1" s="1"/>
  <c r="W53" i="1" s="1"/>
  <c r="W96" i="1" s="1"/>
  <c r="D76" i="5"/>
  <c r="F75" i="5"/>
  <c r="E75" i="5"/>
  <c r="I14" i="1" s="1"/>
  <c r="T56" i="1" s="1"/>
  <c r="T99" i="1" s="1"/>
  <c r="D75" i="5"/>
  <c r="G14" i="1" s="1"/>
  <c r="M56" i="1" s="1"/>
  <c r="M99" i="1" s="1"/>
  <c r="C75" i="5"/>
  <c r="F73" i="5"/>
  <c r="E73" i="5"/>
  <c r="D73" i="5"/>
  <c r="H63" i="5"/>
  <c r="G81" i="5" s="1"/>
  <c r="D63" i="5"/>
  <c r="C63" i="5"/>
  <c r="C81" i="5" s="1"/>
  <c r="G62" i="5"/>
  <c r="H21" i="1" s="1"/>
  <c r="S63" i="1" s="1"/>
  <c r="S106" i="1" s="1"/>
  <c r="F62" i="5"/>
  <c r="E62" i="5"/>
  <c r="J21" i="1" s="1"/>
  <c r="Y63" i="1" s="1"/>
  <c r="Y106" i="1" s="1"/>
  <c r="G61" i="5"/>
  <c r="H18" i="1" s="1"/>
  <c r="F61" i="5"/>
  <c r="K18" i="1" s="1"/>
  <c r="AE60" i="1" s="1"/>
  <c r="AE103" i="1" s="1"/>
  <c r="E61" i="5"/>
  <c r="J18" i="1" s="1"/>
  <c r="G60" i="5"/>
  <c r="F60" i="5"/>
  <c r="G17" i="1" s="1"/>
  <c r="E60" i="5"/>
  <c r="J17" i="1" s="1"/>
  <c r="X59" i="1" s="1"/>
  <c r="X102" i="1" s="1"/>
  <c r="U57" i="5"/>
  <c r="R57" i="5" s="1"/>
  <c r="U55" i="5"/>
  <c r="T55" i="5" s="1"/>
  <c r="U53" i="5"/>
  <c r="T53" i="5" s="1"/>
  <c r="M53" i="5"/>
  <c r="G76" i="5" s="1"/>
  <c r="M11" i="1" s="1"/>
  <c r="K53" i="5"/>
  <c r="L46" i="5" s="1"/>
  <c r="L47" i="5" s="1"/>
  <c r="H53" i="5"/>
  <c r="F53" i="5"/>
  <c r="D53" i="5"/>
  <c r="D46" i="5" s="1"/>
  <c r="L52" i="5"/>
  <c r="J52" i="5"/>
  <c r="H52" i="5"/>
  <c r="F52" i="5"/>
  <c r="U51" i="5"/>
  <c r="T51" i="5" s="1"/>
  <c r="V32" i="1" s="1"/>
  <c r="L51" i="5"/>
  <c r="J51" i="5"/>
  <c r="H51" i="5"/>
  <c r="F51" i="5"/>
  <c r="L50" i="5"/>
  <c r="J50" i="5"/>
  <c r="H50" i="5"/>
  <c r="F50" i="5"/>
  <c r="U49" i="5"/>
  <c r="S49" i="5" s="1"/>
  <c r="M32" i="1" s="1"/>
  <c r="L49" i="5"/>
  <c r="J49" i="5"/>
  <c r="H49" i="5"/>
  <c r="F49" i="5"/>
  <c r="L48" i="5"/>
  <c r="J48" i="5"/>
  <c r="H48" i="5"/>
  <c r="F48" i="5"/>
  <c r="U47" i="5"/>
  <c r="T47" i="5" s="1"/>
  <c r="I47" i="5"/>
  <c r="J46" i="5"/>
  <c r="J47" i="5" s="1"/>
  <c r="I46" i="5"/>
  <c r="G46" i="5"/>
  <c r="G47" i="5" s="1"/>
  <c r="E46" i="5"/>
  <c r="E47" i="5" s="1"/>
  <c r="L45" i="5"/>
  <c r="J45" i="5"/>
  <c r="H45" i="5"/>
  <c r="F45" i="5"/>
  <c r="L44" i="5"/>
  <c r="J44" i="5"/>
  <c r="H44" i="5"/>
  <c r="F44" i="5"/>
  <c r="L43" i="5"/>
  <c r="J43" i="5"/>
  <c r="H43" i="5"/>
  <c r="F43" i="5"/>
  <c r="L42" i="5"/>
  <c r="J42" i="5"/>
  <c r="H42" i="5"/>
  <c r="F42" i="5"/>
  <c r="L41" i="5"/>
  <c r="J41" i="5"/>
  <c r="H41" i="5"/>
  <c r="F41" i="5"/>
  <c r="L40" i="5"/>
  <c r="J40" i="5"/>
  <c r="H40" i="5"/>
  <c r="F40" i="5"/>
  <c r="L39" i="5"/>
  <c r="J39" i="5"/>
  <c r="H39" i="5"/>
  <c r="F39" i="5"/>
  <c r="M37" i="5"/>
  <c r="M36" i="5" s="1"/>
  <c r="M38" i="5" s="1"/>
  <c r="I37" i="5"/>
  <c r="I36" i="5" s="1"/>
  <c r="I38" i="5" s="1"/>
  <c r="G37" i="5"/>
  <c r="G36" i="5" s="1"/>
  <c r="E37" i="5"/>
  <c r="E36" i="5" s="1"/>
  <c r="E38" i="5" s="1"/>
  <c r="D37" i="5"/>
  <c r="D36" i="5" s="1"/>
  <c r="D38" i="5" s="1"/>
  <c r="L35" i="5"/>
  <c r="J35" i="5"/>
  <c r="H35" i="5"/>
  <c r="F35" i="5"/>
  <c r="L34" i="5"/>
  <c r="J34" i="5"/>
  <c r="H34" i="5"/>
  <c r="F34" i="5"/>
  <c r="L33" i="5"/>
  <c r="H33" i="5"/>
  <c r="F33" i="5"/>
  <c r="L32" i="5"/>
  <c r="J32" i="5"/>
  <c r="L31" i="5"/>
  <c r="H31" i="5"/>
  <c r="F31" i="5"/>
  <c r="L30" i="5"/>
  <c r="I30" i="5"/>
  <c r="G30" i="5"/>
  <c r="E30" i="5"/>
  <c r="J30" i="5" s="1"/>
  <c r="L21" i="5"/>
  <c r="K21" i="5"/>
  <c r="J21" i="5"/>
  <c r="I21" i="5"/>
  <c r="H21" i="5"/>
  <c r="L20" i="5"/>
  <c r="K20" i="5"/>
  <c r="J20" i="5"/>
  <c r="I20" i="5"/>
  <c r="H20" i="5"/>
  <c r="L19" i="5"/>
  <c r="K19" i="5"/>
  <c r="J19" i="5"/>
  <c r="I19" i="5"/>
  <c r="H19" i="5"/>
  <c r="L18" i="5"/>
  <c r="K18" i="5"/>
  <c r="J18" i="5"/>
  <c r="I18" i="5"/>
  <c r="H18" i="5"/>
  <c r="L17" i="5"/>
  <c r="K17" i="5"/>
  <c r="J17" i="5"/>
  <c r="I17" i="5"/>
  <c r="H17" i="5"/>
  <c r="L11" i="5"/>
  <c r="K11" i="5"/>
  <c r="J11" i="5"/>
  <c r="I11" i="5"/>
  <c r="H11" i="5"/>
  <c r="L10" i="5"/>
  <c r="K10" i="5"/>
  <c r="J10" i="5"/>
  <c r="I10" i="5"/>
  <c r="H10" i="5"/>
  <c r="M10" i="5" s="1"/>
  <c r="L9" i="5"/>
  <c r="K9" i="5"/>
  <c r="J9" i="5"/>
  <c r="I9" i="5"/>
  <c r="H9" i="5"/>
  <c r="M9" i="5" s="1"/>
  <c r="L8" i="5"/>
  <c r="K8" i="5"/>
  <c r="J8" i="5"/>
  <c r="I8" i="5"/>
  <c r="H8" i="5"/>
  <c r="M8" i="5" s="1"/>
  <c r="L7" i="5"/>
  <c r="K7" i="5"/>
  <c r="J7" i="5"/>
  <c r="I7" i="5"/>
  <c r="H7" i="5"/>
  <c r="U6" i="5"/>
  <c r="U11" i="5" s="1"/>
  <c r="V11" i="5" s="1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U35" i="2"/>
  <c r="T35" i="2"/>
  <c r="S35" i="2"/>
  <c r="Q35" i="2"/>
  <c r="P35" i="2"/>
  <c r="M35" i="2"/>
  <c r="L35" i="2"/>
  <c r="K35" i="2"/>
  <c r="K38" i="2" s="1"/>
  <c r="I35" i="2"/>
  <c r="H35" i="2"/>
  <c r="G35" i="2"/>
  <c r="E35" i="2"/>
  <c r="D35" i="2"/>
  <c r="C35" i="2"/>
  <c r="R34" i="2"/>
  <c r="N34" i="2"/>
  <c r="J34" i="2"/>
  <c r="F34" i="2"/>
  <c r="U33" i="2"/>
  <c r="S33" i="2"/>
  <c r="Q33" i="2"/>
  <c r="O33" i="2"/>
  <c r="K33" i="2"/>
  <c r="N33" i="2" s="1"/>
  <c r="I33" i="2"/>
  <c r="G33" i="2"/>
  <c r="U32" i="2"/>
  <c r="T32" i="2"/>
  <c r="S32" i="2"/>
  <c r="Q32" i="2"/>
  <c r="P32" i="2"/>
  <c r="O32" i="2"/>
  <c r="M32" i="2"/>
  <c r="L32" i="2"/>
  <c r="K32" i="2"/>
  <c r="I32" i="2"/>
  <c r="H32" i="2"/>
  <c r="G32" i="2"/>
  <c r="U31" i="2"/>
  <c r="S31" i="2"/>
  <c r="Q31" i="2"/>
  <c r="P31" i="2"/>
  <c r="O31" i="2"/>
  <c r="M31" i="2"/>
  <c r="L31" i="2"/>
  <c r="K31" i="2"/>
  <c r="I31" i="2"/>
  <c r="H31" i="2"/>
  <c r="G31" i="2"/>
  <c r="U30" i="2"/>
  <c r="T30" i="2"/>
  <c r="S30" i="2"/>
  <c r="Q30" i="2"/>
  <c r="P30" i="2"/>
  <c r="O30" i="2"/>
  <c r="M30" i="2"/>
  <c r="L30" i="2"/>
  <c r="K30" i="2"/>
  <c r="I30" i="2"/>
  <c r="H30" i="2"/>
  <c r="G30" i="2"/>
  <c r="U29" i="2"/>
  <c r="T29" i="2"/>
  <c r="S29" i="2"/>
  <c r="Q29" i="2"/>
  <c r="P29" i="2"/>
  <c r="O29" i="2"/>
  <c r="M29" i="2"/>
  <c r="L29" i="2"/>
  <c r="K29" i="2"/>
  <c r="I29" i="2"/>
  <c r="H29" i="2"/>
  <c r="G29" i="2"/>
  <c r="U28" i="2"/>
  <c r="T28" i="2"/>
  <c r="S28" i="2"/>
  <c r="Q28" i="2"/>
  <c r="P28" i="2"/>
  <c r="O28" i="2"/>
  <c r="M28" i="2"/>
  <c r="L28" i="2"/>
  <c r="K28" i="2"/>
  <c r="I28" i="2"/>
  <c r="H28" i="2"/>
  <c r="G28" i="2"/>
  <c r="U27" i="2"/>
  <c r="T27" i="2"/>
  <c r="S27" i="2"/>
  <c r="Q27" i="2"/>
  <c r="P27" i="2"/>
  <c r="O27" i="2"/>
  <c r="M27" i="2"/>
  <c r="L27" i="2"/>
  <c r="K27" i="2"/>
  <c r="I27" i="2"/>
  <c r="H27" i="2"/>
  <c r="G27" i="2"/>
  <c r="U26" i="2"/>
  <c r="T26" i="2"/>
  <c r="S26" i="2"/>
  <c r="Q26" i="2"/>
  <c r="P26" i="2"/>
  <c r="O26" i="2"/>
  <c r="O38" i="2" s="1"/>
  <c r="M26" i="2"/>
  <c r="L26" i="2"/>
  <c r="K26" i="2"/>
  <c r="I26" i="2"/>
  <c r="H26" i="2"/>
  <c r="G26" i="2"/>
  <c r="U14" i="2"/>
  <c r="T14" i="2"/>
  <c r="S14" i="2"/>
  <c r="O14" i="2"/>
  <c r="R14" i="2" s="1"/>
  <c r="K14" i="2"/>
  <c r="N14" i="2" s="1"/>
  <c r="G14" i="2"/>
  <c r="J14" i="2" s="1"/>
  <c r="E14" i="2"/>
  <c r="E33" i="2" s="1"/>
  <c r="D14" i="2"/>
  <c r="D33" i="2" s="1"/>
  <c r="C14" i="2"/>
  <c r="C33" i="2" s="1"/>
  <c r="U13" i="2"/>
  <c r="T13" i="2"/>
  <c r="S13" i="2"/>
  <c r="Q13" i="2"/>
  <c r="P13" i="2"/>
  <c r="O13" i="2"/>
  <c r="M13" i="2"/>
  <c r="L13" i="2"/>
  <c r="K13" i="2"/>
  <c r="I13" i="2"/>
  <c r="H13" i="2"/>
  <c r="G13" i="2"/>
  <c r="E13" i="2"/>
  <c r="E32" i="2" s="1"/>
  <c r="D13" i="2"/>
  <c r="D32" i="2" s="1"/>
  <c r="C13" i="2"/>
  <c r="C32" i="2" s="1"/>
  <c r="U12" i="2"/>
  <c r="T12" i="2"/>
  <c r="S12" i="2"/>
  <c r="Q12" i="2"/>
  <c r="P12" i="2"/>
  <c r="O12" i="2"/>
  <c r="M12" i="2"/>
  <c r="L12" i="2"/>
  <c r="K12" i="2"/>
  <c r="I12" i="2"/>
  <c r="H12" i="2"/>
  <c r="G12" i="2"/>
  <c r="E12" i="2"/>
  <c r="E31" i="2" s="1"/>
  <c r="D12" i="2"/>
  <c r="D31" i="2" s="1"/>
  <c r="C12" i="2"/>
  <c r="C31" i="2" s="1"/>
  <c r="U11" i="2"/>
  <c r="T11" i="2"/>
  <c r="S11" i="2"/>
  <c r="Q11" i="2"/>
  <c r="P11" i="2"/>
  <c r="O11" i="2"/>
  <c r="M11" i="2"/>
  <c r="L11" i="2"/>
  <c r="K11" i="2"/>
  <c r="I11" i="2"/>
  <c r="H11" i="2"/>
  <c r="G11" i="2"/>
  <c r="E11" i="2"/>
  <c r="E30" i="2" s="1"/>
  <c r="D11" i="2"/>
  <c r="D30" i="2" s="1"/>
  <c r="C11" i="2"/>
  <c r="C30" i="2" s="1"/>
  <c r="U10" i="2"/>
  <c r="T10" i="2"/>
  <c r="S10" i="2"/>
  <c r="Q10" i="2"/>
  <c r="P10" i="2"/>
  <c r="O10" i="2"/>
  <c r="M10" i="2"/>
  <c r="L10" i="2"/>
  <c r="K10" i="2"/>
  <c r="I10" i="2"/>
  <c r="H10" i="2"/>
  <c r="G10" i="2"/>
  <c r="E10" i="2"/>
  <c r="E29" i="2" s="1"/>
  <c r="D10" i="2"/>
  <c r="D29" i="2" s="1"/>
  <c r="C10" i="2"/>
  <c r="C29" i="2" s="1"/>
  <c r="U9" i="2"/>
  <c r="T9" i="2"/>
  <c r="S9" i="2"/>
  <c r="Q9" i="2"/>
  <c r="P9" i="2"/>
  <c r="O9" i="2"/>
  <c r="M9" i="2"/>
  <c r="L9" i="2"/>
  <c r="K9" i="2"/>
  <c r="I9" i="2"/>
  <c r="H9" i="2"/>
  <c r="G9" i="2"/>
  <c r="E9" i="2"/>
  <c r="E28" i="2" s="1"/>
  <c r="D9" i="2"/>
  <c r="D28" i="2" s="1"/>
  <c r="C9" i="2"/>
  <c r="C28" i="2" s="1"/>
  <c r="U8" i="2"/>
  <c r="T8" i="2"/>
  <c r="S8" i="2"/>
  <c r="Q8" i="2"/>
  <c r="P8" i="2"/>
  <c r="O8" i="2"/>
  <c r="M8" i="2"/>
  <c r="L8" i="2"/>
  <c r="K8" i="2"/>
  <c r="I8" i="2"/>
  <c r="H8" i="2"/>
  <c r="G8" i="2"/>
  <c r="E8" i="2"/>
  <c r="E27" i="2" s="1"/>
  <c r="D8" i="2"/>
  <c r="D27" i="2" s="1"/>
  <c r="C8" i="2"/>
  <c r="C27" i="2" s="1"/>
  <c r="U7" i="2"/>
  <c r="T7" i="2"/>
  <c r="S7" i="2"/>
  <c r="Q7" i="2"/>
  <c r="P7" i="2"/>
  <c r="O7" i="2"/>
  <c r="M7" i="2"/>
  <c r="L7" i="2"/>
  <c r="K7" i="2"/>
  <c r="I7" i="2"/>
  <c r="H7" i="2"/>
  <c r="G7" i="2"/>
  <c r="E7" i="2"/>
  <c r="D7" i="2"/>
  <c r="C7" i="2"/>
  <c r="C26" i="2" s="1"/>
  <c r="AM57" i="1"/>
  <c r="AM100" i="1" s="1"/>
  <c r="AL57" i="1"/>
  <c r="AL100" i="1" s="1"/>
  <c r="AK57" i="1"/>
  <c r="AK100" i="1" s="1"/>
  <c r="AJ57" i="1"/>
  <c r="AJ100" i="1" s="1"/>
  <c r="AE57" i="1"/>
  <c r="AE100" i="1" s="1"/>
  <c r="AD57" i="1"/>
  <c r="AD100" i="1" s="1"/>
  <c r="AC57" i="1"/>
  <c r="AC100" i="1" s="1"/>
  <c r="AB57" i="1"/>
  <c r="AB100" i="1" s="1"/>
  <c r="W57" i="1"/>
  <c r="W100" i="1" s="1"/>
  <c r="V57" i="1"/>
  <c r="V100" i="1" s="1"/>
  <c r="U57" i="1"/>
  <c r="U100" i="1" s="1"/>
  <c r="T57" i="1"/>
  <c r="T100" i="1" s="1"/>
  <c r="O57" i="1"/>
  <c r="O100" i="1" s="1"/>
  <c r="N57" i="1"/>
  <c r="N100" i="1" s="1"/>
  <c r="M57" i="1"/>
  <c r="M100" i="1" s="1"/>
  <c r="L57" i="1"/>
  <c r="L100" i="1" s="1"/>
  <c r="G57" i="1"/>
  <c r="G100" i="1" s="1"/>
  <c r="F57" i="1"/>
  <c r="F100" i="1" s="1"/>
  <c r="E57" i="1"/>
  <c r="E100" i="1" s="1"/>
  <c r="D57" i="1"/>
  <c r="D100" i="1" s="1"/>
  <c r="M22" i="1"/>
  <c r="K22" i="1"/>
  <c r="AB64" i="1" s="1"/>
  <c r="AB107" i="1" s="1"/>
  <c r="I22" i="1"/>
  <c r="G22" i="1"/>
  <c r="M64" i="1" s="1"/>
  <c r="M107" i="1" s="1"/>
  <c r="E22" i="1"/>
  <c r="D22" i="1"/>
  <c r="F64" i="1" s="1"/>
  <c r="F107" i="1" s="1"/>
  <c r="M21" i="1"/>
  <c r="K21" i="1"/>
  <c r="I21" i="1"/>
  <c r="T63" i="1" s="1"/>
  <c r="T106" i="1" s="1"/>
  <c r="G21" i="1"/>
  <c r="M63" i="1" s="1"/>
  <c r="M106" i="1" s="1"/>
  <c r="F21" i="1"/>
  <c r="K63" i="1" s="1"/>
  <c r="K106" i="1" s="1"/>
  <c r="E21" i="1"/>
  <c r="D21" i="1"/>
  <c r="F63" i="1" s="1"/>
  <c r="F106" i="1" s="1"/>
  <c r="M20" i="1"/>
  <c r="K20" i="1"/>
  <c r="I20" i="1"/>
  <c r="T62" i="1" s="1"/>
  <c r="T105" i="1" s="1"/>
  <c r="G20" i="1"/>
  <c r="M62" i="1" s="1"/>
  <c r="M105" i="1" s="1"/>
  <c r="E20" i="1"/>
  <c r="D20" i="1"/>
  <c r="F62" i="1" s="1"/>
  <c r="F105" i="1" s="1"/>
  <c r="M18" i="1"/>
  <c r="L18" i="1"/>
  <c r="I18" i="1"/>
  <c r="W60" i="1" s="1"/>
  <c r="W103" i="1" s="1"/>
  <c r="G18" i="1"/>
  <c r="E18" i="1"/>
  <c r="D18" i="1"/>
  <c r="E60" i="1" s="1"/>
  <c r="E103" i="1" s="1"/>
  <c r="M17" i="1"/>
  <c r="K17" i="1"/>
  <c r="AE59" i="1" s="1"/>
  <c r="AE102" i="1" s="1"/>
  <c r="I17" i="1"/>
  <c r="W59" i="1" s="1"/>
  <c r="W102" i="1" s="1"/>
  <c r="E17" i="1"/>
  <c r="D17" i="1"/>
  <c r="G59" i="1" s="1"/>
  <c r="G102" i="1" s="1"/>
  <c r="M16" i="1"/>
  <c r="E16" i="1"/>
  <c r="D16" i="1"/>
  <c r="L15" i="1"/>
  <c r="Y57" i="1"/>
  <c r="Y100" i="1" s="1"/>
  <c r="H15" i="1"/>
  <c r="P57" i="1" s="1"/>
  <c r="P100" i="1" s="1"/>
  <c r="F15" i="1"/>
  <c r="J57" i="1" s="1"/>
  <c r="J100" i="1" s="1"/>
  <c r="AK56" i="1"/>
  <c r="AK99" i="1" s="1"/>
  <c r="K14" i="1"/>
  <c r="E14" i="1"/>
  <c r="D14" i="1"/>
  <c r="M13" i="1"/>
  <c r="I13" i="1"/>
  <c r="G13" i="1"/>
  <c r="M55" i="1" s="1"/>
  <c r="M98" i="1" s="1"/>
  <c r="I12" i="1"/>
  <c r="G12" i="1"/>
  <c r="M54" i="1" s="1"/>
  <c r="M97" i="1" s="1"/>
  <c r="G11" i="1"/>
  <c r="O53" i="1" s="1"/>
  <c r="O96" i="1" s="1"/>
  <c r="M10" i="1"/>
  <c r="K10" i="1"/>
  <c r="AC52" i="1" s="1"/>
  <c r="AC95" i="1" s="1"/>
  <c r="I10" i="1"/>
  <c r="G10" i="1"/>
  <c r="M52" i="1" s="1"/>
  <c r="M95" i="1" s="1"/>
  <c r="E10" i="1"/>
  <c r="D10" i="1"/>
  <c r="M9" i="1"/>
  <c r="K9" i="1"/>
  <c r="AE51" i="1" s="1"/>
  <c r="AE94" i="1" s="1"/>
  <c r="I9" i="1"/>
  <c r="V51" i="1" s="1"/>
  <c r="V94" i="1" s="1"/>
  <c r="G9" i="1"/>
  <c r="E9" i="1"/>
  <c r="D9" i="1"/>
  <c r="G51" i="1" s="1"/>
  <c r="G94" i="1" s="1"/>
  <c r="Q38" i="2" l="1"/>
  <c r="P38" i="2"/>
  <c r="S38" i="2"/>
  <c r="U38" i="2"/>
  <c r="T38" i="2"/>
  <c r="L38" i="2"/>
  <c r="M38" i="2"/>
  <c r="G38" i="2"/>
  <c r="H38" i="2"/>
  <c r="I38" i="2"/>
  <c r="C37" i="2"/>
  <c r="R35" i="2"/>
  <c r="L21" i="1"/>
  <c r="R8" i="2"/>
  <c r="J10" i="2"/>
  <c r="R12" i="2"/>
  <c r="F35" i="2"/>
  <c r="O7" i="5"/>
  <c r="N10" i="5"/>
  <c r="N19" i="5"/>
  <c r="F20" i="1"/>
  <c r="O20" i="1"/>
  <c r="AK51" i="1"/>
  <c r="AK94" i="1" s="1"/>
  <c r="O9" i="1"/>
  <c r="AL54" i="1"/>
  <c r="AL97" i="1" s="1"/>
  <c r="AK52" i="1"/>
  <c r="AK95" i="1" s="1"/>
  <c r="O10" i="1"/>
  <c r="AK55" i="1"/>
  <c r="AK98" i="1" s="1"/>
  <c r="O13" i="1"/>
  <c r="AJ59" i="1"/>
  <c r="AJ102" i="1" s="1"/>
  <c r="O17" i="1"/>
  <c r="O18" i="1"/>
  <c r="U48" i="5"/>
  <c r="G63" i="5"/>
  <c r="O21" i="1"/>
  <c r="E13" i="1"/>
  <c r="J13" i="1" s="1"/>
  <c r="Z55" i="1" s="1"/>
  <c r="Z98" i="1" s="1"/>
  <c r="G56" i="1"/>
  <c r="G99" i="1" s="1"/>
  <c r="O14" i="1"/>
  <c r="O16" i="1"/>
  <c r="O22" i="1"/>
  <c r="N9" i="5"/>
  <c r="F30" i="5"/>
  <c r="F76" i="5"/>
  <c r="K11" i="1" s="1"/>
  <c r="AC53" i="1" s="1"/>
  <c r="AC96" i="1" s="1"/>
  <c r="N8" i="5"/>
  <c r="N20" i="5"/>
  <c r="F37" i="5"/>
  <c r="F36" i="5" s="1"/>
  <c r="F38" i="5" s="1"/>
  <c r="V9" i="2"/>
  <c r="J12" i="2"/>
  <c r="F32" i="2"/>
  <c r="V13" i="2"/>
  <c r="O10" i="5"/>
  <c r="R10" i="5" s="1"/>
  <c r="Q10" i="5" s="1"/>
  <c r="H8" i="1" s="1"/>
  <c r="N17" i="5"/>
  <c r="R53" i="5"/>
  <c r="E63" i="5"/>
  <c r="D12" i="1"/>
  <c r="E54" i="1" s="1"/>
  <c r="E97" i="1" s="1"/>
  <c r="H17" i="1"/>
  <c r="R59" i="1" s="1"/>
  <c r="R102" i="1" s="1"/>
  <c r="L17" i="1"/>
  <c r="AI59" i="1" s="1"/>
  <c r="AI102" i="1" s="1"/>
  <c r="F18" i="1"/>
  <c r="K60" i="1" s="1"/>
  <c r="K103" i="1" s="1"/>
  <c r="J7" i="2"/>
  <c r="R9" i="2"/>
  <c r="N10" i="2"/>
  <c r="V12" i="2"/>
  <c r="R13" i="2"/>
  <c r="V14" i="2"/>
  <c r="N7" i="5"/>
  <c r="N18" i="5"/>
  <c r="F63" i="5"/>
  <c r="D81" i="5" s="1"/>
  <c r="V33" i="2"/>
  <c r="F14" i="1"/>
  <c r="K56" i="1" s="1"/>
  <c r="K99" i="1" s="1"/>
  <c r="T57" i="5"/>
  <c r="J53" i="5"/>
  <c r="K46" i="5" s="1"/>
  <c r="K47" i="5" s="1"/>
  <c r="U54" i="5"/>
  <c r="R54" i="5" s="1"/>
  <c r="F46" i="5"/>
  <c r="F47" i="5" s="1"/>
  <c r="H30" i="5"/>
  <c r="L37" i="5"/>
  <c r="L36" i="5" s="1"/>
  <c r="L38" i="5" s="1"/>
  <c r="L53" i="5"/>
  <c r="M46" i="5" s="1"/>
  <c r="M47" i="5" s="1"/>
  <c r="H37" i="5"/>
  <c r="H36" i="5" s="1"/>
  <c r="H38" i="5" s="1"/>
  <c r="E81" i="5"/>
  <c r="O9" i="5"/>
  <c r="R9" i="5" s="1"/>
  <c r="P9" i="5" s="1"/>
  <c r="G7" i="1" s="1"/>
  <c r="O11" i="5"/>
  <c r="J37" i="5"/>
  <c r="J36" i="5" s="1"/>
  <c r="J38" i="5" s="1"/>
  <c r="H46" i="5"/>
  <c r="H47" i="5" s="1"/>
  <c r="O8" i="5"/>
  <c r="N11" i="5"/>
  <c r="T54" i="5"/>
  <c r="M7" i="5"/>
  <c r="O21" i="5"/>
  <c r="R55" i="5"/>
  <c r="N21" i="5"/>
  <c r="U56" i="5"/>
  <c r="T56" i="5" s="1"/>
  <c r="F17" i="1"/>
  <c r="J59" i="1" s="1"/>
  <c r="J102" i="1" s="1"/>
  <c r="S57" i="5"/>
  <c r="M11" i="5"/>
  <c r="V28" i="2"/>
  <c r="R33" i="2"/>
  <c r="R32" i="2"/>
  <c r="V26" i="2"/>
  <c r="V27" i="2"/>
  <c r="V29" i="2"/>
  <c r="V30" i="2"/>
  <c r="V31" i="2"/>
  <c r="V35" i="2"/>
  <c r="J26" i="2"/>
  <c r="J33" i="2"/>
  <c r="H9" i="1"/>
  <c r="Q51" i="1" s="1"/>
  <c r="Q94" i="1" s="1"/>
  <c r="H16" i="1"/>
  <c r="S58" i="1" s="1"/>
  <c r="S101" i="1" s="1"/>
  <c r="AL55" i="1"/>
  <c r="AL98" i="1" s="1"/>
  <c r="AM55" i="1"/>
  <c r="AM98" i="1" s="1"/>
  <c r="AB58" i="1"/>
  <c r="AB101" i="1" s="1"/>
  <c r="D56" i="1"/>
  <c r="D99" i="1" s="1"/>
  <c r="E56" i="1"/>
  <c r="E99" i="1" s="1"/>
  <c r="F56" i="1"/>
  <c r="F99" i="1" s="1"/>
  <c r="F60" i="1"/>
  <c r="F103" i="1" s="1"/>
  <c r="G60" i="1"/>
  <c r="G103" i="1" s="1"/>
  <c r="T60" i="1"/>
  <c r="T103" i="1" s="1"/>
  <c r="F16" i="1"/>
  <c r="J58" i="1" s="1"/>
  <c r="J101" i="1" s="1"/>
  <c r="S57" i="1"/>
  <c r="S100" i="1" s="1"/>
  <c r="D63" i="1"/>
  <c r="D106" i="1" s="1"/>
  <c r="V53" i="1"/>
  <c r="V96" i="1" s="1"/>
  <c r="W58" i="1"/>
  <c r="W101" i="1" s="1"/>
  <c r="E63" i="1"/>
  <c r="E106" i="1" s="1"/>
  <c r="AL52" i="1"/>
  <c r="AL95" i="1" s="1"/>
  <c r="D59" i="1"/>
  <c r="D102" i="1" s="1"/>
  <c r="N52" i="1"/>
  <c r="N95" i="1" s="1"/>
  <c r="AM52" i="1"/>
  <c r="AM95" i="1" s="1"/>
  <c r="H57" i="1"/>
  <c r="H100" i="1" s="1"/>
  <c r="E59" i="1"/>
  <c r="E102" i="1" s="1"/>
  <c r="G63" i="1"/>
  <c r="G106" i="1" s="1"/>
  <c r="AB54" i="1"/>
  <c r="AB97" i="1" s="1"/>
  <c r="I57" i="1"/>
  <c r="I100" i="1" s="1"/>
  <c r="D60" i="1"/>
  <c r="D103" i="1" s="1"/>
  <c r="F10" i="1"/>
  <c r="J52" i="1" s="1"/>
  <c r="J95" i="1" s="1"/>
  <c r="L20" i="1"/>
  <c r="AG62" i="1" s="1"/>
  <c r="AG105" i="1" s="1"/>
  <c r="K57" i="1"/>
  <c r="K100" i="1" s="1"/>
  <c r="AM51" i="1"/>
  <c r="AM94" i="1" s="1"/>
  <c r="AE64" i="1"/>
  <c r="AE107" i="1" s="1"/>
  <c r="H14" i="1"/>
  <c r="Q56" i="1" s="1"/>
  <c r="Q99" i="1" s="1"/>
  <c r="P63" i="1"/>
  <c r="P106" i="1" s="1"/>
  <c r="AM54" i="1"/>
  <c r="AM97" i="1" s="1"/>
  <c r="AE52" i="1"/>
  <c r="AE95" i="1" s="1"/>
  <c r="J10" i="1"/>
  <c r="Y52" i="1" s="1"/>
  <c r="Y95" i="1" s="1"/>
  <c r="L16" i="1"/>
  <c r="AH58" i="1" s="1"/>
  <c r="AH101" i="1" s="1"/>
  <c r="J16" i="1"/>
  <c r="D51" i="1"/>
  <c r="D94" i="1" s="1"/>
  <c r="L14" i="1"/>
  <c r="AG56" i="1" s="1"/>
  <c r="AG99" i="1" s="1"/>
  <c r="J14" i="1"/>
  <c r="X56" i="1" s="1"/>
  <c r="X99" i="1" s="1"/>
  <c r="E51" i="1"/>
  <c r="E94" i="1" s="1"/>
  <c r="N55" i="1"/>
  <c r="N98" i="1" s="1"/>
  <c r="X63" i="1"/>
  <c r="X106" i="1" s="1"/>
  <c r="H13" i="1"/>
  <c r="P55" i="1" s="1"/>
  <c r="P98" i="1" s="1"/>
  <c r="F51" i="1"/>
  <c r="F94" i="1" s="1"/>
  <c r="O55" i="1"/>
  <c r="O98" i="1" s="1"/>
  <c r="F59" i="1"/>
  <c r="F102" i="1" s="1"/>
  <c r="D62" i="1"/>
  <c r="D105" i="1" s="1"/>
  <c r="E52" i="1"/>
  <c r="E95" i="1" s="1"/>
  <c r="N56" i="1"/>
  <c r="N99" i="1" s="1"/>
  <c r="W63" i="1"/>
  <c r="W106" i="1" s="1"/>
  <c r="L10" i="1"/>
  <c r="AG52" i="1" s="1"/>
  <c r="AG95" i="1" s="1"/>
  <c r="O56" i="1"/>
  <c r="O99" i="1" s="1"/>
  <c r="M53" i="1"/>
  <c r="M96" i="1" s="1"/>
  <c r="AE62" i="1"/>
  <c r="AE105" i="1" s="1"/>
  <c r="J20" i="1"/>
  <c r="Y62" i="1" s="1"/>
  <c r="Y105" i="1" s="1"/>
  <c r="O51" i="1"/>
  <c r="O94" i="1" s="1"/>
  <c r="E62" i="1"/>
  <c r="E105" i="1" s="1"/>
  <c r="T64" i="1"/>
  <c r="T107" i="1" s="1"/>
  <c r="AE54" i="1"/>
  <c r="AE97" i="1" s="1"/>
  <c r="J12" i="1"/>
  <c r="Y54" i="1" s="1"/>
  <c r="Y97" i="1" s="1"/>
  <c r="AD54" i="1"/>
  <c r="AD97" i="1" s="1"/>
  <c r="O52" i="1"/>
  <c r="O95" i="1" s="1"/>
  <c r="J9" i="1"/>
  <c r="Z51" i="1" s="1"/>
  <c r="Z94" i="1" s="1"/>
  <c r="L13" i="1"/>
  <c r="AH55" i="1" s="1"/>
  <c r="AH98" i="1" s="1"/>
  <c r="T51" i="1"/>
  <c r="T94" i="1" s="1"/>
  <c r="N54" i="1"/>
  <c r="N97" i="1" s="1"/>
  <c r="AB55" i="1"/>
  <c r="AB98" i="1" s="1"/>
  <c r="AB56" i="1"/>
  <c r="AB99" i="1" s="1"/>
  <c r="T59" i="1"/>
  <c r="T102" i="1" s="1"/>
  <c r="G62" i="1"/>
  <c r="G105" i="1" s="1"/>
  <c r="W64" i="1"/>
  <c r="W107" i="1" s="1"/>
  <c r="AC51" i="1"/>
  <c r="AC94" i="1" s="1"/>
  <c r="O54" i="1"/>
  <c r="O97" i="1" s="1"/>
  <c r="AC55" i="1"/>
  <c r="AC98" i="1" s="1"/>
  <c r="AD56" i="1"/>
  <c r="AD99" i="1" s="1"/>
  <c r="Q57" i="1"/>
  <c r="Q100" i="1" s="1"/>
  <c r="L62" i="1"/>
  <c r="L105" i="1" s="1"/>
  <c r="AC64" i="1"/>
  <c r="AC107" i="1" s="1"/>
  <c r="J22" i="1"/>
  <c r="Y64" i="1" s="1"/>
  <c r="Y107" i="1" s="1"/>
  <c r="G58" i="1"/>
  <c r="G101" i="1" s="1"/>
  <c r="L9" i="1"/>
  <c r="AH51" i="1" s="1"/>
  <c r="AH94" i="1" s="1"/>
  <c r="AL51" i="1"/>
  <c r="AL94" i="1" s="1"/>
  <c r="T54" i="1"/>
  <c r="T97" i="1" s="1"/>
  <c r="AD55" i="1"/>
  <c r="AD98" i="1" s="1"/>
  <c r="R57" i="1"/>
  <c r="R100" i="1" s="1"/>
  <c r="Y59" i="1"/>
  <c r="Y102" i="1" s="1"/>
  <c r="AD64" i="1"/>
  <c r="AD107" i="1" s="1"/>
  <c r="N8" i="2"/>
  <c r="J9" i="2"/>
  <c r="V10" i="2"/>
  <c r="R11" i="2"/>
  <c r="J13" i="2"/>
  <c r="N26" i="2"/>
  <c r="N31" i="2"/>
  <c r="Q18" i="2"/>
  <c r="N9" i="2"/>
  <c r="N13" i="2"/>
  <c r="N7" i="2"/>
  <c r="N11" i="2"/>
  <c r="O18" i="2"/>
  <c r="P18" i="2"/>
  <c r="M37" i="2"/>
  <c r="Q37" i="2"/>
  <c r="H18" i="2"/>
  <c r="T18" i="2"/>
  <c r="F8" i="2"/>
  <c r="F12" i="2"/>
  <c r="M18" i="2"/>
  <c r="N29" i="2"/>
  <c r="J31" i="2"/>
  <c r="F30" i="2"/>
  <c r="F14" i="2"/>
  <c r="R27" i="2"/>
  <c r="F28" i="2"/>
  <c r="S18" i="2"/>
  <c r="F9" i="2"/>
  <c r="F11" i="2"/>
  <c r="N12" i="2"/>
  <c r="R30" i="2"/>
  <c r="V7" i="2"/>
  <c r="J11" i="2"/>
  <c r="J28" i="2"/>
  <c r="K18" i="2"/>
  <c r="R10" i="2"/>
  <c r="F31" i="2"/>
  <c r="N27" i="2"/>
  <c r="J29" i="2"/>
  <c r="J35" i="2"/>
  <c r="J38" i="2" s="1"/>
  <c r="L18" i="2"/>
  <c r="L37" i="2"/>
  <c r="J8" i="2"/>
  <c r="G18" i="2"/>
  <c r="N32" i="2"/>
  <c r="V11" i="2"/>
  <c r="F27" i="2"/>
  <c r="N28" i="2"/>
  <c r="N35" i="2"/>
  <c r="P51" i="1"/>
  <c r="P94" i="1" s="1"/>
  <c r="AE63" i="1"/>
  <c r="AE106" i="1" s="1"/>
  <c r="AD63" i="1"/>
  <c r="AD106" i="1" s="1"/>
  <c r="AC63" i="1"/>
  <c r="AC106" i="1" s="1"/>
  <c r="AB63" i="1"/>
  <c r="AB106" i="1" s="1"/>
  <c r="D64" i="1"/>
  <c r="D107" i="1" s="1"/>
  <c r="AI57" i="1"/>
  <c r="AI100" i="1" s="1"/>
  <c r="AG57" i="1"/>
  <c r="AG100" i="1" s="1"/>
  <c r="E64" i="1"/>
  <c r="E107" i="1" s="1"/>
  <c r="AB53" i="1"/>
  <c r="AB96" i="1" s="1"/>
  <c r="AH63" i="1"/>
  <c r="AH106" i="1" s="1"/>
  <c r="AG63" i="1"/>
  <c r="AG106" i="1" s="1"/>
  <c r="AI63" i="1"/>
  <c r="AI106" i="1" s="1"/>
  <c r="AF63" i="1"/>
  <c r="AF106" i="1" s="1"/>
  <c r="AA60" i="1"/>
  <c r="AA103" i="1" s="1"/>
  <c r="Z60" i="1"/>
  <c r="Z103" i="1" s="1"/>
  <c r="X60" i="1"/>
  <c r="X103" i="1" s="1"/>
  <c r="AK54" i="1"/>
  <c r="AK97" i="1" s="1"/>
  <c r="L12" i="1"/>
  <c r="AJ54" i="1"/>
  <c r="AJ97" i="1" s="1"/>
  <c r="AF57" i="1"/>
  <c r="AF100" i="1" s="1"/>
  <c r="C76" i="5"/>
  <c r="C83" i="5" s="1"/>
  <c r="S59" i="1"/>
  <c r="S102" i="1" s="1"/>
  <c r="O60" i="1"/>
  <c r="O103" i="1" s="1"/>
  <c r="N60" i="1"/>
  <c r="N103" i="1" s="1"/>
  <c r="M60" i="1"/>
  <c r="M103" i="1" s="1"/>
  <c r="L60" i="1"/>
  <c r="L103" i="1" s="1"/>
  <c r="S60" i="1"/>
  <c r="S103" i="1" s="1"/>
  <c r="R60" i="1"/>
  <c r="R103" i="1" s="1"/>
  <c r="Q60" i="1"/>
  <c r="Q103" i="1" s="1"/>
  <c r="P60" i="1"/>
  <c r="P103" i="1" s="1"/>
  <c r="H10" i="1"/>
  <c r="V52" i="1"/>
  <c r="V95" i="1" s="1"/>
  <c r="T52" i="1"/>
  <c r="T95" i="1" s="1"/>
  <c r="W52" i="1"/>
  <c r="W95" i="1" s="1"/>
  <c r="U52" i="1"/>
  <c r="U95" i="1" s="1"/>
  <c r="H56" i="1"/>
  <c r="H99" i="1" s="1"/>
  <c r="J56" i="1"/>
  <c r="J99" i="1" s="1"/>
  <c r="I56" i="1"/>
  <c r="I99" i="1" s="1"/>
  <c r="V62" i="1"/>
  <c r="V105" i="1" s="1"/>
  <c r="U62" i="1"/>
  <c r="U105" i="1" s="1"/>
  <c r="H20" i="1"/>
  <c r="G54" i="1"/>
  <c r="G97" i="1" s="1"/>
  <c r="F58" i="1"/>
  <c r="F101" i="1" s="1"/>
  <c r="E58" i="1"/>
  <c r="E101" i="1" s="1"/>
  <c r="D58" i="1"/>
  <c r="D101" i="1" s="1"/>
  <c r="W62" i="1"/>
  <c r="W105" i="1" s="1"/>
  <c r="G64" i="1"/>
  <c r="G107" i="1" s="1"/>
  <c r="M51" i="1"/>
  <c r="M94" i="1" s="1"/>
  <c r="F9" i="1"/>
  <c r="L51" i="1"/>
  <c r="L94" i="1" s="1"/>
  <c r="G55" i="1"/>
  <c r="G98" i="1" s="1"/>
  <c r="F55" i="1"/>
  <c r="F98" i="1" s="1"/>
  <c r="D55" i="1"/>
  <c r="D98" i="1" s="1"/>
  <c r="AM64" i="1"/>
  <c r="AM107" i="1" s="1"/>
  <c r="AL64" i="1"/>
  <c r="AL107" i="1" s="1"/>
  <c r="AK64" i="1"/>
  <c r="AK107" i="1" s="1"/>
  <c r="L22" i="1"/>
  <c r="AJ64" i="1"/>
  <c r="AJ107" i="1" s="1"/>
  <c r="AH57" i="1"/>
  <c r="AH100" i="1" s="1"/>
  <c r="F13" i="1"/>
  <c r="J62" i="1"/>
  <c r="J105" i="1" s="1"/>
  <c r="I62" i="1"/>
  <c r="I105" i="1" s="1"/>
  <c r="K62" i="1"/>
  <c r="K105" i="1" s="1"/>
  <c r="H62" i="1"/>
  <c r="H105" i="1" s="1"/>
  <c r="N51" i="1"/>
  <c r="N94" i="1" s="1"/>
  <c r="Y60" i="1"/>
  <c r="Y103" i="1" s="1"/>
  <c r="O59" i="1"/>
  <c r="O102" i="1" s="1"/>
  <c r="N59" i="1"/>
  <c r="N102" i="1" s="1"/>
  <c r="V60" i="1"/>
  <c r="V103" i="1" s="1"/>
  <c r="U60" i="1"/>
  <c r="U103" i="1" s="1"/>
  <c r="AM63" i="1"/>
  <c r="AM106" i="1" s="1"/>
  <c r="AL63" i="1"/>
  <c r="AL106" i="1" s="1"/>
  <c r="AB51" i="1"/>
  <c r="AB94" i="1" s="1"/>
  <c r="D52" i="1"/>
  <c r="D95" i="1" s="1"/>
  <c r="AB52" i="1"/>
  <c r="AB95" i="1" s="1"/>
  <c r="AC56" i="1"/>
  <c r="AC99" i="1" s="1"/>
  <c r="V32" i="2"/>
  <c r="O20" i="5"/>
  <c r="M20" i="5"/>
  <c r="O58" i="1"/>
  <c r="O101" i="1" s="1"/>
  <c r="N58" i="1"/>
  <c r="N101" i="1" s="1"/>
  <c r="V59" i="1"/>
  <c r="V102" i="1" s="1"/>
  <c r="U59" i="1"/>
  <c r="U102" i="1" s="1"/>
  <c r="AM62" i="1"/>
  <c r="AM105" i="1" s="1"/>
  <c r="AL62" i="1"/>
  <c r="AL105" i="1" s="1"/>
  <c r="AD51" i="1"/>
  <c r="AD94" i="1" s="1"/>
  <c r="F52" i="1"/>
  <c r="F95" i="1" s="1"/>
  <c r="AD52" i="1"/>
  <c r="AD95" i="1" s="1"/>
  <c r="AE56" i="1"/>
  <c r="AE99" i="1" s="1"/>
  <c r="L58" i="1"/>
  <c r="L101" i="1" s="1"/>
  <c r="AB59" i="1"/>
  <c r="AB102" i="1" s="1"/>
  <c r="AB60" i="1"/>
  <c r="AB103" i="1" s="1"/>
  <c r="AB62" i="1"/>
  <c r="AB105" i="1" s="1"/>
  <c r="H63" i="1"/>
  <c r="H106" i="1" s="1"/>
  <c r="F22" i="1"/>
  <c r="G52" i="1"/>
  <c r="G95" i="1" s="1"/>
  <c r="AE55" i="1"/>
  <c r="AE98" i="1" s="1"/>
  <c r="M58" i="1"/>
  <c r="M101" i="1" s="1"/>
  <c r="AD58" i="1"/>
  <c r="AD101" i="1" s="1"/>
  <c r="AC59" i="1"/>
  <c r="AC102" i="1" s="1"/>
  <c r="AC60" i="1"/>
  <c r="AC103" i="1" s="1"/>
  <c r="AC62" i="1"/>
  <c r="AC105" i="1" s="1"/>
  <c r="J32" i="2"/>
  <c r="O18" i="5"/>
  <c r="AA59" i="1"/>
  <c r="AA102" i="1" s="1"/>
  <c r="Z59" i="1"/>
  <c r="Z102" i="1" s="1"/>
  <c r="AE58" i="1"/>
  <c r="AE101" i="1" s="1"/>
  <c r="L59" i="1"/>
  <c r="L102" i="1" s="1"/>
  <c r="AD59" i="1"/>
  <c r="AD102" i="1" s="1"/>
  <c r="AD60" i="1"/>
  <c r="AD103" i="1" s="1"/>
  <c r="AD62" i="1"/>
  <c r="AD105" i="1" s="1"/>
  <c r="L63" i="1"/>
  <c r="L106" i="1" s="1"/>
  <c r="L64" i="1"/>
  <c r="L107" i="1" s="1"/>
  <c r="D18" i="2"/>
  <c r="D26" i="2"/>
  <c r="D37" i="2" s="1"/>
  <c r="AH60" i="1"/>
  <c r="AH103" i="1" s="1"/>
  <c r="AG60" i="1"/>
  <c r="AG103" i="1" s="1"/>
  <c r="U51" i="1"/>
  <c r="U94" i="1" s="1"/>
  <c r="U54" i="1"/>
  <c r="U97" i="1" s="1"/>
  <c r="U55" i="1"/>
  <c r="U98" i="1" s="1"/>
  <c r="U56" i="1"/>
  <c r="U99" i="1" s="1"/>
  <c r="X57" i="1"/>
  <c r="X100" i="1" s="1"/>
  <c r="M59" i="1"/>
  <c r="M102" i="1" s="1"/>
  <c r="E26" i="2"/>
  <c r="E37" i="2" s="1"/>
  <c r="E18" i="2"/>
  <c r="F13" i="2"/>
  <c r="AM60" i="1"/>
  <c r="AM103" i="1" s="1"/>
  <c r="AL60" i="1"/>
  <c r="AL103" i="1" s="1"/>
  <c r="V54" i="1"/>
  <c r="V97" i="1" s="1"/>
  <c r="V55" i="1"/>
  <c r="V98" i="1" s="1"/>
  <c r="V56" i="1"/>
  <c r="V99" i="1" s="1"/>
  <c r="AF59" i="1"/>
  <c r="AF102" i="1" s="1"/>
  <c r="AF60" i="1"/>
  <c r="AF103" i="1" s="1"/>
  <c r="F7" i="2"/>
  <c r="R7" i="2"/>
  <c r="V8" i="2"/>
  <c r="F10" i="2"/>
  <c r="W51" i="1"/>
  <c r="W94" i="1" s="1"/>
  <c r="W54" i="1"/>
  <c r="W97" i="1" s="1"/>
  <c r="W55" i="1"/>
  <c r="W98" i="1" s="1"/>
  <c r="W56" i="1"/>
  <c r="W99" i="1" s="1"/>
  <c r="AJ56" i="1"/>
  <c r="AJ99" i="1" s="1"/>
  <c r="AI60" i="1"/>
  <c r="AI103" i="1" s="1"/>
  <c r="Q63" i="1"/>
  <c r="Q106" i="1" s="1"/>
  <c r="F29" i="2"/>
  <c r="R11" i="5"/>
  <c r="P11" i="5" s="1"/>
  <c r="I7" i="1" s="1"/>
  <c r="AM58" i="1"/>
  <c r="AM101" i="1" s="1"/>
  <c r="AL58" i="1"/>
  <c r="AL101" i="1" s="1"/>
  <c r="O62" i="1"/>
  <c r="O105" i="1" s="1"/>
  <c r="N62" i="1"/>
  <c r="N105" i="1" s="1"/>
  <c r="V63" i="1"/>
  <c r="V106" i="1" s="1"/>
  <c r="U63" i="1"/>
  <c r="U106" i="1" s="1"/>
  <c r="AJ51" i="1"/>
  <c r="AJ94" i="1" s="1"/>
  <c r="L52" i="1"/>
  <c r="L95" i="1" s="1"/>
  <c r="AJ52" i="1"/>
  <c r="AJ95" i="1" s="1"/>
  <c r="L54" i="1"/>
  <c r="L97" i="1" s="1"/>
  <c r="L55" i="1"/>
  <c r="L98" i="1" s="1"/>
  <c r="AJ55" i="1"/>
  <c r="AJ98" i="1" s="1"/>
  <c r="L56" i="1"/>
  <c r="L99" i="1" s="1"/>
  <c r="T58" i="1"/>
  <c r="T101" i="1" s="1"/>
  <c r="AJ58" i="1"/>
  <c r="AJ101" i="1" s="1"/>
  <c r="AJ60" i="1"/>
  <c r="AJ103" i="1" s="1"/>
  <c r="AJ62" i="1"/>
  <c r="AJ105" i="1" s="1"/>
  <c r="R63" i="1"/>
  <c r="R106" i="1" s="1"/>
  <c r="AJ63" i="1"/>
  <c r="AJ106" i="1" s="1"/>
  <c r="R26" i="2"/>
  <c r="O37" i="2"/>
  <c r="P7" i="5"/>
  <c r="T49" i="5"/>
  <c r="N32" i="1" s="1"/>
  <c r="N53" i="1" s="1"/>
  <c r="N96" i="1" s="1"/>
  <c r="R49" i="5"/>
  <c r="L32" i="1" s="1"/>
  <c r="L53" i="1" s="1"/>
  <c r="L96" i="1" s="1"/>
  <c r="O64" i="1"/>
  <c r="O107" i="1" s="1"/>
  <c r="N64" i="1"/>
  <c r="N107" i="1" s="1"/>
  <c r="T55" i="1"/>
  <c r="T98" i="1" s="1"/>
  <c r="H12" i="1"/>
  <c r="AH59" i="1"/>
  <c r="AH102" i="1" s="1"/>
  <c r="AG59" i="1"/>
  <c r="AG102" i="1" s="1"/>
  <c r="J63" i="1"/>
  <c r="J106" i="1" s="1"/>
  <c r="I63" i="1"/>
  <c r="I106" i="1" s="1"/>
  <c r="H22" i="1"/>
  <c r="AM56" i="1"/>
  <c r="AM99" i="1" s="1"/>
  <c r="AL56" i="1"/>
  <c r="AL99" i="1" s="1"/>
  <c r="AM59" i="1"/>
  <c r="AM102" i="1" s="1"/>
  <c r="AL59" i="1"/>
  <c r="AL102" i="1" s="1"/>
  <c r="O63" i="1"/>
  <c r="O106" i="1" s="1"/>
  <c r="N63" i="1"/>
  <c r="N106" i="1" s="1"/>
  <c r="V64" i="1"/>
  <c r="V107" i="1" s="1"/>
  <c r="U64" i="1"/>
  <c r="U107" i="1" s="1"/>
  <c r="H11" i="1"/>
  <c r="AA57" i="1"/>
  <c r="AA100" i="1" s="1"/>
  <c r="Z57" i="1"/>
  <c r="Z100" i="1" s="1"/>
  <c r="AA63" i="1"/>
  <c r="AA106" i="1" s="1"/>
  <c r="Z63" i="1"/>
  <c r="Z106" i="1" s="1"/>
  <c r="U58" i="1"/>
  <c r="U101" i="1" s="1"/>
  <c r="AK58" i="1"/>
  <c r="AK101" i="1" s="1"/>
  <c r="AK59" i="1"/>
  <c r="AK102" i="1" s="1"/>
  <c r="AK60" i="1"/>
  <c r="AK103" i="1" s="1"/>
  <c r="AK62" i="1"/>
  <c r="AK105" i="1" s="1"/>
  <c r="AK63" i="1"/>
  <c r="AK106" i="1" s="1"/>
  <c r="F33" i="2"/>
  <c r="P37" i="2"/>
  <c r="Q7" i="5"/>
  <c r="T37" i="2"/>
  <c r="R31" i="2"/>
  <c r="F81" i="5"/>
  <c r="U37" i="2"/>
  <c r="I18" i="2"/>
  <c r="U18" i="2"/>
  <c r="H37" i="2"/>
  <c r="R28" i="2"/>
  <c r="O17" i="5"/>
  <c r="M17" i="5"/>
  <c r="P17" i="5" s="1"/>
  <c r="I37" i="2"/>
  <c r="J30" i="2"/>
  <c r="O19" i="5"/>
  <c r="M19" i="5"/>
  <c r="S48" i="5"/>
  <c r="I32" i="1" s="1"/>
  <c r="T48" i="5"/>
  <c r="J32" i="1" s="1"/>
  <c r="K37" i="2"/>
  <c r="C18" i="2"/>
  <c r="J27" i="2"/>
  <c r="G38" i="5"/>
  <c r="R29" i="2"/>
  <c r="N30" i="2"/>
  <c r="R8" i="5"/>
  <c r="P8" i="5" s="1"/>
  <c r="F7" i="1" s="1"/>
  <c r="S54" i="5"/>
  <c r="U50" i="5"/>
  <c r="S50" i="5" s="1"/>
  <c r="Q32" i="1" s="1"/>
  <c r="M21" i="5"/>
  <c r="R48" i="5"/>
  <c r="H32" i="1" s="1"/>
  <c r="R51" i="5"/>
  <c r="T32" i="1" s="1"/>
  <c r="T53" i="1" s="1"/>
  <c r="T96" i="1" s="1"/>
  <c r="S55" i="5"/>
  <c r="S51" i="5"/>
  <c r="U32" i="1" s="1"/>
  <c r="U53" i="1" s="1"/>
  <c r="U96" i="1" s="1"/>
  <c r="G37" i="2"/>
  <c r="S37" i="2"/>
  <c r="M18" i="5"/>
  <c r="R47" i="5"/>
  <c r="S53" i="5"/>
  <c r="S47" i="5"/>
  <c r="R38" i="2" l="1"/>
  <c r="V38" i="2"/>
  <c r="N38" i="2"/>
  <c r="I60" i="1"/>
  <c r="I103" i="1" s="1"/>
  <c r="Q58" i="1"/>
  <c r="Q101" i="1" s="1"/>
  <c r="P58" i="1"/>
  <c r="P101" i="1" s="1"/>
  <c r="F12" i="1"/>
  <c r="I54" i="1" s="1"/>
  <c r="I97" i="1" s="1"/>
  <c r="R58" i="1"/>
  <c r="R101" i="1" s="1"/>
  <c r="AA51" i="1"/>
  <c r="AA94" i="1" s="1"/>
  <c r="H59" i="1"/>
  <c r="H102" i="1" s="1"/>
  <c r="D54" i="1"/>
  <c r="D97" i="1" s="1"/>
  <c r="J60" i="1"/>
  <c r="J103" i="1" s="1"/>
  <c r="AD53" i="1"/>
  <c r="AD96" i="1" s="1"/>
  <c r="R51" i="1"/>
  <c r="R94" i="1" s="1"/>
  <c r="R50" i="5"/>
  <c r="P32" i="1" s="1"/>
  <c r="P53" i="1" s="1"/>
  <c r="P96" i="1" s="1"/>
  <c r="AE53" i="1"/>
  <c r="AE96" i="1" s="1"/>
  <c r="S51" i="1"/>
  <c r="S94" i="1" s="1"/>
  <c r="H60" i="1"/>
  <c r="H103" i="1" s="1"/>
  <c r="O12" i="1"/>
  <c r="P59" i="1"/>
  <c r="P102" i="1" s="1"/>
  <c r="T50" i="5"/>
  <c r="R32" i="1" s="1"/>
  <c r="Q11" i="5"/>
  <c r="I8" i="1" s="1"/>
  <c r="T50" i="1" s="1"/>
  <c r="T93" i="1" s="1"/>
  <c r="F54" i="1"/>
  <c r="F97" i="1" s="1"/>
  <c r="Q59" i="1"/>
  <c r="Q102" i="1" s="1"/>
  <c r="R55" i="1"/>
  <c r="R98" i="1" s="1"/>
  <c r="Q17" i="5"/>
  <c r="R19" i="5"/>
  <c r="P19" i="5" s="1"/>
  <c r="K7" i="1" s="1"/>
  <c r="R18" i="5"/>
  <c r="P18" i="5" s="1"/>
  <c r="J7" i="1" s="1"/>
  <c r="Y49" i="1" s="1"/>
  <c r="R20" i="5"/>
  <c r="P20" i="5" s="1"/>
  <c r="L7" i="1" s="1"/>
  <c r="AH49" i="1" s="1"/>
  <c r="R21" i="5"/>
  <c r="G72" i="5" s="1"/>
  <c r="G83" i="5" s="1"/>
  <c r="AA55" i="1"/>
  <c r="AA98" i="1" s="1"/>
  <c r="AF58" i="1"/>
  <c r="AF101" i="1" s="1"/>
  <c r="AI62" i="1"/>
  <c r="AI105" i="1" s="1"/>
  <c r="S56" i="5"/>
  <c r="R56" i="5"/>
  <c r="I52" i="1"/>
  <c r="I95" i="1" s="1"/>
  <c r="K52" i="1"/>
  <c r="K95" i="1" s="1"/>
  <c r="K59" i="1"/>
  <c r="K102" i="1" s="1"/>
  <c r="I59" i="1"/>
  <c r="I102" i="1" s="1"/>
  <c r="AF62" i="1"/>
  <c r="AF105" i="1" s="1"/>
  <c r="AI58" i="1"/>
  <c r="AI101" i="1" s="1"/>
  <c r="Q18" i="5"/>
  <c r="J8" i="1" s="1"/>
  <c r="Y50" i="1" s="1"/>
  <c r="Y93" i="1" s="1"/>
  <c r="V37" i="2"/>
  <c r="S56" i="1"/>
  <c r="S99" i="1" s="1"/>
  <c r="X55" i="1"/>
  <c r="X98" i="1" s="1"/>
  <c r="Z52" i="1"/>
  <c r="Z95" i="1" s="1"/>
  <c r="AA52" i="1"/>
  <c r="AA95" i="1" s="1"/>
  <c r="X52" i="1"/>
  <c r="X95" i="1" s="1"/>
  <c r="Y55" i="1"/>
  <c r="Y98" i="1" s="1"/>
  <c r="H58" i="1"/>
  <c r="H101" i="1" s="1"/>
  <c r="K58" i="1"/>
  <c r="K101" i="1" s="1"/>
  <c r="I58" i="1"/>
  <c r="I101" i="1" s="1"/>
  <c r="AI52" i="1"/>
  <c r="AI95" i="1" s="1"/>
  <c r="AH62" i="1"/>
  <c r="AH105" i="1" s="1"/>
  <c r="H52" i="1"/>
  <c r="H95" i="1" s="1"/>
  <c r="Y51" i="1"/>
  <c r="Y94" i="1" s="1"/>
  <c r="AF52" i="1"/>
  <c r="AF95" i="1" s="1"/>
  <c r="X51" i="1"/>
  <c r="X94" i="1" s="1"/>
  <c r="AH52" i="1"/>
  <c r="AH95" i="1" s="1"/>
  <c r="AG55" i="1"/>
  <c r="AG98" i="1" s="1"/>
  <c r="AI55" i="1"/>
  <c r="AI98" i="1" s="1"/>
  <c r="AF55" i="1"/>
  <c r="AF98" i="1" s="1"/>
  <c r="Y56" i="1"/>
  <c r="Y99" i="1" s="1"/>
  <c r="X62" i="1"/>
  <c r="X105" i="1" s="1"/>
  <c r="Z62" i="1"/>
  <c r="Z105" i="1" s="1"/>
  <c r="P56" i="1"/>
  <c r="P99" i="1" s="1"/>
  <c r="AA62" i="1"/>
  <c r="AA105" i="1" s="1"/>
  <c r="Z64" i="1"/>
  <c r="Z107" i="1" s="1"/>
  <c r="R56" i="1"/>
  <c r="R99" i="1" s="1"/>
  <c r="AF56" i="1"/>
  <c r="AF99" i="1" s="1"/>
  <c r="AF51" i="1"/>
  <c r="AF94" i="1" s="1"/>
  <c r="AH56" i="1"/>
  <c r="AH99" i="1" s="1"/>
  <c r="AI56" i="1"/>
  <c r="AI99" i="1" s="1"/>
  <c r="Z54" i="1"/>
  <c r="Z97" i="1" s="1"/>
  <c r="AG51" i="1"/>
  <c r="AG94" i="1" s="1"/>
  <c r="AA54" i="1"/>
  <c r="AA97" i="1" s="1"/>
  <c r="AI51" i="1"/>
  <c r="AI94" i="1" s="1"/>
  <c r="X64" i="1"/>
  <c r="X107" i="1" s="1"/>
  <c r="X54" i="1"/>
  <c r="X97" i="1" s="1"/>
  <c r="S55" i="1"/>
  <c r="S98" i="1" s="1"/>
  <c r="Q55" i="1"/>
  <c r="Q98" i="1" s="1"/>
  <c r="AA64" i="1"/>
  <c r="AA107" i="1" s="1"/>
  <c r="AG58" i="1"/>
  <c r="AG101" i="1" s="1"/>
  <c r="AA56" i="1"/>
  <c r="AA99" i="1" s="1"/>
  <c r="Z56" i="1"/>
  <c r="Z99" i="1" s="1"/>
  <c r="N18" i="2"/>
  <c r="J37" i="2"/>
  <c r="F26" i="2"/>
  <c r="F37" i="2" s="1"/>
  <c r="J18" i="2"/>
  <c r="N37" i="2"/>
  <c r="V18" i="2"/>
  <c r="R37" i="2"/>
  <c r="R18" i="2"/>
  <c r="S50" i="1"/>
  <c r="S93" i="1" s="1"/>
  <c r="R50" i="1"/>
  <c r="R93" i="1" s="1"/>
  <c r="P50" i="1"/>
  <c r="P93" i="1" s="1"/>
  <c r="Q50" i="1"/>
  <c r="Q93" i="1" s="1"/>
  <c r="M49" i="1"/>
  <c r="L49" i="1"/>
  <c r="O49" i="1"/>
  <c r="N49" i="1"/>
  <c r="J51" i="1"/>
  <c r="J94" i="1" s="1"/>
  <c r="K51" i="1"/>
  <c r="K94" i="1" s="1"/>
  <c r="I51" i="1"/>
  <c r="I94" i="1" s="1"/>
  <c r="H51" i="1"/>
  <c r="H94" i="1" s="1"/>
  <c r="F18" i="2"/>
  <c r="S52" i="1"/>
  <c r="S95" i="1" s="1"/>
  <c r="R52" i="1"/>
  <c r="R95" i="1" s="1"/>
  <c r="P52" i="1"/>
  <c r="P95" i="1" s="1"/>
  <c r="Q52" i="1"/>
  <c r="Q95" i="1" s="1"/>
  <c r="D47" i="5"/>
  <c r="E72" i="5"/>
  <c r="E83" i="5" s="1"/>
  <c r="J64" i="1"/>
  <c r="J107" i="1" s="1"/>
  <c r="I64" i="1"/>
  <c r="I107" i="1" s="1"/>
  <c r="K64" i="1"/>
  <c r="K107" i="1" s="1"/>
  <c r="H64" i="1"/>
  <c r="H107" i="1" s="1"/>
  <c r="P10" i="5"/>
  <c r="H7" i="1" s="1"/>
  <c r="AA58" i="1"/>
  <c r="AA101" i="1" s="1"/>
  <c r="Z58" i="1"/>
  <c r="Z101" i="1" s="1"/>
  <c r="Y58" i="1"/>
  <c r="Y101" i="1" s="1"/>
  <c r="X58" i="1"/>
  <c r="X101" i="1" s="1"/>
  <c r="E11" i="1"/>
  <c r="J11" i="1" s="1"/>
  <c r="Y53" i="1" s="1"/>
  <c r="Y96" i="1" s="1"/>
  <c r="D11" i="1"/>
  <c r="O11" i="1" s="1"/>
  <c r="H55" i="1"/>
  <c r="H98" i="1" s="1"/>
  <c r="K55" i="1"/>
  <c r="K98" i="1" s="1"/>
  <c r="J55" i="1"/>
  <c r="J98" i="1" s="1"/>
  <c r="I55" i="1"/>
  <c r="I98" i="1" s="1"/>
  <c r="V49" i="1"/>
  <c r="U49" i="1"/>
  <c r="T49" i="1"/>
  <c r="W49" i="1"/>
  <c r="I23" i="1"/>
  <c r="AK53" i="1"/>
  <c r="AK96" i="1" s="1"/>
  <c r="AJ53" i="1"/>
  <c r="AJ96" i="1" s="1"/>
  <c r="AL53" i="1"/>
  <c r="AL96" i="1" s="1"/>
  <c r="L11" i="1"/>
  <c r="AM53" i="1"/>
  <c r="AM96" i="1" s="1"/>
  <c r="AH64" i="1"/>
  <c r="AH107" i="1" s="1"/>
  <c r="AG64" i="1"/>
  <c r="AG107" i="1" s="1"/>
  <c r="AI64" i="1"/>
  <c r="AI107" i="1" s="1"/>
  <c r="AF64" i="1"/>
  <c r="AF107" i="1" s="1"/>
  <c r="E7" i="1"/>
  <c r="D7" i="1"/>
  <c r="V50" i="1"/>
  <c r="V93" i="1" s="1"/>
  <c r="U50" i="1"/>
  <c r="U93" i="1" s="1"/>
  <c r="J49" i="1"/>
  <c r="I49" i="1"/>
  <c r="K49" i="1"/>
  <c r="H49" i="1"/>
  <c r="S53" i="1"/>
  <c r="S96" i="1" s="1"/>
  <c r="R53" i="1"/>
  <c r="R96" i="1" s="1"/>
  <c r="Q53" i="1"/>
  <c r="Q96" i="1" s="1"/>
  <c r="J54" i="1"/>
  <c r="J97" i="1" s="1"/>
  <c r="H54" i="1"/>
  <c r="H97" i="1" s="1"/>
  <c r="AH54" i="1"/>
  <c r="AH97" i="1" s="1"/>
  <c r="AF54" i="1"/>
  <c r="AF97" i="1" s="1"/>
  <c r="AI54" i="1"/>
  <c r="AI97" i="1" s="1"/>
  <c r="AG54" i="1"/>
  <c r="AG97" i="1" s="1"/>
  <c r="S54" i="1"/>
  <c r="S97" i="1" s="1"/>
  <c r="R54" i="1"/>
  <c r="R97" i="1" s="1"/>
  <c r="P54" i="1"/>
  <c r="P97" i="1" s="1"/>
  <c r="Q54" i="1"/>
  <c r="Q97" i="1" s="1"/>
  <c r="Q8" i="5"/>
  <c r="F8" i="1" s="1"/>
  <c r="P21" i="5"/>
  <c r="M7" i="1" s="1"/>
  <c r="S62" i="1"/>
  <c r="S105" i="1" s="1"/>
  <c r="R62" i="1"/>
  <c r="R105" i="1" s="1"/>
  <c r="Q62" i="1"/>
  <c r="Q105" i="1" s="1"/>
  <c r="P62" i="1"/>
  <c r="P105" i="1" s="1"/>
  <c r="S64" i="1"/>
  <c r="S107" i="1" s="1"/>
  <c r="R64" i="1"/>
  <c r="R107" i="1" s="1"/>
  <c r="Q64" i="1"/>
  <c r="Q107" i="1" s="1"/>
  <c r="P64" i="1"/>
  <c r="P107" i="1" s="1"/>
  <c r="D72" i="5"/>
  <c r="D83" i="5" s="1"/>
  <c r="Q9" i="5"/>
  <c r="G8" i="1" s="1"/>
  <c r="G23" i="1" s="1"/>
  <c r="D8" i="1"/>
  <c r="E8" i="1"/>
  <c r="K54" i="1" l="1"/>
  <c r="K97" i="1" s="1"/>
  <c r="O7" i="1"/>
  <c r="Q20" i="5"/>
  <c r="L8" i="1" s="1"/>
  <c r="AH50" i="1" s="1"/>
  <c r="AH93" i="1" s="1"/>
  <c r="F72" i="5"/>
  <c r="F83" i="5" s="1"/>
  <c r="Q19" i="5"/>
  <c r="K8" i="1" s="1"/>
  <c r="K23" i="1" s="1"/>
  <c r="Q21" i="5"/>
  <c r="M8" i="1" s="1"/>
  <c r="O8" i="1" s="1"/>
  <c r="W50" i="1"/>
  <c r="W93" i="1" s="1"/>
  <c r="Z49" i="1"/>
  <c r="Z92" i="1" s="1"/>
  <c r="AA50" i="1"/>
  <c r="AA93" i="1" s="1"/>
  <c r="Z50" i="1"/>
  <c r="Z93" i="1" s="1"/>
  <c r="X50" i="1"/>
  <c r="X93" i="1" s="1"/>
  <c r="AA49" i="1"/>
  <c r="AA92" i="1" s="1"/>
  <c r="X49" i="1"/>
  <c r="X92" i="1" s="1"/>
  <c r="AG49" i="1"/>
  <c r="AG92" i="1" s="1"/>
  <c r="AF50" i="1"/>
  <c r="AF93" i="1" s="1"/>
  <c r="AI49" i="1"/>
  <c r="AI92" i="1" s="1"/>
  <c r="AF49" i="1"/>
  <c r="AF92" i="1" s="1"/>
  <c r="AI50" i="1"/>
  <c r="AI93" i="1" s="1"/>
  <c r="AG50" i="1"/>
  <c r="AG93" i="1" s="1"/>
  <c r="E23" i="1"/>
  <c r="Z53" i="1"/>
  <c r="Z96" i="1" s="1"/>
  <c r="X53" i="1"/>
  <c r="X96" i="1" s="1"/>
  <c r="J23" i="1"/>
  <c r="AA53" i="1"/>
  <c r="AA96" i="1" s="1"/>
  <c r="H92" i="1"/>
  <c r="W92" i="1"/>
  <c r="AK49" i="1"/>
  <c r="AJ49" i="1"/>
  <c r="AM49" i="1"/>
  <c r="AL49" i="1"/>
  <c r="K92" i="1"/>
  <c r="T92" i="1"/>
  <c r="T65" i="1"/>
  <c r="N72" i="5" s="1"/>
  <c r="L92" i="1"/>
  <c r="AH53" i="1"/>
  <c r="AH96" i="1" s="1"/>
  <c r="AF53" i="1"/>
  <c r="AF96" i="1" s="1"/>
  <c r="AI53" i="1"/>
  <c r="AI96" i="1" s="1"/>
  <c r="AG53" i="1"/>
  <c r="AG96" i="1" s="1"/>
  <c r="D32" i="1"/>
  <c r="D53" i="1" s="1"/>
  <c r="D96" i="1" s="1"/>
  <c r="F11" i="1"/>
  <c r="G53" i="1"/>
  <c r="G96" i="1" s="1"/>
  <c r="F53" i="1"/>
  <c r="F96" i="1" s="1"/>
  <c r="E53" i="1"/>
  <c r="E96" i="1" s="1"/>
  <c r="G50" i="1"/>
  <c r="G93" i="1" s="1"/>
  <c r="F50" i="1"/>
  <c r="F93" i="1" s="1"/>
  <c r="D50" i="1"/>
  <c r="D93" i="1" s="1"/>
  <c r="E50" i="1"/>
  <c r="E93" i="1" s="1"/>
  <c r="J50" i="1"/>
  <c r="J93" i="1" s="1"/>
  <c r="I50" i="1"/>
  <c r="I93" i="1" s="1"/>
  <c r="H50" i="1"/>
  <c r="H93" i="1" s="1"/>
  <c r="K50" i="1"/>
  <c r="K93" i="1" s="1"/>
  <c r="I92" i="1"/>
  <c r="U92" i="1"/>
  <c r="U65" i="1"/>
  <c r="N74" i="5" s="1"/>
  <c r="M92" i="1"/>
  <c r="G49" i="1"/>
  <c r="F49" i="1"/>
  <c r="D49" i="1"/>
  <c r="D23" i="1"/>
  <c r="E49" i="1"/>
  <c r="S49" i="1"/>
  <c r="H23" i="1"/>
  <c r="R49" i="1"/>
  <c r="P49" i="1"/>
  <c r="Q49" i="1"/>
  <c r="AE49" i="1"/>
  <c r="AD49" i="1"/>
  <c r="AB49" i="1"/>
  <c r="AC49" i="1"/>
  <c r="Y92" i="1"/>
  <c r="Y65" i="1"/>
  <c r="M50" i="1"/>
  <c r="M93" i="1" s="1"/>
  <c r="L50" i="1"/>
  <c r="L93" i="1" s="1"/>
  <c r="O50" i="1"/>
  <c r="O93" i="1" s="1"/>
  <c r="N50" i="1"/>
  <c r="N93" i="1" s="1"/>
  <c r="N92" i="1"/>
  <c r="O92" i="1"/>
  <c r="AH92" i="1"/>
  <c r="J92" i="1"/>
  <c r="V92" i="1"/>
  <c r="V65" i="1"/>
  <c r="N73" i="5" s="1"/>
  <c r="AJ50" i="1"/>
  <c r="AJ93" i="1" s="1"/>
  <c r="AM50" i="1"/>
  <c r="AM93" i="1" s="1"/>
  <c r="W65" i="1" l="1"/>
  <c r="N75" i="5" s="1"/>
  <c r="L23" i="1"/>
  <c r="AK50" i="1"/>
  <c r="AK93" i="1" s="1"/>
  <c r="AL50" i="1"/>
  <c r="AL93" i="1" s="1"/>
  <c r="M23" i="1"/>
  <c r="W108" i="1"/>
  <c r="Z65" i="1"/>
  <c r="AC50" i="1"/>
  <c r="AC93" i="1" s="1"/>
  <c r="AD50" i="1"/>
  <c r="AD93" i="1" s="1"/>
  <c r="AE50" i="1"/>
  <c r="AE93" i="1" s="1"/>
  <c r="AB50" i="1"/>
  <c r="AB93" i="1" s="1"/>
  <c r="X65" i="1"/>
  <c r="AA65" i="1"/>
  <c r="AH65" i="1"/>
  <c r="AA108" i="1"/>
  <c r="N77" i="5"/>
  <c r="AI65" i="1"/>
  <c r="AI108" i="1"/>
  <c r="P92" i="1"/>
  <c r="P65" i="1"/>
  <c r="AJ92" i="1"/>
  <c r="AJ65" i="1"/>
  <c r="P72" i="5" s="1"/>
  <c r="K115" i="1"/>
  <c r="Q40" i="2" s="1"/>
  <c r="Q41" i="2" s="1"/>
  <c r="AH108" i="1"/>
  <c r="AM92" i="1"/>
  <c r="AM108" i="1" s="1"/>
  <c r="AM65" i="1"/>
  <c r="P75" i="5" s="1"/>
  <c r="M65" i="1"/>
  <c r="M74" i="5" s="1"/>
  <c r="S92" i="1"/>
  <c r="S108" i="1" s="1"/>
  <c r="S65" i="1"/>
  <c r="O65" i="1"/>
  <c r="M75" i="5" s="1"/>
  <c r="U108" i="1"/>
  <c r="H114" i="1"/>
  <c r="S21" i="2" s="1"/>
  <c r="K113" i="1"/>
  <c r="AF108" i="1"/>
  <c r="AG108" i="1"/>
  <c r="K114" i="1"/>
  <c r="O40" i="2" s="1"/>
  <c r="E65" i="1"/>
  <c r="L74" i="5" s="1"/>
  <c r="E92" i="1"/>
  <c r="G92" i="1"/>
  <c r="G108" i="1" s="1"/>
  <c r="G65" i="1"/>
  <c r="L75" i="5" s="1"/>
  <c r="V108" i="1"/>
  <c r="H115" i="1"/>
  <c r="U21" i="2" s="1"/>
  <c r="U22" i="2" s="1"/>
  <c r="AK92" i="1"/>
  <c r="AK65" i="1"/>
  <c r="P74" i="5" s="1"/>
  <c r="AF65" i="1"/>
  <c r="AC92" i="1"/>
  <c r="F115" i="1"/>
  <c r="M21" i="2" s="1"/>
  <c r="M22" i="2" s="1"/>
  <c r="N108" i="1"/>
  <c r="AB92" i="1"/>
  <c r="Z108" i="1"/>
  <c r="I115" i="1"/>
  <c r="I40" i="2" s="1"/>
  <c r="I41" i="2" s="1"/>
  <c r="Q92" i="1"/>
  <c r="Q65" i="1"/>
  <c r="I114" i="1"/>
  <c r="G40" i="2" s="1"/>
  <c r="Y108" i="1"/>
  <c r="L65" i="1"/>
  <c r="M72" i="5" s="1"/>
  <c r="AG65" i="1"/>
  <c r="F113" i="1"/>
  <c r="L108" i="1"/>
  <c r="AD92" i="1"/>
  <c r="AD65" i="1"/>
  <c r="O73" i="5" s="1"/>
  <c r="D65" i="1"/>
  <c r="L72" i="5" s="1"/>
  <c r="D92" i="1"/>
  <c r="R92" i="1"/>
  <c r="R65" i="1"/>
  <c r="M108" i="1"/>
  <c r="F114" i="1"/>
  <c r="K21" i="2" s="1"/>
  <c r="O108" i="1"/>
  <c r="N65" i="1"/>
  <c r="M73" i="5" s="1"/>
  <c r="H113" i="1"/>
  <c r="T108" i="1"/>
  <c r="I113" i="1"/>
  <c r="X108" i="1"/>
  <c r="AE92" i="1"/>
  <c r="F92" i="1"/>
  <c r="F65" i="1"/>
  <c r="L73" i="5" s="1"/>
  <c r="K53" i="1"/>
  <c r="K96" i="1" s="1"/>
  <c r="K108" i="1" s="1"/>
  <c r="J53" i="1"/>
  <c r="J96" i="1" s="1"/>
  <c r="I53" i="1"/>
  <c r="H53" i="1"/>
  <c r="F23" i="1"/>
  <c r="AL92" i="1"/>
  <c r="AL65" i="1"/>
  <c r="P73" i="5" s="1"/>
  <c r="AB65" i="1" l="1"/>
  <c r="O72" i="5" s="1"/>
  <c r="D114" i="1"/>
  <c r="C40" i="2" s="1"/>
  <c r="C41" i="2" s="1"/>
  <c r="AC65" i="1"/>
  <c r="O74" i="5" s="1"/>
  <c r="AE65" i="1"/>
  <c r="O75" i="5" s="1"/>
  <c r="AE108" i="1"/>
  <c r="E115" i="1"/>
  <c r="I21" i="2" s="1"/>
  <c r="I22" i="2" s="1"/>
  <c r="M77" i="5"/>
  <c r="L77" i="5"/>
  <c r="P77" i="5"/>
  <c r="F116" i="1"/>
  <c r="L21" i="2"/>
  <c r="L22" i="2" s="1"/>
  <c r="K22" i="2"/>
  <c r="E108" i="1"/>
  <c r="AC108" i="1"/>
  <c r="J114" i="1"/>
  <c r="K40" i="2" s="1"/>
  <c r="G115" i="1"/>
  <c r="Q21" i="2" s="1"/>
  <c r="Q22" i="2" s="1"/>
  <c r="R108" i="1"/>
  <c r="O41" i="2"/>
  <c r="H40" i="2"/>
  <c r="H41" i="2" s="1"/>
  <c r="I116" i="1"/>
  <c r="G114" i="1"/>
  <c r="O21" i="2" s="1"/>
  <c r="Q108" i="1"/>
  <c r="L114" i="1"/>
  <c r="S40" i="2" s="1"/>
  <c r="AK108" i="1"/>
  <c r="J108" i="1"/>
  <c r="H116" i="1"/>
  <c r="T21" i="2"/>
  <c r="T22" i="2" s="1"/>
  <c r="K116" i="1"/>
  <c r="P40" i="2"/>
  <c r="P41" i="2" s="1"/>
  <c r="L113" i="1"/>
  <c r="AJ108" i="1"/>
  <c r="S22" i="2"/>
  <c r="AB108" i="1"/>
  <c r="J113" i="1"/>
  <c r="D115" i="1"/>
  <c r="F108" i="1"/>
  <c r="G41" i="2"/>
  <c r="J65" i="1"/>
  <c r="D113" i="1"/>
  <c r="D108" i="1"/>
  <c r="AL108" i="1"/>
  <c r="L115" i="1"/>
  <c r="U40" i="2" s="1"/>
  <c r="U41" i="2" s="1"/>
  <c r="H96" i="1"/>
  <c r="H65" i="1"/>
  <c r="J115" i="1"/>
  <c r="M40" i="2" s="1"/>
  <c r="M41" i="2" s="1"/>
  <c r="AD108" i="1"/>
  <c r="K65" i="1"/>
  <c r="I96" i="1"/>
  <c r="I65" i="1"/>
  <c r="P108" i="1"/>
  <c r="G113" i="1"/>
  <c r="O77" i="5" l="1"/>
  <c r="D116" i="1"/>
  <c r="N21" i="2"/>
  <c r="N22" i="2" s="1"/>
  <c r="J40" i="2"/>
  <c r="J41" i="2" s="1"/>
  <c r="R40" i="2"/>
  <c r="R41" i="2" s="1"/>
  <c r="D40" i="2"/>
  <c r="D41" i="2" s="1"/>
  <c r="D21" i="2"/>
  <c r="D22" i="2" s="1"/>
  <c r="S41" i="2"/>
  <c r="K41" i="2"/>
  <c r="O22" i="2"/>
  <c r="T40" i="2"/>
  <c r="T41" i="2" s="1"/>
  <c r="L116" i="1"/>
  <c r="G116" i="1"/>
  <c r="P21" i="2"/>
  <c r="P22" i="2" s="1"/>
  <c r="I108" i="1"/>
  <c r="E114" i="1"/>
  <c r="G21" i="2" s="1"/>
  <c r="L40" i="2"/>
  <c r="L41" i="2" s="1"/>
  <c r="J116" i="1"/>
  <c r="E40" i="2"/>
  <c r="E41" i="2" s="1"/>
  <c r="E21" i="2"/>
  <c r="E22" i="2" s="1"/>
  <c r="C21" i="2"/>
  <c r="H108" i="1"/>
  <c r="E113" i="1"/>
  <c r="V21" i="2"/>
  <c r="V22" i="2" s="1"/>
  <c r="V40" i="2" l="1"/>
  <c r="V41" i="2" s="1"/>
  <c r="R21" i="2"/>
  <c r="R22" i="2" s="1"/>
  <c r="N40" i="2"/>
  <c r="N41" i="2" s="1"/>
  <c r="H21" i="2"/>
  <c r="H22" i="2" s="1"/>
  <c r="E116" i="1"/>
  <c r="C22" i="2"/>
  <c r="F21" i="2"/>
  <c r="F22" i="2" s="1"/>
  <c r="F40" i="2"/>
  <c r="F41" i="2" s="1"/>
  <c r="G22" i="2"/>
  <c r="J21" i="2" l="1"/>
  <c r="J22" i="2" s="1"/>
</calcChain>
</file>

<file path=xl/comments1.xml><?xml version="1.0" encoding="utf-8"?>
<comments xmlns="http://schemas.openxmlformats.org/spreadsheetml/2006/main">
  <authors>
    <author>Michel Duhalde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Michel Duhalde:</t>
        </r>
        <r>
          <rPr>
            <sz val="9"/>
            <color indexed="81"/>
            <rFont val="Tahoma"/>
            <family val="2"/>
          </rPr>
          <t xml:space="preserve">
Onglet "Calcul Puits", ligne "Usage énergie"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Michel Duhalde:</t>
        </r>
        <r>
          <rPr>
            <sz val="9"/>
            <color indexed="81"/>
            <rFont val="Tahoma"/>
            <family val="2"/>
          </rPr>
          <t xml:space="preserve">
Onglet "Calcul Puits", ligne "Valorisation déchets énergie"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Michel Duhalde:</t>
        </r>
        <r>
          <rPr>
            <sz val="9"/>
            <color indexed="81"/>
            <rFont val="Tahoma"/>
            <family val="2"/>
          </rPr>
          <t xml:space="preserve">
Onglet "Calcul Puits", ligne "Usage matériau sciages (flux entrant)"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Michel Duhalde:</t>
        </r>
        <r>
          <rPr>
            <sz val="9"/>
            <color indexed="81"/>
            <rFont val="Tahoma"/>
            <family val="2"/>
          </rPr>
          <t xml:space="preserve">
Onglet "Calcul Puits", ligne "Usage matériau panneaux"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Michel Duhalde:</t>
        </r>
        <r>
          <rPr>
            <sz val="9"/>
            <color indexed="81"/>
            <rFont val="Tahoma"/>
            <family val="2"/>
          </rPr>
          <t xml:space="preserve">
Onglet "Calcul Puits", ligne "Usage matériau papier"</t>
        </r>
      </text>
    </comment>
  </commentList>
</comments>
</file>

<file path=xl/sharedStrings.xml><?xml version="1.0" encoding="utf-8"?>
<sst xmlns="http://schemas.openxmlformats.org/spreadsheetml/2006/main" count="1143" uniqueCount="263">
  <si>
    <t>Ressources primaires totales (TWh Ep)</t>
  </si>
  <si>
    <t>Observé run1</t>
  </si>
  <si>
    <t>AME 2023 run 2</t>
  </si>
  <si>
    <t>AMS 2023 run 1bis</t>
  </si>
  <si>
    <t>Biomasse forestière</t>
  </si>
  <si>
    <t>Ressource primaire et connexes</t>
  </si>
  <si>
    <t>Déchets de bois en fin de vie</t>
  </si>
  <si>
    <t>Dérivés de l'industrie du bois (boues de papeterie, liqueur noire, etc.)</t>
  </si>
  <si>
    <t>Biomasse agricole</t>
  </si>
  <si>
    <t>Bois hors forêt (haies et agroforesterie)</t>
  </si>
  <si>
    <t>Résidus de culture</t>
  </si>
  <si>
    <t>Herbe et cultures fourragères</t>
  </si>
  <si>
    <t>Cultures dédiées</t>
  </si>
  <si>
    <t>Cultures intermédiaires</t>
  </si>
  <si>
    <t>Cultures lignocellulosiques</t>
  </si>
  <si>
    <t>Effluents d'élevage</t>
  </si>
  <si>
    <t>Déchets</t>
  </si>
  <si>
    <t>STEP</t>
  </si>
  <si>
    <t>Décharges</t>
  </si>
  <si>
    <t>Déchets alimentaires</t>
  </si>
  <si>
    <t>Autres déchets industriels</t>
  </si>
  <si>
    <t>Algues</t>
  </si>
  <si>
    <t>TOTAL</t>
  </si>
  <si>
    <t>Filières de valorisation (%)</t>
  </si>
  <si>
    <t>Observé</t>
  </si>
  <si>
    <t>AME 2023 – run2</t>
  </si>
  <si>
    <t>Combustion</t>
  </si>
  <si>
    <t>Biocarburant</t>
  </si>
  <si>
    <t>Méthanisation</t>
  </si>
  <si>
    <t>Filières de valorisation (TWh Ep)</t>
  </si>
  <si>
    <t xml:space="preserve">Coefficients de conversion </t>
  </si>
  <si>
    <t>Ressources finales (TWh Ef)</t>
  </si>
  <si>
    <t>Biomasse solide</t>
  </si>
  <si>
    <t>Biocarburants</t>
  </si>
  <si>
    <t>Biogaz</t>
  </si>
  <si>
    <t>Total</t>
  </si>
  <si>
    <t>liquide - offre</t>
  </si>
  <si>
    <t>solide - offre</t>
  </si>
  <si>
    <t>gaz - offre</t>
  </si>
  <si>
    <t>biomasse forêt</t>
  </si>
  <si>
    <t>biomasse agriculture</t>
  </si>
  <si>
    <t>biomasse déchets</t>
  </si>
  <si>
    <t>Consomation de biomasse (TWh Ef)</t>
  </si>
  <si>
    <t>périmètre métropole</t>
  </si>
  <si>
    <t>AME run2</t>
  </si>
  <si>
    <t>Mtep</t>
  </si>
  <si>
    <t>liquide</t>
  </si>
  <si>
    <t>solide</t>
  </si>
  <si>
    <t>gaz</t>
  </si>
  <si>
    <t>total</t>
  </si>
  <si>
    <t>Industrie</t>
  </si>
  <si>
    <t>Transports (hors soutes)</t>
  </si>
  <si>
    <t>Résidentiel</t>
  </si>
  <si>
    <t>Tertiaire</t>
  </si>
  <si>
    <t>Agriculture</t>
  </si>
  <si>
    <t>production d'électricité</t>
  </si>
  <si>
    <t>réseaux de chaleur</t>
  </si>
  <si>
    <t>Soutes internationales</t>
  </si>
  <si>
    <t>Outre-mer</t>
  </si>
  <si>
    <t>Industrie - non-énergétique</t>
  </si>
  <si>
    <t xml:space="preserve">Total conso TWh </t>
  </si>
  <si>
    <t>Total offre TWh</t>
  </si>
  <si>
    <t>Ecart offre-demande</t>
  </si>
  <si>
    <t>1. Evolution de la production de ressource par type et par devenir</t>
  </si>
  <si>
    <t>2. Détail de la production de ressources par vecteur</t>
  </si>
  <si>
    <t>AME 2030</t>
  </si>
  <si>
    <t>AME 2050</t>
  </si>
  <si>
    <t>AMS 2030</t>
  </si>
  <si>
    <t>AMS 2050</t>
  </si>
  <si>
    <t>3. Evolution offre/demande par secteur et vecteur</t>
  </si>
  <si>
    <t>Périmètre métropole, Gaz en TWH PCI</t>
  </si>
  <si>
    <t>Bilan 2019</t>
  </si>
  <si>
    <t>TWh</t>
  </si>
  <si>
    <t>Charbon</t>
  </si>
  <si>
    <t>Pétrole brut</t>
  </si>
  <si>
    <t>Produits pétroliers raffinés</t>
  </si>
  <si>
    <t>Gaz naturel</t>
  </si>
  <si>
    <t>Nucléaire</t>
  </si>
  <si>
    <t>EnR électriques</t>
  </si>
  <si>
    <t>EnR thermiques et déchets</t>
  </si>
  <si>
    <t>Électricité</t>
  </si>
  <si>
    <t>Chaleur vendue</t>
  </si>
  <si>
    <t>Hydrogène</t>
  </si>
  <si>
    <t>Gaz renouvelable</t>
  </si>
  <si>
    <t>Chaleur de l'environnement</t>
  </si>
  <si>
    <t>Solaire thermique et géothermie</t>
  </si>
  <si>
    <t>Production d'énergie primaire</t>
  </si>
  <si>
    <t>Importations</t>
  </si>
  <si>
    <t>Exportations</t>
  </si>
  <si>
    <t>Soutes maritimes internationales</t>
  </si>
  <si>
    <t>Soutes aériennes internationales</t>
  </si>
  <si>
    <t>Variations de stocks (+ = déstockage, - = stockage)</t>
  </si>
  <si>
    <t>Total approvisionnement / consommation primaire</t>
  </si>
  <si>
    <t>Écart statistique</t>
  </si>
  <si>
    <t>Production d'électricité</t>
  </si>
  <si>
    <t>Production de chaleur</t>
  </si>
  <si>
    <t>Production de gaz renouvelable</t>
  </si>
  <si>
    <t>Production de gaz de synthèse</t>
  </si>
  <si>
    <t>Raffinage de pétrole</t>
  </si>
  <si>
    <t>Production de biocarburants</t>
  </si>
  <si>
    <t>Production d'e-fuels</t>
  </si>
  <si>
    <t>Production d'hydrogène</t>
  </si>
  <si>
    <t>Autres transformations, transferts</t>
  </si>
  <si>
    <t>Usages internes de la branche énergie</t>
  </si>
  <si>
    <t>Pertes de transport et de distribution</t>
  </si>
  <si>
    <t>Consommation nette de la branche énergie</t>
  </si>
  <si>
    <t>Transport</t>
  </si>
  <si>
    <t>Puits technologiques</t>
  </si>
  <si>
    <t>Consommation finale énergétique</t>
  </si>
  <si>
    <t>Consommation finale non énergétique</t>
  </si>
  <si>
    <t>Consommation finale</t>
  </si>
  <si>
    <t>Bilan 2025</t>
  </si>
  <si>
    <t>Bilan 2030</t>
  </si>
  <si>
    <t>Bilan 2050</t>
  </si>
  <si>
    <t>Bilan 2040</t>
  </si>
  <si>
    <t>Production de biomasse forestière</t>
  </si>
  <si>
    <t>AME</t>
  </si>
  <si>
    <t>MtCO2</t>
  </si>
  <si>
    <t>Mm3</t>
  </si>
  <si>
    <t>TWh corrigé</t>
  </si>
  <si>
    <t>tCO2/m3 de bois (source : calculateur forêt)</t>
  </si>
  <si>
    <t>SNMB : 0,95</t>
  </si>
  <si>
    <t>usage énergie</t>
  </si>
  <si>
    <t>Usage matériaux</t>
  </si>
  <si>
    <t>Bois (tep/m3) - source SNMB</t>
  </si>
  <si>
    <t>biomasse "fraîche" et coproduits</t>
  </si>
  <si>
    <t>valorisation déchets bois</t>
  </si>
  <si>
    <t>sciages</t>
  </si>
  <si>
    <t>panneaux</t>
  </si>
  <si>
    <t>papier</t>
  </si>
  <si>
    <t>Bois en fin de vie classe A (tep/m3)</t>
  </si>
  <si>
    <t>Hyp rdt -20% par rapport à la biomasse fraîche</t>
  </si>
  <si>
    <t>SDES : 118,9TWh Ep biomasse solide (mais on n'a pas la part issue de la forêt) / on reprend le ratio de ADEME 2017 106,3TWh dont 79,4TWh de bois forêt</t>
  </si>
  <si>
    <t>Source : calculateur forêt bois  AME run2</t>
  </si>
  <si>
    <t>AMS</t>
  </si>
  <si>
    <t>Production de biomasse agricole</t>
  </si>
  <si>
    <t>TWh Ep PCS</t>
  </si>
  <si>
    <t>AMS 18</t>
  </si>
  <si>
    <t>Historique run1</t>
  </si>
  <si>
    <t>AMS run1bis</t>
  </si>
  <si>
    <t>Production totale d'énergie (TWh)</t>
  </si>
  <si>
    <t>Production de biogaz (TWh)</t>
  </si>
  <si>
    <t>Bois énergie issu de la forêt, produits connexes de scierie énergie, déchets de bois</t>
  </si>
  <si>
    <t>Déjà inclus dans la biomasse forestière - pas pris en compte</t>
  </si>
  <si>
    <t>calcul MoSUT mais les hypothèses n’étaient pas toute raccord avec celles du run1 donc pas pris en compte</t>
  </si>
  <si>
    <t>à partir des résidus de culture</t>
  </si>
  <si>
    <t>Bois hors forêt</t>
  </si>
  <si>
    <t>à partir des CIVE et cultures énergétiques solides</t>
  </si>
  <si>
    <t>Bois énergie issu de l'agroforesterie et des arbres hors forêt CORRIGE</t>
  </si>
  <si>
    <t>Bois énergie issu de l'agroforesterie et des arbres hors forêt</t>
  </si>
  <si>
    <t>étude IGN-ADEME dit 4,4Mm3 soit environ 11TWh / CITEPA wood removals on cropland remaining cropland 3,6Mm3  + 4,2Mm3 sur grassland remaining g</t>
  </si>
  <si>
    <t>Production_bioenergies_agriculture_(total)_TWh</t>
  </si>
  <si>
    <t>à partir des prairies</t>
  </si>
  <si>
    <t>Autres produits dérivés du bois boues de papeterie, liqueurs noires…)</t>
  </si>
  <si>
    <t>Production_biogaz_agricole [TWh]</t>
  </si>
  <si>
    <t>à partir des effluents d'élevage</t>
  </si>
  <si>
    <t>Résidus de culture usage combustion</t>
  </si>
  <si>
    <t>Production_biocarburants_liquides_agricoles [TWh]</t>
  </si>
  <si>
    <t>production de chaleur (TWh)</t>
  </si>
  <si>
    <t>Résidus de culture biocarburants 2G</t>
  </si>
  <si>
    <t xml:space="preserve">Comptabilisé dans biomasse liquide </t>
  </si>
  <si>
    <t>Production_biocombustibles_agricoles [TWh]</t>
  </si>
  <si>
    <t>Biogaz (TWh Ep PCI)</t>
  </si>
  <si>
    <t>Biogaz (TWh Ep PCS)</t>
  </si>
  <si>
    <t>à partir des cultures énergétiques solides</t>
  </si>
  <si>
    <t>Biogaz (TWh Ef PCS)</t>
  </si>
  <si>
    <t>Facteur de conversion 80% (reprise SNBC-2)</t>
  </si>
  <si>
    <t>à partir de l'agroforesterie</t>
  </si>
  <si>
    <t>Déjections d'élevage méthanisées</t>
  </si>
  <si>
    <t>Production de carburants (TWh)</t>
  </si>
  <si>
    <t>Résidus de culture méthanisés</t>
  </si>
  <si>
    <t>Cultures intermédiaires méthanisées</t>
  </si>
  <si>
    <t>Herbe et cultures fourragères méthanisées</t>
  </si>
  <si>
    <t>Autres biogaz</t>
  </si>
  <si>
    <t>Biogaz d'algues</t>
  </si>
  <si>
    <t>Biomasse liquide (TWh Ep)</t>
  </si>
  <si>
    <t>AME 2</t>
  </si>
  <si>
    <t>comb</t>
  </si>
  <si>
    <t>carb</t>
  </si>
  <si>
    <t>Biomasse liquide (TWh Ef)</t>
  </si>
  <si>
    <t>Facteur de conversion 70% (reprise SNBC-2)</t>
  </si>
  <si>
    <t>Ethanol</t>
  </si>
  <si>
    <t>Biodiesel</t>
  </si>
  <si>
    <t>Biocarburants 2nde generation</t>
  </si>
  <si>
    <t>Ethanol d'algues</t>
  </si>
  <si>
    <t>Biogazole d'algues</t>
  </si>
  <si>
    <t>AMS 1bis</t>
  </si>
  <si>
    <t>Source : MoSUT</t>
  </si>
  <si>
    <t>Production de biomasse issu du secteur des déchets</t>
  </si>
  <si>
    <t>TWh Ep PCI</t>
  </si>
  <si>
    <t>AME-AMS (hyp ADEME)</t>
  </si>
  <si>
    <t>ISDND</t>
  </si>
  <si>
    <t>Industriel territorial</t>
  </si>
  <si>
    <t>Déchets ménagers et biodéchets</t>
  </si>
  <si>
    <t>Déjà pris en compte ligne 68</t>
  </si>
  <si>
    <t xml:space="preserve">Sources : </t>
  </si>
  <si>
    <t>https://www.syndicat-energies-renouvelables.fr/wp-content/uploads/basedoc/ser-panoramagazrenouvelable2019_webrvb2.pdf</t>
  </si>
  <si>
    <t>https://www.grtgaz.com/sites/default/files/2022-03/Panorama-du-gaz-renouvelable-2021.pdf</t>
  </si>
  <si>
    <t>Bois forêt</t>
  </si>
  <si>
    <t>Pyrogazéification</t>
  </si>
  <si>
    <t>Cultures dédiées (biocarb 1G)</t>
  </si>
  <si>
    <t>Cultures dédiées (méthanisation)</t>
  </si>
  <si>
    <t>Prairies</t>
  </si>
  <si>
    <t>Autres (boues, OM, IAA…)</t>
  </si>
  <si>
    <t>2050 - TEND</t>
  </si>
  <si>
    <t>2050 - S1</t>
  </si>
  <si>
    <t>2050 - S2</t>
  </si>
  <si>
    <t>2050 - S3</t>
  </si>
  <si>
    <t>2050 - S4</t>
  </si>
  <si>
    <t>Bois Forêt</t>
  </si>
  <si>
    <t>Bois Hors Forêt</t>
  </si>
  <si>
    <t>Cultures lignocellulosiques (TCR, miscanthus…)</t>
  </si>
  <si>
    <t>Résidus culture (pailles…)</t>
  </si>
  <si>
    <t>Prod/Co-prod agricoles (biocarb convent)</t>
  </si>
  <si>
    <t>Prod/Co-prod agricoles (méthanisation)</t>
  </si>
  <si>
    <t>Autres (bous, OM, IAA, issues silos, algues)</t>
  </si>
  <si>
    <t>Autres (boues, OM, IAA, issues silos, algues)</t>
  </si>
  <si>
    <t>Betteraves</t>
  </si>
  <si>
    <t>Céréales</t>
  </si>
  <si>
    <t>Maïs</t>
  </si>
  <si>
    <t>Oléagineux</t>
  </si>
  <si>
    <t>Déchets lipidiques</t>
  </si>
  <si>
    <t>Déchets bois / Liqueur noire</t>
  </si>
  <si>
    <t>Bois (forêt, hors forêt)</t>
  </si>
  <si>
    <t>Pailles</t>
  </si>
  <si>
    <t>AME 2023 run 1</t>
  </si>
  <si>
    <t>AMS 2023 run 1</t>
  </si>
  <si>
    <t>RUN1</t>
  </si>
  <si>
    <t>RUN2</t>
  </si>
  <si>
    <t>Autre biomasse agricole</t>
  </si>
  <si>
    <t>2030 AME run1</t>
  </si>
  <si>
    <t>2030 AME run2</t>
  </si>
  <si>
    <t>2050 AME run1</t>
  </si>
  <si>
    <t>2050 AME run2</t>
  </si>
  <si>
    <t>2030 AMS run1</t>
  </si>
  <si>
    <t>2030 AMS run1bis</t>
  </si>
  <si>
    <t>2050 AMS run1</t>
  </si>
  <si>
    <t>2050 AMS run1bis</t>
  </si>
  <si>
    <t>Carburants synthétiques</t>
  </si>
  <si>
    <t>Gaz synthétique</t>
  </si>
  <si>
    <t>Davantage orienté méthanisation pour compenser la modif sur le lignocellulosique</t>
  </si>
  <si>
    <t>augmentation des parts biocarb et pyro "pour coller" à la demande</t>
  </si>
  <si>
    <t>ne se prête pas trop à la méthanisation =&gt; orienté biocarb (cf remarque MASA, SD2). INRAe dit 60% biocarb 40% combustion en 2050.</t>
  </si>
  <si>
    <t>calculateur</t>
  </si>
  <si>
    <t>Solagro</t>
  </si>
  <si>
    <t>INRAe</t>
  </si>
  <si>
    <t>Déjà compté par Solargro : mettre 1</t>
  </si>
  <si>
    <t>ADEME / modélisation déchets</t>
  </si>
  <si>
    <t>SD2</t>
  </si>
  <si>
    <t>Possible MtMS</t>
  </si>
  <si>
    <t xml:space="preserve">bois </t>
  </si>
  <si>
    <t>déchets bois</t>
  </si>
  <si>
    <t>MWh PCI / m3</t>
  </si>
  <si>
    <t>MWh PCS / m3</t>
  </si>
  <si>
    <t>Source : calculateur forêt bois AMS run2 central</t>
  </si>
  <si>
    <t>SDES : 122,7 en 2021 (bilan 2023)</t>
  </si>
  <si>
    <t>AMS 2023 run 2</t>
  </si>
  <si>
    <t>AMSrun2</t>
  </si>
  <si>
    <t>AMS 2023 – run2</t>
  </si>
  <si>
    <t>AMS run2 provisoire</t>
  </si>
  <si>
    <t>AMS (run2)</t>
  </si>
  <si>
    <t>Réseaux de chaleur</t>
  </si>
  <si>
    <t>Total conso TWh hors 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</si>
</sst>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\ %"/>
    <numFmt numFmtId="166" formatCode="_-* #,##0.00_-;\-* #,##0.00_-;_-* \-??_-;_-@_-"/>
    <numFmt numFmtId="167" formatCode="_-* #,##0.00\ _€_-;\-* #,##0.00\ _€_-;_-* \-??\ _€_-;_-@_-"/>
    <numFmt numFmtId="168" formatCode="_-* #,##0.0\ _€_-;\-* #,##0.0\ _€_-;_-* \-??\ _€_-;_-@_-"/>
    <numFmt numFmtId="169" formatCode="_-* #,##0.0_-;\-* #,##0.0_-;_-* \-??_-;_-@_-"/>
  </numFmts>
  <fonts count="36" x14ac:knownFonts="1">
    <font>
      <sz val="10"/>
      <name val="Arial"/>
      <family val="2"/>
      <charset val="1"/>
    </font>
    <font>
      <sz val="11"/>
      <color rgb="FF262626"/>
      <name val="Calibri"/>
      <family val="2"/>
      <charset val="1"/>
    </font>
    <font>
      <sz val="16"/>
      <color rgb="FFF2F2F2"/>
      <name val="Calibri Light"/>
      <family val="1"/>
      <charset val="1"/>
    </font>
    <font>
      <sz val="10"/>
      <name val="Verdana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1"/>
      <color rgb="FFFFFFFF"/>
      <name val="Verdana"/>
      <family val="2"/>
      <charset val="1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b/>
      <sz val="9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Calibri"/>
      <family val="2"/>
      <charset val="1"/>
    </font>
    <font>
      <sz val="11"/>
      <name val="Arial"/>
      <family val="2"/>
      <charset val="1"/>
    </font>
    <font>
      <sz val="11"/>
      <name val="Calibri"/>
      <family val="2"/>
      <charset val="1"/>
    </font>
    <font>
      <i/>
      <sz val="11"/>
      <color rgb="FFFF0000"/>
      <name val="Calibri"/>
      <family val="2"/>
      <charset val="1"/>
    </font>
    <font>
      <i/>
      <sz val="10"/>
      <color rgb="FFFF0000"/>
      <name val="Arial"/>
      <family val="2"/>
      <charset val="1"/>
    </font>
    <font>
      <sz val="14"/>
      <color rgb="FFF2F2F2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  <charset val="1"/>
    </font>
    <font>
      <sz val="10"/>
      <color theme="5"/>
      <name val="Arial"/>
      <family val="2"/>
      <charset val="1"/>
    </font>
    <font>
      <sz val="10"/>
      <color theme="7"/>
      <name val="Arial"/>
      <family val="2"/>
      <charset val="1"/>
    </font>
    <font>
      <sz val="10"/>
      <color theme="9" tint="-0.249977111117893"/>
      <name val="Arial"/>
      <family val="2"/>
      <charset val="1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A8DEF3"/>
        <bgColor rgb="FF9DC3E6"/>
      </patternFill>
    </fill>
    <fill>
      <patternFill patternType="solid">
        <fgColor rgb="FF60497A"/>
        <bgColor rgb="FF595959"/>
      </patternFill>
    </fill>
    <fill>
      <patternFill patternType="solid">
        <fgColor rgb="FFEBF1DE"/>
        <bgColor rgb="FFF2F2F2"/>
      </patternFill>
    </fill>
    <fill>
      <patternFill patternType="solid">
        <fgColor rgb="FF9DC3E6"/>
        <bgColor rgb="FF98B8DF"/>
      </patternFill>
    </fill>
    <fill>
      <patternFill patternType="solid">
        <fgColor rgb="FFFFC000"/>
        <bgColor rgb="FFE3AB00"/>
      </patternFill>
    </fill>
    <fill>
      <patternFill patternType="solid">
        <fgColor rgb="FF14A2D2"/>
        <bgColor rgb="FF5B9BD5"/>
      </patternFill>
    </fill>
    <fill>
      <patternFill patternType="solid">
        <fgColor rgb="FFFFFFFF"/>
        <bgColor rgb="FFF2F2F2"/>
      </patternFill>
    </fill>
    <fill>
      <patternFill patternType="solid">
        <fgColor rgb="FF7ADDF6"/>
        <bgColor rgb="FFA8DEF3"/>
      </patternFill>
    </fill>
    <fill>
      <patternFill patternType="solid">
        <fgColor rgb="FFFFFF00"/>
        <bgColor rgb="FFFFC000"/>
      </patternFill>
    </fill>
    <fill>
      <patternFill patternType="solid">
        <fgColor rgb="FFD8E4BC"/>
        <bgColor rgb="FFD9D9D9"/>
      </patternFill>
    </fill>
    <fill>
      <patternFill patternType="solid">
        <fgColor rgb="FFD6DCE5"/>
        <bgColor rgb="FFD9D9D9"/>
      </patternFill>
    </fill>
    <fill>
      <patternFill patternType="solid">
        <fgColor rgb="FFF8CBAD"/>
        <bgColor rgb="FFFFD087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6" fontId="20" fillId="0" borderId="0" applyBorder="0" applyProtection="0"/>
    <xf numFmtId="165" fontId="20" fillId="0" borderId="0" applyBorder="0" applyProtection="0"/>
    <xf numFmtId="3" fontId="1" fillId="2" borderId="0">
      <alignment horizontal="center" vertical="center"/>
      <protection locked="0"/>
    </xf>
    <xf numFmtId="3" fontId="2" fillId="3" borderId="0">
      <alignment vertical="center"/>
    </xf>
    <xf numFmtId="3" fontId="1" fillId="4" borderId="0">
      <alignment horizontal="left" vertical="center"/>
      <protection locked="0"/>
    </xf>
    <xf numFmtId="0" fontId="20" fillId="0" borderId="0"/>
    <xf numFmtId="0" fontId="3" fillId="0" borderId="0"/>
    <xf numFmtId="0" fontId="23" fillId="0" borderId="0"/>
  </cellStyleXfs>
  <cellXfs count="191">
    <xf numFmtId="0" fontId="0" fillId="0" borderId="0" xfId="0"/>
    <xf numFmtId="0" fontId="4" fillId="0" borderId="0" xfId="0" applyFont="1"/>
    <xf numFmtId="0" fontId="5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0" fillId="0" borderId="0" xfId="0" applyFont="1" applyBorder="1"/>
    <xf numFmtId="0" fontId="0" fillId="0" borderId="2" xfId="0" applyFont="1" applyBorder="1"/>
    <xf numFmtId="0" fontId="4" fillId="0" borderId="1" xfId="0" applyFont="1" applyBorder="1" applyAlignment="1">
      <alignment horizontal="center"/>
    </xf>
    <xf numFmtId="165" fontId="0" fillId="0" borderId="0" xfId="0" applyNumberFormat="1"/>
    <xf numFmtId="0" fontId="0" fillId="0" borderId="1" xfId="0" applyFont="1" applyBorder="1" applyAlignment="1">
      <alignment horizontal="center"/>
    </xf>
    <xf numFmtId="0" fontId="4" fillId="0" borderId="1" xfId="0" applyFont="1" applyBorder="1"/>
    <xf numFmtId="165" fontId="0" fillId="0" borderId="1" xfId="0" applyNumberFormat="1" applyBorder="1"/>
    <xf numFmtId="9" fontId="0" fillId="0" borderId="1" xfId="0" applyNumberFormat="1" applyBorder="1"/>
    <xf numFmtId="165" fontId="0" fillId="0" borderId="1" xfId="2" applyFont="1" applyBorder="1" applyAlignment="1" applyProtection="1"/>
    <xf numFmtId="166" fontId="0" fillId="0" borderId="1" xfId="1" applyFont="1" applyBorder="1" applyAlignment="1" applyProtection="1"/>
    <xf numFmtId="166" fontId="0" fillId="0" borderId="0" xfId="0" applyNumberFormat="1"/>
    <xf numFmtId="167" fontId="0" fillId="0" borderId="1" xfId="0" applyNumberFormat="1" applyBorder="1"/>
    <xf numFmtId="167" fontId="0" fillId="0" borderId="0" xfId="0" applyNumberFormat="1"/>
    <xf numFmtId="168" fontId="0" fillId="0" borderId="1" xfId="0" applyNumberFormat="1" applyBorder="1"/>
    <xf numFmtId="0" fontId="4" fillId="5" borderId="0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/>
    <xf numFmtId="2" fontId="0" fillId="0" borderId="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0" xfId="0" applyBorder="1"/>
    <xf numFmtId="2" fontId="0" fillId="0" borderId="7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4" fillId="0" borderId="5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2" fontId="0" fillId="0" borderId="9" xfId="0" applyNumberFormat="1" applyFont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0" fillId="0" borderId="0" xfId="2" applyFont="1" applyBorder="1" applyAlignment="1" applyProtection="1"/>
    <xf numFmtId="0" fontId="6" fillId="7" borderId="0" xfId="0" applyFont="1" applyFill="1"/>
    <xf numFmtId="0" fontId="0" fillId="7" borderId="0" xfId="0" applyFill="1"/>
    <xf numFmtId="0" fontId="0" fillId="8" borderId="0" xfId="0" applyFill="1"/>
    <xf numFmtId="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/>
    </xf>
    <xf numFmtId="164" fontId="10" fillId="8" borderId="1" xfId="0" applyNumberFormat="1" applyFont="1" applyFill="1" applyBorder="1" applyAlignment="1">
      <alignment horizontal="right"/>
    </xf>
    <xf numFmtId="164" fontId="8" fillId="8" borderId="1" xfId="0" applyNumberFormat="1" applyFont="1" applyFill="1" applyBorder="1" applyAlignment="1">
      <alignment horizontal="right"/>
    </xf>
    <xf numFmtId="0" fontId="8" fillId="9" borderId="1" xfId="0" applyFont="1" applyFill="1" applyBorder="1" applyAlignment="1">
      <alignment horizontal="left" vertical="center"/>
    </xf>
    <xf numFmtId="164" fontId="8" fillId="9" borderId="1" xfId="0" applyNumberFormat="1" applyFont="1" applyFill="1" applyBorder="1" applyAlignment="1">
      <alignment horizontal="right"/>
    </xf>
    <xf numFmtId="0" fontId="8" fillId="0" borderId="12" xfId="0" applyFont="1" applyBorder="1" applyAlignment="1">
      <alignment horizontal="left" vertical="center"/>
    </xf>
    <xf numFmtId="164" fontId="8" fillId="0" borderId="12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right"/>
    </xf>
    <xf numFmtId="164" fontId="0" fillId="8" borderId="0" xfId="0" applyNumberFormat="1" applyFill="1"/>
    <xf numFmtId="2" fontId="0" fillId="0" borderId="0" xfId="0" applyNumberFormat="1"/>
    <xf numFmtId="0" fontId="0" fillId="10" borderId="0" xfId="0" applyFont="1" applyFill="1"/>
    <xf numFmtId="0" fontId="0" fillId="0" borderId="1" xfId="0" applyFont="1" applyBorder="1"/>
    <xf numFmtId="164" fontId="0" fillId="0" borderId="1" xfId="0" applyNumberFormat="1" applyFont="1" applyBorder="1"/>
    <xf numFmtId="0" fontId="11" fillId="0" borderId="0" xfId="0" applyFont="1"/>
    <xf numFmtId="0" fontId="0" fillId="0" borderId="13" xfId="0" applyFont="1" applyBorder="1"/>
    <xf numFmtId="0" fontId="12" fillId="0" borderId="13" xfId="0" applyFont="1" applyBorder="1"/>
    <xf numFmtId="164" fontId="12" fillId="0" borderId="13" xfId="0" applyNumberFormat="1" applyFont="1" applyBorder="1" applyAlignment="1">
      <alignment horizontal="center"/>
    </xf>
    <xf numFmtId="0" fontId="13" fillId="11" borderId="0" xfId="7" applyFont="1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2" fillId="0" borderId="14" xfId="0" applyFont="1" applyBorder="1"/>
    <xf numFmtId="164" fontId="12" fillId="0" borderId="14" xfId="0" applyNumberFormat="1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164" fontId="0" fillId="0" borderId="14" xfId="0" applyNumberFormat="1" applyBorder="1"/>
    <xf numFmtId="0" fontId="5" fillId="0" borderId="0" xfId="0" applyFont="1"/>
    <xf numFmtId="1" fontId="13" fillId="12" borderId="14" xfId="0" applyNumberFormat="1" applyFont="1" applyFill="1" applyBorder="1" applyAlignment="1">
      <alignment horizontal="center" vertical="center"/>
    </xf>
    <xf numFmtId="0" fontId="15" fillId="4" borderId="0" xfId="7" applyFont="1" applyFill="1"/>
    <xf numFmtId="1" fontId="15" fillId="12" borderId="14" xfId="0" applyNumberFormat="1" applyFont="1" applyFill="1" applyBorder="1" applyAlignment="1">
      <alignment horizontal="center" vertical="center"/>
    </xf>
    <xf numFmtId="1" fontId="15" fillId="12" borderId="0" xfId="0" applyNumberFormat="1" applyFont="1" applyFill="1" applyAlignment="1">
      <alignment horizontal="center" vertical="center"/>
    </xf>
    <xf numFmtId="1" fontId="15" fillId="12" borderId="16" xfId="0" applyNumberFormat="1" applyFont="1" applyFill="1" applyBorder="1" applyAlignment="1">
      <alignment horizontal="center" vertical="center"/>
    </xf>
    <xf numFmtId="0" fontId="16" fillId="4" borderId="0" xfId="7" applyFont="1" applyFill="1"/>
    <xf numFmtId="0" fontId="17" fillId="0" borderId="0" xfId="0" applyFont="1"/>
    <xf numFmtId="1" fontId="16" fillId="12" borderId="14" xfId="0" applyNumberFormat="1" applyFont="1" applyFill="1" applyBorder="1" applyAlignment="1">
      <alignment horizontal="center" vertical="center"/>
    </xf>
    <xf numFmtId="0" fontId="17" fillId="0" borderId="15" xfId="0" applyFont="1" applyBorder="1"/>
    <xf numFmtId="1" fontId="16" fillId="12" borderId="0" xfId="0" applyNumberFormat="1" applyFont="1" applyFill="1" applyAlignment="1">
      <alignment horizontal="center" vertical="center"/>
    </xf>
    <xf numFmtId="1" fontId="16" fillId="12" borderId="16" xfId="0" applyNumberFormat="1" applyFont="1" applyFill="1" applyBorder="1" applyAlignment="1">
      <alignment horizontal="center" vertical="center"/>
    </xf>
    <xf numFmtId="3" fontId="18" fillId="3" borderId="0" xfId="4" applyFont="1">
      <alignment vertical="center"/>
    </xf>
    <xf numFmtId="3" fontId="18" fillId="3" borderId="0" xfId="4" applyFont="1" applyAlignment="1">
      <alignment horizontal="center" vertical="center"/>
    </xf>
    <xf numFmtId="3" fontId="1" fillId="4" borderId="0" xfId="5" applyFont="1">
      <alignment horizontal="left" vertical="center"/>
      <protection locked="0"/>
    </xf>
    <xf numFmtId="3" fontId="1" fillId="4" borderId="0" xfId="5" applyAlignment="1">
      <alignment horizontal="center" vertical="center"/>
      <protection locked="0"/>
    </xf>
    <xf numFmtId="3" fontId="1" fillId="2" borderId="0" xfId="3">
      <alignment horizontal="center" vertical="center"/>
      <protection locked="0"/>
    </xf>
    <xf numFmtId="0" fontId="15" fillId="13" borderId="0" xfId="7" applyFont="1" applyFill="1"/>
    <xf numFmtId="0" fontId="0" fillId="13" borderId="0" xfId="0" applyFill="1"/>
    <xf numFmtId="1" fontId="15" fillId="13" borderId="14" xfId="0" applyNumberFormat="1" applyFont="1" applyFill="1" applyBorder="1" applyAlignment="1">
      <alignment horizontal="center" vertical="center"/>
    </xf>
    <xf numFmtId="0" fontId="0" fillId="13" borderId="15" xfId="0" applyFill="1" applyBorder="1"/>
    <xf numFmtId="1" fontId="15" fillId="13" borderId="0" xfId="0" applyNumberFormat="1" applyFont="1" applyFill="1" applyAlignment="1">
      <alignment horizontal="center" vertical="center"/>
    </xf>
    <xf numFmtId="1" fontId="15" fillId="13" borderId="16" xfId="0" applyNumberFormat="1" applyFont="1" applyFill="1" applyBorder="1" applyAlignment="1">
      <alignment horizontal="center" vertical="center"/>
    </xf>
    <xf numFmtId="0" fontId="12" fillId="0" borderId="17" xfId="0" applyFont="1" applyBorder="1"/>
    <xf numFmtId="164" fontId="12" fillId="0" borderId="17" xfId="0" applyNumberFormat="1" applyFont="1" applyBorder="1" applyAlignment="1">
      <alignment horizontal="center"/>
    </xf>
    <xf numFmtId="1" fontId="13" fillId="12" borderId="0" xfId="0" applyNumberFormat="1" applyFont="1" applyFill="1" applyAlignment="1">
      <alignment horizontal="center" vertical="center"/>
    </xf>
    <xf numFmtId="1" fontId="15" fillId="12" borderId="17" xfId="0" applyNumberFormat="1" applyFont="1" applyFill="1" applyBorder="1" applyAlignment="1">
      <alignment horizontal="center" vertical="center"/>
    </xf>
    <xf numFmtId="0" fontId="0" fillId="0" borderId="18" xfId="0" applyBorder="1"/>
    <xf numFmtId="1" fontId="15" fillId="12" borderId="19" xfId="0" applyNumberFormat="1" applyFont="1" applyFill="1" applyBorder="1" applyAlignment="1">
      <alignment horizontal="center" vertical="center"/>
    </xf>
    <xf numFmtId="1" fontId="15" fillId="12" borderId="20" xfId="0" applyNumberFormat="1" applyFont="1" applyFill="1" applyBorder="1" applyAlignment="1">
      <alignment horizontal="center" vertical="center"/>
    </xf>
    <xf numFmtId="0" fontId="0" fillId="13" borderId="0" xfId="0" applyFill="1" applyAlignment="1">
      <alignment horizontal="center"/>
    </xf>
    <xf numFmtId="1" fontId="0" fillId="13" borderId="0" xfId="0" applyNumberFormat="1" applyFill="1" applyAlignment="1">
      <alignment horizontal="center"/>
    </xf>
    <xf numFmtId="1" fontId="0" fillId="0" borderId="0" xfId="0" applyNumberFormat="1"/>
    <xf numFmtId="0" fontId="19" fillId="0" borderId="0" xfId="0" applyFont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1" xfId="0" applyFont="1" applyBorder="1" applyAlignment="1">
      <alignment vertical="center" wrapText="1"/>
    </xf>
    <xf numFmtId="0" fontId="0" fillId="0" borderId="23" xfId="0" applyBorder="1" applyAlignment="1">
      <alignment horizontal="right" vertical="center"/>
    </xf>
    <xf numFmtId="0" fontId="0" fillId="0" borderId="24" xfId="0" applyFont="1" applyBorder="1" applyAlignment="1">
      <alignment vertical="center" wrapText="1"/>
    </xf>
    <xf numFmtId="0" fontId="0" fillId="0" borderId="23" xfId="0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0" fillId="0" borderId="21" xfId="0" applyFont="1" applyBorder="1" applyAlignment="1">
      <alignment vertical="center"/>
    </xf>
    <xf numFmtId="0" fontId="0" fillId="0" borderId="22" xfId="0" applyBorder="1" applyAlignment="1">
      <alignment horizontal="right" vertical="center"/>
    </xf>
    <xf numFmtId="0" fontId="0" fillId="0" borderId="24" xfId="0" applyFont="1" applyBorder="1" applyAlignment="1">
      <alignment vertical="center"/>
    </xf>
    <xf numFmtId="0" fontId="22" fillId="0" borderId="1" xfId="0" applyFont="1" applyBorder="1"/>
    <xf numFmtId="0" fontId="0" fillId="0" borderId="0" xfId="0" applyFill="1" applyBorder="1"/>
    <xf numFmtId="0" fontId="0" fillId="0" borderId="2" xfId="0" applyFill="1" applyBorder="1"/>
    <xf numFmtId="0" fontId="21" fillId="0" borderId="1" xfId="0" applyFont="1" applyBorder="1" applyAlignment="1">
      <alignment horizontal="center"/>
    </xf>
    <xf numFmtId="164" fontId="27" fillId="0" borderId="1" xfId="8" applyNumberFormat="1" applyFont="1" applyBorder="1" applyAlignment="1">
      <alignment horizontal="right"/>
    </xf>
    <xf numFmtId="164" fontId="26" fillId="14" borderId="1" xfId="8" applyNumberFormat="1" applyFont="1" applyFill="1" applyBorder="1" applyAlignment="1">
      <alignment horizontal="right"/>
    </xf>
    <xf numFmtId="164" fontId="25" fillId="14" borderId="1" xfId="8" applyNumberFormat="1" applyFont="1" applyFill="1" applyBorder="1" applyAlignment="1">
      <alignment horizontal="right"/>
    </xf>
    <xf numFmtId="164" fontId="25" fillId="15" borderId="1" xfId="8" applyNumberFormat="1" applyFont="1" applyFill="1" applyBorder="1" applyAlignment="1">
      <alignment horizontal="right"/>
    </xf>
    <xf numFmtId="164" fontId="25" fillId="0" borderId="12" xfId="8" applyNumberFormat="1" applyFont="1" applyBorder="1" applyAlignment="1">
      <alignment horizontal="right"/>
    </xf>
    <xf numFmtId="164" fontId="24" fillId="0" borderId="1" xfId="8" applyNumberFormat="1" applyFont="1" applyBorder="1" applyAlignment="1">
      <alignment horizontal="right"/>
    </xf>
    <xf numFmtId="164" fontId="27" fillId="0" borderId="1" xfId="8" applyNumberFormat="1" applyFont="1" applyBorder="1" applyAlignment="1">
      <alignment horizontal="right"/>
    </xf>
    <xf numFmtId="164" fontId="26" fillId="14" borderId="1" xfId="8" applyNumberFormat="1" applyFont="1" applyFill="1" applyBorder="1" applyAlignment="1">
      <alignment horizontal="right"/>
    </xf>
    <xf numFmtId="164" fontId="25" fillId="14" borderId="1" xfId="8" applyNumberFormat="1" applyFont="1" applyFill="1" applyBorder="1" applyAlignment="1">
      <alignment horizontal="right"/>
    </xf>
    <xf numFmtId="164" fontId="25" fillId="15" borderId="1" xfId="8" applyNumberFormat="1" applyFont="1" applyFill="1" applyBorder="1" applyAlignment="1">
      <alignment horizontal="right"/>
    </xf>
    <xf numFmtId="164" fontId="25" fillId="0" borderId="12" xfId="8" applyNumberFormat="1" applyFont="1" applyBorder="1" applyAlignment="1">
      <alignment horizontal="right"/>
    </xf>
    <xf numFmtId="164" fontId="24" fillId="0" borderId="1" xfId="8" applyNumberFormat="1" applyFont="1" applyBorder="1" applyAlignment="1">
      <alignment horizontal="right"/>
    </xf>
    <xf numFmtId="164" fontId="27" fillId="0" borderId="1" xfId="8" applyNumberFormat="1" applyFont="1" applyBorder="1" applyAlignment="1">
      <alignment horizontal="right"/>
    </xf>
    <xf numFmtId="164" fontId="26" fillId="14" borderId="1" xfId="8" applyNumberFormat="1" applyFont="1" applyFill="1" applyBorder="1" applyAlignment="1">
      <alignment horizontal="right"/>
    </xf>
    <xf numFmtId="164" fontId="25" fillId="14" borderId="1" xfId="8" applyNumberFormat="1" applyFont="1" applyFill="1" applyBorder="1" applyAlignment="1">
      <alignment horizontal="right"/>
    </xf>
    <xf numFmtId="164" fontId="25" fillId="15" borderId="1" xfId="8" applyNumberFormat="1" applyFont="1" applyFill="1" applyBorder="1" applyAlignment="1">
      <alignment horizontal="right"/>
    </xf>
    <xf numFmtId="164" fontId="25" fillId="0" borderId="12" xfId="8" applyNumberFormat="1" applyFont="1" applyBorder="1" applyAlignment="1">
      <alignment horizontal="right"/>
    </xf>
    <xf numFmtId="164" fontId="24" fillId="0" borderId="1" xfId="8" applyNumberFormat="1" applyFont="1" applyBorder="1" applyAlignment="1">
      <alignment horizontal="right"/>
    </xf>
    <xf numFmtId="164" fontId="27" fillId="14" borderId="1" xfId="8" applyNumberFormat="1" applyFont="1" applyFill="1" applyBorder="1" applyAlignment="1">
      <alignment horizontal="right"/>
    </xf>
    <xf numFmtId="164" fontId="27" fillId="0" borderId="1" xfId="8" applyNumberFormat="1" applyFont="1" applyBorder="1" applyAlignment="1">
      <alignment horizontal="right"/>
    </xf>
    <xf numFmtId="164" fontId="26" fillId="14" borderId="1" xfId="8" applyNumberFormat="1" applyFont="1" applyFill="1" applyBorder="1" applyAlignment="1">
      <alignment horizontal="right"/>
    </xf>
    <xf numFmtId="164" fontId="25" fillId="14" borderId="1" xfId="8" applyNumberFormat="1" applyFont="1" applyFill="1" applyBorder="1" applyAlignment="1">
      <alignment horizontal="right"/>
    </xf>
    <xf numFmtId="164" fontId="25" fillId="15" borderId="1" xfId="8" applyNumberFormat="1" applyFont="1" applyFill="1" applyBorder="1" applyAlignment="1">
      <alignment horizontal="right"/>
    </xf>
    <xf numFmtId="164" fontId="25" fillId="0" borderId="12" xfId="8" applyNumberFormat="1" applyFont="1" applyBorder="1" applyAlignment="1">
      <alignment horizontal="right"/>
    </xf>
    <xf numFmtId="164" fontId="24" fillId="0" borderId="1" xfId="8" applyNumberFormat="1" applyFont="1" applyBorder="1" applyAlignment="1">
      <alignment horizontal="right"/>
    </xf>
    <xf numFmtId="9" fontId="28" fillId="0" borderId="1" xfId="2" applyNumberFormat="1" applyFont="1" applyBorder="1" applyAlignment="1" applyProtection="1"/>
    <xf numFmtId="9" fontId="28" fillId="0" borderId="1" xfId="0" applyNumberFormat="1" applyFont="1" applyBorder="1"/>
    <xf numFmtId="2" fontId="28" fillId="0" borderId="1" xfId="0" applyNumberFormat="1" applyFont="1" applyBorder="1" applyAlignment="1">
      <alignment horizontal="center"/>
    </xf>
    <xf numFmtId="169" fontId="20" fillId="0" borderId="1" xfId="1" applyNumberFormat="1" applyBorder="1"/>
    <xf numFmtId="169" fontId="0" fillId="0" borderId="0" xfId="0" applyNumberFormat="1"/>
    <xf numFmtId="165" fontId="0" fillId="16" borderId="1" xfId="0" applyNumberFormat="1" applyFill="1" applyBorder="1"/>
    <xf numFmtId="165" fontId="0" fillId="16" borderId="1" xfId="2" applyFont="1" applyFill="1" applyBorder="1" applyAlignment="1" applyProtection="1"/>
    <xf numFmtId="165" fontId="30" fillId="0" borderId="1" xfId="0" applyNumberFormat="1" applyFont="1" applyBorder="1"/>
    <xf numFmtId="165" fontId="30" fillId="0" borderId="1" xfId="2" applyFont="1" applyBorder="1" applyAlignment="1" applyProtection="1"/>
    <xf numFmtId="9" fontId="0" fillId="16" borderId="1" xfId="0" applyNumberFormat="1" applyFill="1" applyBorder="1"/>
    <xf numFmtId="0" fontId="30" fillId="0" borderId="0" xfId="0" applyFont="1"/>
    <xf numFmtId="9" fontId="29" fillId="0" borderId="1" xfId="0" applyNumberFormat="1" applyFont="1" applyBorder="1"/>
    <xf numFmtId="0" fontId="29" fillId="0" borderId="1" xfId="0" applyFont="1" applyBorder="1"/>
    <xf numFmtId="0" fontId="31" fillId="0" borderId="0" xfId="0" applyFont="1"/>
    <xf numFmtId="0" fontId="29" fillId="0" borderId="0" xfId="0" applyFont="1"/>
    <xf numFmtId="1" fontId="32" fillId="17" borderId="0" xfId="0" applyNumberFormat="1" applyFont="1" applyFill="1" applyAlignment="1">
      <alignment horizontal="center" vertical="center"/>
    </xf>
    <xf numFmtId="9" fontId="0" fillId="0" borderId="0" xfId="0" applyNumberFormat="1"/>
    <xf numFmtId="0" fontId="35" fillId="0" borderId="1" xfId="0" applyFont="1" applyBorder="1"/>
    <xf numFmtId="164" fontId="35" fillId="0" borderId="1" xfId="0" applyNumberFormat="1" applyFont="1" applyBorder="1"/>
    <xf numFmtId="0" fontId="35" fillId="0" borderId="0" xfId="0" applyFont="1" applyBorder="1"/>
    <xf numFmtId="164" fontId="35" fillId="0" borderId="1" xfId="0" quotePrefix="1" applyNumberFormat="1" applyFont="1" applyBorder="1"/>
    <xf numFmtId="9" fontId="28" fillId="18" borderId="1" xfId="0" applyNumberFormat="1" applyFont="1" applyFill="1" applyBorder="1"/>
    <xf numFmtId="9" fontId="28" fillId="18" borderId="1" xfId="2" applyNumberFormat="1" applyFont="1" applyFill="1" applyBorder="1" applyAlignment="1" applyProtection="1"/>
    <xf numFmtId="167" fontId="0" fillId="18" borderId="1" xfId="0" applyNumberFormat="1" applyFill="1" applyBorder="1"/>
    <xf numFmtId="164" fontId="35" fillId="18" borderId="1" xfId="0" applyNumberFormat="1" applyFont="1" applyFill="1" applyBorder="1"/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25" fillId="0" borderId="26" xfId="8" applyFont="1" applyBorder="1" applyAlignment="1">
      <alignment horizontal="center" vertical="center" wrapText="1"/>
    </xf>
    <xf numFmtId="0" fontId="25" fillId="0" borderId="27" xfId="8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/>
    </xf>
  </cellXfs>
  <cellStyles count="9">
    <cellStyle name="ImportNbCtr" xfId="3"/>
    <cellStyle name="LigneTitre" xfId="4"/>
    <cellStyle name="ListeV" xfId="5"/>
    <cellStyle name="Milliers" xfId="1" builtinId="3"/>
    <cellStyle name="Normal" xfId="0" builtinId="0"/>
    <cellStyle name="Normal 2" xfId="6"/>
    <cellStyle name="Normal 2 2" xfId="7"/>
    <cellStyle name="Normal 3" xfId="8"/>
    <cellStyle name="Pourcentage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98B8DF"/>
      <rgbColor rgb="FF800000"/>
      <rgbColor rgb="FF008000"/>
      <rgbColor rgb="FF000080"/>
      <rgbColor rgb="FF997300"/>
      <rgbColor rgb="FF800080"/>
      <rgbColor rgb="FF3C65AE"/>
      <rgbColor rgb="FFBFBFBF"/>
      <rgbColor rgb="FF808080"/>
      <rgbColor rgb="FF90A2D3"/>
      <rgbColor rgb="FF595959"/>
      <rgbColor rgb="FFEBF1DE"/>
      <rgbColor rgb="FFF2F2F2"/>
      <rgbColor rgb="FF660066"/>
      <rgbColor rgb="FFA5A5A5"/>
      <rgbColor rgb="FF255E91"/>
      <rgbColor rgb="FFD6DCE5"/>
      <rgbColor rgb="FF000080"/>
      <rgbColor rgb="FFFF00FF"/>
      <rgbColor rgb="FFD9D9D9"/>
      <rgbColor rgb="FF00FFFF"/>
      <rgbColor rgb="FF800080"/>
      <rgbColor rgb="FF800000"/>
      <rgbColor rgb="FF5B9BD5"/>
      <rgbColor rgb="FF0000FF"/>
      <rgbColor rgb="FF7ADDF6"/>
      <rgbColor rgb="FFA8DEF3"/>
      <rgbColor rgb="FFD8E4BC"/>
      <rgbColor rgb="FFF8CBAD"/>
      <rgbColor rgb="FF9DC3E6"/>
      <rgbColor rgb="FFF1A78B"/>
      <rgbColor rgb="FFB3B3B3"/>
      <rgbColor rgb="FFFFD087"/>
      <rgbColor rgb="FF4472C4"/>
      <rgbColor rgb="FF14A2D2"/>
      <rgbColor rgb="FF70AD47"/>
      <rgbColor rgb="FFFFC000"/>
      <rgbColor rgb="FFE3AB00"/>
      <rgbColor rgb="FFED7D31"/>
      <rgbColor rgb="FF636363"/>
      <rgbColor rgb="FF929292"/>
      <rgbColor rgb="FF003366"/>
      <rgbColor rgb="FF639A3F"/>
      <rgbColor rgb="FF003300"/>
      <rgbColor rgb="FF404040"/>
      <rgbColor rgb="FF9E480E"/>
      <rgbColor rgb="FF8B8B8B"/>
      <rgbColor rgb="FF60497A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Consommation de biomasse en AMS 2050 (373TWh Ef)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Usages!$B$26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Usages!$W$26</c:f>
              <c:numCache>
                <c:formatCode>0\ 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90E-4B47-A066-D71D02ED011F}"/>
            </c:ext>
          </c:extLst>
        </c:ser>
        <c:ser>
          <c:idx val="1"/>
          <c:order val="1"/>
          <c:tx>
            <c:strRef>
              <c:f>Usages!$B$35</c:f>
              <c:strCache>
                <c:ptCount val="1"/>
                <c:pt idx="0">
                  <c:v>Industrie - non-énergétique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Usages!$W$35</c:f>
              <c:numCache>
                <c:formatCode>0\ 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90E-4B47-A066-D71D02ED011F}"/>
            </c:ext>
          </c:extLst>
        </c:ser>
        <c:ser>
          <c:idx val="2"/>
          <c:order val="2"/>
          <c:tx>
            <c:strRef>
              <c:f>Usages!$B$28</c:f>
              <c:strCache>
                <c:ptCount val="1"/>
                <c:pt idx="0">
                  <c:v>Résidentiel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Usages!$W$28</c:f>
              <c:numCache>
                <c:formatCode>0\ 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90E-4B47-A066-D71D02ED011F}"/>
            </c:ext>
          </c:extLst>
        </c:ser>
        <c:ser>
          <c:idx val="3"/>
          <c:order val="3"/>
          <c:tx>
            <c:strRef>
              <c:f>Usages!$B$33</c:f>
              <c:strCache>
                <c:ptCount val="1"/>
                <c:pt idx="0">
                  <c:v>Soutes internationales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Usages!$W$33</c:f>
              <c:numCache>
                <c:formatCode>0\ 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990E-4B47-A066-D71D02ED011F}"/>
            </c:ext>
          </c:extLst>
        </c:ser>
        <c:ser>
          <c:idx val="4"/>
          <c:order val="4"/>
          <c:tx>
            <c:strRef>
              <c:f>Usages!$B$32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Usages!$W$32</c:f>
              <c:numCache>
                <c:formatCode>0\ 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990E-4B47-A066-D71D02ED011F}"/>
            </c:ext>
          </c:extLst>
        </c:ser>
        <c:ser>
          <c:idx val="5"/>
          <c:order val="5"/>
          <c:tx>
            <c:strRef>
              <c:f>Usages!$B$27</c:f>
              <c:strCache>
                <c:ptCount val="1"/>
                <c:pt idx="0">
                  <c:v>Transports (hors soutes)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Usages!$W$27</c:f>
              <c:numCache>
                <c:formatCode>0\ 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990E-4B47-A066-D71D02ED011F}"/>
            </c:ext>
          </c:extLst>
        </c:ser>
        <c:ser>
          <c:idx val="6"/>
          <c:order val="6"/>
          <c:tx>
            <c:strRef>
              <c:f>Usages!$B$30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Usages!$W$30</c:f>
              <c:numCache>
                <c:formatCode>0\ 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990E-4B47-A066-D71D02ED011F}"/>
            </c:ext>
          </c:extLst>
        </c:ser>
        <c:ser>
          <c:idx val="7"/>
          <c:order val="7"/>
          <c:tx>
            <c:strRef>
              <c:f>Usages!$B$31</c:f>
              <c:strCache>
                <c:ptCount val="1"/>
                <c:pt idx="0">
                  <c:v>Production d'électricité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Usages!$W$31</c:f>
              <c:numCache>
                <c:formatCode>0\ 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990E-4B47-A066-D71D02ED011F}"/>
            </c:ext>
          </c:extLst>
        </c:ser>
        <c:ser>
          <c:idx val="8"/>
          <c:order val="8"/>
          <c:tx>
            <c:strRef>
              <c:f>Usages!$B$29</c:f>
              <c:strCache>
                <c:ptCount val="1"/>
                <c:pt idx="0">
                  <c:v>Tertiaire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Usages!$W$29</c:f>
              <c:numCache>
                <c:formatCode>0\ 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990E-4B47-A066-D71D02ED011F}"/>
            </c:ext>
          </c:extLst>
        </c:ser>
        <c:ser>
          <c:idx val="9"/>
          <c:order val="9"/>
          <c:tx>
            <c:strRef>
              <c:f>Usages!$B$34</c:f>
              <c:strCache>
                <c:ptCount val="1"/>
                <c:pt idx="0">
                  <c:v>Outre-mer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Usages!$W$34</c:f>
              <c:numCache>
                <c:formatCode>0\ 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990E-4B47-A066-D71D02ED0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808143"/>
        <c:axId val="89159061"/>
      </c:barChart>
      <c:catAx>
        <c:axId val="378081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159061"/>
        <c:crosses val="autoZero"/>
        <c:auto val="1"/>
        <c:lblAlgn val="ctr"/>
        <c:lblOffset val="100"/>
        <c:noMultiLvlLbl val="1"/>
      </c:catAx>
      <c:valAx>
        <c:axId val="8915906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7808143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Offre et demande de biomasse par vecteur en AMS dans le run 2 avec Outre-mer (énergie finale</a:t>
            </a:r>
            <a:r>
              <a:rPr lang="fr-FR" sz="1400" b="0" strike="noStrike" spc="-1" baseline="0">
                <a:solidFill>
                  <a:srgbClr val="595959"/>
                </a:solidFill>
                <a:latin typeface="Calibri"/>
              </a:rPr>
              <a:t> après conversions éventuelles)</a:t>
            </a:r>
            <a:endParaRPr lang="fr-FR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Usages!$C$25</c:f>
              <c:strCache>
                <c:ptCount val="1"/>
                <c:pt idx="0">
                  <c:v>liquide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560">
              <a:noFill/>
            </a:ln>
          </c:spPr>
          <c:cat>
            <c:numRef>
              <c:f>(Usages!$C$24,Usages!$G$24,Usages!$K$24,Usages!$O$24,Usages!$S$24)</c:f>
              <c:numCache>
                <c:formatCode>General</c:formatCode>
                <c:ptCount val="5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(Usages!$C$37,Usages!$G$37,Usages!$K$37,Usages!$O$37,Usages!$S$37)</c:f>
              <c:numCache>
                <c:formatCode>0.00</c:formatCode>
                <c:ptCount val="5"/>
                <c:pt idx="0">
                  <c:v>40.1</c:v>
                </c:pt>
                <c:pt idx="1">
                  <c:v>52.526094003667062</c:v>
                </c:pt>
                <c:pt idx="2">
                  <c:v>52.963588833641488</c:v>
                </c:pt>
                <c:pt idx="3">
                  <c:v>137.29333501352212</c:v>
                </c:pt>
                <c:pt idx="4">
                  <c:v>112.45776732805825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3-4123-94DF-57FC79E2C4D7}"/>
            </c:ext>
          </c:extLst>
        </c:ser>
        <c:ser>
          <c:idx val="1"/>
          <c:order val="1"/>
          <c:tx>
            <c:strRef>
              <c:f>Usages!$D$25</c:f>
              <c:strCache>
                <c:ptCount val="1"/>
                <c:pt idx="0">
                  <c:v>solide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560">
              <a:noFill/>
            </a:ln>
          </c:spPr>
          <c:cat>
            <c:numRef>
              <c:f>(Usages!$C$24,Usages!$G$24,Usages!$K$24,Usages!$O$24,Usages!$S$24)</c:f>
              <c:numCache>
                <c:formatCode>General</c:formatCode>
                <c:ptCount val="5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(Usages!$D$37,Usages!$H$37,Usages!$L$37,Usages!$P$37,Usages!$T$37)</c:f>
              <c:numCache>
                <c:formatCode>0.00</c:formatCode>
                <c:ptCount val="5"/>
                <c:pt idx="0">
                  <c:v>118.89999999999999</c:v>
                </c:pt>
                <c:pt idx="1">
                  <c:v>143.28767595303421</c:v>
                </c:pt>
                <c:pt idx="2">
                  <c:v>139.92249131510826</c:v>
                </c:pt>
                <c:pt idx="3">
                  <c:v>124.75789630523006</c:v>
                </c:pt>
                <c:pt idx="4">
                  <c:v>113.40073863548079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3-4123-94DF-57FC79E2C4D7}"/>
            </c:ext>
          </c:extLst>
        </c:ser>
        <c:ser>
          <c:idx val="2"/>
          <c:order val="2"/>
          <c:tx>
            <c:strRef>
              <c:f>Usages!$E$25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560">
              <a:noFill/>
            </a:ln>
          </c:spPr>
          <c:cat>
            <c:numRef>
              <c:f>(Usages!$C$24,Usages!$G$24,Usages!$K$24,Usages!$O$24,Usages!$S$24)</c:f>
              <c:numCache>
                <c:formatCode>General</c:formatCode>
                <c:ptCount val="5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(Usages!$E$37,Usages!$I$37,Usages!$M$37,Usages!$Q$37,Usages!$U$37)</c:f>
              <c:numCache>
                <c:formatCode>0.00</c:formatCode>
                <c:ptCount val="5"/>
                <c:pt idx="0">
                  <c:v>10</c:v>
                </c:pt>
                <c:pt idx="1">
                  <c:v>27.341677999060117</c:v>
                </c:pt>
                <c:pt idx="2">
                  <c:v>49.199945970314701</c:v>
                </c:pt>
                <c:pt idx="3">
                  <c:v>79.758045685205971</c:v>
                </c:pt>
                <c:pt idx="4">
                  <c:v>102.48759585304612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D3-4123-94DF-57FC79E2C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99989"/>
        <c:axId val="21047170"/>
      </c:areaChart>
      <c:barChart>
        <c:barDir val="col"/>
        <c:grouping val="stacked"/>
        <c:varyColors val="0"/>
        <c:ser>
          <c:idx val="3"/>
          <c:order val="3"/>
          <c:tx>
            <c:strRef>
              <c:f>Usages!$C$1</c:f>
              <c:strCache>
                <c:ptCount val="1"/>
                <c:pt idx="0">
                  <c:v>liquide - offre</c:v>
                </c:pt>
              </c:strCache>
            </c:strRef>
          </c:tx>
          <c:invertIfNegative val="0"/>
          <c:cat>
            <c:numRef>
              <c:f>(Usages!$C$24,Usages!$G$24,Usages!$K$24,Usages!$O$24,Usages!$S$24)</c:f>
              <c:numCache>
                <c:formatCode>General</c:formatCode>
                <c:ptCount val="5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(Usages!$C$40,Usages!$G$40,Usages!$K$40,Usages!$O$40,Usages!$S$40)</c:f>
              <c:numCache>
                <c:formatCode>0.00</c:formatCode>
                <c:ptCount val="5"/>
                <c:pt idx="0">
                  <c:v>39.147263567165062</c:v>
                </c:pt>
                <c:pt idx="1">
                  <c:v>44.734324997436772</c:v>
                </c:pt>
                <c:pt idx="2">
                  <c:v>50.399657398711895</c:v>
                </c:pt>
                <c:pt idx="3">
                  <c:v>68.78196003097672</c:v>
                </c:pt>
                <c:pt idx="4">
                  <c:v>90.212736440019839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D3-4123-94DF-57FC79E2C4D7}"/>
            </c:ext>
          </c:extLst>
        </c:ser>
        <c:ser>
          <c:idx val="4"/>
          <c:order val="4"/>
          <c:tx>
            <c:strRef>
              <c:f>Usages!$D$1</c:f>
              <c:strCache>
                <c:ptCount val="1"/>
                <c:pt idx="0">
                  <c:v>solide - offre</c:v>
                </c:pt>
              </c:strCache>
            </c:strRef>
          </c:tx>
          <c:invertIfNegative val="0"/>
          <c:cat>
            <c:numRef>
              <c:f>(Usages!$C$24,Usages!$G$24,Usages!$K$24,Usages!$O$24,Usages!$S$24)</c:f>
              <c:numCache>
                <c:formatCode>General</c:formatCode>
                <c:ptCount val="5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(Usages!$D$40,Usages!$H$40,Usages!$L$40,Usages!$P$40,Usages!$T$40)</c:f>
              <c:numCache>
                <c:formatCode>0.00</c:formatCode>
                <c:ptCount val="5"/>
                <c:pt idx="0">
                  <c:v>132.19579818797212</c:v>
                </c:pt>
                <c:pt idx="1">
                  <c:v>146.8925618968386</c:v>
                </c:pt>
                <c:pt idx="2">
                  <c:v>141.96977622353438</c:v>
                </c:pt>
                <c:pt idx="3">
                  <c:v>131.39011042857965</c:v>
                </c:pt>
                <c:pt idx="4">
                  <c:v>115.75706424713773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D3-4123-94DF-57FC79E2C4D7}"/>
            </c:ext>
          </c:extLst>
        </c:ser>
        <c:ser>
          <c:idx val="5"/>
          <c:order val="5"/>
          <c:tx>
            <c:strRef>
              <c:f>Usages!$E$1</c:f>
              <c:strCache>
                <c:ptCount val="1"/>
                <c:pt idx="0">
                  <c:v>gaz - offre</c:v>
                </c:pt>
              </c:strCache>
            </c:strRef>
          </c:tx>
          <c:invertIfNegative val="0"/>
          <c:cat>
            <c:numRef>
              <c:f>(Usages!$C$24,Usages!$G$24,Usages!$K$24,Usages!$O$24,Usages!$S$24)</c:f>
              <c:numCache>
                <c:formatCode>General</c:formatCode>
                <c:ptCount val="5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(Usages!$E$40,Usages!$I$40,Usages!$M$40,Usages!$Q$40,Usages!$U$40)</c:f>
              <c:numCache>
                <c:formatCode>0.00</c:formatCode>
                <c:ptCount val="5"/>
                <c:pt idx="0">
                  <c:v>7.1525630383470054</c:v>
                </c:pt>
                <c:pt idx="1">
                  <c:v>20.178500308421686</c:v>
                </c:pt>
                <c:pt idx="2">
                  <c:v>35.500538565778143</c:v>
                </c:pt>
                <c:pt idx="3">
                  <c:v>64.763339069531312</c:v>
                </c:pt>
                <c:pt idx="4">
                  <c:v>99.228350544152008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D3-4123-94DF-57FC79E2C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99989"/>
        <c:axId val="21047170"/>
      </c:barChart>
      <c:catAx>
        <c:axId val="660999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21047170"/>
        <c:crosses val="autoZero"/>
        <c:auto val="1"/>
        <c:lblAlgn val="ctr"/>
        <c:lblOffset val="100"/>
        <c:noMultiLvlLbl val="1"/>
      </c:catAx>
      <c:valAx>
        <c:axId val="21047170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6099989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Ressources en biomasse AMe run1 vs run2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'Comparaison run1'!$O$31</c:f>
              <c:strCache>
                <c:ptCount val="1"/>
                <c:pt idx="0">
                  <c:v>Biomasse forestière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'Comparaison run1'!$P$30:$T$30</c:f>
              <c:strCache>
                <c:ptCount val="5"/>
                <c:pt idx="0">
                  <c:v>2019</c:v>
                </c:pt>
                <c:pt idx="1">
                  <c:v>2030 AME run1</c:v>
                </c:pt>
                <c:pt idx="2">
                  <c:v>2030 AME run2</c:v>
                </c:pt>
                <c:pt idx="3">
                  <c:v>2050 AME run1</c:v>
                </c:pt>
                <c:pt idx="4">
                  <c:v>2050 AME run2</c:v>
                </c:pt>
              </c:strCache>
            </c:strRef>
          </c:cat>
          <c:val>
            <c:numRef>
              <c:f>'Comparaison run1'!$P$31:$T$31</c:f>
              <c:numCache>
                <c:formatCode>0.0</c:formatCode>
                <c:ptCount val="5"/>
                <c:pt idx="0">
                  <c:v>105.51147695202262</c:v>
                </c:pt>
                <c:pt idx="1">
                  <c:v>118.97611701387018</c:v>
                </c:pt>
                <c:pt idx="2">
                  <c:v>118.6540234132454</c:v>
                </c:pt>
                <c:pt idx="3">
                  <c:v>120.82007609561506</c:v>
                </c:pt>
                <c:pt idx="4">
                  <c:v>122.13660825729956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D-4058-9017-68AF958B1DC4}"/>
            </c:ext>
          </c:extLst>
        </c:ser>
        <c:ser>
          <c:idx val="1"/>
          <c:order val="1"/>
          <c:tx>
            <c:strRef>
              <c:f>'Comparaison run1'!$O$32</c:f>
              <c:strCache>
                <c:ptCount val="1"/>
                <c:pt idx="0">
                  <c:v>Bois hors forêt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'Comparaison run1'!$P$30:$T$30</c:f>
              <c:strCache>
                <c:ptCount val="5"/>
                <c:pt idx="0">
                  <c:v>2019</c:v>
                </c:pt>
                <c:pt idx="1">
                  <c:v>2030 AME run1</c:v>
                </c:pt>
                <c:pt idx="2">
                  <c:v>2030 AME run2</c:v>
                </c:pt>
                <c:pt idx="3">
                  <c:v>2050 AME run1</c:v>
                </c:pt>
                <c:pt idx="4">
                  <c:v>2050 AME run2</c:v>
                </c:pt>
              </c:strCache>
            </c:strRef>
          </c:cat>
          <c:val>
            <c:numRef>
              <c:f>'Comparaison run1'!$P$32:$T$32</c:f>
              <c:numCache>
                <c:formatCode>0.0</c:formatCode>
                <c:ptCount val="5"/>
                <c:pt idx="0">
                  <c:v>25.7</c:v>
                </c:pt>
                <c:pt idx="1">
                  <c:v>22.524544518575517</c:v>
                </c:pt>
                <c:pt idx="2">
                  <c:v>27.15</c:v>
                </c:pt>
                <c:pt idx="3">
                  <c:v>18.700570895563949</c:v>
                </c:pt>
                <c:pt idx="4">
                  <c:v>28.6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D-4058-9017-68AF958B1DC4}"/>
            </c:ext>
          </c:extLst>
        </c:ser>
        <c:ser>
          <c:idx val="2"/>
          <c:order val="2"/>
          <c:tx>
            <c:strRef>
              <c:f>'Comparaison run1'!$O$33</c:f>
              <c:strCache>
                <c:ptCount val="1"/>
                <c:pt idx="0">
                  <c:v>Résidus de culture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'Comparaison run1'!$P$30:$T$30</c:f>
              <c:strCache>
                <c:ptCount val="5"/>
                <c:pt idx="0">
                  <c:v>2019</c:v>
                </c:pt>
                <c:pt idx="1">
                  <c:v>2030 AME run1</c:v>
                </c:pt>
                <c:pt idx="2">
                  <c:v>2030 AME run2</c:v>
                </c:pt>
                <c:pt idx="3">
                  <c:v>2050 AME run1</c:v>
                </c:pt>
                <c:pt idx="4">
                  <c:v>2050 AME run2</c:v>
                </c:pt>
              </c:strCache>
            </c:strRef>
          </c:cat>
          <c:val>
            <c:numRef>
              <c:f>'Comparaison run1'!$P$33:$T$33</c:f>
              <c:numCache>
                <c:formatCode>0.0</c:formatCode>
                <c:ptCount val="5"/>
                <c:pt idx="0">
                  <c:v>8.3126758237303395</c:v>
                </c:pt>
                <c:pt idx="1">
                  <c:v>10.46034492725923</c:v>
                </c:pt>
                <c:pt idx="2">
                  <c:v>10.7</c:v>
                </c:pt>
                <c:pt idx="3">
                  <c:v>21.959106125381219</c:v>
                </c:pt>
                <c:pt idx="4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D-4058-9017-68AF958B1DC4}"/>
            </c:ext>
          </c:extLst>
        </c:ser>
        <c:ser>
          <c:idx val="3"/>
          <c:order val="3"/>
          <c:tx>
            <c:strRef>
              <c:f>'Comparaison run1'!$O$34</c:f>
              <c:strCache>
                <c:ptCount val="1"/>
                <c:pt idx="0">
                  <c:v>Cultures intermédiaires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'Comparaison run1'!$P$30:$T$30</c:f>
              <c:strCache>
                <c:ptCount val="5"/>
                <c:pt idx="0">
                  <c:v>2019</c:v>
                </c:pt>
                <c:pt idx="1">
                  <c:v>2030 AME run1</c:v>
                </c:pt>
                <c:pt idx="2">
                  <c:v>2030 AME run2</c:v>
                </c:pt>
                <c:pt idx="3">
                  <c:v>2050 AME run1</c:v>
                </c:pt>
                <c:pt idx="4">
                  <c:v>2050 AME run2</c:v>
                </c:pt>
              </c:strCache>
            </c:strRef>
          </c:cat>
          <c:val>
            <c:numRef>
              <c:f>'Comparaison run1'!$P$34:$T$34</c:f>
              <c:numCache>
                <c:formatCode>0.0</c:formatCode>
                <c:ptCount val="5"/>
                <c:pt idx="0">
                  <c:v>0.198367545075464</c:v>
                </c:pt>
                <c:pt idx="1">
                  <c:v>0.87190257165802798</c:v>
                </c:pt>
                <c:pt idx="2">
                  <c:v>4.9000000000000004</c:v>
                </c:pt>
                <c:pt idx="3">
                  <c:v>4.0267026813629601</c:v>
                </c:pt>
                <c:pt idx="4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D-4058-9017-68AF958B1DC4}"/>
            </c:ext>
          </c:extLst>
        </c:ser>
        <c:ser>
          <c:idx val="4"/>
          <c:order val="4"/>
          <c:tx>
            <c:strRef>
              <c:f>'Comparaison run1'!$O$35</c:f>
              <c:strCache>
                <c:ptCount val="1"/>
                <c:pt idx="0">
                  <c:v>Cultures lignocellulosiques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'Comparaison run1'!$P$30:$T$30</c:f>
              <c:strCache>
                <c:ptCount val="5"/>
                <c:pt idx="0">
                  <c:v>2019</c:v>
                </c:pt>
                <c:pt idx="1">
                  <c:v>2030 AME run1</c:v>
                </c:pt>
                <c:pt idx="2">
                  <c:v>2030 AME run2</c:v>
                </c:pt>
                <c:pt idx="3">
                  <c:v>2050 AME run1</c:v>
                </c:pt>
                <c:pt idx="4">
                  <c:v>2050 AME run2</c:v>
                </c:pt>
              </c:strCache>
            </c:strRef>
          </c:cat>
          <c:val>
            <c:numRef>
              <c:f>'Comparaison run1'!$P$35:$T$35</c:f>
              <c:numCache>
                <c:formatCode>_-* #\ ##0.0_-;\-* #\ ##0.0_-;_-* \-??_-;_-@_-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D-4058-9017-68AF958B1DC4}"/>
            </c:ext>
          </c:extLst>
        </c:ser>
        <c:ser>
          <c:idx val="5"/>
          <c:order val="5"/>
          <c:tx>
            <c:strRef>
              <c:f>'Comparaison run1'!$O$36</c:f>
              <c:strCache>
                <c:ptCount val="1"/>
                <c:pt idx="0">
                  <c:v>Autre biomasse agricole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'Comparaison run1'!$P$30:$T$30</c:f>
              <c:strCache>
                <c:ptCount val="5"/>
                <c:pt idx="0">
                  <c:v>2019</c:v>
                </c:pt>
                <c:pt idx="1">
                  <c:v>2030 AME run1</c:v>
                </c:pt>
                <c:pt idx="2">
                  <c:v>2030 AME run2</c:v>
                </c:pt>
                <c:pt idx="3">
                  <c:v>2050 AME run1</c:v>
                </c:pt>
                <c:pt idx="4">
                  <c:v>2050 AME run2</c:v>
                </c:pt>
              </c:strCache>
            </c:strRef>
          </c:cat>
          <c:val>
            <c:numRef>
              <c:f>'Comparaison run1'!$P$36:$T$36</c:f>
              <c:numCache>
                <c:formatCode>0.0</c:formatCode>
                <c:ptCount val="5"/>
                <c:pt idx="0">
                  <c:v>37.413305629177458</c:v>
                </c:pt>
                <c:pt idx="1">
                  <c:v>36.110534469030348</c:v>
                </c:pt>
                <c:pt idx="2">
                  <c:v>37.5</c:v>
                </c:pt>
                <c:pt idx="3">
                  <c:v>36.081016202293249</c:v>
                </c:pt>
                <c:pt idx="4">
                  <c:v>34.6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D-4058-9017-68AF958B1DC4}"/>
            </c:ext>
          </c:extLst>
        </c:ser>
        <c:ser>
          <c:idx val="6"/>
          <c:order val="6"/>
          <c:tx>
            <c:strRef>
              <c:f>'Comparaison run1'!$O$37</c:f>
              <c:strCache>
                <c:ptCount val="1"/>
                <c:pt idx="0">
                  <c:v>Déchets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'Comparaison run1'!$P$30:$T$30</c:f>
              <c:strCache>
                <c:ptCount val="5"/>
                <c:pt idx="0">
                  <c:v>2019</c:v>
                </c:pt>
                <c:pt idx="1">
                  <c:v>2030 AME run1</c:v>
                </c:pt>
                <c:pt idx="2">
                  <c:v>2030 AME run2</c:v>
                </c:pt>
                <c:pt idx="3">
                  <c:v>2050 AME run1</c:v>
                </c:pt>
                <c:pt idx="4">
                  <c:v>2050 AME run2</c:v>
                </c:pt>
              </c:strCache>
            </c:strRef>
          </c:cat>
          <c:val>
            <c:numRef>
              <c:f>'Comparaison run1'!$P$37:$T$37</c:f>
              <c:numCache>
                <c:formatCode>0.0</c:formatCode>
                <c:ptCount val="5"/>
                <c:pt idx="0">
                  <c:v>3.8439999999999999</c:v>
                </c:pt>
                <c:pt idx="1">
                  <c:v>4.5132709013305554</c:v>
                </c:pt>
                <c:pt idx="2">
                  <c:v>7.4937931034482759</c:v>
                </c:pt>
                <c:pt idx="3">
                  <c:v>8.7025470412641788</c:v>
                </c:pt>
                <c:pt idx="4">
                  <c:v>11.700000000000001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6-4C19-A6F9-A83FEB196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1760207"/>
        <c:axId val="737480815"/>
      </c:barChart>
      <c:catAx>
        <c:axId val="74176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7480815"/>
        <c:crosses val="autoZero"/>
        <c:auto val="1"/>
        <c:lblAlgn val="ctr"/>
        <c:lblOffset val="100"/>
        <c:noMultiLvlLbl val="0"/>
      </c:catAx>
      <c:valAx>
        <c:axId val="73748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TWh 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17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Ressources en biomasse AMS run1 vs run1bis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'Comparaison run1'!$O$31</c:f>
              <c:strCache>
                <c:ptCount val="1"/>
                <c:pt idx="0">
                  <c:v>Biomasse forestière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('Comparaison run1'!$P$30,'Comparaison run1'!$U$30:$X$30)</c:f>
              <c:strCache>
                <c:ptCount val="5"/>
                <c:pt idx="0">
                  <c:v>2019</c:v>
                </c:pt>
                <c:pt idx="1">
                  <c:v>2030 AMS run1</c:v>
                </c:pt>
                <c:pt idx="2">
                  <c:v>2030 AMS run1bis</c:v>
                </c:pt>
                <c:pt idx="3">
                  <c:v>2050 AMS run1</c:v>
                </c:pt>
                <c:pt idx="4">
                  <c:v>2050 AMS run1bis</c:v>
                </c:pt>
              </c:strCache>
            </c:strRef>
          </c:cat>
          <c:val>
            <c:numRef>
              <c:f>('Comparaison run1'!$P$31,'Comparaison run1'!$U$31:$X$31)</c:f>
              <c:numCache>
                <c:formatCode>0.0</c:formatCode>
                <c:ptCount val="5"/>
                <c:pt idx="0">
                  <c:v>105.51147695202262</c:v>
                </c:pt>
                <c:pt idx="1">
                  <c:v>115.37817396690497</c:v>
                </c:pt>
                <c:pt idx="2">
                  <c:v>114.49429766370619</c:v>
                </c:pt>
                <c:pt idx="3">
                  <c:v>117.17614746954226</c:v>
                </c:pt>
                <c:pt idx="4">
                  <c:v>121.07123980244555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6-4345-9EF7-2F7D5D87DE72}"/>
            </c:ext>
          </c:extLst>
        </c:ser>
        <c:ser>
          <c:idx val="1"/>
          <c:order val="1"/>
          <c:tx>
            <c:strRef>
              <c:f>'Comparaison run1'!$O$32</c:f>
              <c:strCache>
                <c:ptCount val="1"/>
                <c:pt idx="0">
                  <c:v>Bois hors forêt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('Comparaison run1'!$P$30,'Comparaison run1'!$U$30:$X$30)</c:f>
              <c:strCache>
                <c:ptCount val="5"/>
                <c:pt idx="0">
                  <c:v>2019</c:v>
                </c:pt>
                <c:pt idx="1">
                  <c:v>2030 AMS run1</c:v>
                </c:pt>
                <c:pt idx="2">
                  <c:v>2030 AMS run1bis</c:v>
                </c:pt>
                <c:pt idx="3">
                  <c:v>2050 AMS run1</c:v>
                </c:pt>
                <c:pt idx="4">
                  <c:v>2050 AMS run1bis</c:v>
                </c:pt>
              </c:strCache>
            </c:strRef>
          </c:cat>
          <c:val>
            <c:numRef>
              <c:f>('Comparaison run1'!$P$32,'Comparaison run1'!$U$32:$X$32)</c:f>
              <c:numCache>
                <c:formatCode>0.0</c:formatCode>
                <c:ptCount val="5"/>
                <c:pt idx="0">
                  <c:v>25.7</c:v>
                </c:pt>
                <c:pt idx="1">
                  <c:v>22.659022523980884</c:v>
                </c:pt>
                <c:pt idx="2">
                  <c:v>29.7</c:v>
                </c:pt>
                <c:pt idx="3">
                  <c:v>19.120830652311028</c:v>
                </c:pt>
                <c:pt idx="4">
                  <c:v>44.7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D6-4345-9EF7-2F7D5D87DE72}"/>
            </c:ext>
          </c:extLst>
        </c:ser>
        <c:ser>
          <c:idx val="2"/>
          <c:order val="2"/>
          <c:tx>
            <c:strRef>
              <c:f>'Comparaison run1'!$O$33</c:f>
              <c:strCache>
                <c:ptCount val="1"/>
                <c:pt idx="0">
                  <c:v>Résidus de culture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('Comparaison run1'!$P$30,'Comparaison run1'!$U$30:$X$30)</c:f>
              <c:strCache>
                <c:ptCount val="5"/>
                <c:pt idx="0">
                  <c:v>2019</c:v>
                </c:pt>
                <c:pt idx="1">
                  <c:v>2030 AMS run1</c:v>
                </c:pt>
                <c:pt idx="2">
                  <c:v>2030 AMS run1bis</c:v>
                </c:pt>
                <c:pt idx="3">
                  <c:v>2050 AMS run1</c:v>
                </c:pt>
                <c:pt idx="4">
                  <c:v>2050 AMS run1bis</c:v>
                </c:pt>
              </c:strCache>
            </c:strRef>
          </c:cat>
          <c:val>
            <c:numRef>
              <c:f>('Comparaison run1'!$P$33,'Comparaison run1'!$U$33:$X$33)</c:f>
              <c:numCache>
                <c:formatCode>0.0</c:formatCode>
                <c:ptCount val="5"/>
                <c:pt idx="0">
                  <c:v>8.3126758237303395</c:v>
                </c:pt>
                <c:pt idx="1">
                  <c:v>13.779164094298171</c:v>
                </c:pt>
                <c:pt idx="2">
                  <c:v>15</c:v>
                </c:pt>
                <c:pt idx="3">
                  <c:v>42.171573850431997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D6-4345-9EF7-2F7D5D87DE72}"/>
            </c:ext>
          </c:extLst>
        </c:ser>
        <c:ser>
          <c:idx val="3"/>
          <c:order val="3"/>
          <c:tx>
            <c:strRef>
              <c:f>'Comparaison run1'!$O$34</c:f>
              <c:strCache>
                <c:ptCount val="1"/>
                <c:pt idx="0">
                  <c:v>Cultures intermédiaires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('Comparaison run1'!$P$30,'Comparaison run1'!$U$30:$X$30)</c:f>
              <c:strCache>
                <c:ptCount val="5"/>
                <c:pt idx="0">
                  <c:v>2019</c:v>
                </c:pt>
                <c:pt idx="1">
                  <c:v>2030 AMS run1</c:v>
                </c:pt>
                <c:pt idx="2">
                  <c:v>2030 AMS run1bis</c:v>
                </c:pt>
                <c:pt idx="3">
                  <c:v>2050 AMS run1</c:v>
                </c:pt>
                <c:pt idx="4">
                  <c:v>2050 AMS run1bis</c:v>
                </c:pt>
              </c:strCache>
            </c:strRef>
          </c:cat>
          <c:val>
            <c:numRef>
              <c:f>('Comparaison run1'!$P$34,'Comparaison run1'!$U$34:$X$34)</c:f>
              <c:numCache>
                <c:formatCode>0.0</c:formatCode>
                <c:ptCount val="5"/>
                <c:pt idx="0">
                  <c:v>0.198367545075464</c:v>
                </c:pt>
                <c:pt idx="1">
                  <c:v>1.88390584978097</c:v>
                </c:pt>
                <c:pt idx="2">
                  <c:v>8.6</c:v>
                </c:pt>
                <c:pt idx="3">
                  <c:v>11.8283397328011</c:v>
                </c:pt>
                <c:pt idx="4">
                  <c:v>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D6-4345-9EF7-2F7D5D87DE72}"/>
            </c:ext>
          </c:extLst>
        </c:ser>
        <c:ser>
          <c:idx val="4"/>
          <c:order val="4"/>
          <c:tx>
            <c:strRef>
              <c:f>'Comparaison run1'!$O$35</c:f>
              <c:strCache>
                <c:ptCount val="1"/>
                <c:pt idx="0">
                  <c:v>Cultures lignocellulosiques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('Comparaison run1'!$P$30,'Comparaison run1'!$U$30:$X$30)</c:f>
              <c:strCache>
                <c:ptCount val="5"/>
                <c:pt idx="0">
                  <c:v>2019</c:v>
                </c:pt>
                <c:pt idx="1">
                  <c:v>2030 AMS run1</c:v>
                </c:pt>
                <c:pt idx="2">
                  <c:v>2030 AMS run1bis</c:v>
                </c:pt>
                <c:pt idx="3">
                  <c:v>2050 AMS run1</c:v>
                </c:pt>
                <c:pt idx="4">
                  <c:v>2050 AMS run1bis</c:v>
                </c:pt>
              </c:strCache>
            </c:strRef>
          </c:cat>
          <c:val>
            <c:numRef>
              <c:f>('Comparaison run1'!$P$35,'Comparaison run1'!$U$35:$X$35)</c:f>
              <c:numCache>
                <c:formatCode>0.0</c:formatCode>
                <c:ptCount val="5"/>
                <c:pt idx="0" formatCode="_-* #\ ##0.0_-;\-* #\ ##0.0_-;_-* \-??_-;_-@_-">
                  <c:v>0</c:v>
                </c:pt>
                <c:pt idx="1">
                  <c:v>0</c:v>
                </c:pt>
                <c:pt idx="2" formatCode="_-* #\ ##0.0_-;\-* #\ ##0.0_-;_-* \-??_-;_-@_-">
                  <c:v>7</c:v>
                </c:pt>
                <c:pt idx="3">
                  <c:v>0</c:v>
                </c:pt>
                <c:pt idx="4" formatCode="_-* #\ ##0.0_-;\-* #\ ##0.0_-;_-* \-??_-;_-@_-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D6-4345-9EF7-2F7D5D87DE72}"/>
            </c:ext>
          </c:extLst>
        </c:ser>
        <c:ser>
          <c:idx val="5"/>
          <c:order val="5"/>
          <c:tx>
            <c:strRef>
              <c:f>'Comparaison run1'!$O$36</c:f>
              <c:strCache>
                <c:ptCount val="1"/>
                <c:pt idx="0">
                  <c:v>Autre biomasse agricole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('Comparaison run1'!$P$30,'Comparaison run1'!$U$30:$X$30)</c:f>
              <c:strCache>
                <c:ptCount val="5"/>
                <c:pt idx="0">
                  <c:v>2019</c:v>
                </c:pt>
                <c:pt idx="1">
                  <c:v>2030 AMS run1</c:v>
                </c:pt>
                <c:pt idx="2">
                  <c:v>2030 AMS run1bis</c:v>
                </c:pt>
                <c:pt idx="3">
                  <c:v>2050 AMS run1</c:v>
                </c:pt>
                <c:pt idx="4">
                  <c:v>2050 AMS run1bis</c:v>
                </c:pt>
              </c:strCache>
            </c:strRef>
          </c:cat>
          <c:val>
            <c:numRef>
              <c:f>('Comparaison run1'!$P$36,'Comparaison run1'!$U$36:$X$36)</c:f>
              <c:numCache>
                <c:formatCode>0.0</c:formatCode>
                <c:ptCount val="5"/>
                <c:pt idx="0">
                  <c:v>37.413305629177458</c:v>
                </c:pt>
                <c:pt idx="1">
                  <c:v>37.774328387295832</c:v>
                </c:pt>
                <c:pt idx="2">
                  <c:v>42.499999999999993</c:v>
                </c:pt>
                <c:pt idx="3">
                  <c:v>40.281258876883562</c:v>
                </c:pt>
                <c:pt idx="4">
                  <c:v>49.8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D6-4345-9EF7-2F7D5D87DE72}"/>
            </c:ext>
          </c:extLst>
        </c:ser>
        <c:ser>
          <c:idx val="6"/>
          <c:order val="6"/>
          <c:tx>
            <c:strRef>
              <c:f>'Comparaison run1'!$O$37</c:f>
              <c:strCache>
                <c:ptCount val="1"/>
                <c:pt idx="0">
                  <c:v>Déchets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('Comparaison run1'!$P$30,'Comparaison run1'!$U$30:$X$30)</c:f>
              <c:strCache>
                <c:ptCount val="5"/>
                <c:pt idx="0">
                  <c:v>2019</c:v>
                </c:pt>
                <c:pt idx="1">
                  <c:v>2030 AMS run1</c:v>
                </c:pt>
                <c:pt idx="2">
                  <c:v>2030 AMS run1bis</c:v>
                </c:pt>
                <c:pt idx="3">
                  <c:v>2050 AMS run1</c:v>
                </c:pt>
                <c:pt idx="4">
                  <c:v>2050 AMS run1bis</c:v>
                </c:pt>
              </c:strCache>
            </c:strRef>
          </c:cat>
          <c:val>
            <c:numRef>
              <c:f>('Comparaison run1'!$P$37,'Comparaison run1'!$U$37:$X$37)</c:f>
              <c:numCache>
                <c:formatCode>0.0</c:formatCode>
                <c:ptCount val="5"/>
                <c:pt idx="0">
                  <c:v>3.8439999999999999</c:v>
                </c:pt>
                <c:pt idx="1">
                  <c:v>3.6832278108173964</c:v>
                </c:pt>
                <c:pt idx="2">
                  <c:v>6.8006896551724143</c:v>
                </c:pt>
                <c:pt idx="3">
                  <c:v>8.5230241671486517</c:v>
                </c:pt>
                <c:pt idx="4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8-423C-BC62-F073FB4DB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8832607"/>
        <c:axId val="1158816799"/>
      </c:barChart>
      <c:catAx>
        <c:axId val="115883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8816799"/>
        <c:crosses val="autoZero"/>
        <c:auto val="1"/>
        <c:lblAlgn val="ctr"/>
        <c:lblOffset val="100"/>
        <c:noMultiLvlLbl val="0"/>
      </c:catAx>
      <c:valAx>
        <c:axId val="11588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TWh 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883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Production de ressources de biomasse (TWh Ep)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'Sorties modèles'!$B$72</c:f>
              <c:strCache>
                <c:ptCount val="1"/>
                <c:pt idx="0">
                  <c:v>Bois forêt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'Sorties modèles'!$C$71:$G$71</c:f>
              <c:strCache>
                <c:ptCount val="5"/>
                <c:pt idx="0">
                  <c:v>2019</c:v>
                </c:pt>
                <c:pt idx="1">
                  <c:v>AME 2030</c:v>
                </c:pt>
                <c:pt idx="2">
                  <c:v>AME 2050</c:v>
                </c:pt>
                <c:pt idx="3">
                  <c:v>AMS 2030</c:v>
                </c:pt>
                <c:pt idx="4">
                  <c:v>AMS 2050</c:v>
                </c:pt>
              </c:strCache>
            </c:strRef>
          </c:cat>
          <c:val>
            <c:numRef>
              <c:f>'Sorties modèles'!$C$72:$G$72</c:f>
              <c:numCache>
                <c:formatCode>0.0</c:formatCode>
                <c:ptCount val="5"/>
                <c:pt idx="0">
                  <c:v>88.811476952022602</c:v>
                </c:pt>
                <c:pt idx="1">
                  <c:v>101.95402341324541</c:v>
                </c:pt>
                <c:pt idx="2">
                  <c:v>103.19567683935851</c:v>
                </c:pt>
                <c:pt idx="3">
                  <c:v>100.34224882148409</c:v>
                </c:pt>
                <c:pt idx="4">
                  <c:v>100.44038305016036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C-4185-80DD-12A316FF2C33}"/>
            </c:ext>
          </c:extLst>
        </c:ser>
        <c:ser>
          <c:idx val="1"/>
          <c:order val="1"/>
          <c:tx>
            <c:strRef>
              <c:f>'Sorties modèles'!$B$73</c:f>
              <c:strCache>
                <c:ptCount val="1"/>
                <c:pt idx="0">
                  <c:v>Bois hors forêt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'Sorties modèles'!$C$71:$G$71</c:f>
              <c:strCache>
                <c:ptCount val="5"/>
                <c:pt idx="0">
                  <c:v>2019</c:v>
                </c:pt>
                <c:pt idx="1">
                  <c:v>AME 2030</c:v>
                </c:pt>
                <c:pt idx="2">
                  <c:v>AME 2050</c:v>
                </c:pt>
                <c:pt idx="3">
                  <c:v>AMS 2030</c:v>
                </c:pt>
                <c:pt idx="4">
                  <c:v>AMS 2050</c:v>
                </c:pt>
              </c:strCache>
            </c:strRef>
          </c:cat>
          <c:val>
            <c:numRef>
              <c:f>'Sorties modèles'!$C$73:$G$73</c:f>
              <c:numCache>
                <c:formatCode>0</c:formatCode>
                <c:ptCount val="5"/>
                <c:pt idx="0">
                  <c:v>39.482196535451976</c:v>
                </c:pt>
                <c:pt idx="1">
                  <c:v>45.3</c:v>
                </c:pt>
                <c:pt idx="2">
                  <c:v>45.3</c:v>
                </c:pt>
                <c:pt idx="3">
                  <c:v>41.870629887113871</c:v>
                </c:pt>
                <c:pt idx="4">
                  <c:v>44.56804140965599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C-4185-80DD-12A316FF2C33}"/>
            </c:ext>
          </c:extLst>
        </c:ser>
        <c:ser>
          <c:idx val="2"/>
          <c:order val="2"/>
          <c:tx>
            <c:strRef>
              <c:f>'Sorties modèles'!$B$74</c:f>
              <c:strCache>
                <c:ptCount val="1"/>
                <c:pt idx="0">
                  <c:v>Cultures lignocellulosiques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'Sorties modèles'!$C$71:$G$71</c:f>
              <c:strCache>
                <c:ptCount val="5"/>
                <c:pt idx="0">
                  <c:v>2019</c:v>
                </c:pt>
                <c:pt idx="1">
                  <c:v>AME 2030</c:v>
                </c:pt>
                <c:pt idx="2">
                  <c:v>AME 2050</c:v>
                </c:pt>
                <c:pt idx="3">
                  <c:v>AMS 2030</c:v>
                </c:pt>
                <c:pt idx="4">
                  <c:v>AMS 2050</c:v>
                </c:pt>
              </c:strCache>
            </c:strRef>
          </c:cat>
          <c:val>
            <c:numRef>
              <c:f>'Sorties modèles'!$C$74:$G$74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EC-4185-80DD-12A316FF2C33}"/>
            </c:ext>
          </c:extLst>
        </c:ser>
        <c:ser>
          <c:idx val="3"/>
          <c:order val="3"/>
          <c:tx>
            <c:strRef>
              <c:f>'Sorties modèles'!$B$75</c:f>
              <c:strCache>
                <c:ptCount val="1"/>
                <c:pt idx="0">
                  <c:v>Cultures intermédiaires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'Sorties modèles'!$C$71:$G$71</c:f>
              <c:strCache>
                <c:ptCount val="5"/>
                <c:pt idx="0">
                  <c:v>2019</c:v>
                </c:pt>
                <c:pt idx="1">
                  <c:v>AME 2030</c:v>
                </c:pt>
                <c:pt idx="2">
                  <c:v>AME 2050</c:v>
                </c:pt>
                <c:pt idx="3">
                  <c:v>AMS 2030</c:v>
                </c:pt>
                <c:pt idx="4">
                  <c:v>AMS 2050</c:v>
                </c:pt>
              </c:strCache>
            </c:strRef>
          </c:cat>
          <c:val>
            <c:numRef>
              <c:f>'Sorties modèles'!$C$75:$G$75</c:f>
              <c:numCache>
                <c:formatCode>0</c:formatCode>
                <c:ptCount val="5"/>
                <c:pt idx="0">
                  <c:v>0.89988683584457929</c:v>
                </c:pt>
                <c:pt idx="1">
                  <c:v>4.9000000000000004</c:v>
                </c:pt>
                <c:pt idx="2">
                  <c:v>9.1999999999999993</c:v>
                </c:pt>
                <c:pt idx="3">
                  <c:v>14.839558759944968</c:v>
                </c:pt>
                <c:pt idx="4">
                  <c:v>42.353047955833915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EC-4185-80DD-12A316FF2C33}"/>
            </c:ext>
          </c:extLst>
        </c:ser>
        <c:ser>
          <c:idx val="4"/>
          <c:order val="4"/>
          <c:tx>
            <c:strRef>
              <c:f>'Sorties modèles'!$B$76</c:f>
              <c:strCache>
                <c:ptCount val="1"/>
                <c:pt idx="0">
                  <c:v>Résidus de culture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'Sorties modèles'!$C$71:$G$71</c:f>
              <c:strCache>
                <c:ptCount val="5"/>
                <c:pt idx="0">
                  <c:v>2019</c:v>
                </c:pt>
                <c:pt idx="1">
                  <c:v>AME 2030</c:v>
                </c:pt>
                <c:pt idx="2">
                  <c:v>AME 2050</c:v>
                </c:pt>
                <c:pt idx="3">
                  <c:v>AMS 2030</c:v>
                </c:pt>
                <c:pt idx="4">
                  <c:v>AMS 2050</c:v>
                </c:pt>
              </c:strCache>
            </c:strRef>
          </c:cat>
          <c:val>
            <c:numRef>
              <c:f>'Sorties modèles'!$C$76:$G$76</c:f>
              <c:numCache>
                <c:formatCode>0</c:formatCode>
                <c:ptCount val="5"/>
                <c:pt idx="0">
                  <c:v>5.2895468162299668</c:v>
                </c:pt>
                <c:pt idx="1">
                  <c:v>10.7</c:v>
                </c:pt>
                <c:pt idx="2">
                  <c:v>17.2</c:v>
                </c:pt>
                <c:pt idx="3">
                  <c:v>16.564176724194784</c:v>
                </c:pt>
                <c:pt idx="4">
                  <c:v>30.091122417066615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EC-4185-80DD-12A316FF2C33}"/>
            </c:ext>
          </c:extLst>
        </c:ser>
        <c:ser>
          <c:idx val="5"/>
          <c:order val="5"/>
          <c:tx>
            <c:strRef>
              <c:f>'Sorties modèles'!$B$77</c:f>
              <c:strCache>
                <c:ptCount val="1"/>
                <c:pt idx="0">
                  <c:v>Cultures dédiées (biocarb 1G)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'Sorties modèles'!$C$71:$G$71</c:f>
              <c:strCache>
                <c:ptCount val="5"/>
                <c:pt idx="0">
                  <c:v>2019</c:v>
                </c:pt>
                <c:pt idx="1">
                  <c:v>AME 2030</c:v>
                </c:pt>
                <c:pt idx="2">
                  <c:v>AME 2050</c:v>
                </c:pt>
                <c:pt idx="3">
                  <c:v>AMS 2030</c:v>
                </c:pt>
                <c:pt idx="4">
                  <c:v>AMS 2050</c:v>
                </c:pt>
              </c:strCache>
            </c:strRef>
          </c:cat>
          <c:val>
            <c:numRef>
              <c:f>'Sorties modèles'!$C$77:$G$77</c:f>
              <c:numCache>
                <c:formatCode>0</c:formatCode>
                <c:ptCount val="5"/>
                <c:pt idx="0">
                  <c:v>35.883530740967444</c:v>
                </c:pt>
                <c:pt idx="1">
                  <c:v>32</c:v>
                </c:pt>
                <c:pt idx="2">
                  <c:v>25.1</c:v>
                </c:pt>
                <c:pt idx="3">
                  <c:v>34.829002191778663</c:v>
                </c:pt>
                <c:pt idx="4">
                  <c:v>34.829002191778663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EC-4185-80DD-12A316FF2C33}"/>
            </c:ext>
          </c:extLst>
        </c:ser>
        <c:ser>
          <c:idx val="6"/>
          <c:order val="6"/>
          <c:tx>
            <c:strRef>
              <c:f>'Sorties modèles'!$B$78</c:f>
              <c:strCache>
                <c:ptCount val="1"/>
                <c:pt idx="0">
                  <c:v>Cultures dédiées (méthanisation)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'Sorties modèles'!$C$71:$G$71</c:f>
              <c:strCache>
                <c:ptCount val="5"/>
                <c:pt idx="0">
                  <c:v>2019</c:v>
                </c:pt>
                <c:pt idx="1">
                  <c:v>AME 2030</c:v>
                </c:pt>
                <c:pt idx="2">
                  <c:v>AME 2050</c:v>
                </c:pt>
                <c:pt idx="3">
                  <c:v>AMS 2030</c:v>
                </c:pt>
                <c:pt idx="4">
                  <c:v>AMS 2050</c:v>
                </c:pt>
              </c:strCache>
            </c:strRef>
          </c:cat>
          <c:val>
            <c:numRef>
              <c:f>'Sorties modèles'!$C$78:$G$78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6-C7EC-4185-80DD-12A316FF2C33}"/>
            </c:ext>
          </c:extLst>
        </c:ser>
        <c:ser>
          <c:idx val="7"/>
          <c:order val="7"/>
          <c:tx>
            <c:strRef>
              <c:f>'Sorties modèles'!$B$79</c:f>
              <c:strCache>
                <c:ptCount val="1"/>
                <c:pt idx="0">
                  <c:v>Prairies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'Sorties modèles'!$C$71:$G$71</c:f>
              <c:strCache>
                <c:ptCount val="5"/>
                <c:pt idx="0">
                  <c:v>2019</c:v>
                </c:pt>
                <c:pt idx="1">
                  <c:v>AME 2030</c:v>
                </c:pt>
                <c:pt idx="2">
                  <c:v>AME 2050</c:v>
                </c:pt>
                <c:pt idx="3">
                  <c:v>AMS 2030</c:v>
                </c:pt>
                <c:pt idx="4">
                  <c:v>AMS 2050</c:v>
                </c:pt>
              </c:strCache>
            </c:strRef>
          </c:cat>
          <c:val>
            <c:numRef>
              <c:f>'Sorties modèles'!$C$79:$G$79</c:f>
              <c:numCache>
                <c:formatCode>0</c:formatCode>
                <c:ptCount val="5"/>
                <c:pt idx="0">
                  <c:v>0</c:v>
                </c:pt>
                <c:pt idx="1">
                  <c:v>1.2</c:v>
                </c:pt>
                <c:pt idx="2">
                  <c:v>2.6</c:v>
                </c:pt>
                <c:pt idx="3">
                  <c:v>1.9293595630899842</c:v>
                </c:pt>
                <c:pt idx="4">
                  <c:v>5.0094611375920968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EC-4185-80DD-12A316FF2C33}"/>
            </c:ext>
          </c:extLst>
        </c:ser>
        <c:ser>
          <c:idx val="8"/>
          <c:order val="8"/>
          <c:tx>
            <c:strRef>
              <c:f>'Sorties modèles'!$B$80</c:f>
              <c:strCache>
                <c:ptCount val="1"/>
                <c:pt idx="0">
                  <c:v>Effluents d'élevage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'Sorties modèles'!$C$71:$G$71</c:f>
              <c:strCache>
                <c:ptCount val="5"/>
                <c:pt idx="0">
                  <c:v>2019</c:v>
                </c:pt>
                <c:pt idx="1">
                  <c:v>AME 2030</c:v>
                </c:pt>
                <c:pt idx="2">
                  <c:v>AME 2050</c:v>
                </c:pt>
                <c:pt idx="3">
                  <c:v>AMS 2030</c:v>
                </c:pt>
                <c:pt idx="4">
                  <c:v>AMS 2050</c:v>
                </c:pt>
              </c:strCache>
            </c:strRef>
          </c:cat>
          <c:val>
            <c:numRef>
              <c:f>'Sorties modèles'!$C$80:$G$80</c:f>
              <c:numCache>
                <c:formatCode>0</c:formatCode>
                <c:ptCount val="5"/>
                <c:pt idx="0">
                  <c:v>2.0586019855611193</c:v>
                </c:pt>
                <c:pt idx="1">
                  <c:v>4.3</c:v>
                </c:pt>
                <c:pt idx="2">
                  <c:v>6.9</c:v>
                </c:pt>
                <c:pt idx="3">
                  <c:v>6.8496621829262248</c:v>
                </c:pt>
                <c:pt idx="4">
                  <c:v>18.942870926990945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EC-4185-80DD-12A316FF2C33}"/>
            </c:ext>
          </c:extLst>
        </c:ser>
        <c:ser>
          <c:idx val="9"/>
          <c:order val="9"/>
          <c:tx>
            <c:strRef>
              <c:f>'Sorties modèles'!$B$81</c:f>
              <c:strCache>
                <c:ptCount val="1"/>
                <c:pt idx="0">
                  <c:v>Autres (boues, OM, IAA…)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'Sorties modèles'!$C$71:$G$71</c:f>
              <c:strCache>
                <c:ptCount val="5"/>
                <c:pt idx="0">
                  <c:v>2019</c:v>
                </c:pt>
                <c:pt idx="1">
                  <c:v>AME 2030</c:v>
                </c:pt>
                <c:pt idx="2">
                  <c:v>AME 2050</c:v>
                </c:pt>
                <c:pt idx="3">
                  <c:v>AMS 2030</c:v>
                </c:pt>
                <c:pt idx="4">
                  <c:v>AMS 2050</c:v>
                </c:pt>
              </c:strCache>
            </c:strRef>
          </c:cat>
          <c:val>
            <c:numRef>
              <c:f>'Sorties modèles'!$C$81:$G$81</c:f>
              <c:numCache>
                <c:formatCode>0</c:formatCode>
                <c:ptCount val="5"/>
                <c:pt idx="0">
                  <c:v>0.81303363502394477</c:v>
                </c:pt>
                <c:pt idx="1">
                  <c:v>3.7006896551724142</c:v>
                </c:pt>
                <c:pt idx="2">
                  <c:v>8.7000000000000011</c:v>
                </c:pt>
                <c:pt idx="3">
                  <c:v>3.9374073905479783</c:v>
                </c:pt>
                <c:pt idx="4">
                  <c:v>9.5899022485703131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EC-4185-80DD-12A316FF2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718173"/>
        <c:axId val="35333706"/>
      </c:barChart>
      <c:catAx>
        <c:axId val="8571817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5333706"/>
        <c:crosses val="autoZero"/>
        <c:auto val="1"/>
        <c:lblAlgn val="ctr"/>
        <c:lblOffset val="100"/>
        <c:noMultiLvlLbl val="1"/>
      </c:catAx>
      <c:valAx>
        <c:axId val="353337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5718173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Utilisation des ressources en biomasse (TWh Ep)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'Sorties modèles'!$K$72</c:f>
              <c:strCache>
                <c:ptCount val="1"/>
                <c:pt idx="0">
                  <c:v>Combustion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'Sorties modèles'!$L$71:$P$71</c:f>
              <c:strCache>
                <c:ptCount val="5"/>
                <c:pt idx="0">
                  <c:v>2019</c:v>
                </c:pt>
                <c:pt idx="1">
                  <c:v>AME 2030</c:v>
                </c:pt>
                <c:pt idx="2">
                  <c:v>AME 2050</c:v>
                </c:pt>
                <c:pt idx="3">
                  <c:v>AMS 2030</c:v>
                </c:pt>
                <c:pt idx="4">
                  <c:v>AMS 2050</c:v>
                </c:pt>
              </c:strCache>
            </c:strRef>
          </c:cat>
          <c:val>
            <c:numRef>
              <c:f>'Sorties modèles'!$L$72:$P$72</c:f>
              <c:numCache>
                <c:formatCode>0.0</c:formatCode>
                <c:ptCount val="5"/>
                <c:pt idx="0">
                  <c:v>132.19579818797212</c:v>
                </c:pt>
                <c:pt idx="1">
                  <c:v>151.45402341324538</c:v>
                </c:pt>
                <c:pt idx="2">
                  <c:v>152.1956768393585</c:v>
                </c:pt>
                <c:pt idx="3">
                  <c:v>144.06977622353438</c:v>
                </c:pt>
                <c:pt idx="4">
                  <c:v>115.75706424713773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E-452D-838A-74AC9930A65C}"/>
            </c:ext>
          </c:extLst>
        </c:ser>
        <c:ser>
          <c:idx val="1"/>
          <c:order val="1"/>
          <c:tx>
            <c:strRef>
              <c:f>'Sorties modèles'!$K$73</c:f>
              <c:strCache>
                <c:ptCount val="1"/>
                <c:pt idx="0">
                  <c:v>Méthanisation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'Sorties modèles'!$L$71:$P$71</c:f>
              <c:strCache>
                <c:ptCount val="5"/>
                <c:pt idx="0">
                  <c:v>2019</c:v>
                </c:pt>
                <c:pt idx="1">
                  <c:v>AME 2030</c:v>
                </c:pt>
                <c:pt idx="2">
                  <c:v>AME 2050</c:v>
                </c:pt>
                <c:pt idx="3">
                  <c:v>AMS 2030</c:v>
                </c:pt>
                <c:pt idx="4">
                  <c:v>AMS 2050</c:v>
                </c:pt>
              </c:strCache>
            </c:strRef>
          </c:cat>
          <c:val>
            <c:numRef>
              <c:f>'Sorties modèles'!$L$73:$P$73</c:f>
              <c:numCache>
                <c:formatCode>0.0</c:formatCode>
                <c:ptCount val="5"/>
                <c:pt idx="0">
                  <c:v>7.1525630383470054</c:v>
                </c:pt>
                <c:pt idx="1">
                  <c:v>17.193793103448275</c:v>
                </c:pt>
                <c:pt idx="2">
                  <c:v>32.699999999999996</c:v>
                </c:pt>
                <c:pt idx="3">
                  <c:v>35.009867422396802</c:v>
                </c:pt>
                <c:pt idx="4">
                  <c:v>93.949955719227233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E-452D-838A-74AC9930A65C}"/>
            </c:ext>
          </c:extLst>
        </c:ser>
        <c:ser>
          <c:idx val="2"/>
          <c:order val="2"/>
          <c:tx>
            <c:strRef>
              <c:f>'Sorties modèles'!$K$74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'Sorties modèles'!$L$71:$P$71</c:f>
              <c:strCache>
                <c:ptCount val="5"/>
                <c:pt idx="0">
                  <c:v>2019</c:v>
                </c:pt>
                <c:pt idx="1">
                  <c:v>AME 2030</c:v>
                </c:pt>
                <c:pt idx="2">
                  <c:v>AME 2050</c:v>
                </c:pt>
                <c:pt idx="3">
                  <c:v>AMS 2030</c:v>
                </c:pt>
                <c:pt idx="4">
                  <c:v>AMS 2050</c:v>
                </c:pt>
              </c:strCache>
            </c:strRef>
          </c:cat>
          <c:val>
            <c:numRef>
              <c:f>'Sorties modèles'!$L$74:$P$74</c:f>
              <c:numCache>
                <c:formatCode>0.0</c:formatCode>
                <c:ptCount val="5"/>
                <c:pt idx="0">
                  <c:v>39.147263567165062</c:v>
                </c:pt>
                <c:pt idx="1">
                  <c:v>40.200000000000003</c:v>
                </c:pt>
                <c:pt idx="2">
                  <c:v>37.299999999999997</c:v>
                </c:pt>
                <c:pt idx="3">
                  <c:v>52.10105958838669</c:v>
                </c:pt>
                <c:pt idx="4">
                  <c:v>99.560021721434367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E-452D-838A-74AC9930A65C}"/>
            </c:ext>
          </c:extLst>
        </c:ser>
        <c:ser>
          <c:idx val="3"/>
          <c:order val="3"/>
          <c:tx>
            <c:strRef>
              <c:f>'Sorties modèles'!$K$75</c:f>
              <c:strCache>
                <c:ptCount val="1"/>
                <c:pt idx="0">
                  <c:v>Pyrogazéification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'Sorties modèles'!$L$71:$P$71</c:f>
              <c:strCache>
                <c:ptCount val="5"/>
                <c:pt idx="0">
                  <c:v>2019</c:v>
                </c:pt>
                <c:pt idx="1">
                  <c:v>AME 2030</c:v>
                </c:pt>
                <c:pt idx="2">
                  <c:v>AME 2050</c:v>
                </c:pt>
                <c:pt idx="3">
                  <c:v>AMS 2030</c:v>
                </c:pt>
                <c:pt idx="4">
                  <c:v>AMS 2050</c:v>
                </c:pt>
              </c:strCache>
            </c:strRef>
          </c:cat>
          <c:val>
            <c:numRef>
              <c:f>'Sorties modèles'!$L$75:$P$75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0.98134228676268076</c:v>
                </c:pt>
                <c:pt idx="4">
                  <c:v>10.556789649849538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E-452D-838A-74AC9930A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130237"/>
        <c:axId val="45696798"/>
      </c:barChart>
      <c:catAx>
        <c:axId val="2713023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5696798"/>
        <c:crosses val="autoZero"/>
        <c:auto val="1"/>
        <c:lblAlgn val="ctr"/>
        <c:lblOffset val="100"/>
        <c:noMultiLvlLbl val="1"/>
      </c:catAx>
      <c:valAx>
        <c:axId val="456967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7130237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latin typeface="Arial"/>
              </a:rPr>
              <a:t>Consommation de biomasse par secteur en AMS dans le run 2 en métropole (énergie finale après conversions éventuelles)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99076366640716"/>
          <c:y val="0.14356901520894114"/>
          <c:w val="0.8687234843506948"/>
          <c:h val="0.56525137320875718"/>
        </c:manualLayout>
      </c:layout>
      <c:areaChart>
        <c:grouping val="stacked"/>
        <c:varyColors val="0"/>
        <c:ser>
          <c:idx val="0"/>
          <c:order val="0"/>
          <c:tx>
            <c:strRef>
              <c:f>Usages!$B$26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rgbClr val="E3AB00"/>
            </a:solidFill>
            <a:ln>
              <a:noFill/>
            </a:ln>
          </c:spPr>
          <c:cat>
            <c:strRef>
              <c:f>categories</c:f>
              <c:strCach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f>(Usages!$F$26,Usages!$J$26,Usages!$N$26,Usages!$R$26,Usages!$V$26)</c:f>
              <c:numCache>
                <c:formatCode>0.00</c:formatCode>
                <c:ptCount val="5"/>
                <c:pt idx="0">
                  <c:v>16.700000000000003</c:v>
                </c:pt>
                <c:pt idx="1">
                  <c:v>24.185770693818057</c:v>
                </c:pt>
                <c:pt idx="2">
                  <c:v>36.41881560136526</c:v>
                </c:pt>
                <c:pt idx="3">
                  <c:v>56.668734093398115</c:v>
                </c:pt>
                <c:pt idx="4">
                  <c:v>68.217165229864861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F-4DE2-B32A-B95FAEC1AF03}"/>
            </c:ext>
          </c:extLst>
        </c:ser>
        <c:ser>
          <c:idx val="9"/>
          <c:order val="1"/>
          <c:tx>
            <c:strRef>
              <c:f>Usages!$B$35</c:f>
              <c:strCache>
                <c:ptCount val="1"/>
                <c:pt idx="0">
                  <c:v>Industrie - non-énergétique</c:v>
                </c:pt>
              </c:strCache>
            </c:strRef>
          </c:tx>
          <c:cat>
            <c:numRef>
              <c:f>(Usages!$C$24,Usages!$G$24,Usages!$K$24,Usages!$O$24,Usages!$S$24)</c:f>
              <c:numCache>
                <c:formatCode>General</c:formatCode>
                <c:ptCount val="5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(Usages!$F$35,Usages!$J$35,Usages!$N$35,Usages!$R$35,Usages!$V$35)</c:f>
              <c:numCache>
                <c:formatCode>0.00</c:formatCode>
                <c:ptCount val="5"/>
                <c:pt idx="0">
                  <c:v>0</c:v>
                </c:pt>
                <c:pt idx="1">
                  <c:v>1.5528721699764088</c:v>
                </c:pt>
                <c:pt idx="2">
                  <c:v>3.6817285161946267</c:v>
                </c:pt>
                <c:pt idx="3">
                  <c:v>35.109832205480011</c:v>
                </c:pt>
                <c:pt idx="4">
                  <c:v>64.749110080715411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7-4967-B2F5-6DDF98FC0EFC}"/>
            </c:ext>
          </c:extLst>
        </c:ser>
        <c:ser>
          <c:idx val="1"/>
          <c:order val="2"/>
          <c:tx>
            <c:strRef>
              <c:f>Usages!$B$27</c:f>
              <c:strCache>
                <c:ptCount val="1"/>
                <c:pt idx="0">
                  <c:v>Transports (hors soutes)</c:v>
                </c:pt>
              </c:strCache>
            </c:strRef>
          </c:tx>
          <c:spPr>
            <a:solidFill>
              <a:srgbClr val="3C65AE"/>
            </a:solidFill>
            <a:ln>
              <a:noFill/>
            </a:ln>
          </c:spPr>
          <c:cat>
            <c:strRef>
              <c:f>categories</c:f>
              <c:strCach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f>(Usages!$F$27,Usages!$J$27,Usages!$N$27,Usages!$R$27,Usages!$V$27)</c:f>
              <c:numCache>
                <c:formatCode>0.00</c:formatCode>
                <c:ptCount val="5"/>
                <c:pt idx="0">
                  <c:v>37.200000000000003</c:v>
                </c:pt>
                <c:pt idx="1">
                  <c:v>42.103127093821271</c:v>
                </c:pt>
                <c:pt idx="2">
                  <c:v>38.220055035456248</c:v>
                </c:pt>
                <c:pt idx="3">
                  <c:v>74.7970234605462</c:v>
                </c:pt>
                <c:pt idx="4">
                  <c:v>24.102249160384666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F-4DE2-B32A-B95FAEC1AF03}"/>
            </c:ext>
          </c:extLst>
        </c:ser>
        <c:ser>
          <c:idx val="2"/>
          <c:order val="3"/>
          <c:tx>
            <c:strRef>
              <c:f>Usages!$B$28</c:f>
              <c:strCache>
                <c:ptCount val="1"/>
                <c:pt idx="0">
                  <c:v>Résidentiel</c:v>
                </c:pt>
              </c:strCache>
            </c:strRef>
          </c:tx>
          <c:spPr>
            <a:solidFill>
              <a:srgbClr val="639A3F"/>
            </a:solidFill>
            <a:ln>
              <a:noFill/>
            </a:ln>
          </c:spPr>
          <c:cat>
            <c:strRef>
              <c:f>categories</c:f>
              <c:strCach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f>(Usages!$F$28,Usages!$J$28,Usages!$N$28,Usages!$R$28,Usages!$V$28)</c:f>
              <c:numCache>
                <c:formatCode>0.00</c:formatCode>
                <c:ptCount val="5"/>
                <c:pt idx="0">
                  <c:v>75</c:v>
                </c:pt>
                <c:pt idx="1">
                  <c:v>76.03227413130864</c:v>
                </c:pt>
                <c:pt idx="2">
                  <c:v>71.078334486095017</c:v>
                </c:pt>
                <c:pt idx="3">
                  <c:v>58.565231750737958</c:v>
                </c:pt>
                <c:pt idx="4">
                  <c:v>47.909921838010149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F-4DE2-B32A-B95FAEC1AF03}"/>
            </c:ext>
          </c:extLst>
        </c:ser>
        <c:ser>
          <c:idx val="3"/>
          <c:order val="4"/>
          <c:tx>
            <c:strRef>
              <c:f>Usages!$B$29</c:f>
              <c:strCache>
                <c:ptCount val="1"/>
                <c:pt idx="0">
                  <c:v>Tertiaire</c:v>
                </c:pt>
              </c:strCache>
            </c:strRef>
          </c:tx>
          <c:spPr>
            <a:solidFill>
              <a:srgbClr val="98B8DF"/>
            </a:solidFill>
            <a:ln>
              <a:noFill/>
            </a:ln>
          </c:spPr>
          <c:cat>
            <c:strRef>
              <c:f>categories</c:f>
              <c:strCach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f>(Usages!$F$29,Usages!$J$29,Usages!$N$29,Usages!$R$29,Usages!$V$29)</c:f>
              <c:numCache>
                <c:formatCode>0.00</c:formatCode>
                <c:ptCount val="5"/>
                <c:pt idx="0">
                  <c:v>4.5</c:v>
                </c:pt>
                <c:pt idx="1">
                  <c:v>3.6700608339100236</c:v>
                </c:pt>
                <c:pt idx="2">
                  <c:v>8.2485038852257482</c:v>
                </c:pt>
                <c:pt idx="3">
                  <c:v>10.662421343622963</c:v>
                </c:pt>
                <c:pt idx="4">
                  <c:v>6.453686019969064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F-4DE2-B32A-B95FAEC1AF03}"/>
            </c:ext>
          </c:extLst>
        </c:ser>
        <c:ser>
          <c:idx val="4"/>
          <c:order val="5"/>
          <c:tx>
            <c:strRef>
              <c:f>Usages!$B$30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F1A78B"/>
            </a:solidFill>
            <a:ln>
              <a:noFill/>
            </a:ln>
          </c:spPr>
          <c:cat>
            <c:strRef>
              <c:f>categories</c:f>
              <c:strCach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f>(Usages!$F$30,Usages!$J$30,Usages!$N$30,Usages!$R$30,Usages!$V$30)</c:f>
              <c:numCache>
                <c:formatCode>0.00</c:formatCode>
                <c:ptCount val="5"/>
                <c:pt idx="0">
                  <c:v>3.8000000000000003</c:v>
                </c:pt>
                <c:pt idx="1">
                  <c:v>4.1272230442519948</c:v>
                </c:pt>
                <c:pt idx="2">
                  <c:v>6.8738543107656636</c:v>
                </c:pt>
                <c:pt idx="3">
                  <c:v>18.466075977670073</c:v>
                </c:pt>
                <c:pt idx="4">
                  <c:v>23.329217692646552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DF-4DE2-B32A-B95FAEC1AF03}"/>
            </c:ext>
          </c:extLst>
        </c:ser>
        <c:ser>
          <c:idx val="5"/>
          <c:order val="6"/>
          <c:tx>
            <c:strRef>
              <c:f>Usages!$B$31</c:f>
              <c:strCache>
                <c:ptCount val="1"/>
                <c:pt idx="0">
                  <c:v>Production d'électricité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cat>
            <c:strRef>
              <c:f>categories</c:f>
              <c:strCach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f>(Usages!$F$31,Usages!$J$31,Usages!$N$31,Usages!$R$31,Usages!$V$31)</c:f>
              <c:numCache>
                <c:formatCode>0.00</c:formatCode>
                <c:ptCount val="5"/>
                <c:pt idx="0">
                  <c:v>21</c:v>
                </c:pt>
                <c:pt idx="1">
                  <c:v>33.497112980695753</c:v>
                </c:pt>
                <c:pt idx="2">
                  <c:v>29.350749697131068</c:v>
                </c:pt>
                <c:pt idx="3">
                  <c:v>17.734603215690917</c:v>
                </c:pt>
                <c:pt idx="4">
                  <c:v>16.26999253272599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DF-4DE2-B32A-B95FAEC1AF03}"/>
            </c:ext>
          </c:extLst>
        </c:ser>
        <c:ser>
          <c:idx val="6"/>
          <c:order val="7"/>
          <c:tx>
            <c:strRef>
              <c:f>Usages!$B$32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rgbClr val="FFD087"/>
            </a:solidFill>
            <a:ln>
              <a:noFill/>
            </a:ln>
          </c:spPr>
          <c:cat>
            <c:strRef>
              <c:f>categories</c:f>
              <c:strCach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f>(Usages!$F$32,Usages!$J$32,Usages!$N$32,Usages!$R$32,Usages!$V$32)</c:f>
              <c:numCache>
                <c:formatCode>0.00</c:formatCode>
                <c:ptCount val="5"/>
                <c:pt idx="0">
                  <c:v>10.8</c:v>
                </c:pt>
                <c:pt idx="1">
                  <c:v>28.449437329016728</c:v>
                </c:pt>
                <c:pt idx="2">
                  <c:v>36.362111130254455</c:v>
                </c:pt>
                <c:pt idx="3">
                  <c:v>40.565825020062711</c:v>
                </c:pt>
                <c:pt idx="4">
                  <c:v>42.487944405260947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DF-4DE2-B32A-B95FAEC1AF03}"/>
            </c:ext>
          </c:extLst>
        </c:ser>
        <c:ser>
          <c:idx val="7"/>
          <c:order val="8"/>
          <c:tx>
            <c:strRef>
              <c:f>Usages!$B$33</c:f>
              <c:strCache>
                <c:ptCount val="1"/>
                <c:pt idx="0">
                  <c:v>Soutes internationales</c:v>
                </c:pt>
              </c:strCache>
            </c:strRef>
          </c:tx>
          <c:spPr>
            <a:solidFill>
              <a:srgbClr val="90A2D3"/>
            </a:solidFill>
            <a:ln>
              <a:noFill/>
            </a:ln>
          </c:spPr>
          <c:cat>
            <c:strRef>
              <c:f>categories</c:f>
              <c:strCach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f>(Usages!$F$33,Usages!$J$33,Usages!$N$33,Usages!$R$33,Usages!$V$33)</c:f>
              <c:numCache>
                <c:formatCode>0.00</c:formatCode>
                <c:ptCount val="5"/>
                <c:pt idx="0">
                  <c:v>0</c:v>
                </c:pt>
                <c:pt idx="1">
                  <c:v>1.537569678962494</c:v>
                </c:pt>
                <c:pt idx="2">
                  <c:v>3.8518734565763708</c:v>
                </c:pt>
                <c:pt idx="3">
                  <c:v>18.739529936749207</c:v>
                </c:pt>
                <c:pt idx="4">
                  <c:v>21.826814857007523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DF-4DE2-B32A-B95FAEC1A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05172"/>
        <c:axId val="6668115"/>
        <c:extLst>
          <c:ext xmlns:c15="http://schemas.microsoft.com/office/drawing/2012/chart" uri="{02D57815-91ED-43cb-92C2-25804820EDAC}">
            <c15:filteredAreaSeries>
              <c15:ser>
                <c:idx val="10"/>
                <c:order val="9"/>
                <c:tx>
                  <c:strRef>
                    <c:extLst>
                      <c:ext uri="{02D57815-91ED-43cb-92C2-25804820EDAC}">
                        <c15:formulaRef>
                          <c15:sqref>Usages!$B$34</c15:sqref>
                        </c15:formulaRef>
                      </c:ext>
                    </c:extLst>
                    <c:strCache>
                      <c:ptCount val="1"/>
                      <c:pt idx="0">
                        <c:v>Outre-mer</c:v>
                      </c:pt>
                    </c:strCache>
                  </c:strRef>
                </c:tx>
                <c:spPr>
                  <a:solidFill>
                    <a:srgbClr val="FF99FF"/>
                  </a:solidFill>
                </c:spPr>
                <c:cat>
                  <c:numRef>
                    <c:extLst>
                      <c:ext uri="{02D57815-91ED-43cb-92C2-25804820EDAC}">
                        <c15:formulaRef>
                          <c15:sqref>(Usages!$C$24,Usages!$G$24,Usages!$K$24,Usages!$O$24,Usages!$S$24)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2021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2040</c:v>
                      </c:pt>
                      <c:pt idx="4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(Usages!$F$34,Usages!$J$34,Usages!$N$34,Usages!$R$34,Usages!$V$34)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10.5</c:v>
                      </c:pt>
                      <c:pt idx="4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E-A256-48CC-B619-085920BD461E}"/>
                  </c:ext>
                </c:extLst>
              </c15:ser>
            </c15:filteredAreaSeries>
          </c:ext>
        </c:extLst>
      </c:areaChart>
      <c:lineChart>
        <c:grouping val="stacked"/>
        <c:varyColors val="0"/>
        <c:ser>
          <c:idx val="8"/>
          <c:order val="10"/>
          <c:tx>
            <c:strRef>
              <c:f>Usages!$B$40</c:f>
              <c:strCache>
                <c:ptCount val="1"/>
                <c:pt idx="0">
                  <c:v>Total offre TWh</c:v>
                </c:pt>
              </c:strCache>
            </c:strRef>
          </c:tx>
          <c:spPr>
            <a:ln w="31680">
              <a:solidFill>
                <a:srgbClr val="FF0000"/>
              </a:solidFill>
              <a:round/>
            </a:ln>
          </c:spPr>
          <c:marker>
            <c:symbol val="none"/>
          </c:marker>
          <c:cat>
            <c:numRef>
              <c:f>(Usages!$C$24,Usages!$G$24,Usages!$K$24,Usages!$O$24,Usages!$S$24)</c:f>
              <c:numCache>
                <c:formatCode>General</c:formatCode>
                <c:ptCount val="5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(Usages!$F$40,Usages!$J$40,Usages!$N$40,Usages!$R$40,Usages!$V$40)</c:f>
              <c:numCache>
                <c:formatCode>0.00</c:formatCode>
                <c:ptCount val="5"/>
                <c:pt idx="0">
                  <c:v>178.49562479348418</c:v>
                </c:pt>
                <c:pt idx="1">
                  <c:v>211.80538720269706</c:v>
                </c:pt>
                <c:pt idx="2">
                  <c:v>227.86997218802441</c:v>
                </c:pt>
                <c:pt idx="3">
                  <c:v>264.93540952908768</c:v>
                </c:pt>
                <c:pt idx="4">
                  <c:v>305.19815123130957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DF-4DE2-B32A-B95FAEC1A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2736498"/>
        <c:axId val="58392226"/>
      </c:lineChart>
      <c:catAx>
        <c:axId val="554051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6668115"/>
        <c:crosses val="autoZero"/>
        <c:auto val="1"/>
        <c:lblAlgn val="ctr"/>
        <c:lblOffset val="100"/>
        <c:noMultiLvlLbl val="1"/>
      </c:catAx>
      <c:valAx>
        <c:axId val="666811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55405172"/>
        <c:crosses val="autoZero"/>
        <c:crossBetween val="between"/>
      </c:valAx>
      <c:catAx>
        <c:axId val="9273649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92226"/>
        <c:crosses val="autoZero"/>
        <c:auto val="1"/>
        <c:lblAlgn val="ctr"/>
        <c:lblOffset val="100"/>
        <c:noMultiLvlLbl val="1"/>
      </c:catAx>
      <c:valAx>
        <c:axId val="58392226"/>
        <c:scaling>
          <c:orientation val="minMax"/>
        </c:scaling>
        <c:delete val="1"/>
        <c:axPos val="l"/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latin typeface="Arial"/>
                  </a:rPr>
                  <a:t>TWh Ef</a:t>
                </a:r>
              </a:p>
            </c:rich>
          </c:tx>
          <c:layout>
            <c:manualLayout>
              <c:xMode val="edge"/>
              <c:yMode val="edge"/>
              <c:x val="1.4961069804189309E-2"/>
              <c:y val="0.36873107491106943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crossAx val="9273649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4.4251104998808986E-2"/>
          <c:y val="0.84467237983922561"/>
          <c:w val="0.85148320772995623"/>
          <c:h val="0.1553277434221778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100" b="0" strike="noStrike" spc="-1">
              <a:solidFill>
                <a:srgbClr val="000000"/>
              </a:solidFill>
              <a:latin typeface="Arial"/>
            </a:defRPr>
          </a:pPr>
          <a:endParaRPr lang="fr-FR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latin typeface="Arial"/>
              </a:rPr>
              <a:t>Consommation de biomasse par secteur en AME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areaChart>
        <c:grouping val="stacked"/>
        <c:varyColors val="1"/>
        <c:ser>
          <c:idx val="1"/>
          <c:order val="0"/>
          <c:tx>
            <c:strRef>
              <c:f>Usages!$B$8</c:f>
              <c:strCache>
                <c:ptCount val="1"/>
                <c:pt idx="0">
                  <c:v>Transports (hors soutes)</c:v>
                </c:pt>
              </c:strCache>
            </c:strRef>
          </c:tx>
          <c:spPr>
            <a:solidFill>
              <a:srgbClr val="E3AB00"/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(Usages!$C$24,Usages!$G$24,Usages!$K$24,Usages!$O$24,Usages!$S$24)</c:f>
              <c:numCache>
                <c:formatCode>General</c:formatCode>
                <c:ptCount val="5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  <c:extLst/>
            </c:numRef>
          </c:cat>
          <c:val>
            <c:numRef>
              <c:f>(Usages!$F$8,Usages!$J$8,Usages!$N$8,Usages!$R$8,Usages!$V$8)</c:f>
              <c:numCache>
                <c:formatCode>0.00</c:formatCode>
                <c:ptCount val="5"/>
                <c:pt idx="0">
                  <c:v>37.200000000000003</c:v>
                </c:pt>
                <c:pt idx="1">
                  <c:v>39.800000000000004</c:v>
                </c:pt>
                <c:pt idx="2">
                  <c:v>33.799999999999997</c:v>
                </c:pt>
                <c:pt idx="3">
                  <c:v>24.700000000000003</c:v>
                </c:pt>
                <c:pt idx="4">
                  <c:v>21.599999999999998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DF49-4FFE-B6CF-A225FCBF03BE}"/>
            </c:ext>
          </c:extLst>
        </c:ser>
        <c:ser>
          <c:idx val="2"/>
          <c:order val="1"/>
          <c:tx>
            <c:strRef>
              <c:f>Usages!$B$9</c:f>
              <c:strCache>
                <c:ptCount val="1"/>
                <c:pt idx="0">
                  <c:v>Résidentiel</c:v>
                </c:pt>
              </c:strCache>
            </c:strRef>
          </c:tx>
          <c:spPr>
            <a:solidFill>
              <a:srgbClr val="3C65AE"/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(Usages!$C$24,Usages!$G$24,Usages!$K$24,Usages!$O$24,Usages!$S$24)</c:f>
              <c:numCache>
                <c:formatCode>General</c:formatCode>
                <c:ptCount val="5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  <c:extLst/>
            </c:numRef>
          </c:cat>
          <c:val>
            <c:numRef>
              <c:f>(Usages!$F$9,Usages!$J$9,Usages!$N$9,Usages!$R$9,Usages!$V$9)</c:f>
              <c:numCache>
                <c:formatCode>0.00</c:formatCode>
                <c:ptCount val="5"/>
                <c:pt idx="0">
                  <c:v>75</c:v>
                </c:pt>
                <c:pt idx="1">
                  <c:v>75.400000000000006</c:v>
                </c:pt>
                <c:pt idx="2">
                  <c:v>80.8</c:v>
                </c:pt>
                <c:pt idx="3">
                  <c:v>88.7</c:v>
                </c:pt>
                <c:pt idx="4">
                  <c:v>87.600000000000009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DF49-4FFE-B6CF-A225FCBF03BE}"/>
            </c:ext>
          </c:extLst>
        </c:ser>
        <c:ser>
          <c:idx val="3"/>
          <c:order val="2"/>
          <c:tx>
            <c:strRef>
              <c:f>Usages!$B$10</c:f>
              <c:strCache>
                <c:ptCount val="1"/>
                <c:pt idx="0">
                  <c:v>Tertiaire</c:v>
                </c:pt>
              </c:strCache>
            </c:strRef>
          </c:tx>
          <c:spPr>
            <a:solidFill>
              <a:srgbClr val="639A3F"/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(Usages!$C$24,Usages!$G$24,Usages!$K$24,Usages!$O$24,Usages!$S$24)</c:f>
              <c:numCache>
                <c:formatCode>General</c:formatCode>
                <c:ptCount val="5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  <c:extLst/>
            </c:numRef>
          </c:cat>
          <c:val>
            <c:numRef>
              <c:f>(Usages!$F$10,Usages!$J$10,Usages!$N$10,Usages!$R$10,Usages!$V$10)</c:f>
              <c:numCache>
                <c:formatCode>0.00</c:formatCode>
                <c:ptCount val="5"/>
                <c:pt idx="0">
                  <c:v>4.5</c:v>
                </c:pt>
                <c:pt idx="1">
                  <c:v>5.4</c:v>
                </c:pt>
                <c:pt idx="2">
                  <c:v>4.9000000000000004</c:v>
                </c:pt>
                <c:pt idx="3">
                  <c:v>4.5</c:v>
                </c:pt>
                <c:pt idx="4">
                  <c:v>4.3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DF49-4FFE-B6CF-A225FCBF03BE}"/>
            </c:ext>
          </c:extLst>
        </c:ser>
        <c:ser>
          <c:idx val="4"/>
          <c:order val="3"/>
          <c:tx>
            <c:strRef>
              <c:f>Usages!$B$11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98B8DF"/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(Usages!$C$24,Usages!$G$24,Usages!$K$24,Usages!$O$24,Usages!$S$24)</c:f>
              <c:numCache>
                <c:formatCode>General</c:formatCode>
                <c:ptCount val="5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  <c:extLst/>
            </c:numRef>
          </c:cat>
          <c:val>
            <c:numRef>
              <c:f>(Usages!$F$11,Usages!$J$11,Usages!$N$11,Usages!$R$11,Usages!$V$11)</c:f>
              <c:numCache>
                <c:formatCode>0.00</c:formatCode>
                <c:ptCount val="5"/>
                <c:pt idx="0">
                  <c:v>3.8000000000000003</c:v>
                </c:pt>
                <c:pt idx="1">
                  <c:v>3</c:v>
                </c:pt>
                <c:pt idx="2">
                  <c:v>3.9440999999999997</c:v>
                </c:pt>
                <c:pt idx="3">
                  <c:v>6.7</c:v>
                </c:pt>
                <c:pt idx="4">
                  <c:v>8.3000000000000007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DF49-4FFE-B6CF-A225FCBF03BE}"/>
            </c:ext>
          </c:extLst>
        </c:ser>
        <c:ser>
          <c:idx val="5"/>
          <c:order val="4"/>
          <c:tx>
            <c:strRef>
              <c:f>Usages!$B$12</c:f>
              <c:strCache>
                <c:ptCount val="1"/>
                <c:pt idx="0">
                  <c:v>production d'électricité</c:v>
                </c:pt>
              </c:strCache>
            </c:strRef>
          </c:tx>
          <c:spPr>
            <a:solidFill>
              <a:srgbClr val="F1A78B"/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(Usages!$C$24,Usages!$G$24,Usages!$K$24,Usages!$O$24,Usages!$S$24)</c:f>
              <c:numCache>
                <c:formatCode>General</c:formatCode>
                <c:ptCount val="5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  <c:extLst/>
            </c:numRef>
          </c:cat>
          <c:val>
            <c:numRef>
              <c:f>(Usages!$F$12,Usages!$J$12,Usages!$N$12,Usages!$R$12,Usages!$V$12)</c:f>
              <c:numCache>
                <c:formatCode>0.00</c:formatCode>
                <c:ptCount val="5"/>
                <c:pt idx="0">
                  <c:v>21</c:v>
                </c:pt>
                <c:pt idx="1">
                  <c:v>30.599999999999998</c:v>
                </c:pt>
                <c:pt idx="2">
                  <c:v>27.2</c:v>
                </c:pt>
                <c:pt idx="3">
                  <c:v>23.8</c:v>
                </c:pt>
                <c:pt idx="4">
                  <c:v>21.9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DF49-4FFE-B6CF-A225FCBF03BE}"/>
            </c:ext>
          </c:extLst>
        </c:ser>
        <c:ser>
          <c:idx val="6"/>
          <c:order val="5"/>
          <c:tx>
            <c:strRef>
              <c:f>Usages!$B$13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(Usages!$C$24,Usages!$G$24,Usages!$K$24,Usages!$O$24,Usages!$S$24)</c:f>
              <c:numCache>
                <c:formatCode>General</c:formatCode>
                <c:ptCount val="5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  <c:extLst/>
            </c:numRef>
          </c:cat>
          <c:val>
            <c:numRef>
              <c:f>(Usages!$F$13,Usages!$J$13,Usages!$N$13,Usages!$R$13,Usages!$V$13)</c:f>
              <c:numCache>
                <c:formatCode>0.00</c:formatCode>
                <c:ptCount val="5"/>
                <c:pt idx="0">
                  <c:v>10.8</c:v>
                </c:pt>
                <c:pt idx="1">
                  <c:v>14.200000000000001</c:v>
                </c:pt>
                <c:pt idx="2">
                  <c:v>13.100000000000001</c:v>
                </c:pt>
                <c:pt idx="3">
                  <c:v>12.200000000000001</c:v>
                </c:pt>
                <c:pt idx="4">
                  <c:v>11.700000000000001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DF49-4FFE-B6CF-A225FCBF03BE}"/>
            </c:ext>
          </c:extLst>
        </c:ser>
        <c:ser>
          <c:idx val="7"/>
          <c:order val="6"/>
          <c:tx>
            <c:strRef>
              <c:f>Usages!$B$14</c:f>
              <c:strCache>
                <c:ptCount val="1"/>
                <c:pt idx="0">
                  <c:v>Soutes internationales</c:v>
                </c:pt>
              </c:strCache>
            </c:strRef>
          </c:tx>
          <c:spPr>
            <a:solidFill>
              <a:srgbClr val="FFD087"/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(Usages!$C$24,Usages!$G$24,Usages!$K$24,Usages!$O$24,Usages!$S$24)</c:f>
              <c:numCache>
                <c:formatCode>General</c:formatCode>
                <c:ptCount val="5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  <c:extLst/>
            </c:numRef>
          </c:cat>
          <c:val>
            <c:numRef>
              <c:f>(Usages!$F$14,Usages!$J$14,Usages!$N$14,Usages!$R$14,Usages!$V$14)</c:f>
              <c:numCache>
                <c:formatCode>0.00</c:formatCode>
                <c:ptCount val="5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7-DF49-4FFE-B6CF-A225FCBF0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79652"/>
        <c:axId val="73816535"/>
      </c:areaChart>
      <c:areaChart>
        <c:grouping val="stacked"/>
        <c:varyColors val="0"/>
        <c:ser>
          <c:idx val="9"/>
          <c:order val="7"/>
          <c:tx>
            <c:strRef>
              <c:f>Usages!$B$34</c:f>
              <c:strCache>
                <c:ptCount val="1"/>
                <c:pt idx="0">
                  <c:v>Outre-mer</c:v>
                </c:pt>
              </c:strCache>
            </c:strRef>
          </c:tx>
          <c:spPr>
            <a:solidFill>
              <a:srgbClr val="FF99FF"/>
            </a:solidFill>
          </c:spPr>
          <c:val>
            <c:numRef>
              <c:f>(Usages!$F$15,Usages!$J$15,Usages!$N$15,Usages!$R$15,Usages!$V$15)</c:f>
              <c:numCache>
                <c:formatCode>0.00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7-48CC-9FA3-346509C0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684"/>
        <c:axId val="48716241"/>
      </c:areaChart>
      <c:lineChart>
        <c:grouping val="stacked"/>
        <c:varyColors val="0"/>
        <c:ser>
          <c:idx val="8"/>
          <c:order val="8"/>
          <c:tx>
            <c:strRef>
              <c:f>Usages!$B$21</c:f>
              <c:strCache>
                <c:ptCount val="1"/>
                <c:pt idx="0">
                  <c:v>Total offre TWh</c:v>
                </c:pt>
              </c:strCache>
            </c:strRef>
          </c:tx>
          <c:spPr>
            <a:ln w="316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categories</c:f>
              <c:strCach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f>(Usages!$F$21,Usages!$J$21,Usages!$N$21,Usages!$R$21,Usages!$V$21)</c:f>
              <c:numCache>
                <c:formatCode>0.00</c:formatCode>
                <c:ptCount val="5"/>
                <c:pt idx="0">
                  <c:v>178.49562479348418</c:v>
                </c:pt>
                <c:pt idx="1">
                  <c:v>194.25125371123011</c:v>
                </c:pt>
                <c:pt idx="2">
                  <c:v>208.84781651669368</c:v>
                </c:pt>
                <c:pt idx="3">
                  <c:v>216.7733554333893</c:v>
                </c:pt>
                <c:pt idx="4">
                  <c:v>222.1956768393585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8-DF49-4FFE-B6CF-A225FCBF0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30684"/>
        <c:axId val="48716241"/>
      </c:lineChart>
      <c:catAx>
        <c:axId val="974796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816535"/>
        <c:crosses val="autoZero"/>
        <c:auto val="1"/>
        <c:lblAlgn val="ctr"/>
        <c:lblOffset val="100"/>
        <c:noMultiLvlLbl val="1"/>
      </c:catAx>
      <c:valAx>
        <c:axId val="73816535"/>
        <c:scaling>
          <c:orientation val="minMax"/>
        </c:scaling>
        <c:delete val="1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crossAx val="97479652"/>
        <c:crosses val="autoZero"/>
        <c:crossBetween val="between"/>
      </c:valAx>
      <c:catAx>
        <c:axId val="15306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48716241"/>
        <c:crosses val="autoZero"/>
        <c:auto val="1"/>
        <c:lblAlgn val="ctr"/>
        <c:lblOffset val="100"/>
        <c:noMultiLvlLbl val="1"/>
      </c:catAx>
      <c:valAx>
        <c:axId val="4871624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latin typeface="Arial"/>
                  </a:rPr>
                  <a:t>TWh Ef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153068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fr-FR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Offre et demande de biomasse par vecteur en AMS dans le run 2 en métropole (énergie finale</a:t>
            </a:r>
            <a:r>
              <a:rPr lang="fr-FR" sz="1400" b="0" strike="noStrike" spc="-1" baseline="0">
                <a:solidFill>
                  <a:srgbClr val="595959"/>
                </a:solidFill>
                <a:latin typeface="Calibri"/>
              </a:rPr>
              <a:t> après conversions éventuelles)</a:t>
            </a:r>
            <a:endParaRPr lang="fr-FR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Usages!$C$25</c:f>
              <c:strCache>
                <c:ptCount val="1"/>
                <c:pt idx="0">
                  <c:v>liquide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560">
              <a:noFill/>
            </a:ln>
          </c:spPr>
          <c:cat>
            <c:numRef>
              <c:f>(Usages!$C$24,Usages!$G$24,Usages!$K$24,Usages!$O$24,Usages!$S$24)</c:f>
              <c:numCache>
                <c:formatCode>General</c:formatCode>
                <c:ptCount val="5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(Usages!$C$38,Usages!$G$38,Usages!$K$38,Usages!$O$38,Usages!$S$38)</c:f>
              <c:numCache>
                <c:formatCode>0.00</c:formatCode>
                <c:ptCount val="5"/>
                <c:pt idx="0">
                  <c:v>40.1</c:v>
                </c:pt>
                <c:pt idx="1">
                  <c:v>47.526094003667062</c:v>
                </c:pt>
                <c:pt idx="2">
                  <c:v>47.963588833641488</c:v>
                </c:pt>
                <c:pt idx="3">
                  <c:v>131.29333501352212</c:v>
                </c:pt>
                <c:pt idx="4">
                  <c:v>105.45776732805825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1-42E9-8B15-7190B5572C07}"/>
            </c:ext>
          </c:extLst>
        </c:ser>
        <c:ser>
          <c:idx val="1"/>
          <c:order val="1"/>
          <c:tx>
            <c:strRef>
              <c:f>Usages!$D$25</c:f>
              <c:strCache>
                <c:ptCount val="1"/>
                <c:pt idx="0">
                  <c:v>solide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560">
              <a:noFill/>
            </a:ln>
          </c:spPr>
          <c:cat>
            <c:numRef>
              <c:f>(Usages!$C$24,Usages!$G$24,Usages!$K$24,Usages!$O$24,Usages!$S$24)</c:f>
              <c:numCache>
                <c:formatCode>General</c:formatCode>
                <c:ptCount val="5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(Usages!$D$38,Usages!$H$38,Usages!$L$38,Usages!$P$38,Usages!$T$38)</c:f>
              <c:numCache>
                <c:formatCode>0.00</c:formatCode>
                <c:ptCount val="5"/>
                <c:pt idx="0">
                  <c:v>118.89999999999999</c:v>
                </c:pt>
                <c:pt idx="1">
                  <c:v>140.28767595303421</c:v>
                </c:pt>
                <c:pt idx="2">
                  <c:v>136.92249131510826</c:v>
                </c:pt>
                <c:pt idx="3">
                  <c:v>120.25789630523006</c:v>
                </c:pt>
                <c:pt idx="4">
                  <c:v>107.40073863548079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1-42E9-8B15-7190B5572C07}"/>
            </c:ext>
          </c:extLst>
        </c:ser>
        <c:ser>
          <c:idx val="2"/>
          <c:order val="2"/>
          <c:tx>
            <c:strRef>
              <c:f>Usages!$E$25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560">
              <a:noFill/>
            </a:ln>
          </c:spPr>
          <c:cat>
            <c:numRef>
              <c:f>(Usages!$C$24,Usages!$G$24,Usages!$K$24,Usages!$O$24,Usages!$S$24)</c:f>
              <c:numCache>
                <c:formatCode>General</c:formatCode>
                <c:ptCount val="5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(Usages!$E$38,Usages!$I$38,Usages!$M$38,Usages!$Q$38,Usages!$U$38)</c:f>
              <c:numCache>
                <c:formatCode>0.00</c:formatCode>
                <c:ptCount val="5"/>
                <c:pt idx="0">
                  <c:v>10</c:v>
                </c:pt>
                <c:pt idx="1">
                  <c:v>27.341677999060117</c:v>
                </c:pt>
                <c:pt idx="2">
                  <c:v>49.199945970314701</c:v>
                </c:pt>
                <c:pt idx="3">
                  <c:v>79.758045685205971</c:v>
                </c:pt>
                <c:pt idx="4">
                  <c:v>102.48759585304612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1-42E9-8B15-7190B5572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99989"/>
        <c:axId val="21047170"/>
      </c:areaChart>
      <c:barChart>
        <c:barDir val="col"/>
        <c:grouping val="stacked"/>
        <c:varyColors val="0"/>
        <c:ser>
          <c:idx val="3"/>
          <c:order val="3"/>
          <c:tx>
            <c:strRef>
              <c:f>Usages!$C$1</c:f>
              <c:strCache>
                <c:ptCount val="1"/>
                <c:pt idx="0">
                  <c:v>liquide - offre</c:v>
                </c:pt>
              </c:strCache>
            </c:strRef>
          </c:tx>
          <c:invertIfNegative val="0"/>
          <c:cat>
            <c:numRef>
              <c:f>(Usages!$C$24,Usages!$G$24,Usages!$K$24,Usages!$O$24,Usages!$S$24)</c:f>
              <c:numCache>
                <c:formatCode>General</c:formatCode>
                <c:ptCount val="5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(Usages!$C$40,Usages!$G$40,Usages!$K$40,Usages!$O$40,Usages!$S$40)</c:f>
              <c:numCache>
                <c:formatCode>0.00</c:formatCode>
                <c:ptCount val="5"/>
                <c:pt idx="0">
                  <c:v>39.147263567165062</c:v>
                </c:pt>
                <c:pt idx="1">
                  <c:v>44.734324997436772</c:v>
                </c:pt>
                <c:pt idx="2">
                  <c:v>50.399657398711895</c:v>
                </c:pt>
                <c:pt idx="3">
                  <c:v>68.78196003097672</c:v>
                </c:pt>
                <c:pt idx="4">
                  <c:v>90.212736440019839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A1-42E9-8B15-7190B5572C07}"/>
            </c:ext>
          </c:extLst>
        </c:ser>
        <c:ser>
          <c:idx val="4"/>
          <c:order val="4"/>
          <c:tx>
            <c:strRef>
              <c:f>Usages!$D$1</c:f>
              <c:strCache>
                <c:ptCount val="1"/>
                <c:pt idx="0">
                  <c:v>solide - offre</c:v>
                </c:pt>
              </c:strCache>
            </c:strRef>
          </c:tx>
          <c:invertIfNegative val="0"/>
          <c:cat>
            <c:numRef>
              <c:f>(Usages!$C$24,Usages!$G$24,Usages!$K$24,Usages!$O$24,Usages!$S$24)</c:f>
              <c:numCache>
                <c:formatCode>General</c:formatCode>
                <c:ptCount val="5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(Usages!$D$40,Usages!$H$40,Usages!$L$40,Usages!$P$40,Usages!$T$40)</c:f>
              <c:numCache>
                <c:formatCode>0.00</c:formatCode>
                <c:ptCount val="5"/>
                <c:pt idx="0">
                  <c:v>132.19579818797212</c:v>
                </c:pt>
                <c:pt idx="1">
                  <c:v>146.8925618968386</c:v>
                </c:pt>
                <c:pt idx="2">
                  <c:v>141.96977622353438</c:v>
                </c:pt>
                <c:pt idx="3">
                  <c:v>131.39011042857965</c:v>
                </c:pt>
                <c:pt idx="4">
                  <c:v>115.75706424713773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A1-42E9-8B15-7190B5572C07}"/>
            </c:ext>
          </c:extLst>
        </c:ser>
        <c:ser>
          <c:idx val="5"/>
          <c:order val="5"/>
          <c:tx>
            <c:strRef>
              <c:f>Usages!$E$1</c:f>
              <c:strCache>
                <c:ptCount val="1"/>
                <c:pt idx="0">
                  <c:v>gaz - offre</c:v>
                </c:pt>
              </c:strCache>
            </c:strRef>
          </c:tx>
          <c:invertIfNegative val="0"/>
          <c:cat>
            <c:numRef>
              <c:f>(Usages!$C$24,Usages!$G$24,Usages!$K$24,Usages!$O$24,Usages!$S$24)</c:f>
              <c:numCache>
                <c:formatCode>General</c:formatCode>
                <c:ptCount val="5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(Usages!$E$40,Usages!$I$40,Usages!$M$40,Usages!$Q$40,Usages!$U$40)</c:f>
              <c:numCache>
                <c:formatCode>0.00</c:formatCode>
                <c:ptCount val="5"/>
                <c:pt idx="0">
                  <c:v>7.1525630383470054</c:v>
                </c:pt>
                <c:pt idx="1">
                  <c:v>20.178500308421686</c:v>
                </c:pt>
                <c:pt idx="2">
                  <c:v>35.500538565778143</c:v>
                </c:pt>
                <c:pt idx="3">
                  <c:v>64.763339069531312</c:v>
                </c:pt>
                <c:pt idx="4">
                  <c:v>99.228350544152008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A1-42E9-8B15-7190B5572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99989"/>
        <c:axId val="21047170"/>
      </c:barChart>
      <c:catAx>
        <c:axId val="660999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21047170"/>
        <c:crosses val="autoZero"/>
        <c:auto val="1"/>
        <c:lblAlgn val="ctr"/>
        <c:lblOffset val="100"/>
        <c:noMultiLvlLbl val="1"/>
      </c:catAx>
      <c:valAx>
        <c:axId val="21047170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6099989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Offre et demande de biomasse par vecteur en AME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Usages!$C$6</c:f>
              <c:strCache>
                <c:ptCount val="1"/>
                <c:pt idx="0">
                  <c:v>liquide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560">
              <a:noFill/>
            </a:ln>
          </c:spPr>
          <c:cat>
            <c:numRef>
              <c:f>(Usages!$C$5,Usages!$G$5,Usages!$K$5,Usages!$O$5,Usages!$S$5)</c:f>
              <c:numCache>
                <c:formatCode>General</c:formatCod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(Usages!$C$18,Usages!$G$18,Usages!$K$18,Usages!$O$18,Usages!$S$18)</c:f>
              <c:numCache>
                <c:formatCode>0.00</c:formatCode>
                <c:ptCount val="5"/>
                <c:pt idx="0">
                  <c:v>40.1</c:v>
                </c:pt>
                <c:pt idx="1">
                  <c:v>44.099999999999994</c:v>
                </c:pt>
                <c:pt idx="2">
                  <c:v>38.699999999999996</c:v>
                </c:pt>
                <c:pt idx="3">
                  <c:v>29.9</c:v>
                </c:pt>
                <c:pt idx="4">
                  <c:v>27.2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7-4F09-9D0F-0AEB813D7B5C}"/>
            </c:ext>
          </c:extLst>
        </c:ser>
        <c:ser>
          <c:idx val="4"/>
          <c:order val="1"/>
          <c:tx>
            <c:strRef>
              <c:f>Usages!$E$6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40000"/>
                  <a:lumOff val="60000"/>
                </a:schemeClr>
              </a:solidFill>
            </a:ln>
          </c:spPr>
          <c:cat>
            <c:numRef>
              <c:f>(Usages!$C$5,Usages!$G$5,Usages!$K$5,Usages!$O$5,Usages!$S$5)</c:f>
              <c:numCache>
                <c:formatCode>General</c:formatCod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(Usages!$E$18,Usages!$I$18,Usages!$M$18,Usages!$Q$18,Usages!$U$18)</c:f>
              <c:numCache>
                <c:formatCode>0.00</c:formatCode>
                <c:ptCount val="5"/>
                <c:pt idx="0">
                  <c:v>10</c:v>
                </c:pt>
                <c:pt idx="1">
                  <c:v>6.8</c:v>
                </c:pt>
                <c:pt idx="2">
                  <c:v>6.5441000000000003</c:v>
                </c:pt>
                <c:pt idx="3">
                  <c:v>6.1999999999999993</c:v>
                </c:pt>
                <c:pt idx="4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77-4F09-9D0F-0AEB813D7B5C}"/>
            </c:ext>
          </c:extLst>
        </c:ser>
        <c:ser>
          <c:idx val="3"/>
          <c:order val="2"/>
          <c:tx>
            <c:strRef>
              <c:f>Usages!$D$6</c:f>
              <c:strCache>
                <c:ptCount val="1"/>
                <c:pt idx="0">
                  <c:v>solide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cat>
            <c:numRef>
              <c:f>(Usages!$C$5,Usages!$G$5,Usages!$K$5,Usages!$O$5,Usages!$S$5)</c:f>
              <c:numCache>
                <c:formatCode>General</c:formatCod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(Usages!$D$18,Usages!$H$18,Usages!$L$18,Usages!$P$18,Usages!$T$18)</c:f>
              <c:numCache>
                <c:formatCode>0.00</c:formatCode>
                <c:ptCount val="5"/>
                <c:pt idx="0">
                  <c:v>118.89999999999999</c:v>
                </c:pt>
                <c:pt idx="1">
                  <c:v>139.30000000000001</c:v>
                </c:pt>
                <c:pt idx="2">
                  <c:v>141.70000000000002</c:v>
                </c:pt>
                <c:pt idx="3">
                  <c:v>149.9</c:v>
                </c:pt>
                <c:pt idx="4">
                  <c:v>149.30000000000001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77-4F09-9D0F-0AEB813D7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8018"/>
        <c:axId val="58211073"/>
      </c:areaChart>
      <c:barChart>
        <c:barDir val="col"/>
        <c:grouping val="stacked"/>
        <c:varyColors val="0"/>
        <c:ser>
          <c:idx val="1"/>
          <c:order val="3"/>
          <c:tx>
            <c:strRef>
              <c:f>Usages!$C$1</c:f>
              <c:strCache>
                <c:ptCount val="1"/>
                <c:pt idx="0">
                  <c:v>liquide - offre</c:v>
                </c:pt>
              </c:strCache>
            </c:strRef>
          </c:tx>
          <c:spPr>
            <a:solidFill>
              <a:schemeClr val="accent4"/>
            </a:solidFill>
            <a:ln w="25560">
              <a:noFill/>
            </a:ln>
          </c:spPr>
          <c:invertIfNegative val="0"/>
          <c:cat>
            <c:numRef>
              <c:f>(Usages!$C$5,Usages!$G$5,Usages!$K$5,Usages!$O$5,Usages!$S$5)</c:f>
              <c:numCache>
                <c:formatCode>General</c:formatCod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(Usages!$C$21,Usages!$G$21,Usages!$K$21,Usages!$O$21,Usages!$S$21)</c:f>
              <c:numCache>
                <c:formatCode>0.00</c:formatCode>
                <c:ptCount val="5"/>
                <c:pt idx="0">
                  <c:v>39.147263567165062</c:v>
                </c:pt>
                <c:pt idx="1">
                  <c:v>40.040393390113906</c:v>
                </c:pt>
                <c:pt idx="2">
                  <c:v>40.200000000000003</c:v>
                </c:pt>
                <c:pt idx="3">
                  <c:v>38.75</c:v>
                </c:pt>
                <c:pt idx="4">
                  <c:v>37.299999999999997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7-4F09-9D0F-0AEB813D7B5C}"/>
            </c:ext>
          </c:extLst>
        </c:ser>
        <c:ser>
          <c:idx val="5"/>
          <c:order val="4"/>
          <c:tx>
            <c:strRef>
              <c:f>Usages!$E$1</c:f>
              <c:strCache>
                <c:ptCount val="1"/>
                <c:pt idx="0">
                  <c:v>gaz - offre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(Usages!$C$5,Usages!$G$5,Usages!$K$5,Usages!$O$5,Usages!$S$5)</c:f>
              <c:numCache>
                <c:formatCode>General</c:formatCod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(Usages!$E$21,Usages!$I$21,Usages!$M$21,Usages!$Q$21,Usages!$U$21)</c:f>
              <c:numCache>
                <c:formatCode>0.00</c:formatCode>
                <c:ptCount val="5"/>
                <c:pt idx="0">
                  <c:v>7.1525630383470054</c:v>
                </c:pt>
                <c:pt idx="1">
                  <c:v>10.445725416501853</c:v>
                </c:pt>
                <c:pt idx="2">
                  <c:v>17.193793103448275</c:v>
                </c:pt>
                <c:pt idx="3">
                  <c:v>24.550344827586208</c:v>
                </c:pt>
                <c:pt idx="4">
                  <c:v>32.699999999999996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77-4F09-9D0F-0AEB813D7B5C}"/>
            </c:ext>
          </c:extLst>
        </c:ser>
        <c:ser>
          <c:idx val="2"/>
          <c:order val="5"/>
          <c:tx>
            <c:strRef>
              <c:f>Usages!$D$1</c:f>
              <c:strCache>
                <c:ptCount val="1"/>
                <c:pt idx="0">
                  <c:v>solide - offre</c:v>
                </c:pt>
              </c:strCache>
            </c:strRef>
          </c:tx>
          <c:spPr>
            <a:solidFill>
              <a:srgbClr val="70AD47"/>
            </a:solidFill>
            <a:ln w="25560">
              <a:noFill/>
            </a:ln>
          </c:spPr>
          <c:invertIfNegative val="0"/>
          <c:cat>
            <c:numRef>
              <c:f>(Usages!$C$5,Usages!$G$5,Usages!$K$5,Usages!$O$5,Usages!$S$5)</c:f>
              <c:numCache>
                <c:formatCode>General</c:formatCod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(Usages!$D$21,Usages!$H$21,Usages!$L$21,Usages!$P$21,Usages!$T$21)</c:f>
              <c:numCache>
                <c:formatCode>0.00</c:formatCode>
                <c:ptCount val="5"/>
                <c:pt idx="0">
                  <c:v>132.19579818797212</c:v>
                </c:pt>
                <c:pt idx="1">
                  <c:v>143.76513490461434</c:v>
                </c:pt>
                <c:pt idx="2">
                  <c:v>151.45402341324538</c:v>
                </c:pt>
                <c:pt idx="3">
                  <c:v>153.4730106058031</c:v>
                </c:pt>
                <c:pt idx="4">
                  <c:v>152.1956768393585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77-4F09-9D0F-0AEB813D7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48018"/>
        <c:axId val="58211073"/>
      </c:barChart>
      <c:catAx>
        <c:axId val="72480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58211073"/>
        <c:crosses val="autoZero"/>
        <c:auto val="1"/>
        <c:lblAlgn val="ctr"/>
        <c:lblOffset val="100"/>
        <c:noMultiLvlLbl val="1"/>
      </c:catAx>
      <c:valAx>
        <c:axId val="58211073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248018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</a:t>
            </a:r>
            <a:r>
              <a:rPr lang="fr-FR" baseline="0"/>
              <a:t> de biomasse en AMS run2 (330 TWh Ef)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5749859456072"/>
          <c:y val="8.4690322415931399E-2"/>
          <c:w val="0.51386104890314299"/>
          <c:h val="0.86233936827146473"/>
        </c:manualLayout>
      </c:layout>
      <c:barChart>
        <c:barDir val="col"/>
        <c:grouping val="percentStacked"/>
        <c:varyColors val="0"/>
        <c:ser>
          <c:idx val="8"/>
          <c:order val="0"/>
          <c:tx>
            <c:strRef>
              <c:f>Usages!$B$34</c:f>
              <c:strCache>
                <c:ptCount val="1"/>
                <c:pt idx="0">
                  <c:v>Outre-mer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(Usages!$C$24,Usages!$K$24,Usages!$S$24)</c15:sqref>
                  </c15:fullRef>
                </c:ext>
              </c:extLst>
              <c:f>Usages!$S$24</c:f>
              <c:numCache>
                <c:formatCode>General</c:formatCode>
                <c:ptCount val="1"/>
                <c:pt idx="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(Usages!$F$34,Usages!$N$34,Usages!$V$34)</c15:sqref>
                  </c15:fullRef>
                </c:ext>
              </c:extLst>
              <c:f>Usages!$V$34</c:f>
              <c:numCache>
                <c:formatCode>0.00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15-41FF-92E6-05E8163F08BC}"/>
            </c:ext>
          </c:extLst>
        </c:ser>
        <c:ser>
          <c:idx val="4"/>
          <c:order val="1"/>
          <c:tx>
            <c:strRef>
              <c:f>Usages!$B$30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(Usages!$C$24,Usages!$K$24,Usages!$S$24)</c15:sqref>
                  </c15:fullRef>
                </c:ext>
              </c:extLst>
              <c:f>Usages!$S$24</c:f>
              <c:numCache>
                <c:formatCode>General</c:formatCode>
                <c:ptCount val="1"/>
                <c:pt idx="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(Usages!$F$30,Usages!$N$30,Usages!$V$30)</c15:sqref>
                  </c15:fullRef>
                </c:ext>
              </c:extLst>
              <c:f>Usages!$V$30</c:f>
              <c:numCache>
                <c:formatCode>0.00</c:formatCode>
                <c:ptCount val="1"/>
                <c:pt idx="0">
                  <c:v>23.329217692646552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15-41FF-92E6-05E8163F08BC}"/>
            </c:ext>
          </c:extLst>
        </c:ser>
        <c:ser>
          <c:idx val="7"/>
          <c:order val="2"/>
          <c:tx>
            <c:strRef>
              <c:f>Usages!$B$33</c:f>
              <c:strCache>
                <c:ptCount val="1"/>
                <c:pt idx="0">
                  <c:v>Soutes internationales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(Usages!$C$24,Usages!$K$24,Usages!$S$24)</c15:sqref>
                  </c15:fullRef>
                </c:ext>
              </c:extLst>
              <c:f>Usages!$S$24</c:f>
              <c:numCache>
                <c:formatCode>General</c:formatCode>
                <c:ptCount val="1"/>
                <c:pt idx="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(Usages!$F$33,Usages!$N$33,Usages!$V$33)</c15:sqref>
                  </c15:fullRef>
                </c:ext>
              </c:extLst>
              <c:f>Usages!$V$33</c:f>
              <c:numCache>
                <c:formatCode>0.00</c:formatCode>
                <c:ptCount val="1"/>
                <c:pt idx="0">
                  <c:v>21.826814857007523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15-41FF-92E6-05E8163F08BC}"/>
            </c:ext>
          </c:extLst>
        </c:ser>
        <c:ser>
          <c:idx val="1"/>
          <c:order val="3"/>
          <c:tx>
            <c:strRef>
              <c:f>Usages!$B$27</c:f>
              <c:strCache>
                <c:ptCount val="1"/>
                <c:pt idx="0">
                  <c:v>Transports (hors soutes)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(Usages!$C$24,Usages!$K$24,Usages!$S$24)</c15:sqref>
                  </c15:fullRef>
                </c:ext>
              </c:extLst>
              <c:f>Usages!$S$24</c:f>
              <c:numCache>
                <c:formatCode>General</c:formatCode>
                <c:ptCount val="1"/>
                <c:pt idx="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(Usages!$F$27,Usages!$N$27,Usages!$V$27)</c15:sqref>
                  </c15:fullRef>
                </c:ext>
              </c:extLst>
              <c:f>Usages!$V$27</c:f>
              <c:numCache>
                <c:formatCode>0.00</c:formatCode>
                <c:ptCount val="1"/>
                <c:pt idx="0">
                  <c:v>24.102249160384666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15-41FF-92E6-05E8163F08BC}"/>
            </c:ext>
          </c:extLst>
        </c:ser>
        <c:ser>
          <c:idx val="5"/>
          <c:order val="4"/>
          <c:tx>
            <c:strRef>
              <c:f>Usages!$B$31</c:f>
              <c:strCache>
                <c:ptCount val="1"/>
                <c:pt idx="0">
                  <c:v>Production d'électricité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(Usages!$C$24,Usages!$K$24,Usages!$S$24)</c15:sqref>
                  </c15:fullRef>
                </c:ext>
              </c:extLst>
              <c:f>Usages!$S$24</c:f>
              <c:numCache>
                <c:formatCode>General</c:formatCode>
                <c:ptCount val="1"/>
                <c:pt idx="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(Usages!$F$31,Usages!$N$31,Usages!$V$31)</c15:sqref>
                  </c15:fullRef>
                </c:ext>
              </c:extLst>
              <c:f>Usages!$V$31</c:f>
              <c:numCache>
                <c:formatCode>0.00</c:formatCode>
                <c:ptCount val="1"/>
                <c:pt idx="0">
                  <c:v>16.26999253272599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15-41FF-92E6-05E8163F08BC}"/>
            </c:ext>
          </c:extLst>
        </c:ser>
        <c:ser>
          <c:idx val="3"/>
          <c:order val="5"/>
          <c:tx>
            <c:strRef>
              <c:f>Usages!$B$29</c:f>
              <c:strCache>
                <c:ptCount val="1"/>
                <c:pt idx="0">
                  <c:v>Tertiaire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(Usages!$C$24,Usages!$K$24,Usages!$S$24)</c15:sqref>
                  </c15:fullRef>
                </c:ext>
              </c:extLst>
              <c:f>Usages!$S$24</c:f>
              <c:numCache>
                <c:formatCode>General</c:formatCode>
                <c:ptCount val="1"/>
                <c:pt idx="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(Usages!$F$29,Usages!$N$29,Usages!$V$29)</c15:sqref>
                  </c15:fullRef>
                </c:ext>
              </c:extLst>
              <c:f>Usages!$V$29</c:f>
              <c:numCache>
                <c:formatCode>0.00</c:formatCode>
                <c:ptCount val="1"/>
                <c:pt idx="0">
                  <c:v>6.453686019969064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15-41FF-92E6-05E8163F08BC}"/>
            </c:ext>
          </c:extLst>
        </c:ser>
        <c:ser>
          <c:idx val="6"/>
          <c:order val="6"/>
          <c:tx>
            <c:strRef>
              <c:f>Usages!$B$32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(Usages!$C$24,Usages!$K$24,Usages!$S$24)</c15:sqref>
                  </c15:fullRef>
                </c:ext>
              </c:extLst>
              <c:f>Usages!$S$24</c:f>
              <c:numCache>
                <c:formatCode>General</c:formatCode>
                <c:ptCount val="1"/>
                <c:pt idx="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(Usages!$F$32,Usages!$N$32,Usages!$V$32)</c15:sqref>
                  </c15:fullRef>
                </c:ext>
              </c:extLst>
              <c:f>Usages!$V$32</c:f>
              <c:numCache>
                <c:formatCode>0.00</c:formatCode>
                <c:ptCount val="1"/>
                <c:pt idx="0">
                  <c:v>42.487944405260947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15-41FF-92E6-05E8163F08BC}"/>
            </c:ext>
          </c:extLst>
        </c:ser>
        <c:ser>
          <c:idx val="2"/>
          <c:order val="7"/>
          <c:tx>
            <c:strRef>
              <c:f>Usages!$B$28</c:f>
              <c:strCache>
                <c:ptCount val="1"/>
                <c:pt idx="0">
                  <c:v>Résidentiel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(Usages!$C$24,Usages!$K$24,Usages!$S$24)</c15:sqref>
                  </c15:fullRef>
                </c:ext>
              </c:extLst>
              <c:f>Usages!$S$24</c:f>
              <c:numCache>
                <c:formatCode>General</c:formatCode>
                <c:ptCount val="1"/>
                <c:pt idx="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(Usages!$F$28,Usages!$N$28,Usages!$V$28)</c15:sqref>
                  </c15:fullRef>
                </c:ext>
              </c:extLst>
              <c:f>Usages!$V$28</c:f>
              <c:numCache>
                <c:formatCode>0.00</c:formatCode>
                <c:ptCount val="1"/>
                <c:pt idx="0">
                  <c:v>47.909921838010149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15-41FF-92E6-05E8163F08BC}"/>
            </c:ext>
          </c:extLst>
        </c:ser>
        <c:ser>
          <c:idx val="9"/>
          <c:order val="8"/>
          <c:tx>
            <c:strRef>
              <c:f>Usages!$B$35</c:f>
              <c:strCache>
                <c:ptCount val="1"/>
                <c:pt idx="0">
                  <c:v>Industrie - non-énergétique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(Usages!$C$24,Usages!$K$24,Usages!$S$24)</c15:sqref>
                  </c15:fullRef>
                </c:ext>
              </c:extLst>
              <c:f>Usages!$S$24</c:f>
              <c:numCache>
                <c:formatCode>General</c:formatCode>
                <c:ptCount val="1"/>
                <c:pt idx="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(Usages!$F$35,Usages!$N$35,Usages!$V$35)</c15:sqref>
                  </c15:fullRef>
                </c:ext>
              </c:extLst>
              <c:f>Usages!$V$35</c:f>
              <c:numCache>
                <c:formatCode>0.00</c:formatCode>
                <c:ptCount val="1"/>
                <c:pt idx="0">
                  <c:v>64.749110080715411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15-41FF-92E6-05E8163F08BC}"/>
            </c:ext>
          </c:extLst>
        </c:ser>
        <c:ser>
          <c:idx val="0"/>
          <c:order val="9"/>
          <c:tx>
            <c:strRef>
              <c:f>Usages!$B$26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(Usages!$C$24,Usages!$K$24,Usages!$S$24)</c15:sqref>
                  </c15:fullRef>
                </c:ext>
              </c:extLst>
              <c:f>Usages!$S$24</c:f>
              <c:numCache>
                <c:formatCode>General</c:formatCode>
                <c:ptCount val="1"/>
                <c:pt idx="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(Usages!$F$26,Usages!$N$26,Usages!$V$26)</c15:sqref>
                  </c15:fullRef>
                </c:ext>
              </c:extLst>
              <c:f>Usages!$V$26</c:f>
              <c:numCache>
                <c:formatCode>0.00</c:formatCode>
                <c:ptCount val="1"/>
                <c:pt idx="0">
                  <c:v>68.217165229864861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15-41FF-92E6-05E8163F08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925729743"/>
        <c:axId val="925706447"/>
      </c:barChart>
      <c:catAx>
        <c:axId val="92572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5706447"/>
        <c:crosses val="autoZero"/>
        <c:auto val="1"/>
        <c:lblAlgn val="ctr"/>
        <c:lblOffset val="100"/>
        <c:noMultiLvlLbl val="0"/>
      </c:catAx>
      <c:valAx>
        <c:axId val="9257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572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85047969255428"/>
          <c:y val="0.15769552599036379"/>
          <c:w val="0.32851912779820658"/>
          <c:h val="0.744181982349343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latin typeface="Arial"/>
              </a:rPr>
              <a:t>Consommation de biomasse par secteur en AMS dans le run 2 avec Outre-mer (énergie finale après conversions éventuelles)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99076366640716"/>
          <c:y val="0.14356901520894114"/>
          <c:w val="0.8687234843506948"/>
          <c:h val="0.56525137320875718"/>
        </c:manualLayout>
      </c:layout>
      <c:areaChart>
        <c:grouping val="stacked"/>
        <c:varyColors val="0"/>
        <c:ser>
          <c:idx val="0"/>
          <c:order val="0"/>
          <c:tx>
            <c:strRef>
              <c:f>Usages!$B$26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rgbClr val="E3AB00"/>
            </a:solidFill>
            <a:ln>
              <a:noFill/>
            </a:ln>
          </c:spPr>
          <c:cat>
            <c:strRef>
              <c:f>categories</c:f>
              <c:strCach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f>(Usages!$F$26,Usages!$J$26,Usages!$N$26,Usages!$R$26,Usages!$V$26)</c:f>
              <c:numCache>
                <c:formatCode>0.00</c:formatCode>
                <c:ptCount val="5"/>
                <c:pt idx="0">
                  <c:v>16.700000000000003</c:v>
                </c:pt>
                <c:pt idx="1">
                  <c:v>24.185770693818057</c:v>
                </c:pt>
                <c:pt idx="2">
                  <c:v>36.41881560136526</c:v>
                </c:pt>
                <c:pt idx="3">
                  <c:v>56.668734093398115</c:v>
                </c:pt>
                <c:pt idx="4">
                  <c:v>68.217165229864861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E-49AD-85EB-35936AFB1B15}"/>
            </c:ext>
          </c:extLst>
        </c:ser>
        <c:ser>
          <c:idx val="9"/>
          <c:order val="1"/>
          <c:tx>
            <c:strRef>
              <c:f>Usages!$B$35</c:f>
              <c:strCache>
                <c:ptCount val="1"/>
                <c:pt idx="0">
                  <c:v>Industrie - non-énergétique</c:v>
                </c:pt>
              </c:strCache>
            </c:strRef>
          </c:tx>
          <c:cat>
            <c:numRef>
              <c:f>(Usages!$C$24,Usages!$G$24,Usages!$K$24,Usages!$O$24,Usages!$S$24)</c:f>
              <c:numCache>
                <c:formatCode>General</c:formatCode>
                <c:ptCount val="5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(Usages!$F$35,Usages!$J$35,Usages!$N$35,Usages!$R$35,Usages!$V$35)</c:f>
              <c:numCache>
                <c:formatCode>0.00</c:formatCode>
                <c:ptCount val="5"/>
                <c:pt idx="0">
                  <c:v>0</c:v>
                </c:pt>
                <c:pt idx="1">
                  <c:v>1.5528721699764088</c:v>
                </c:pt>
                <c:pt idx="2">
                  <c:v>3.6817285161946267</c:v>
                </c:pt>
                <c:pt idx="3">
                  <c:v>35.109832205480011</c:v>
                </c:pt>
                <c:pt idx="4">
                  <c:v>64.749110080715411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E-49AD-85EB-35936AFB1B15}"/>
            </c:ext>
          </c:extLst>
        </c:ser>
        <c:ser>
          <c:idx val="1"/>
          <c:order val="2"/>
          <c:tx>
            <c:strRef>
              <c:f>Usages!$B$27</c:f>
              <c:strCache>
                <c:ptCount val="1"/>
                <c:pt idx="0">
                  <c:v>Transports (hors soutes)</c:v>
                </c:pt>
              </c:strCache>
            </c:strRef>
          </c:tx>
          <c:spPr>
            <a:solidFill>
              <a:srgbClr val="3C65AE"/>
            </a:solidFill>
            <a:ln>
              <a:noFill/>
            </a:ln>
          </c:spPr>
          <c:cat>
            <c:strRef>
              <c:f>categories</c:f>
              <c:strCach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f>(Usages!$F$27,Usages!$J$27,Usages!$N$27,Usages!$R$27,Usages!$V$27)</c:f>
              <c:numCache>
                <c:formatCode>0.00</c:formatCode>
                <c:ptCount val="5"/>
                <c:pt idx="0">
                  <c:v>37.200000000000003</c:v>
                </c:pt>
                <c:pt idx="1">
                  <c:v>42.103127093821271</c:v>
                </c:pt>
                <c:pt idx="2">
                  <c:v>38.220055035456248</c:v>
                </c:pt>
                <c:pt idx="3">
                  <c:v>74.7970234605462</c:v>
                </c:pt>
                <c:pt idx="4">
                  <c:v>24.102249160384666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2E-49AD-85EB-35936AFB1B15}"/>
            </c:ext>
          </c:extLst>
        </c:ser>
        <c:ser>
          <c:idx val="2"/>
          <c:order val="3"/>
          <c:tx>
            <c:strRef>
              <c:f>Usages!$B$28</c:f>
              <c:strCache>
                <c:ptCount val="1"/>
                <c:pt idx="0">
                  <c:v>Résidentiel</c:v>
                </c:pt>
              </c:strCache>
            </c:strRef>
          </c:tx>
          <c:spPr>
            <a:solidFill>
              <a:srgbClr val="639A3F"/>
            </a:solidFill>
            <a:ln>
              <a:noFill/>
            </a:ln>
          </c:spPr>
          <c:cat>
            <c:strRef>
              <c:f>categories</c:f>
              <c:strCach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f>(Usages!$F$28,Usages!$J$28,Usages!$N$28,Usages!$R$28,Usages!$V$28)</c:f>
              <c:numCache>
                <c:formatCode>0.00</c:formatCode>
                <c:ptCount val="5"/>
                <c:pt idx="0">
                  <c:v>75</c:v>
                </c:pt>
                <c:pt idx="1">
                  <c:v>76.03227413130864</c:v>
                </c:pt>
                <c:pt idx="2">
                  <c:v>71.078334486095017</c:v>
                </c:pt>
                <c:pt idx="3">
                  <c:v>58.565231750737958</c:v>
                </c:pt>
                <c:pt idx="4">
                  <c:v>47.909921838010149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2E-49AD-85EB-35936AFB1B15}"/>
            </c:ext>
          </c:extLst>
        </c:ser>
        <c:ser>
          <c:idx val="3"/>
          <c:order val="4"/>
          <c:tx>
            <c:strRef>
              <c:f>Usages!$B$29</c:f>
              <c:strCache>
                <c:ptCount val="1"/>
                <c:pt idx="0">
                  <c:v>Tertiaire</c:v>
                </c:pt>
              </c:strCache>
            </c:strRef>
          </c:tx>
          <c:spPr>
            <a:solidFill>
              <a:srgbClr val="98B8DF"/>
            </a:solidFill>
            <a:ln>
              <a:noFill/>
            </a:ln>
          </c:spPr>
          <c:cat>
            <c:strRef>
              <c:f>categories</c:f>
              <c:strCach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f>(Usages!$F$29,Usages!$J$29,Usages!$N$29,Usages!$R$29,Usages!$V$29)</c:f>
              <c:numCache>
                <c:formatCode>0.00</c:formatCode>
                <c:ptCount val="5"/>
                <c:pt idx="0">
                  <c:v>4.5</c:v>
                </c:pt>
                <c:pt idx="1">
                  <c:v>3.6700608339100236</c:v>
                </c:pt>
                <c:pt idx="2">
                  <c:v>8.2485038852257482</c:v>
                </c:pt>
                <c:pt idx="3">
                  <c:v>10.662421343622963</c:v>
                </c:pt>
                <c:pt idx="4">
                  <c:v>6.453686019969064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2E-49AD-85EB-35936AFB1B15}"/>
            </c:ext>
          </c:extLst>
        </c:ser>
        <c:ser>
          <c:idx val="4"/>
          <c:order val="5"/>
          <c:tx>
            <c:strRef>
              <c:f>Usages!$B$30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F1A78B"/>
            </a:solidFill>
            <a:ln>
              <a:noFill/>
            </a:ln>
          </c:spPr>
          <c:cat>
            <c:strRef>
              <c:f>categories</c:f>
              <c:strCach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f>(Usages!$F$30,Usages!$J$30,Usages!$N$30,Usages!$R$30,Usages!$V$30)</c:f>
              <c:numCache>
                <c:formatCode>0.00</c:formatCode>
                <c:ptCount val="5"/>
                <c:pt idx="0">
                  <c:v>3.8000000000000003</c:v>
                </c:pt>
                <c:pt idx="1">
                  <c:v>4.1272230442519948</c:v>
                </c:pt>
                <c:pt idx="2">
                  <c:v>6.8738543107656636</c:v>
                </c:pt>
                <c:pt idx="3">
                  <c:v>18.466075977670073</c:v>
                </c:pt>
                <c:pt idx="4">
                  <c:v>23.329217692646552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2E-49AD-85EB-35936AFB1B15}"/>
            </c:ext>
          </c:extLst>
        </c:ser>
        <c:ser>
          <c:idx val="5"/>
          <c:order val="6"/>
          <c:tx>
            <c:strRef>
              <c:f>Usages!$B$31</c:f>
              <c:strCache>
                <c:ptCount val="1"/>
                <c:pt idx="0">
                  <c:v>Production d'électricité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cat>
            <c:strRef>
              <c:f>categories</c:f>
              <c:strCach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f>(Usages!$F$31,Usages!$J$31,Usages!$N$31,Usages!$R$31,Usages!$V$31)</c:f>
              <c:numCache>
                <c:formatCode>0.00</c:formatCode>
                <c:ptCount val="5"/>
                <c:pt idx="0">
                  <c:v>21</c:v>
                </c:pt>
                <c:pt idx="1">
                  <c:v>33.497112980695753</c:v>
                </c:pt>
                <c:pt idx="2">
                  <c:v>29.350749697131068</c:v>
                </c:pt>
                <c:pt idx="3">
                  <c:v>17.734603215690917</c:v>
                </c:pt>
                <c:pt idx="4">
                  <c:v>16.26999253272599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2E-49AD-85EB-35936AFB1B15}"/>
            </c:ext>
          </c:extLst>
        </c:ser>
        <c:ser>
          <c:idx val="6"/>
          <c:order val="7"/>
          <c:tx>
            <c:strRef>
              <c:f>Usages!$B$32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rgbClr val="FFD087"/>
            </a:solidFill>
            <a:ln>
              <a:noFill/>
            </a:ln>
          </c:spPr>
          <c:cat>
            <c:strRef>
              <c:f>categories</c:f>
              <c:strCach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f>(Usages!$F$32,Usages!$J$32,Usages!$N$32,Usages!$R$32,Usages!$V$32)</c:f>
              <c:numCache>
                <c:formatCode>0.00</c:formatCode>
                <c:ptCount val="5"/>
                <c:pt idx="0">
                  <c:v>10.8</c:v>
                </c:pt>
                <c:pt idx="1">
                  <c:v>28.449437329016728</c:v>
                </c:pt>
                <c:pt idx="2">
                  <c:v>36.362111130254455</c:v>
                </c:pt>
                <c:pt idx="3">
                  <c:v>40.565825020062711</c:v>
                </c:pt>
                <c:pt idx="4">
                  <c:v>42.487944405260947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2E-49AD-85EB-35936AFB1B15}"/>
            </c:ext>
          </c:extLst>
        </c:ser>
        <c:ser>
          <c:idx val="7"/>
          <c:order val="8"/>
          <c:tx>
            <c:strRef>
              <c:f>Usages!$B$33</c:f>
              <c:strCache>
                <c:ptCount val="1"/>
                <c:pt idx="0">
                  <c:v>Soutes internationales</c:v>
                </c:pt>
              </c:strCache>
            </c:strRef>
          </c:tx>
          <c:spPr>
            <a:solidFill>
              <a:srgbClr val="90A2D3"/>
            </a:solidFill>
            <a:ln>
              <a:noFill/>
            </a:ln>
          </c:spPr>
          <c:cat>
            <c:strRef>
              <c:f>categories</c:f>
              <c:strCache>
                <c:ptCount val="5"/>
                <c:pt idx="0">
                  <c:v>2019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strCache>
            </c:strRef>
          </c:cat>
          <c:val>
            <c:numRef>
              <c:f>(Usages!$F$33,Usages!$J$33,Usages!$N$33,Usages!$R$33,Usages!$V$33)</c:f>
              <c:numCache>
                <c:formatCode>0.00</c:formatCode>
                <c:ptCount val="5"/>
                <c:pt idx="0">
                  <c:v>0</c:v>
                </c:pt>
                <c:pt idx="1">
                  <c:v>1.537569678962494</c:v>
                </c:pt>
                <c:pt idx="2">
                  <c:v>3.8518734565763708</c:v>
                </c:pt>
                <c:pt idx="3">
                  <c:v>18.739529936749207</c:v>
                </c:pt>
                <c:pt idx="4">
                  <c:v>21.826814857007523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2E-49AD-85EB-35936AFB1B15}"/>
            </c:ext>
          </c:extLst>
        </c:ser>
        <c:ser>
          <c:idx val="10"/>
          <c:order val="9"/>
          <c:tx>
            <c:strRef>
              <c:f>Usages!$B$34</c:f>
              <c:strCache>
                <c:ptCount val="1"/>
                <c:pt idx="0">
                  <c:v>Outre-mer</c:v>
                </c:pt>
              </c:strCache>
            </c:strRef>
          </c:tx>
          <c:spPr>
            <a:solidFill>
              <a:srgbClr val="FF99FF"/>
            </a:solidFill>
          </c:spPr>
          <c:cat>
            <c:numRef>
              <c:f>(Usages!$C$24,Usages!$G$24,Usages!$K$24,Usages!$O$24,Usages!$S$24)</c:f>
              <c:numCache>
                <c:formatCode>General</c:formatCode>
                <c:ptCount val="5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(Usages!$F$34,Usages!$J$34,Usages!$N$34,Usages!$R$34,Usages!$V$34)</c:f>
              <c:numCache>
                <c:formatCode>0.00</c:formatCode>
                <c:ptCount val="5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10.5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2E-49AD-85EB-35936AFB1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05172"/>
        <c:axId val="6668115"/>
      </c:areaChart>
      <c:lineChart>
        <c:grouping val="stacked"/>
        <c:varyColors val="0"/>
        <c:ser>
          <c:idx val="8"/>
          <c:order val="10"/>
          <c:tx>
            <c:strRef>
              <c:f>Usages!$B$40</c:f>
              <c:strCache>
                <c:ptCount val="1"/>
                <c:pt idx="0">
                  <c:v>Total offre TWh</c:v>
                </c:pt>
              </c:strCache>
            </c:strRef>
          </c:tx>
          <c:spPr>
            <a:ln w="31680">
              <a:solidFill>
                <a:srgbClr val="FF0000"/>
              </a:solidFill>
              <a:round/>
            </a:ln>
          </c:spPr>
          <c:marker>
            <c:symbol val="none"/>
          </c:marker>
          <c:cat>
            <c:numRef>
              <c:f>(Usages!$C$24,Usages!$G$24,Usages!$K$24,Usages!$O$24,Usages!$S$24)</c:f>
              <c:numCache>
                <c:formatCode>General</c:formatCode>
                <c:ptCount val="5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(Usages!$F$40,Usages!$J$40,Usages!$N$40,Usages!$R$40,Usages!$V$40)</c:f>
              <c:numCache>
                <c:formatCode>0.00</c:formatCode>
                <c:ptCount val="5"/>
                <c:pt idx="0">
                  <c:v>178.49562479348418</c:v>
                </c:pt>
                <c:pt idx="1">
                  <c:v>211.80538720269706</c:v>
                </c:pt>
                <c:pt idx="2">
                  <c:v>227.86997218802441</c:v>
                </c:pt>
                <c:pt idx="3">
                  <c:v>264.93540952908768</c:v>
                </c:pt>
                <c:pt idx="4">
                  <c:v>305.19815123130957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2E-49AD-85EB-35936AFB1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2736498"/>
        <c:axId val="58392226"/>
      </c:lineChart>
      <c:catAx>
        <c:axId val="554051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6668115"/>
        <c:crosses val="autoZero"/>
        <c:auto val="1"/>
        <c:lblAlgn val="ctr"/>
        <c:lblOffset val="100"/>
        <c:noMultiLvlLbl val="1"/>
      </c:catAx>
      <c:valAx>
        <c:axId val="666811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55405172"/>
        <c:crosses val="autoZero"/>
        <c:crossBetween val="between"/>
      </c:valAx>
      <c:catAx>
        <c:axId val="9273649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92226"/>
        <c:crosses val="autoZero"/>
        <c:auto val="1"/>
        <c:lblAlgn val="ctr"/>
        <c:lblOffset val="100"/>
        <c:noMultiLvlLbl val="1"/>
      </c:catAx>
      <c:valAx>
        <c:axId val="58392226"/>
        <c:scaling>
          <c:orientation val="minMax"/>
        </c:scaling>
        <c:delete val="1"/>
        <c:axPos val="l"/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latin typeface="Arial"/>
                  </a:rPr>
                  <a:t>TWh Ef</a:t>
                </a:r>
              </a:p>
            </c:rich>
          </c:tx>
          <c:layout>
            <c:manualLayout>
              <c:xMode val="edge"/>
              <c:yMode val="edge"/>
              <c:x val="1.4961069804189309E-2"/>
              <c:y val="0.36873107491106943"/>
            </c:manualLayout>
          </c:layout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crossAx val="9273649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4.4251104998808986E-2"/>
          <c:y val="0.84467237983922561"/>
          <c:w val="0.85148320772995623"/>
          <c:h val="0.1553277434221778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100" b="0" strike="noStrike" spc="-1">
              <a:solidFill>
                <a:srgbClr val="000000"/>
              </a:solidFill>
              <a:latin typeface="Arial"/>
            </a:defRPr>
          </a:pPr>
          <a:endParaRPr lang="fr-FR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434880</xdr:colOff>
      <xdr:row>31</xdr:row>
      <xdr:rowOff>41760</xdr:rowOff>
    </xdr:from>
    <xdr:to>
      <xdr:col>56</xdr:col>
      <xdr:colOff>167400</xdr:colOff>
      <xdr:row>41</xdr:row>
      <xdr:rowOff>520</xdr:rowOff>
    </xdr:to>
    <xdr:graphicFrame macro="">
      <xdr:nvGraphicFramePr>
        <xdr:cNvPr id="2" name="Graphique 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18360</xdr:colOff>
      <xdr:row>3</xdr:row>
      <xdr:rowOff>139680</xdr:rowOff>
    </xdr:from>
    <xdr:to>
      <xdr:col>11</xdr:col>
      <xdr:colOff>10800</xdr:colOff>
      <xdr:row>27</xdr:row>
      <xdr:rowOff>40320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12600</xdr:colOff>
      <xdr:row>3</xdr:row>
      <xdr:rowOff>152280</xdr:rowOff>
    </xdr:from>
    <xdr:to>
      <xdr:col>21</xdr:col>
      <xdr:colOff>17280</xdr:colOff>
      <xdr:row>27</xdr:row>
      <xdr:rowOff>14760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693821</xdr:colOff>
      <xdr:row>92</xdr:row>
      <xdr:rowOff>34761</xdr:rowOff>
    </xdr:from>
    <xdr:to>
      <xdr:col>12</xdr:col>
      <xdr:colOff>47625</xdr:colOff>
      <xdr:row>120</xdr:row>
      <xdr:rowOff>114300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0</xdr:colOff>
      <xdr:row>63</xdr:row>
      <xdr:rowOff>0</xdr:rowOff>
    </xdr:from>
    <xdr:to>
      <xdr:col>11</xdr:col>
      <xdr:colOff>620640</xdr:colOff>
      <xdr:row>89</xdr:row>
      <xdr:rowOff>109440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25565</xdr:colOff>
      <xdr:row>92</xdr:row>
      <xdr:rowOff>38519</xdr:rowOff>
    </xdr:from>
    <xdr:to>
      <xdr:col>22</xdr:col>
      <xdr:colOff>534206</xdr:colOff>
      <xdr:row>120</xdr:row>
      <xdr:rowOff>30238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10080</xdr:colOff>
      <xdr:row>60</xdr:row>
      <xdr:rowOff>40317</xdr:rowOff>
    </xdr:from>
    <xdr:to>
      <xdr:col>22</xdr:col>
      <xdr:colOff>524128</xdr:colOff>
      <xdr:row>90</xdr:row>
      <xdr:rowOff>30236</xdr:rowOff>
    </xdr:to>
    <xdr:graphicFrame macro="">
      <xdr:nvGraphicFramePr>
        <xdr:cNvPr id="7" name="Graphique 5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438630</xdr:colOff>
      <xdr:row>123</xdr:row>
      <xdr:rowOff>76359</xdr:rowOff>
    </xdr:from>
    <xdr:to>
      <xdr:col>9</xdr:col>
      <xdr:colOff>95251</xdr:colOff>
      <xdr:row>157</xdr:row>
      <xdr:rowOff>86591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6EABA7B-F1C4-4A5D-8FE9-A4CAEE040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</xdr:col>
      <xdr:colOff>0</xdr:colOff>
      <xdr:row>161</xdr:row>
      <xdr:rowOff>0</xdr:rowOff>
    </xdr:from>
    <xdr:to>
      <xdr:col>12</xdr:col>
      <xdr:colOff>49129</xdr:colOff>
      <xdr:row>189</xdr:row>
      <xdr:rowOff>79539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1F49BDD3-F12C-415A-80EB-96A6EB0F3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13</xdr:col>
      <xdr:colOff>0</xdr:colOff>
      <xdr:row>160</xdr:row>
      <xdr:rowOff>0</xdr:rowOff>
    </xdr:from>
    <xdr:to>
      <xdr:col>22</xdr:col>
      <xdr:colOff>508641</xdr:colOff>
      <xdr:row>187</xdr:row>
      <xdr:rowOff>153644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56C86627-EEE1-480E-A1F6-229F8B059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44</xdr:row>
      <xdr:rowOff>3175</xdr:rowOff>
    </xdr:from>
    <xdr:to>
      <xdr:col>7</xdr:col>
      <xdr:colOff>104775</xdr:colOff>
      <xdr:row>61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244475</xdr:colOff>
      <xdr:row>43</xdr:row>
      <xdr:rowOff>155575</xdr:rowOff>
    </xdr:from>
    <xdr:to>
      <xdr:col>13</xdr:col>
      <xdr:colOff>244475</xdr:colOff>
      <xdr:row>61</xdr:row>
      <xdr:rowOff>41275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rgb="FFFFC000"/>
  </sheetPr>
  <dimension ref="A4:AO116"/>
  <sheetViews>
    <sheetView zoomScale="70" zoomScaleNormal="70" workbookViewId="0">
      <selection activeCell="K114" sqref="K114"/>
    </sheetView>
  </sheetViews>
  <sheetFormatPr baseColWidth="10" defaultColWidth="8.6640625" defaultRowHeight="13.2" x14ac:dyDescent="0.25"/>
  <cols>
    <col min="1" max="1" width="10.44140625" customWidth="1"/>
    <col min="2" max="2" width="13.5546875" customWidth="1"/>
    <col min="3" max="3" width="29.5546875" customWidth="1"/>
    <col min="4" max="1025" width="10.44140625" customWidth="1"/>
  </cols>
  <sheetData>
    <row r="4" spans="2:15" ht="14.4" x14ac:dyDescent="0.3">
      <c r="C4" s="1" t="s">
        <v>0</v>
      </c>
    </row>
    <row r="5" spans="2:15" x14ac:dyDescent="0.25">
      <c r="D5" s="2" t="s">
        <v>1</v>
      </c>
      <c r="E5" s="172" t="s">
        <v>2</v>
      </c>
      <c r="F5" s="172"/>
      <c r="G5" s="172"/>
      <c r="H5" s="172"/>
      <c r="I5" s="172"/>
      <c r="J5" s="173" t="s">
        <v>256</v>
      </c>
      <c r="K5" s="173"/>
      <c r="L5" s="173"/>
      <c r="M5" s="173"/>
    </row>
    <row r="6" spans="2:15" x14ac:dyDescent="0.25">
      <c r="B6" s="3"/>
      <c r="C6" s="3"/>
      <c r="D6" s="2">
        <v>2021</v>
      </c>
      <c r="E6" s="2">
        <v>2019</v>
      </c>
      <c r="F6" s="2">
        <v>2025</v>
      </c>
      <c r="G6" s="2">
        <v>2030</v>
      </c>
      <c r="H6" s="2">
        <v>2040</v>
      </c>
      <c r="I6" s="2">
        <v>2050</v>
      </c>
      <c r="J6" s="2">
        <v>2025</v>
      </c>
      <c r="K6" s="2">
        <v>2030</v>
      </c>
      <c r="L6" s="2">
        <v>2040</v>
      </c>
      <c r="M6" s="2">
        <v>2050</v>
      </c>
      <c r="O6" s="5"/>
    </row>
    <row r="7" spans="2:15" ht="14.7" customHeight="1" x14ac:dyDescent="0.25">
      <c r="B7" s="169" t="s">
        <v>4</v>
      </c>
      <c r="C7" s="3" t="s">
        <v>5</v>
      </c>
      <c r="D7" s="4">
        <f>'Sorties modèles'!P7</f>
        <v>72.104152373221766</v>
      </c>
      <c r="E7" s="4">
        <f>'Sorties modèles'!P7</f>
        <v>72.104152373221766</v>
      </c>
      <c r="F7" s="4">
        <f>'Sorties modèles'!P8</f>
        <v>79.918528142666233</v>
      </c>
      <c r="G7" s="4">
        <f>'Sorties modèles'!P9</f>
        <v>83.032813405610511</v>
      </c>
      <c r="H7" s="4">
        <f>'Sorties modèles'!P10</f>
        <v>79.361533457844146</v>
      </c>
      <c r="I7" s="4">
        <f>'Sorties modèles'!P11</f>
        <v>74.224864625621223</v>
      </c>
      <c r="J7" s="4">
        <f>'Sorties modèles'!P18</f>
        <v>84.150101089899849</v>
      </c>
      <c r="K7" s="4">
        <f>'Sorties modèles'!P19</f>
        <v>80.715403086230481</v>
      </c>
      <c r="L7" s="4">
        <f>'Sorties modèles'!P20</f>
        <v>70.901980218603654</v>
      </c>
      <c r="M7" s="4">
        <f>'Sorties modèles'!P21</f>
        <v>63.541913067883563</v>
      </c>
      <c r="O7" s="5">
        <f>M7-D7</f>
        <v>-8.5622393053382027</v>
      </c>
    </row>
    <row r="8" spans="2:15" ht="14.7" customHeight="1" x14ac:dyDescent="0.25">
      <c r="B8" s="169"/>
      <c r="C8" s="161" t="s">
        <v>6</v>
      </c>
      <c r="D8" s="162">
        <f>'Sorties modèles'!Q7</f>
        <v>16.707324578800847</v>
      </c>
      <c r="E8" s="162">
        <f>'Sorties modèles'!Q7</f>
        <v>16.707324578800847</v>
      </c>
      <c r="F8" s="162">
        <f>'Sorties modèles'!Q8</f>
        <v>17.393868742078187</v>
      </c>
      <c r="G8" s="162">
        <f>'Sorties modèles'!Q9</f>
        <v>18.921210007634883</v>
      </c>
      <c r="H8" s="162">
        <f>'Sorties modèles'!Q10</f>
        <v>24.861477147958944</v>
      </c>
      <c r="I8" s="162">
        <f>'Sorties modèles'!Q11</f>
        <v>28.970812213737286</v>
      </c>
      <c r="J8" s="162">
        <f>'Sorties modèles'!Q18</f>
        <v>16.879087332318107</v>
      </c>
      <c r="K8" s="162">
        <f>'Sorties modèles'!Q19</f>
        <v>19.626845735253614</v>
      </c>
      <c r="L8" s="162">
        <f>'Sorties modèles'!Q20</f>
        <v>27.477584029355057</v>
      </c>
      <c r="M8" s="162">
        <f>'Sorties modèles'!Q21</f>
        <v>36.898469982276794</v>
      </c>
      <c r="N8" s="5"/>
      <c r="O8" s="5">
        <f>M8-D8</f>
        <v>20.191145403475947</v>
      </c>
    </row>
    <row r="9" spans="2:15" ht="14.7" customHeight="1" x14ac:dyDescent="0.25">
      <c r="B9" s="169"/>
      <c r="C9" s="163" t="s">
        <v>7</v>
      </c>
      <c r="D9" s="162">
        <f>'Sorties modèles'!D33</f>
        <v>16.671428571428571</v>
      </c>
      <c r="E9" s="162">
        <f>'Sorties modèles'!E33</f>
        <v>16.7</v>
      </c>
      <c r="F9" s="162">
        <f>AVERAGE(G9,E9)</f>
        <v>16.7</v>
      </c>
      <c r="G9" s="162">
        <f>'Sorties modèles'!G33</f>
        <v>16.7</v>
      </c>
      <c r="H9" s="162">
        <f t="shared" ref="H9:H16" si="0">AVERAGE(I9,G9)</f>
        <v>16.7</v>
      </c>
      <c r="I9" s="162">
        <f>'Sorties modèles'!I33</f>
        <v>16.7</v>
      </c>
      <c r="J9" s="162">
        <f t="shared" ref="J9" si="1">AVERAGE(K9,I9)</f>
        <v>16.685714285714283</v>
      </c>
      <c r="K9" s="162">
        <f>'Sorties modèles'!K33</f>
        <v>16.671428571428571</v>
      </c>
      <c r="L9" s="162">
        <f t="shared" ref="L9:L16" si="2">AVERAGE(M9,K9)</f>
        <v>16.671428571428571</v>
      </c>
      <c r="M9" s="162">
        <f>'Sorties modèles'!M33</f>
        <v>16.671428571428571</v>
      </c>
      <c r="N9" s="5"/>
      <c r="O9" s="5">
        <f t="shared" ref="O9:O22" si="3">M9-D9</f>
        <v>0</v>
      </c>
    </row>
    <row r="10" spans="2:15" ht="14.7" customHeight="1" x14ac:dyDescent="0.25">
      <c r="B10" s="169" t="s">
        <v>8</v>
      </c>
      <c r="C10" s="161" t="s">
        <v>9</v>
      </c>
      <c r="D10" s="162">
        <f>'Sorties modèles'!D31</f>
        <v>22.810767964023409</v>
      </c>
      <c r="E10" s="162">
        <f>'Sorties modèles'!E31</f>
        <v>26.6</v>
      </c>
      <c r="F10" s="162">
        <f t="shared" ref="F10:F16" si="4">AVERAGE(G10,D10)</f>
        <v>25.705383982011703</v>
      </c>
      <c r="G10" s="162">
        <f>'Sorties modèles'!G31</f>
        <v>28.6</v>
      </c>
      <c r="H10" s="162">
        <f t="shared" si="0"/>
        <v>28.6</v>
      </c>
      <c r="I10" s="162">
        <f>'Sorties modèles'!I31</f>
        <v>28.6</v>
      </c>
      <c r="J10" s="162">
        <f>AVERAGE(K10,E10)</f>
        <v>25.899600657842651</v>
      </c>
      <c r="K10" s="162">
        <f>'Sorties modèles'!K31</f>
        <v>25.199201315685301</v>
      </c>
      <c r="L10" s="162">
        <f t="shared" si="2"/>
        <v>26.547907076956363</v>
      </c>
      <c r="M10" s="162">
        <f>'Sorties modèles'!M31</f>
        <v>27.896612838227423</v>
      </c>
      <c r="O10" s="5">
        <f>M10-D10</f>
        <v>5.0858448742040139</v>
      </c>
    </row>
    <row r="11" spans="2:15" ht="14.7" customHeight="1" x14ac:dyDescent="0.25">
      <c r="B11" s="169"/>
      <c r="C11" s="161" t="s">
        <v>10</v>
      </c>
      <c r="D11" s="162">
        <f>'Sorties modèles'!C76</f>
        <v>5.2895468162299668</v>
      </c>
      <c r="E11" s="162">
        <f>'Sorties modèles'!C76</f>
        <v>5.2895468162299668</v>
      </c>
      <c r="F11" s="162">
        <f t="shared" si="4"/>
        <v>7.994773408114983</v>
      </c>
      <c r="G11" s="162">
        <f>'Sorties modèles'!D76</f>
        <v>10.7</v>
      </c>
      <c r="H11" s="162">
        <f t="shared" si="0"/>
        <v>13.95</v>
      </c>
      <c r="I11" s="162">
        <f>'Sorties modèles'!E76</f>
        <v>17.2</v>
      </c>
      <c r="J11" s="162">
        <f t="shared" ref="J11:J16" si="5">AVERAGE(K11,E11)</f>
        <v>10.926861770212376</v>
      </c>
      <c r="K11" s="162">
        <f>'Sorties modèles'!F76</f>
        <v>16.564176724194784</v>
      </c>
      <c r="L11" s="162">
        <f t="shared" si="2"/>
        <v>23.327649570630697</v>
      </c>
      <c r="M11" s="162">
        <f>'Sorties modèles'!G76</f>
        <v>30.091122417066615</v>
      </c>
      <c r="O11" s="5">
        <f t="shared" si="3"/>
        <v>24.801575600836649</v>
      </c>
    </row>
    <row r="12" spans="2:15" ht="14.7" customHeight="1" x14ac:dyDescent="0.25">
      <c r="B12" s="169"/>
      <c r="C12" s="161" t="s">
        <v>11</v>
      </c>
      <c r="D12" s="162">
        <f>'Sorties modèles'!C79</f>
        <v>0</v>
      </c>
      <c r="E12" s="162">
        <f>'Sorties modèles'!C79</f>
        <v>0</v>
      </c>
      <c r="F12" s="162">
        <f t="shared" si="4"/>
        <v>0.6</v>
      </c>
      <c r="G12" s="162">
        <f>'Sorties modèles'!D79</f>
        <v>1.2</v>
      </c>
      <c r="H12" s="162">
        <f t="shared" si="0"/>
        <v>1.9</v>
      </c>
      <c r="I12" s="162">
        <f>'Sorties modèles'!E79</f>
        <v>2.6</v>
      </c>
      <c r="J12" s="162">
        <f t="shared" si="5"/>
        <v>0.96467978154499212</v>
      </c>
      <c r="K12" s="162">
        <f>'Sorties modèles'!F79</f>
        <v>1.9293595630899842</v>
      </c>
      <c r="L12" s="162">
        <f t="shared" si="2"/>
        <v>3.4694103503410405</v>
      </c>
      <c r="M12" s="162">
        <f>'Sorties modèles'!G79</f>
        <v>5.0094611375920968</v>
      </c>
      <c r="N12" s="5"/>
      <c r="O12" s="5">
        <f t="shared" si="3"/>
        <v>5.0094611375920968</v>
      </c>
    </row>
    <row r="13" spans="2:15" ht="14.7" customHeight="1" x14ac:dyDescent="0.25">
      <c r="B13" s="169"/>
      <c r="C13" s="161" t="s">
        <v>12</v>
      </c>
      <c r="D13" s="162">
        <f>'Sorties modèles'!C77</f>
        <v>35.883530740967444</v>
      </c>
      <c r="E13" s="162">
        <f>'Sorties modèles'!C77</f>
        <v>35.883530740967444</v>
      </c>
      <c r="F13" s="162">
        <f t="shared" si="4"/>
        <v>33.941765370483722</v>
      </c>
      <c r="G13" s="162">
        <f>'Sorties modèles'!D77</f>
        <v>32</v>
      </c>
      <c r="H13" s="162">
        <f t="shared" si="0"/>
        <v>28.55</v>
      </c>
      <c r="I13" s="162">
        <f>'Sorties modèles'!E77</f>
        <v>25.1</v>
      </c>
      <c r="J13" s="162">
        <f t="shared" si="5"/>
        <v>35.356266466373057</v>
      </c>
      <c r="K13" s="162">
        <f>'Sorties modèles'!F77</f>
        <v>34.829002191778663</v>
      </c>
      <c r="L13" s="162">
        <f t="shared" si="2"/>
        <v>34.829002191778663</v>
      </c>
      <c r="M13" s="162">
        <f>'Sorties modèles'!G77</f>
        <v>34.829002191778663</v>
      </c>
      <c r="O13" s="5">
        <f t="shared" si="3"/>
        <v>-1.054528549188781</v>
      </c>
    </row>
    <row r="14" spans="2:15" ht="14.7" customHeight="1" x14ac:dyDescent="0.25">
      <c r="B14" s="169"/>
      <c r="C14" s="161" t="s">
        <v>13</v>
      </c>
      <c r="D14" s="162">
        <f>'Sorties modèles'!C75</f>
        <v>0.89988683584457929</v>
      </c>
      <c r="E14" s="162">
        <f>'Sorties modèles'!C75</f>
        <v>0.89988683584457929</v>
      </c>
      <c r="F14" s="162">
        <f t="shared" si="4"/>
        <v>2.89994341792229</v>
      </c>
      <c r="G14" s="162">
        <f>'Sorties modèles'!D75</f>
        <v>4.9000000000000004</v>
      </c>
      <c r="H14" s="162">
        <f t="shared" si="0"/>
        <v>7.05</v>
      </c>
      <c r="I14" s="162">
        <f>'Sorties modèles'!E75</f>
        <v>9.1999999999999993</v>
      </c>
      <c r="J14" s="168">
        <f t="shared" si="5"/>
        <v>7.8697227978947737</v>
      </c>
      <c r="K14" s="168">
        <f>'Sorties modèles'!F75</f>
        <v>14.839558759944968</v>
      </c>
      <c r="L14" s="168">
        <f t="shared" si="2"/>
        <v>28.59630335788944</v>
      </c>
      <c r="M14" s="168">
        <f>'Sorties modèles'!G75</f>
        <v>42.353047955833915</v>
      </c>
      <c r="O14" s="5">
        <f>M14-D14</f>
        <v>41.453161119989339</v>
      </c>
    </row>
    <row r="15" spans="2:15" ht="14.7" customHeight="1" x14ac:dyDescent="0.25">
      <c r="B15" s="169"/>
      <c r="C15" s="161" t="s">
        <v>14</v>
      </c>
      <c r="D15" s="162">
        <v>0</v>
      </c>
      <c r="E15" s="162">
        <v>0</v>
      </c>
      <c r="F15" s="162">
        <f t="shared" si="4"/>
        <v>0</v>
      </c>
      <c r="G15" s="162">
        <v>0</v>
      </c>
      <c r="H15" s="162">
        <f t="shared" si="0"/>
        <v>0</v>
      </c>
      <c r="I15" s="162">
        <v>0</v>
      </c>
      <c r="J15" s="168">
        <f t="shared" si="5"/>
        <v>3.5</v>
      </c>
      <c r="K15" s="168">
        <v>7</v>
      </c>
      <c r="L15" s="168">
        <f t="shared" si="2"/>
        <v>18.5</v>
      </c>
      <c r="M15" s="168">
        <v>30</v>
      </c>
      <c r="O15" s="5">
        <f t="shared" si="3"/>
        <v>30</v>
      </c>
    </row>
    <row r="16" spans="2:15" ht="14.7" customHeight="1" x14ac:dyDescent="0.25">
      <c r="B16" s="169"/>
      <c r="C16" s="161" t="s">
        <v>15</v>
      </c>
      <c r="D16" s="162">
        <f>'Sorties modèles'!C80</f>
        <v>2.0586019855611193</v>
      </c>
      <c r="E16" s="162">
        <f>'Sorties modèles'!C80</f>
        <v>2.0586019855611193</v>
      </c>
      <c r="F16" s="162">
        <f t="shared" si="4"/>
        <v>3.1793009927805596</v>
      </c>
      <c r="G16" s="162">
        <f>'Sorties modèles'!D80</f>
        <v>4.3</v>
      </c>
      <c r="H16" s="162">
        <f t="shared" si="0"/>
        <v>5.6</v>
      </c>
      <c r="I16" s="162">
        <f>'Sorties modèles'!E80</f>
        <v>6.9</v>
      </c>
      <c r="J16" s="168">
        <f t="shared" si="5"/>
        <v>4.454132084243672</v>
      </c>
      <c r="K16" s="168">
        <f>'Sorties modèles'!F80</f>
        <v>6.8496621829262248</v>
      </c>
      <c r="L16" s="168">
        <f t="shared" si="2"/>
        <v>12.896266554958585</v>
      </c>
      <c r="M16" s="168">
        <f>'Sorties modèles'!G80</f>
        <v>18.942870926990945</v>
      </c>
      <c r="O16" s="5">
        <f t="shared" si="3"/>
        <v>16.884268941429827</v>
      </c>
    </row>
    <row r="17" spans="1:41" ht="14.7" customHeight="1" x14ac:dyDescent="0.25">
      <c r="B17" s="169" t="s">
        <v>16</v>
      </c>
      <c r="C17" s="161" t="s">
        <v>17</v>
      </c>
      <c r="D17" s="162">
        <f>'Sorties modèles'!C60</f>
        <v>0.17899999999999999</v>
      </c>
      <c r="E17" s="162">
        <f>'Sorties modèles'!C60</f>
        <v>0.17899999999999999</v>
      </c>
      <c r="F17" s="162">
        <f>'Sorties modèles'!E60</f>
        <v>0.58344827586206893</v>
      </c>
      <c r="G17" s="162">
        <f>'Sorties modèles'!F60</f>
        <v>0.83275862068965523</v>
      </c>
      <c r="H17" s="162">
        <f>'Sorties modèles'!G60</f>
        <v>1.3313793103448277</v>
      </c>
      <c r="I17" s="162">
        <f>'Sorties modèles'!H60</f>
        <v>1.83</v>
      </c>
      <c r="J17" s="162">
        <f>'Sorties modèles'!E60</f>
        <v>0.58344827586206893</v>
      </c>
      <c r="K17" s="162">
        <f>'Sorties modèles'!F60</f>
        <v>0.83275862068965523</v>
      </c>
      <c r="L17" s="162">
        <f>'Sorties modèles'!G60</f>
        <v>1.3313793103448277</v>
      </c>
      <c r="M17" s="162">
        <f>'Sorties modèles'!H60</f>
        <v>1.83</v>
      </c>
      <c r="N17" s="5"/>
      <c r="O17" s="5">
        <f t="shared" si="3"/>
        <v>1.651</v>
      </c>
    </row>
    <row r="18" spans="1:41" ht="14.7" customHeight="1" x14ac:dyDescent="0.25">
      <c r="B18" s="169"/>
      <c r="C18" s="161" t="s">
        <v>18</v>
      </c>
      <c r="D18" s="162">
        <f>'Sorties modèles'!C61</f>
        <v>0.11799999999999999</v>
      </c>
      <c r="E18" s="162">
        <f>'Sorties modèles'!C61</f>
        <v>0.11799999999999999</v>
      </c>
      <c r="F18" s="162">
        <f>'Sorties modèles'!E61</f>
        <v>0.48724137931034484</v>
      </c>
      <c r="G18" s="162">
        <f>'Sorties modèles'!G61</f>
        <v>1.6768965517241379</v>
      </c>
      <c r="H18" s="162">
        <f>'Sorties modèles'!G61</f>
        <v>1.6768965517241379</v>
      </c>
      <c r="I18" s="162">
        <f>'Sorties modèles'!H61</f>
        <v>2.4700000000000002</v>
      </c>
      <c r="J18" s="162">
        <f>'Sorties modèles'!E61</f>
        <v>0.48724137931034484</v>
      </c>
      <c r="K18" s="162">
        <f>'Sorties modèles'!F61</f>
        <v>0.883793103448276</v>
      </c>
      <c r="L18" s="162">
        <f>'Sorties modèles'!G61</f>
        <v>1.6768965517241379</v>
      </c>
      <c r="M18" s="162">
        <f>'Sorties modèles'!H61</f>
        <v>2.4700000000000002</v>
      </c>
      <c r="N18" s="5"/>
      <c r="O18" s="5">
        <f t="shared" si="3"/>
        <v>2.3520000000000003</v>
      </c>
    </row>
    <row r="19" spans="1:41" ht="14.7" customHeight="1" x14ac:dyDescent="0.25">
      <c r="B19" s="169"/>
      <c r="C19" s="161" t="s">
        <v>221</v>
      </c>
      <c r="D19" s="162">
        <v>4</v>
      </c>
      <c r="E19" s="162">
        <v>4</v>
      </c>
      <c r="F19" s="162">
        <v>4</v>
      </c>
      <c r="G19" s="162">
        <v>4</v>
      </c>
      <c r="H19" s="164">
        <v>4</v>
      </c>
      <c r="I19" s="164">
        <v>4</v>
      </c>
      <c r="J19" s="162">
        <v>4</v>
      </c>
      <c r="K19" s="162">
        <v>4</v>
      </c>
      <c r="L19" s="162">
        <v>4</v>
      </c>
      <c r="M19" s="162">
        <v>4</v>
      </c>
      <c r="N19" s="5"/>
      <c r="O19" s="5">
        <f t="shared" si="3"/>
        <v>0</v>
      </c>
    </row>
    <row r="20" spans="1:41" ht="14.7" customHeight="1" x14ac:dyDescent="0.25">
      <c r="B20" s="169"/>
      <c r="C20" s="161" t="s">
        <v>19</v>
      </c>
      <c r="D20" s="162">
        <f>'Sorties modèles'!D39</f>
        <v>0.26903363502394473</v>
      </c>
      <c r="E20" s="162">
        <f>'Sorties modèles'!E39</f>
        <v>0.3</v>
      </c>
      <c r="F20" s="162">
        <f>AVERAGE(G20,E20)</f>
        <v>0.35</v>
      </c>
      <c r="G20" s="162">
        <f>'Sorties modèles'!G39</f>
        <v>0.4</v>
      </c>
      <c r="H20" s="162">
        <f>AVERAGE(I20,G20)</f>
        <v>0.4</v>
      </c>
      <c r="I20" s="162">
        <f>'Sorties modèles'!I39</f>
        <v>0.4</v>
      </c>
      <c r="J20" s="162">
        <f>AVERAGE(K20,E20)</f>
        <v>0.4683588676877819</v>
      </c>
      <c r="K20" s="162">
        <f>'Sorties modèles'!K39</f>
        <v>0.63671773537556386</v>
      </c>
      <c r="L20" s="162">
        <f>AVERAGE(M20,K20)</f>
        <v>0.96330999197293798</v>
      </c>
      <c r="M20" s="162">
        <f>'Sorties modèles'!M39</f>
        <v>1.2899022485703122</v>
      </c>
      <c r="N20" s="5"/>
      <c r="O20" s="5">
        <f t="shared" si="3"/>
        <v>1.0208686135463676</v>
      </c>
    </row>
    <row r="21" spans="1:41" ht="14.7" customHeight="1" x14ac:dyDescent="0.25">
      <c r="B21" s="169"/>
      <c r="C21" s="7" t="s">
        <v>20</v>
      </c>
      <c r="D21" s="4">
        <f>'Sorties modèles'!C62</f>
        <v>0.247</v>
      </c>
      <c r="E21" s="4">
        <f>'Sorties modèles'!C62</f>
        <v>0.247</v>
      </c>
      <c r="F21" s="4">
        <f>'Sorties modèles'!D62</f>
        <v>0.497</v>
      </c>
      <c r="G21" s="4">
        <f>'Sorties modèles'!F62</f>
        <v>1.584137931034483</v>
      </c>
      <c r="H21" s="4">
        <f>'Sorties modèles'!G62</f>
        <v>2.7920689655172413</v>
      </c>
      <c r="I21" s="4">
        <f>'Sorties modèles'!H62</f>
        <v>4</v>
      </c>
      <c r="J21" s="4">
        <f>'Sorties modèles'!E62</f>
        <v>0.98017241379310338</v>
      </c>
      <c r="K21" s="4">
        <f>'Sorties modèles'!F62</f>
        <v>1.584137931034483</v>
      </c>
      <c r="L21" s="4">
        <f>'Sorties modèles'!G62</f>
        <v>2.7920689655172413</v>
      </c>
      <c r="M21" s="4">
        <f>'Sorties modèles'!H62</f>
        <v>4</v>
      </c>
      <c r="N21" s="5"/>
      <c r="O21" s="5">
        <f t="shared" si="3"/>
        <v>3.7530000000000001</v>
      </c>
      <c r="AG21" s="160"/>
    </row>
    <row r="22" spans="1:41" ht="14.4" x14ac:dyDescent="0.3">
      <c r="B22" s="8" t="s">
        <v>21</v>
      </c>
      <c r="C22" s="3" t="s">
        <v>21</v>
      </c>
      <c r="D22" s="4">
        <f>'Sorties modèles'!D45+'Sorties modèles'!D51+'Sorties modèles'!D52</f>
        <v>0</v>
      </c>
      <c r="E22" s="4">
        <f>'Sorties modèles'!D45+'Sorties modèles'!D51+'Sorties modèles'!D52</f>
        <v>0</v>
      </c>
      <c r="F22" s="4">
        <f>AVERAGE(G22,E22)</f>
        <v>0</v>
      </c>
      <c r="G22" s="4">
        <f>'Sorties modèles'!G44+'Sorties modèles'!G45+'Sorties modèles'!G52</f>
        <v>0</v>
      </c>
      <c r="H22" s="4">
        <f>AVERAGE(I22,G22)</f>
        <v>0</v>
      </c>
      <c r="I22" s="4">
        <f>'Sorties modèles'!I45+'Sorties modèles'!I51+'Sorties modèles'!I52</f>
        <v>0</v>
      </c>
      <c r="J22" s="4">
        <f>AVERAGE(K22,E22)</f>
        <v>0</v>
      </c>
      <c r="K22" s="4">
        <f>'Sorties modèles'!K45+'Sorties modèles'!K51+'Sorties modèles'!K52</f>
        <v>0</v>
      </c>
      <c r="L22" s="4">
        <f>AVERAGE(M22,K22)</f>
        <v>0</v>
      </c>
      <c r="M22" s="4">
        <f>'Sorties modèles'!M45+'Sorties modèles'!M51+'Sorties modèles'!M52</f>
        <v>0</v>
      </c>
      <c r="O22" s="5">
        <f t="shared" si="3"/>
        <v>0</v>
      </c>
      <c r="AG22" s="160"/>
    </row>
    <row r="23" spans="1:41" x14ac:dyDescent="0.25">
      <c r="C23" t="s">
        <v>22</v>
      </c>
      <c r="D23" s="5">
        <f t="shared" ref="D23:L23" si="6">SUM(D7:D22)</f>
        <v>177.23827350110165</v>
      </c>
      <c r="E23" s="5">
        <f t="shared" si="6"/>
        <v>181.08704333062576</v>
      </c>
      <c r="F23" s="5">
        <f t="shared" si="6"/>
        <v>194.25125371123011</v>
      </c>
      <c r="G23" s="5">
        <f t="shared" si="6"/>
        <v>208.84781651669365</v>
      </c>
      <c r="H23" s="5">
        <f t="shared" si="6"/>
        <v>216.77335543338933</v>
      </c>
      <c r="I23" s="5">
        <f t="shared" si="6"/>
        <v>222.1956768393585</v>
      </c>
      <c r="J23" s="5">
        <f t="shared" si="6"/>
        <v>213.20538720269707</v>
      </c>
      <c r="K23" s="5">
        <f t="shared" si="6"/>
        <v>232.16204552108056</v>
      </c>
      <c r="L23" s="5">
        <f t="shared" si="6"/>
        <v>273.98118674150118</v>
      </c>
      <c r="M23" s="5">
        <f>SUM(M7:M22)</f>
        <v>319.82383133764893</v>
      </c>
      <c r="N23" s="5"/>
      <c r="O23" s="5"/>
    </row>
    <row r="24" spans="1:41" x14ac:dyDescent="0.25">
      <c r="AJ24" s="9"/>
    </row>
    <row r="25" spans="1:41" ht="14.4" x14ac:dyDescent="0.3">
      <c r="A25" s="154" t="s">
        <v>246</v>
      </c>
      <c r="C25" s="1" t="s">
        <v>23</v>
      </c>
      <c r="D25" s="170" t="s">
        <v>24</v>
      </c>
      <c r="E25" s="170"/>
      <c r="F25" s="170"/>
      <c r="G25" s="170"/>
      <c r="H25" s="170" t="s">
        <v>25</v>
      </c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 t="s">
        <v>258</v>
      </c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</row>
    <row r="26" spans="1:41" ht="14.4" x14ac:dyDescent="0.3">
      <c r="A26" s="157" t="s">
        <v>249</v>
      </c>
      <c r="B26" s="3"/>
      <c r="C26" s="3"/>
      <c r="D26" s="171">
        <v>2019</v>
      </c>
      <c r="E26" s="171"/>
      <c r="F26" s="171"/>
      <c r="G26" s="171"/>
      <c r="H26" s="171">
        <v>2025</v>
      </c>
      <c r="I26" s="171"/>
      <c r="J26" s="171"/>
      <c r="K26" s="171"/>
      <c r="L26" s="171">
        <v>2030</v>
      </c>
      <c r="M26" s="171"/>
      <c r="N26" s="171"/>
      <c r="O26" s="171"/>
      <c r="P26" s="171">
        <v>2040</v>
      </c>
      <c r="Q26" s="171"/>
      <c r="R26" s="171"/>
      <c r="S26" s="171"/>
      <c r="T26" s="171">
        <v>2050</v>
      </c>
      <c r="U26" s="171"/>
      <c r="V26" s="171"/>
      <c r="W26" s="171"/>
      <c r="X26" s="171">
        <v>2025</v>
      </c>
      <c r="Y26" s="171"/>
      <c r="Z26" s="171"/>
      <c r="AA26" s="171"/>
      <c r="AB26" s="171">
        <v>2030</v>
      </c>
      <c r="AC26" s="171"/>
      <c r="AD26" s="171"/>
      <c r="AE26" s="171"/>
      <c r="AF26" s="171">
        <v>2040</v>
      </c>
      <c r="AG26" s="171"/>
      <c r="AH26" s="171"/>
      <c r="AI26" s="171"/>
      <c r="AJ26" s="171">
        <v>2050</v>
      </c>
      <c r="AK26" s="171"/>
      <c r="AL26" s="171"/>
      <c r="AM26" s="171"/>
    </row>
    <row r="27" spans="1:41" ht="14.4" x14ac:dyDescent="0.3">
      <c r="B27" s="3"/>
      <c r="C27" s="3"/>
      <c r="D27" s="11" t="s">
        <v>26</v>
      </c>
      <c r="E27" s="11" t="s">
        <v>27</v>
      </c>
      <c r="F27" s="11" t="s">
        <v>28</v>
      </c>
      <c r="G27" s="11" t="s">
        <v>199</v>
      </c>
      <c r="H27" s="11" t="s">
        <v>26</v>
      </c>
      <c r="I27" s="11" t="s">
        <v>27</v>
      </c>
      <c r="J27" s="11" t="s">
        <v>28</v>
      </c>
      <c r="K27" s="11" t="s">
        <v>199</v>
      </c>
      <c r="L27" s="11" t="s">
        <v>26</v>
      </c>
      <c r="M27" s="11" t="s">
        <v>27</v>
      </c>
      <c r="N27" s="11" t="s">
        <v>28</v>
      </c>
      <c r="O27" s="11" t="s">
        <v>199</v>
      </c>
      <c r="P27" s="11" t="s">
        <v>26</v>
      </c>
      <c r="Q27" s="11" t="s">
        <v>27</v>
      </c>
      <c r="R27" s="11" t="s">
        <v>28</v>
      </c>
      <c r="S27" s="11" t="s">
        <v>199</v>
      </c>
      <c r="T27" s="11" t="s">
        <v>26</v>
      </c>
      <c r="U27" s="11" t="s">
        <v>27</v>
      </c>
      <c r="V27" s="11" t="s">
        <v>28</v>
      </c>
      <c r="W27" s="11" t="s">
        <v>199</v>
      </c>
      <c r="X27" s="11" t="s">
        <v>26</v>
      </c>
      <c r="Y27" s="11" t="s">
        <v>27</v>
      </c>
      <c r="Z27" s="11" t="s">
        <v>28</v>
      </c>
      <c r="AA27" s="11" t="s">
        <v>199</v>
      </c>
      <c r="AB27" s="11" t="s">
        <v>26</v>
      </c>
      <c r="AC27" s="11" t="s">
        <v>27</v>
      </c>
      <c r="AD27" s="11" t="s">
        <v>28</v>
      </c>
      <c r="AE27" s="11" t="s">
        <v>199</v>
      </c>
      <c r="AF27" s="11" t="s">
        <v>26</v>
      </c>
      <c r="AG27" s="11" t="s">
        <v>27</v>
      </c>
      <c r="AH27" s="11" t="s">
        <v>28</v>
      </c>
      <c r="AI27" s="11" t="s">
        <v>199</v>
      </c>
      <c r="AJ27" s="11" t="s">
        <v>26</v>
      </c>
      <c r="AK27" s="11" t="s">
        <v>27</v>
      </c>
      <c r="AL27" s="11" t="s">
        <v>28</v>
      </c>
      <c r="AM27" s="11" t="s">
        <v>199</v>
      </c>
    </row>
    <row r="28" spans="1:41" ht="12.45" customHeight="1" x14ac:dyDescent="0.25">
      <c r="A28" s="157" t="s">
        <v>243</v>
      </c>
      <c r="B28" s="169" t="s">
        <v>4</v>
      </c>
      <c r="C28" s="3" t="s">
        <v>5</v>
      </c>
      <c r="D28" s="149">
        <v>1</v>
      </c>
      <c r="E28" s="3"/>
      <c r="F28" s="3"/>
      <c r="G28" s="3"/>
      <c r="H28" s="12">
        <v>1</v>
      </c>
      <c r="I28" s="3"/>
      <c r="J28" s="3"/>
      <c r="K28" s="3"/>
      <c r="L28" s="12">
        <v>1</v>
      </c>
      <c r="M28" s="3"/>
      <c r="N28" s="3"/>
      <c r="O28" s="3"/>
      <c r="P28" s="12">
        <v>1</v>
      </c>
      <c r="Q28" s="3"/>
      <c r="R28" s="3"/>
      <c r="S28" s="3"/>
      <c r="T28" s="12">
        <v>1</v>
      </c>
      <c r="U28" s="3"/>
      <c r="V28" s="3"/>
      <c r="W28" s="3"/>
      <c r="X28" s="145">
        <v>1</v>
      </c>
      <c r="Y28" s="145"/>
      <c r="Z28" s="145"/>
      <c r="AA28" s="145"/>
      <c r="AB28" s="165">
        <f>1-AC28-AE28</f>
        <v>0.97</v>
      </c>
      <c r="AC28" s="165">
        <v>0.03</v>
      </c>
      <c r="AD28" s="165"/>
      <c r="AE28" s="165">
        <v>0</v>
      </c>
      <c r="AF28" s="145">
        <f>1-AG28-AI28</f>
        <v>0.92</v>
      </c>
      <c r="AG28" s="145">
        <v>0.08</v>
      </c>
      <c r="AH28" s="145"/>
      <c r="AI28" s="145">
        <v>0</v>
      </c>
      <c r="AJ28" s="145">
        <f>1-AK28-AM28</f>
        <v>0.83</v>
      </c>
      <c r="AK28" s="145">
        <v>0.12</v>
      </c>
      <c r="AL28" s="145"/>
      <c r="AM28" s="145">
        <v>0.05</v>
      </c>
      <c r="AN28" t="s">
        <v>241</v>
      </c>
      <c r="AO28" s="160"/>
    </row>
    <row r="29" spans="1:41" x14ac:dyDescent="0.25">
      <c r="A29" s="157" t="s">
        <v>243</v>
      </c>
      <c r="B29" s="169"/>
      <c r="C29" s="3" t="s">
        <v>6</v>
      </c>
      <c r="D29" s="149">
        <v>1</v>
      </c>
      <c r="E29" s="3"/>
      <c r="F29" s="3"/>
      <c r="G29" s="3"/>
      <c r="H29" s="12">
        <v>1</v>
      </c>
      <c r="I29" s="3"/>
      <c r="J29" s="3"/>
      <c r="K29" s="3"/>
      <c r="L29" s="12">
        <v>1</v>
      </c>
      <c r="M29" s="3"/>
      <c r="N29" s="3"/>
      <c r="O29" s="3"/>
      <c r="P29" s="12">
        <v>1</v>
      </c>
      <c r="Q29" s="3"/>
      <c r="R29" s="3"/>
      <c r="S29" s="3"/>
      <c r="T29" s="12">
        <v>1</v>
      </c>
      <c r="U29" s="3"/>
      <c r="V29" s="3"/>
      <c r="W29" s="3"/>
      <c r="X29" s="145">
        <v>1</v>
      </c>
      <c r="Y29" s="145"/>
      <c r="Z29" s="145"/>
      <c r="AA29" s="145"/>
      <c r="AB29" s="145">
        <f>1-AC29-AE29</f>
        <v>0.89999999999999991</v>
      </c>
      <c r="AC29" s="145">
        <v>0.05</v>
      </c>
      <c r="AD29" s="145"/>
      <c r="AE29" s="145">
        <v>0.05</v>
      </c>
      <c r="AF29" s="145">
        <f>1-AG29-AI29</f>
        <v>0.75</v>
      </c>
      <c r="AG29" s="145">
        <v>0.15</v>
      </c>
      <c r="AH29" s="145"/>
      <c r="AI29" s="145">
        <v>0.1</v>
      </c>
      <c r="AJ29" s="145">
        <f>1-AK29-AM29</f>
        <v>0.49999999999999994</v>
      </c>
      <c r="AK29" s="145">
        <v>0.3</v>
      </c>
      <c r="AL29" s="145"/>
      <c r="AM29" s="145">
        <v>0.2</v>
      </c>
      <c r="AN29" t="s">
        <v>241</v>
      </c>
    </row>
    <row r="30" spans="1:41" x14ac:dyDescent="0.25">
      <c r="A30" s="158" t="s">
        <v>244</v>
      </c>
      <c r="B30" s="169"/>
      <c r="C30" s="6" t="s">
        <v>7</v>
      </c>
      <c r="D30" s="149">
        <v>1</v>
      </c>
      <c r="E30" s="3"/>
      <c r="F30" s="3"/>
      <c r="G30" s="3"/>
      <c r="H30" s="12">
        <v>1</v>
      </c>
      <c r="I30" s="3"/>
      <c r="J30" s="3"/>
      <c r="K30" s="3"/>
      <c r="L30" s="12">
        <v>1</v>
      </c>
      <c r="M30" s="3"/>
      <c r="N30" s="3"/>
      <c r="O30" s="3"/>
      <c r="P30" s="12">
        <v>1</v>
      </c>
      <c r="Q30" s="3"/>
      <c r="R30" s="3"/>
      <c r="S30" s="3"/>
      <c r="T30" s="12">
        <v>1</v>
      </c>
      <c r="U30" s="3"/>
      <c r="V30" s="3"/>
      <c r="W30" s="3"/>
      <c r="X30" s="13">
        <v>1</v>
      </c>
      <c r="Y30" s="13"/>
      <c r="Z30" s="13"/>
      <c r="AA30" s="13"/>
      <c r="AB30" s="13">
        <v>1</v>
      </c>
      <c r="AC30" s="13"/>
      <c r="AD30" s="13"/>
      <c r="AE30" s="13"/>
      <c r="AF30" s="13">
        <v>1</v>
      </c>
      <c r="AG30" s="13"/>
      <c r="AH30" s="13"/>
      <c r="AI30" s="13"/>
      <c r="AJ30" s="13">
        <v>1</v>
      </c>
      <c r="AK30" s="13"/>
      <c r="AL30" s="13"/>
      <c r="AM30" s="13"/>
    </row>
    <row r="31" spans="1:41" ht="12.45" customHeight="1" x14ac:dyDescent="0.25">
      <c r="A31" s="158" t="s">
        <v>244</v>
      </c>
      <c r="B31" s="169" t="s">
        <v>8</v>
      </c>
      <c r="C31" s="3" t="s">
        <v>9</v>
      </c>
      <c r="D31" s="149">
        <v>1</v>
      </c>
      <c r="E31" s="3"/>
      <c r="F31" s="3"/>
      <c r="G31" s="3"/>
      <c r="H31" s="12">
        <v>1</v>
      </c>
      <c r="I31" s="3"/>
      <c r="J31" s="3"/>
      <c r="K31" s="3"/>
      <c r="L31" s="12">
        <v>1</v>
      </c>
      <c r="M31" s="3"/>
      <c r="N31" s="3"/>
      <c r="O31" s="3"/>
      <c r="P31" s="12">
        <v>1</v>
      </c>
      <c r="Q31" s="3"/>
      <c r="R31" s="3"/>
      <c r="S31" s="3"/>
      <c r="T31" s="12">
        <v>1</v>
      </c>
      <c r="U31" s="3"/>
      <c r="V31" s="3"/>
      <c r="W31" s="3"/>
      <c r="X31" s="13">
        <v>1</v>
      </c>
      <c r="Y31" s="13"/>
      <c r="Z31" s="13"/>
      <c r="AA31" s="13"/>
      <c r="AB31" s="13">
        <v>1</v>
      </c>
      <c r="AC31" s="13"/>
      <c r="AD31" s="13"/>
      <c r="AE31" s="13"/>
      <c r="AF31" s="13">
        <v>1</v>
      </c>
      <c r="AG31" s="13"/>
      <c r="AH31" s="13"/>
      <c r="AI31" s="13"/>
      <c r="AJ31" s="13">
        <v>1</v>
      </c>
      <c r="AK31" s="13"/>
      <c r="AL31" s="13"/>
      <c r="AM31" s="13"/>
    </row>
    <row r="32" spans="1:41" x14ac:dyDescent="0.25">
      <c r="A32" s="157" t="s">
        <v>244</v>
      </c>
      <c r="B32" s="169"/>
      <c r="C32" s="3" t="s">
        <v>10</v>
      </c>
      <c r="D32" s="150">
        <f>'Sorties modèles'!D34/Ressources!D11</f>
        <v>0.73770491803278682</v>
      </c>
      <c r="E32" s="152">
        <v>0.2</v>
      </c>
      <c r="F32" s="152">
        <v>0.3</v>
      </c>
      <c r="G32" s="14"/>
      <c r="H32" s="14">
        <f>'Sorties modèles'!R48</f>
        <v>0.50624999999999998</v>
      </c>
      <c r="I32" s="14">
        <f>'Sorties modèles'!S48</f>
        <v>0.26250000000000001</v>
      </c>
      <c r="J32" s="14">
        <f>'Sorties modèles'!T48</f>
        <v>0.23124999999999998</v>
      </c>
      <c r="K32" s="14"/>
      <c r="L32" s="14">
        <f>'Sorties modèles'!R49</f>
        <v>0.39252336448598135</v>
      </c>
      <c r="M32" s="14">
        <f>'Sorties modèles'!S49</f>
        <v>0.39252336448598135</v>
      </c>
      <c r="N32" s="14">
        <f>'Sorties modèles'!T49</f>
        <v>0.21495327102803738</v>
      </c>
      <c r="O32" s="14"/>
      <c r="P32" s="14">
        <f>'Sorties modèles'!R50</f>
        <v>0.28315412186379929</v>
      </c>
      <c r="Q32" s="14">
        <f>'Sorties modèles'!S50</f>
        <v>0.44444444444444442</v>
      </c>
      <c r="R32" s="14">
        <f>'Sorties modèles'!T50</f>
        <v>0.27240143369175629</v>
      </c>
      <c r="S32" s="14"/>
      <c r="T32" s="14">
        <f>'Sorties modèles'!R51</f>
        <v>0.21511627906976746</v>
      </c>
      <c r="U32" s="14">
        <f>'Sorties modèles'!S51</f>
        <v>0.47674418604651159</v>
      </c>
      <c r="V32" s="14">
        <f>'Sorties modèles'!T51</f>
        <v>0.30813953488372092</v>
      </c>
      <c r="W32" s="14"/>
      <c r="X32" s="144">
        <f>1-Y32-Z32</f>
        <v>0.29999999999999993</v>
      </c>
      <c r="Y32" s="144">
        <v>0.3</v>
      </c>
      <c r="Z32" s="144">
        <v>0.4</v>
      </c>
      <c r="AA32" s="144"/>
      <c r="AB32" s="166">
        <f>1-AC32-AD32</f>
        <v>0.24999999999999994</v>
      </c>
      <c r="AC32" s="166">
        <v>0.3</v>
      </c>
      <c r="AD32" s="166">
        <v>0.45</v>
      </c>
      <c r="AE32" s="144"/>
      <c r="AF32" s="144">
        <f>1-AG32-AH32</f>
        <v>9.9999999999999978E-2</v>
      </c>
      <c r="AG32" s="144">
        <v>0.4</v>
      </c>
      <c r="AH32" s="144">
        <v>0.5</v>
      </c>
      <c r="AI32" s="144"/>
      <c r="AJ32" s="144">
        <f>1-AK32-AL32</f>
        <v>0</v>
      </c>
      <c r="AK32" s="144">
        <v>0.4</v>
      </c>
      <c r="AL32" s="144">
        <v>0.6</v>
      </c>
      <c r="AM32" s="144"/>
      <c r="AN32" t="s">
        <v>240</v>
      </c>
    </row>
    <row r="33" spans="1:40" x14ac:dyDescent="0.25">
      <c r="A33" s="157" t="s">
        <v>244</v>
      </c>
      <c r="B33" s="169"/>
      <c r="C33" s="3" t="s">
        <v>11</v>
      </c>
      <c r="D33" s="3"/>
      <c r="E33" s="3"/>
      <c r="F33" s="151">
        <v>1</v>
      </c>
      <c r="G33" s="3"/>
      <c r="H33" s="3"/>
      <c r="I33" s="3"/>
      <c r="J33" s="12">
        <v>1</v>
      </c>
      <c r="K33" s="3"/>
      <c r="L33" s="3"/>
      <c r="M33" s="3"/>
      <c r="N33" s="12">
        <v>1</v>
      </c>
      <c r="O33" s="3"/>
      <c r="P33" s="3"/>
      <c r="Q33" s="3"/>
      <c r="R33" s="12">
        <v>1</v>
      </c>
      <c r="S33" s="3"/>
      <c r="T33" s="3"/>
      <c r="U33" s="3"/>
      <c r="V33" s="12">
        <v>1</v>
      </c>
      <c r="W33" s="3"/>
      <c r="X33" s="13"/>
      <c r="Y33" s="13"/>
      <c r="Z33" s="13">
        <v>1</v>
      </c>
      <c r="AA33" s="13"/>
      <c r="AB33" s="13"/>
      <c r="AC33" s="13"/>
      <c r="AD33" s="13">
        <v>1</v>
      </c>
      <c r="AE33" s="13"/>
      <c r="AF33" s="13"/>
      <c r="AG33" s="13"/>
      <c r="AH33" s="13">
        <v>1</v>
      </c>
      <c r="AI33" s="13"/>
      <c r="AJ33" s="13"/>
      <c r="AK33" s="13"/>
      <c r="AL33" s="13">
        <v>1</v>
      </c>
      <c r="AM33" s="13"/>
    </row>
    <row r="34" spans="1:40" x14ac:dyDescent="0.25">
      <c r="A34" s="157" t="s">
        <v>244</v>
      </c>
      <c r="B34" s="169"/>
      <c r="C34" s="3" t="s">
        <v>12</v>
      </c>
      <c r="D34" s="3"/>
      <c r="E34" s="151">
        <v>0.95</v>
      </c>
      <c r="F34" s="155">
        <v>0.05</v>
      </c>
      <c r="G34" s="3"/>
      <c r="H34" s="3"/>
      <c r="I34" s="12">
        <v>1</v>
      </c>
      <c r="J34" s="3"/>
      <c r="K34" s="3"/>
      <c r="L34" s="3"/>
      <c r="M34" s="12">
        <v>1</v>
      </c>
      <c r="N34" s="3"/>
      <c r="O34" s="3"/>
      <c r="P34" s="3"/>
      <c r="Q34" s="12">
        <v>1</v>
      </c>
      <c r="R34" s="3"/>
      <c r="S34" s="3"/>
      <c r="T34" s="3"/>
      <c r="U34" s="12">
        <v>1</v>
      </c>
      <c r="V34" s="3"/>
      <c r="W34" s="3"/>
      <c r="X34" s="13"/>
      <c r="Y34" s="13">
        <v>1</v>
      </c>
      <c r="Z34" s="13">
        <v>0</v>
      </c>
      <c r="AA34" s="13"/>
      <c r="AB34" s="13"/>
      <c r="AC34" s="13">
        <v>1</v>
      </c>
      <c r="AD34" s="13">
        <v>0</v>
      </c>
      <c r="AE34" s="13"/>
      <c r="AF34" s="13"/>
      <c r="AG34" s="13">
        <v>1</v>
      </c>
      <c r="AH34" s="13">
        <v>0</v>
      </c>
      <c r="AI34" s="13"/>
      <c r="AJ34" s="13"/>
      <c r="AK34" s="13">
        <v>1</v>
      </c>
      <c r="AL34" s="13">
        <v>0</v>
      </c>
      <c r="AM34" s="13"/>
    </row>
    <row r="35" spans="1:40" x14ac:dyDescent="0.25">
      <c r="A35" s="157" t="s">
        <v>244</v>
      </c>
      <c r="B35" s="169"/>
      <c r="C35" s="3" t="s">
        <v>13</v>
      </c>
      <c r="D35" s="3"/>
      <c r="E35" s="3"/>
      <c r="F35" s="151">
        <v>1</v>
      </c>
      <c r="G35" s="3"/>
      <c r="H35" s="3"/>
      <c r="I35" s="3"/>
      <c r="J35" s="12">
        <v>1</v>
      </c>
      <c r="K35" s="3"/>
      <c r="L35" s="3"/>
      <c r="M35" s="3"/>
      <c r="N35" s="12">
        <v>1</v>
      </c>
      <c r="O35" s="3"/>
      <c r="P35" s="3"/>
      <c r="Q35" s="3"/>
      <c r="R35" s="12">
        <v>1</v>
      </c>
      <c r="S35" s="3"/>
      <c r="T35" s="3"/>
      <c r="U35" s="3"/>
      <c r="V35" s="12">
        <v>1</v>
      </c>
      <c r="W35" s="3"/>
      <c r="X35" s="13"/>
      <c r="Y35" s="13">
        <v>0</v>
      </c>
      <c r="Z35" s="13">
        <v>1</v>
      </c>
      <c r="AA35" s="13"/>
      <c r="AB35" s="13"/>
      <c r="AC35" s="13">
        <v>0</v>
      </c>
      <c r="AD35" s="13">
        <v>1</v>
      </c>
      <c r="AE35" s="13"/>
      <c r="AF35" s="13"/>
      <c r="AG35" s="13">
        <v>0</v>
      </c>
      <c r="AH35" s="13">
        <v>1</v>
      </c>
      <c r="AI35" s="13"/>
      <c r="AJ35" s="13"/>
      <c r="AK35" s="13">
        <v>0</v>
      </c>
      <c r="AL35" s="13">
        <v>1</v>
      </c>
      <c r="AM35" s="13"/>
    </row>
    <row r="36" spans="1:40" x14ac:dyDescent="0.25">
      <c r="A36" s="158" t="s">
        <v>245</v>
      </c>
      <c r="B36" s="169"/>
      <c r="C36" s="3" t="s">
        <v>14</v>
      </c>
      <c r="D36" s="153">
        <v>0.5</v>
      </c>
      <c r="E36" s="153">
        <v>0.5</v>
      </c>
      <c r="F36" s="3"/>
      <c r="G36" s="3"/>
      <c r="H36" s="13">
        <v>0.5</v>
      </c>
      <c r="I36" s="13">
        <v>0.5</v>
      </c>
      <c r="J36" s="3"/>
      <c r="K36" s="3"/>
      <c r="L36" s="13">
        <v>0.5</v>
      </c>
      <c r="M36" s="13">
        <v>0.5</v>
      </c>
      <c r="N36" s="3"/>
      <c r="O36" s="3"/>
      <c r="P36" s="13">
        <v>0.5</v>
      </c>
      <c r="Q36" s="13">
        <v>0.5</v>
      </c>
      <c r="R36" s="3"/>
      <c r="S36" s="3"/>
      <c r="T36" s="13">
        <v>0.5</v>
      </c>
      <c r="U36" s="13">
        <v>0.5</v>
      </c>
      <c r="V36" s="3"/>
      <c r="W36" s="3"/>
      <c r="X36" s="145">
        <v>0.4</v>
      </c>
      <c r="Y36" s="145">
        <v>0.6</v>
      </c>
      <c r="Z36" s="145">
        <v>0</v>
      </c>
      <c r="AA36" s="145"/>
      <c r="AB36" s="165">
        <v>0.3</v>
      </c>
      <c r="AC36" s="165">
        <v>0.7</v>
      </c>
      <c r="AD36" s="165">
        <v>0</v>
      </c>
      <c r="AE36" s="145"/>
      <c r="AF36" s="145">
        <v>0.15</v>
      </c>
      <c r="AG36" s="145">
        <v>0.85</v>
      </c>
      <c r="AH36" s="145">
        <v>0</v>
      </c>
      <c r="AI36" s="145"/>
      <c r="AJ36" s="145">
        <v>0</v>
      </c>
      <c r="AK36" s="145">
        <v>1</v>
      </c>
      <c r="AL36" s="145">
        <v>0</v>
      </c>
      <c r="AM36" s="145"/>
      <c r="AN36" t="s">
        <v>242</v>
      </c>
    </row>
    <row r="37" spans="1:40" x14ac:dyDescent="0.25">
      <c r="A37" s="157" t="s">
        <v>244</v>
      </c>
      <c r="B37" s="169"/>
      <c r="C37" s="3" t="s">
        <v>15</v>
      </c>
      <c r="D37" s="3"/>
      <c r="E37" s="3"/>
      <c r="F37" s="151">
        <v>1</v>
      </c>
      <c r="G37" s="3"/>
      <c r="H37" s="3"/>
      <c r="I37" s="3"/>
      <c r="J37" s="12">
        <v>1</v>
      </c>
      <c r="K37" s="3"/>
      <c r="L37" s="3"/>
      <c r="M37" s="3"/>
      <c r="N37" s="12">
        <v>1</v>
      </c>
      <c r="O37" s="3"/>
      <c r="P37" s="3"/>
      <c r="Q37" s="3"/>
      <c r="R37" s="12">
        <v>1</v>
      </c>
      <c r="S37" s="3"/>
      <c r="T37" s="3"/>
      <c r="U37" s="3"/>
      <c r="V37" s="12">
        <v>1</v>
      </c>
      <c r="W37" s="3"/>
      <c r="X37" s="13"/>
      <c r="Y37" s="13"/>
      <c r="Z37" s="13">
        <v>1</v>
      </c>
      <c r="AA37" s="13"/>
      <c r="AB37" s="13"/>
      <c r="AC37" s="13"/>
      <c r="AD37" s="13">
        <v>1</v>
      </c>
      <c r="AE37" s="13"/>
      <c r="AF37" s="13"/>
      <c r="AG37" s="13"/>
      <c r="AH37" s="13">
        <v>1</v>
      </c>
      <c r="AI37" s="13"/>
      <c r="AJ37" s="13"/>
      <c r="AK37" s="13"/>
      <c r="AL37" s="13">
        <v>1</v>
      </c>
      <c r="AM37" s="13"/>
    </row>
    <row r="38" spans="1:40" ht="12.45" customHeight="1" x14ac:dyDescent="0.25">
      <c r="A38" s="158" t="s">
        <v>247</v>
      </c>
      <c r="B38" s="169" t="s">
        <v>16</v>
      </c>
      <c r="C38" s="3" t="s">
        <v>17</v>
      </c>
      <c r="D38" s="3"/>
      <c r="E38" s="3"/>
      <c r="F38" s="151">
        <v>1</v>
      </c>
      <c r="G38" s="3"/>
      <c r="H38" s="3"/>
      <c r="I38" s="3"/>
      <c r="J38" s="12">
        <v>1</v>
      </c>
      <c r="K38" s="3"/>
      <c r="L38" s="3"/>
      <c r="M38" s="3"/>
      <c r="N38" s="12">
        <v>1</v>
      </c>
      <c r="O38" s="3"/>
      <c r="P38" s="3"/>
      <c r="Q38" s="3"/>
      <c r="R38" s="12">
        <v>1</v>
      </c>
      <c r="S38" s="3"/>
      <c r="T38" s="3"/>
      <c r="U38" s="3"/>
      <c r="V38" s="12">
        <v>1</v>
      </c>
      <c r="W38" s="3"/>
      <c r="X38" s="13"/>
      <c r="Y38" s="13"/>
      <c r="Z38" s="13">
        <v>1</v>
      </c>
      <c r="AA38" s="13"/>
      <c r="AB38" s="13"/>
      <c r="AC38" s="13"/>
      <c r="AD38" s="13">
        <v>1</v>
      </c>
      <c r="AE38" s="13"/>
      <c r="AF38" s="13"/>
      <c r="AG38" s="13"/>
      <c r="AH38" s="13">
        <v>1</v>
      </c>
      <c r="AI38" s="13"/>
      <c r="AJ38" s="13"/>
      <c r="AK38" s="13"/>
      <c r="AL38" s="13">
        <v>1</v>
      </c>
      <c r="AM38" s="13"/>
    </row>
    <row r="39" spans="1:40" x14ac:dyDescent="0.25">
      <c r="A39" s="158" t="s">
        <v>247</v>
      </c>
      <c r="B39" s="169"/>
      <c r="C39" s="3" t="s">
        <v>18</v>
      </c>
      <c r="D39" s="3"/>
      <c r="E39" s="3"/>
      <c r="F39" s="151">
        <v>1</v>
      </c>
      <c r="G39" s="3"/>
      <c r="H39" s="3"/>
      <c r="I39" s="3"/>
      <c r="J39" s="12">
        <v>1</v>
      </c>
      <c r="K39" s="3"/>
      <c r="L39" s="3"/>
      <c r="M39" s="3"/>
      <c r="N39" s="12">
        <v>1</v>
      </c>
      <c r="O39" s="3"/>
      <c r="P39" s="3"/>
      <c r="Q39" s="3"/>
      <c r="R39" s="12">
        <v>1</v>
      </c>
      <c r="S39" s="3"/>
      <c r="T39" s="3"/>
      <c r="U39" s="3"/>
      <c r="V39" s="12">
        <v>1</v>
      </c>
      <c r="W39" s="3"/>
      <c r="X39" s="13"/>
      <c r="Y39" s="13"/>
      <c r="Z39" s="13">
        <v>1</v>
      </c>
      <c r="AA39" s="13"/>
      <c r="AB39" s="13"/>
      <c r="AC39" s="13"/>
      <c r="AD39" s="13">
        <v>1</v>
      </c>
      <c r="AE39" s="13"/>
      <c r="AF39" s="13"/>
      <c r="AG39" s="13"/>
      <c r="AH39" s="13">
        <v>1</v>
      </c>
      <c r="AI39" s="13"/>
      <c r="AJ39" s="13"/>
      <c r="AK39" s="13"/>
      <c r="AL39" s="13">
        <v>1</v>
      </c>
      <c r="AM39" s="13"/>
    </row>
    <row r="40" spans="1:40" x14ac:dyDescent="0.25">
      <c r="A40" s="158" t="s">
        <v>248</v>
      </c>
      <c r="B40" s="169"/>
      <c r="C40" s="3" t="s">
        <v>221</v>
      </c>
      <c r="D40" s="3"/>
      <c r="E40" s="151">
        <v>1</v>
      </c>
      <c r="F40" s="12"/>
      <c r="G40" s="3"/>
      <c r="H40" s="3"/>
      <c r="I40" s="13">
        <v>1</v>
      </c>
      <c r="J40" s="12"/>
      <c r="K40" s="3"/>
      <c r="L40" s="3"/>
      <c r="M40" s="13">
        <v>1</v>
      </c>
      <c r="N40" s="12"/>
      <c r="O40" s="3"/>
      <c r="P40" s="3"/>
      <c r="Q40" s="13">
        <v>1</v>
      </c>
      <c r="R40" s="12"/>
      <c r="S40" s="3"/>
      <c r="T40" s="3"/>
      <c r="U40" s="13">
        <v>1</v>
      </c>
      <c r="V40" s="12"/>
      <c r="W40" s="3"/>
      <c r="X40" s="13"/>
      <c r="Y40" s="13">
        <v>1</v>
      </c>
      <c r="Z40" s="13"/>
      <c r="AA40" s="13"/>
      <c r="AB40" s="13"/>
      <c r="AC40" s="13">
        <v>1</v>
      </c>
      <c r="AD40" s="13"/>
      <c r="AE40" s="13"/>
      <c r="AF40" s="13"/>
      <c r="AG40" s="13">
        <v>1</v>
      </c>
      <c r="AH40" s="13"/>
      <c r="AI40" s="13"/>
      <c r="AJ40" s="13"/>
      <c r="AK40" s="13">
        <v>1</v>
      </c>
      <c r="AL40" s="13"/>
      <c r="AM40" s="13"/>
    </row>
    <row r="41" spans="1:40" x14ac:dyDescent="0.25">
      <c r="A41" s="158" t="s">
        <v>244</v>
      </c>
      <c r="B41" s="169"/>
      <c r="C41" s="3" t="s">
        <v>19</v>
      </c>
      <c r="D41" s="3"/>
      <c r="E41" s="3"/>
      <c r="F41" s="151">
        <v>1</v>
      </c>
      <c r="G41" s="3"/>
      <c r="H41" s="3"/>
      <c r="I41" s="3"/>
      <c r="J41" s="12">
        <v>1</v>
      </c>
      <c r="K41" s="3"/>
      <c r="L41" s="3"/>
      <c r="M41" s="3"/>
      <c r="N41" s="12">
        <v>1</v>
      </c>
      <c r="O41" s="3"/>
      <c r="P41" s="3"/>
      <c r="Q41" s="3"/>
      <c r="R41" s="12">
        <v>1</v>
      </c>
      <c r="S41" s="3"/>
      <c r="T41" s="3"/>
      <c r="U41" s="3"/>
      <c r="V41" s="12">
        <v>1</v>
      </c>
      <c r="W41" s="3"/>
      <c r="X41" s="13"/>
      <c r="Y41" s="13"/>
      <c r="Z41" s="13">
        <v>1</v>
      </c>
      <c r="AA41" s="13"/>
      <c r="AB41" s="13"/>
      <c r="AC41" s="13"/>
      <c r="AD41" s="13">
        <v>1</v>
      </c>
      <c r="AE41" s="13"/>
      <c r="AF41" s="13"/>
      <c r="AG41" s="13"/>
      <c r="AH41" s="13">
        <v>1</v>
      </c>
      <c r="AI41" s="13"/>
      <c r="AJ41" s="13"/>
      <c r="AK41" s="13"/>
      <c r="AL41" s="13">
        <v>1</v>
      </c>
      <c r="AM41" s="13"/>
    </row>
    <row r="42" spans="1:40" x14ac:dyDescent="0.25">
      <c r="A42" s="158" t="s">
        <v>247</v>
      </c>
      <c r="B42" s="169"/>
      <c r="C42" s="7" t="s">
        <v>20</v>
      </c>
      <c r="D42" s="3"/>
      <c r="E42" s="3"/>
      <c r="F42" s="151">
        <v>1</v>
      </c>
      <c r="G42" s="3"/>
      <c r="H42" s="3"/>
      <c r="I42" s="3"/>
      <c r="J42" s="12">
        <v>1</v>
      </c>
      <c r="K42" s="3"/>
      <c r="L42" s="3"/>
      <c r="M42" s="3"/>
      <c r="N42" s="12">
        <v>1</v>
      </c>
      <c r="O42" s="3"/>
      <c r="P42" s="3"/>
      <c r="Q42" s="3"/>
      <c r="R42" s="12">
        <v>1</v>
      </c>
      <c r="S42" s="3"/>
      <c r="T42" s="3"/>
      <c r="U42" s="3"/>
      <c r="V42" s="12">
        <v>1</v>
      </c>
      <c r="W42" s="3"/>
      <c r="X42" s="13"/>
      <c r="Y42" s="13"/>
      <c r="Z42" s="13">
        <v>1</v>
      </c>
      <c r="AA42" s="13"/>
      <c r="AB42" s="13"/>
      <c r="AC42" s="13"/>
      <c r="AD42" s="13">
        <v>1</v>
      </c>
      <c r="AE42" s="13"/>
      <c r="AF42" s="13"/>
      <c r="AG42" s="13"/>
      <c r="AH42" s="13">
        <v>1</v>
      </c>
      <c r="AI42" s="13"/>
      <c r="AJ42" s="13"/>
      <c r="AK42" s="13"/>
      <c r="AL42" s="13">
        <v>1</v>
      </c>
      <c r="AM42" s="13"/>
    </row>
    <row r="43" spans="1:40" ht="14.4" x14ac:dyDescent="0.3">
      <c r="A43" t="s">
        <v>244</v>
      </c>
      <c r="B43" s="8" t="s">
        <v>21</v>
      </c>
      <c r="C43" s="3" t="s">
        <v>21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6" spans="1:40" ht="14.4" x14ac:dyDescent="0.3">
      <c r="C46" s="1" t="s">
        <v>29</v>
      </c>
      <c r="D46" s="170" t="s">
        <v>24</v>
      </c>
      <c r="E46" s="170"/>
      <c r="F46" s="170"/>
      <c r="G46" s="170"/>
      <c r="H46" s="170" t="s">
        <v>25</v>
      </c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 t="s">
        <v>258</v>
      </c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  <c r="AM46" s="170"/>
    </row>
    <row r="47" spans="1:40" ht="14.4" x14ac:dyDescent="0.3">
      <c r="B47" s="3"/>
      <c r="C47" s="3"/>
      <c r="D47" s="171">
        <v>2019</v>
      </c>
      <c r="E47" s="171"/>
      <c r="F47" s="171"/>
      <c r="G47" s="171"/>
      <c r="H47" s="171">
        <v>2025</v>
      </c>
      <c r="I47" s="171"/>
      <c r="J47" s="171"/>
      <c r="K47" s="171"/>
      <c r="L47" s="171">
        <v>2030</v>
      </c>
      <c r="M47" s="171"/>
      <c r="N47" s="171"/>
      <c r="O47" s="171"/>
      <c r="P47" s="171">
        <v>2040</v>
      </c>
      <c r="Q47" s="171"/>
      <c r="R47" s="171"/>
      <c r="S47" s="171"/>
      <c r="T47" s="171">
        <v>2050</v>
      </c>
      <c r="U47" s="171"/>
      <c r="V47" s="171"/>
      <c r="W47" s="171"/>
      <c r="X47" s="171">
        <v>2025</v>
      </c>
      <c r="Y47" s="171"/>
      <c r="Z47" s="171"/>
      <c r="AA47" s="171"/>
      <c r="AB47" s="171">
        <v>2030</v>
      </c>
      <c r="AC47" s="171"/>
      <c r="AD47" s="171"/>
      <c r="AE47" s="171"/>
      <c r="AF47" s="171">
        <v>2040</v>
      </c>
      <c r="AG47" s="171"/>
      <c r="AH47" s="171"/>
      <c r="AI47" s="171"/>
      <c r="AJ47" s="171">
        <v>2050</v>
      </c>
      <c r="AK47" s="171"/>
      <c r="AL47" s="171"/>
      <c r="AM47" s="171"/>
    </row>
    <row r="48" spans="1:40" ht="14.4" x14ac:dyDescent="0.3">
      <c r="B48" s="3"/>
      <c r="C48" s="3"/>
      <c r="D48" s="11" t="s">
        <v>26</v>
      </c>
      <c r="E48" s="11" t="s">
        <v>27</v>
      </c>
      <c r="F48" s="11" t="s">
        <v>28</v>
      </c>
      <c r="G48" s="11" t="s">
        <v>199</v>
      </c>
      <c r="H48" s="11" t="s">
        <v>26</v>
      </c>
      <c r="I48" s="11" t="s">
        <v>27</v>
      </c>
      <c r="J48" s="11" t="s">
        <v>28</v>
      </c>
      <c r="K48" s="11" t="s">
        <v>199</v>
      </c>
      <c r="L48" s="11" t="s">
        <v>26</v>
      </c>
      <c r="M48" s="11" t="s">
        <v>27</v>
      </c>
      <c r="N48" s="11" t="s">
        <v>28</v>
      </c>
      <c r="O48" s="11" t="s">
        <v>199</v>
      </c>
      <c r="P48" s="11" t="s">
        <v>26</v>
      </c>
      <c r="Q48" s="11" t="s">
        <v>27</v>
      </c>
      <c r="R48" s="11" t="s">
        <v>28</v>
      </c>
      <c r="S48" s="11" t="s">
        <v>199</v>
      </c>
      <c r="T48" s="11" t="s">
        <v>26</v>
      </c>
      <c r="U48" s="11" t="s">
        <v>27</v>
      </c>
      <c r="V48" s="11" t="s">
        <v>28</v>
      </c>
      <c r="W48" s="11" t="s">
        <v>199</v>
      </c>
      <c r="X48" s="11" t="s">
        <v>26</v>
      </c>
      <c r="Y48" s="11" t="s">
        <v>27</v>
      </c>
      <c r="Z48" s="11" t="s">
        <v>28</v>
      </c>
      <c r="AA48" s="11" t="s">
        <v>199</v>
      </c>
      <c r="AB48" s="11" t="s">
        <v>26</v>
      </c>
      <c r="AC48" s="11" t="s">
        <v>27</v>
      </c>
      <c r="AD48" s="11" t="s">
        <v>28</v>
      </c>
      <c r="AE48" s="11" t="s">
        <v>199</v>
      </c>
      <c r="AF48" s="11" t="s">
        <v>26</v>
      </c>
      <c r="AG48" s="11" t="s">
        <v>27</v>
      </c>
      <c r="AH48" s="11" t="s">
        <v>28</v>
      </c>
      <c r="AI48" s="11" t="s">
        <v>199</v>
      </c>
      <c r="AJ48" s="11" t="s">
        <v>26</v>
      </c>
      <c r="AK48" s="11" t="s">
        <v>27</v>
      </c>
      <c r="AL48" s="11" t="s">
        <v>28</v>
      </c>
      <c r="AM48" s="11" t="s">
        <v>199</v>
      </c>
    </row>
    <row r="49" spans="2:39" ht="12.75" customHeight="1" x14ac:dyDescent="0.25">
      <c r="B49" s="169" t="s">
        <v>4</v>
      </c>
      <c r="C49" s="3" t="s">
        <v>5</v>
      </c>
      <c r="D49" s="15">
        <f t="shared" ref="D49:D64" si="7">D7*D28</f>
        <v>72.104152373221766</v>
      </c>
      <c r="E49" s="15">
        <f t="shared" ref="E49:E64" si="8">D7*E28</f>
        <v>0</v>
      </c>
      <c r="F49" s="15">
        <f t="shared" ref="F49:F64" si="9">D7*F28</f>
        <v>0</v>
      </c>
      <c r="G49" s="15">
        <f t="shared" ref="G49:G64" si="10">D7*G28</f>
        <v>0</v>
      </c>
      <c r="H49" s="15">
        <f t="shared" ref="H49:K64" si="11">$F7*H28</f>
        <v>79.918528142666233</v>
      </c>
      <c r="I49" s="15">
        <f t="shared" si="11"/>
        <v>0</v>
      </c>
      <c r="J49" s="15">
        <f t="shared" si="11"/>
        <v>0</v>
      </c>
      <c r="K49" s="15">
        <f t="shared" si="11"/>
        <v>0</v>
      </c>
      <c r="L49" s="15">
        <f t="shared" ref="L49:O64" si="12">$G7*L28</f>
        <v>83.032813405610511</v>
      </c>
      <c r="M49" s="15">
        <f t="shared" si="12"/>
        <v>0</v>
      </c>
      <c r="N49" s="15">
        <f t="shared" si="12"/>
        <v>0</v>
      </c>
      <c r="O49" s="15">
        <f t="shared" si="12"/>
        <v>0</v>
      </c>
      <c r="P49" s="15">
        <f t="shared" ref="P49:S64" si="13">$H7*P28</f>
        <v>79.361533457844146</v>
      </c>
      <c r="Q49" s="15">
        <f t="shared" si="13"/>
        <v>0</v>
      </c>
      <c r="R49" s="15">
        <f t="shared" si="13"/>
        <v>0</v>
      </c>
      <c r="S49" s="15">
        <f t="shared" si="13"/>
        <v>0</v>
      </c>
      <c r="T49" s="15">
        <f t="shared" ref="T49:W64" si="14">$I7*T28</f>
        <v>74.224864625621223</v>
      </c>
      <c r="U49" s="15">
        <f t="shared" si="14"/>
        <v>0</v>
      </c>
      <c r="V49" s="15">
        <f t="shared" si="14"/>
        <v>0</v>
      </c>
      <c r="W49" s="15">
        <f t="shared" si="14"/>
        <v>0</v>
      </c>
      <c r="X49" s="15">
        <f t="shared" ref="X49:AA64" si="15">$J7*X28</f>
        <v>84.150101089899849</v>
      </c>
      <c r="Y49" s="15">
        <f t="shared" si="15"/>
        <v>0</v>
      </c>
      <c r="Z49" s="15">
        <f t="shared" si="15"/>
        <v>0</v>
      </c>
      <c r="AA49" s="15">
        <f t="shared" si="15"/>
        <v>0</v>
      </c>
      <c r="AB49" s="15">
        <f t="shared" ref="AB49:AE64" si="16">$K7*AB28</f>
        <v>78.29394099364356</v>
      </c>
      <c r="AC49" s="15">
        <f t="shared" si="16"/>
        <v>2.4214620925869141</v>
      </c>
      <c r="AD49" s="15">
        <f t="shared" si="16"/>
        <v>0</v>
      </c>
      <c r="AE49" s="15">
        <f t="shared" si="16"/>
        <v>0</v>
      </c>
      <c r="AF49" s="15">
        <f t="shared" ref="AF49:AI64" si="17">$L7*AF28</f>
        <v>65.229821801115364</v>
      </c>
      <c r="AG49" s="15">
        <f t="shared" si="17"/>
        <v>5.6721584174882924</v>
      </c>
      <c r="AH49" s="15">
        <f t="shared" si="17"/>
        <v>0</v>
      </c>
      <c r="AI49" s="15">
        <f t="shared" si="17"/>
        <v>0</v>
      </c>
      <c r="AJ49" s="15">
        <f t="shared" ref="AJ49:AM64" si="18">$M7*AJ28</f>
        <v>52.739787846343354</v>
      </c>
      <c r="AK49" s="15">
        <f t="shared" si="18"/>
        <v>7.6250295681460276</v>
      </c>
      <c r="AL49" s="15">
        <f t="shared" si="18"/>
        <v>0</v>
      </c>
      <c r="AM49" s="15">
        <f t="shared" si="18"/>
        <v>3.1770956533941783</v>
      </c>
    </row>
    <row r="50" spans="2:39" x14ac:dyDescent="0.25">
      <c r="B50" s="169"/>
      <c r="C50" s="3" t="s">
        <v>6</v>
      </c>
      <c r="D50" s="15">
        <f t="shared" si="7"/>
        <v>16.707324578800847</v>
      </c>
      <c r="E50" s="15">
        <f t="shared" si="8"/>
        <v>0</v>
      </c>
      <c r="F50" s="15">
        <f t="shared" si="9"/>
        <v>0</v>
      </c>
      <c r="G50" s="15">
        <f t="shared" si="10"/>
        <v>0</v>
      </c>
      <c r="H50" s="15">
        <f t="shared" si="11"/>
        <v>17.393868742078187</v>
      </c>
      <c r="I50" s="15">
        <f t="shared" si="11"/>
        <v>0</v>
      </c>
      <c r="J50" s="15">
        <f t="shared" si="11"/>
        <v>0</v>
      </c>
      <c r="K50" s="15">
        <f t="shared" si="11"/>
        <v>0</v>
      </c>
      <c r="L50" s="15">
        <f t="shared" si="12"/>
        <v>18.921210007634883</v>
      </c>
      <c r="M50" s="15">
        <f t="shared" si="12"/>
        <v>0</v>
      </c>
      <c r="N50" s="15">
        <f t="shared" si="12"/>
        <v>0</v>
      </c>
      <c r="O50" s="15">
        <f t="shared" si="12"/>
        <v>0</v>
      </c>
      <c r="P50" s="15">
        <f t="shared" si="13"/>
        <v>24.861477147958944</v>
      </c>
      <c r="Q50" s="15">
        <f t="shared" si="13"/>
        <v>0</v>
      </c>
      <c r="R50" s="15">
        <f t="shared" si="13"/>
        <v>0</v>
      </c>
      <c r="S50" s="15">
        <f t="shared" si="13"/>
        <v>0</v>
      </c>
      <c r="T50" s="15">
        <f t="shared" si="14"/>
        <v>28.970812213737286</v>
      </c>
      <c r="U50" s="15">
        <f t="shared" si="14"/>
        <v>0</v>
      </c>
      <c r="V50" s="15">
        <f t="shared" si="14"/>
        <v>0</v>
      </c>
      <c r="W50" s="15">
        <f t="shared" si="14"/>
        <v>0</v>
      </c>
      <c r="X50" s="15">
        <f t="shared" si="15"/>
        <v>16.879087332318107</v>
      </c>
      <c r="Y50" s="15">
        <f t="shared" si="15"/>
        <v>0</v>
      </c>
      <c r="Z50" s="15">
        <f t="shared" si="15"/>
        <v>0</v>
      </c>
      <c r="AA50" s="15">
        <f t="shared" si="15"/>
        <v>0</v>
      </c>
      <c r="AB50" s="15">
        <f t="shared" si="16"/>
        <v>17.664161161728252</v>
      </c>
      <c r="AC50" s="15">
        <f t="shared" si="16"/>
        <v>0.98134228676268076</v>
      </c>
      <c r="AD50" s="15">
        <f t="shared" si="16"/>
        <v>0</v>
      </c>
      <c r="AE50" s="15">
        <f t="shared" si="16"/>
        <v>0.98134228676268076</v>
      </c>
      <c r="AF50" s="15">
        <f t="shared" si="17"/>
        <v>20.608188022016293</v>
      </c>
      <c r="AG50" s="15">
        <f t="shared" si="17"/>
        <v>4.1216376044032588</v>
      </c>
      <c r="AH50" s="15">
        <f t="shared" si="17"/>
        <v>0</v>
      </c>
      <c r="AI50" s="15">
        <f t="shared" si="17"/>
        <v>2.747758402935506</v>
      </c>
      <c r="AJ50" s="15">
        <f t="shared" si="18"/>
        <v>18.449234991138393</v>
      </c>
      <c r="AK50" s="15">
        <f t="shared" si="18"/>
        <v>11.069540994683038</v>
      </c>
      <c r="AL50" s="15">
        <f t="shared" si="18"/>
        <v>0</v>
      </c>
      <c r="AM50" s="15">
        <f t="shared" si="18"/>
        <v>7.3796939964553587</v>
      </c>
    </row>
    <row r="51" spans="2:39" x14ac:dyDescent="0.25">
      <c r="B51" s="169"/>
      <c r="C51" s="6" t="s">
        <v>7</v>
      </c>
      <c r="D51" s="15">
        <f t="shared" si="7"/>
        <v>16.671428571428571</v>
      </c>
      <c r="E51" s="15">
        <f t="shared" si="8"/>
        <v>0</v>
      </c>
      <c r="F51" s="15">
        <f t="shared" si="9"/>
        <v>0</v>
      </c>
      <c r="G51" s="15">
        <f t="shared" si="10"/>
        <v>0</v>
      </c>
      <c r="H51" s="15">
        <f t="shared" si="11"/>
        <v>16.7</v>
      </c>
      <c r="I51" s="15">
        <f t="shared" si="11"/>
        <v>0</v>
      </c>
      <c r="J51" s="15">
        <f t="shared" si="11"/>
        <v>0</v>
      </c>
      <c r="K51" s="15">
        <f t="shared" si="11"/>
        <v>0</v>
      </c>
      <c r="L51" s="15">
        <f t="shared" si="12"/>
        <v>16.7</v>
      </c>
      <c r="M51" s="15">
        <f t="shared" si="12"/>
        <v>0</v>
      </c>
      <c r="N51" s="15">
        <f t="shared" si="12"/>
        <v>0</v>
      </c>
      <c r="O51" s="15">
        <f t="shared" si="12"/>
        <v>0</v>
      </c>
      <c r="P51" s="15">
        <f t="shared" si="13"/>
        <v>16.7</v>
      </c>
      <c r="Q51" s="15">
        <f t="shared" si="13"/>
        <v>0</v>
      </c>
      <c r="R51" s="15">
        <f t="shared" si="13"/>
        <v>0</v>
      </c>
      <c r="S51" s="15">
        <f t="shared" si="13"/>
        <v>0</v>
      </c>
      <c r="T51" s="15">
        <f t="shared" si="14"/>
        <v>16.7</v>
      </c>
      <c r="U51" s="15">
        <f t="shared" si="14"/>
        <v>0</v>
      </c>
      <c r="V51" s="15">
        <f t="shared" si="14"/>
        <v>0</v>
      </c>
      <c r="W51" s="15">
        <f t="shared" si="14"/>
        <v>0</v>
      </c>
      <c r="X51" s="15">
        <f t="shared" si="15"/>
        <v>16.685714285714283</v>
      </c>
      <c r="Y51" s="15">
        <f t="shared" si="15"/>
        <v>0</v>
      </c>
      <c r="Z51" s="15">
        <f t="shared" si="15"/>
        <v>0</v>
      </c>
      <c r="AA51" s="15">
        <f t="shared" si="15"/>
        <v>0</v>
      </c>
      <c r="AB51" s="15">
        <f t="shared" si="16"/>
        <v>16.671428571428571</v>
      </c>
      <c r="AC51" s="15">
        <f t="shared" si="16"/>
        <v>0</v>
      </c>
      <c r="AD51" s="15">
        <f t="shared" si="16"/>
        <v>0</v>
      </c>
      <c r="AE51" s="15">
        <f t="shared" si="16"/>
        <v>0</v>
      </c>
      <c r="AF51" s="15">
        <f t="shared" si="17"/>
        <v>16.671428571428571</v>
      </c>
      <c r="AG51" s="15">
        <f t="shared" si="17"/>
        <v>0</v>
      </c>
      <c r="AH51" s="15">
        <f t="shared" si="17"/>
        <v>0</v>
      </c>
      <c r="AI51" s="15">
        <f t="shared" si="17"/>
        <v>0</v>
      </c>
      <c r="AJ51" s="15">
        <f t="shared" si="18"/>
        <v>16.671428571428571</v>
      </c>
      <c r="AK51" s="15">
        <f t="shared" si="18"/>
        <v>0</v>
      </c>
      <c r="AL51" s="15">
        <f t="shared" si="18"/>
        <v>0</v>
      </c>
      <c r="AM51" s="15">
        <f t="shared" si="18"/>
        <v>0</v>
      </c>
    </row>
    <row r="52" spans="2:39" ht="12.75" customHeight="1" x14ac:dyDescent="0.25">
      <c r="B52" s="169" t="s">
        <v>8</v>
      </c>
      <c r="C52" s="3" t="s">
        <v>9</v>
      </c>
      <c r="D52" s="15">
        <f t="shared" si="7"/>
        <v>22.810767964023409</v>
      </c>
      <c r="E52" s="15">
        <f t="shared" si="8"/>
        <v>0</v>
      </c>
      <c r="F52" s="15">
        <f t="shared" si="9"/>
        <v>0</v>
      </c>
      <c r="G52" s="15">
        <f t="shared" si="10"/>
        <v>0</v>
      </c>
      <c r="H52" s="15">
        <f t="shared" si="11"/>
        <v>25.705383982011703</v>
      </c>
      <c r="I52" s="15">
        <f t="shared" si="11"/>
        <v>0</v>
      </c>
      <c r="J52" s="15">
        <f t="shared" si="11"/>
        <v>0</v>
      </c>
      <c r="K52" s="15">
        <f t="shared" si="11"/>
        <v>0</v>
      </c>
      <c r="L52" s="15">
        <f t="shared" si="12"/>
        <v>28.6</v>
      </c>
      <c r="M52" s="15">
        <f t="shared" si="12"/>
        <v>0</v>
      </c>
      <c r="N52" s="15">
        <f t="shared" si="12"/>
        <v>0</v>
      </c>
      <c r="O52" s="15">
        <f t="shared" si="12"/>
        <v>0</v>
      </c>
      <c r="P52" s="15">
        <f t="shared" si="13"/>
        <v>28.6</v>
      </c>
      <c r="Q52" s="15">
        <f t="shared" si="13"/>
        <v>0</v>
      </c>
      <c r="R52" s="15">
        <f t="shared" si="13"/>
        <v>0</v>
      </c>
      <c r="S52" s="15">
        <f t="shared" si="13"/>
        <v>0</v>
      </c>
      <c r="T52" s="15">
        <f t="shared" si="14"/>
        <v>28.6</v>
      </c>
      <c r="U52" s="15">
        <f t="shared" si="14"/>
        <v>0</v>
      </c>
      <c r="V52" s="15">
        <f t="shared" si="14"/>
        <v>0</v>
      </c>
      <c r="W52" s="15">
        <f t="shared" si="14"/>
        <v>0</v>
      </c>
      <c r="X52" s="15">
        <f t="shared" si="15"/>
        <v>25.899600657842651</v>
      </c>
      <c r="Y52" s="15">
        <f t="shared" si="15"/>
        <v>0</v>
      </c>
      <c r="Z52" s="15">
        <f t="shared" si="15"/>
        <v>0</v>
      </c>
      <c r="AA52" s="15">
        <f t="shared" si="15"/>
        <v>0</v>
      </c>
      <c r="AB52" s="15">
        <f t="shared" si="16"/>
        <v>25.199201315685301</v>
      </c>
      <c r="AC52" s="15">
        <f t="shared" si="16"/>
        <v>0</v>
      </c>
      <c r="AD52" s="15">
        <f t="shared" si="16"/>
        <v>0</v>
      </c>
      <c r="AE52" s="15">
        <f t="shared" si="16"/>
        <v>0</v>
      </c>
      <c r="AF52" s="15">
        <f t="shared" si="17"/>
        <v>26.547907076956363</v>
      </c>
      <c r="AG52" s="15">
        <f t="shared" si="17"/>
        <v>0</v>
      </c>
      <c r="AH52" s="15">
        <f t="shared" si="17"/>
        <v>0</v>
      </c>
      <c r="AI52" s="15">
        <f t="shared" si="17"/>
        <v>0</v>
      </c>
      <c r="AJ52" s="15">
        <f t="shared" si="18"/>
        <v>27.896612838227423</v>
      </c>
      <c r="AK52" s="15">
        <f t="shared" si="18"/>
        <v>0</v>
      </c>
      <c r="AL52" s="15">
        <f t="shared" si="18"/>
        <v>0</v>
      </c>
      <c r="AM52" s="15">
        <f t="shared" si="18"/>
        <v>0</v>
      </c>
    </row>
    <row r="53" spans="2:39" x14ac:dyDescent="0.25">
      <c r="B53" s="169"/>
      <c r="C53" s="3" t="s">
        <v>10</v>
      </c>
      <c r="D53" s="15">
        <f t="shared" si="7"/>
        <v>3.9021247004975161</v>
      </c>
      <c r="E53" s="15">
        <f t="shared" si="8"/>
        <v>1.0579093632459935</v>
      </c>
      <c r="F53" s="15">
        <f t="shared" si="9"/>
        <v>1.5868640448689899</v>
      </c>
      <c r="G53" s="15">
        <f t="shared" si="10"/>
        <v>0</v>
      </c>
      <c r="H53" s="15">
        <f t="shared" si="11"/>
        <v>4.0473540378582102</v>
      </c>
      <c r="I53" s="15">
        <f t="shared" si="11"/>
        <v>2.098628019630183</v>
      </c>
      <c r="J53" s="15">
        <f t="shared" si="11"/>
        <v>1.8487913506265896</v>
      </c>
      <c r="K53" s="15">
        <f t="shared" si="11"/>
        <v>0</v>
      </c>
      <c r="L53" s="15">
        <f t="shared" si="12"/>
        <v>4.2</v>
      </c>
      <c r="M53" s="15">
        <f t="shared" si="12"/>
        <v>4.2</v>
      </c>
      <c r="N53" s="15">
        <f t="shared" si="12"/>
        <v>2.2999999999999998</v>
      </c>
      <c r="O53" s="15">
        <f t="shared" si="12"/>
        <v>0</v>
      </c>
      <c r="P53" s="15">
        <f t="shared" si="13"/>
        <v>3.9499999999999997</v>
      </c>
      <c r="Q53" s="15">
        <f t="shared" si="13"/>
        <v>6.1999999999999993</v>
      </c>
      <c r="R53" s="15">
        <f t="shared" si="13"/>
        <v>3.8000000000000003</v>
      </c>
      <c r="S53" s="15">
        <f t="shared" si="13"/>
        <v>0</v>
      </c>
      <c r="T53" s="15">
        <f t="shared" si="14"/>
        <v>3.7</v>
      </c>
      <c r="U53" s="15">
        <f t="shared" si="14"/>
        <v>8.1999999999999993</v>
      </c>
      <c r="V53" s="15">
        <f t="shared" si="14"/>
        <v>5.3</v>
      </c>
      <c r="W53" s="15">
        <f t="shared" si="14"/>
        <v>0</v>
      </c>
      <c r="X53" s="15">
        <f t="shared" si="15"/>
        <v>3.2780585310637123</v>
      </c>
      <c r="Y53" s="15">
        <f t="shared" si="15"/>
        <v>3.2780585310637127</v>
      </c>
      <c r="Z53" s="15">
        <f t="shared" si="15"/>
        <v>4.3707447080849509</v>
      </c>
      <c r="AA53" s="15">
        <f t="shared" si="15"/>
        <v>0</v>
      </c>
      <c r="AB53" s="15">
        <f t="shared" si="16"/>
        <v>4.1410441810486951</v>
      </c>
      <c r="AC53" s="15">
        <f t="shared" si="16"/>
        <v>4.9692530172584348</v>
      </c>
      <c r="AD53" s="15">
        <f t="shared" si="16"/>
        <v>7.4538795258876531</v>
      </c>
      <c r="AE53" s="15">
        <f t="shared" si="16"/>
        <v>0</v>
      </c>
      <c r="AF53" s="15">
        <f t="shared" si="17"/>
        <v>2.3327649570630693</v>
      </c>
      <c r="AG53" s="15">
        <f t="shared" si="17"/>
        <v>9.331059828252279</v>
      </c>
      <c r="AH53" s="15">
        <f t="shared" si="17"/>
        <v>11.663824785315349</v>
      </c>
      <c r="AI53" s="15">
        <f t="shared" si="17"/>
        <v>0</v>
      </c>
      <c r="AJ53" s="15">
        <f t="shared" si="18"/>
        <v>0</v>
      </c>
      <c r="AK53" s="15">
        <f t="shared" si="18"/>
        <v>12.036448966826647</v>
      </c>
      <c r="AL53" s="15">
        <f t="shared" si="18"/>
        <v>18.054673450239967</v>
      </c>
      <c r="AM53" s="15">
        <f t="shared" si="18"/>
        <v>0</v>
      </c>
    </row>
    <row r="54" spans="2:39" x14ac:dyDescent="0.25">
      <c r="B54" s="169"/>
      <c r="C54" s="3" t="s">
        <v>11</v>
      </c>
      <c r="D54" s="15">
        <f t="shared" si="7"/>
        <v>0</v>
      </c>
      <c r="E54" s="15">
        <f t="shared" si="8"/>
        <v>0</v>
      </c>
      <c r="F54" s="15">
        <f t="shared" si="9"/>
        <v>0</v>
      </c>
      <c r="G54" s="15">
        <f t="shared" si="10"/>
        <v>0</v>
      </c>
      <c r="H54" s="15">
        <f t="shared" si="11"/>
        <v>0</v>
      </c>
      <c r="I54" s="15">
        <f t="shared" si="11"/>
        <v>0</v>
      </c>
      <c r="J54" s="15">
        <f t="shared" si="11"/>
        <v>0.6</v>
      </c>
      <c r="K54" s="15">
        <f t="shared" si="11"/>
        <v>0</v>
      </c>
      <c r="L54" s="15">
        <f t="shared" si="12"/>
        <v>0</v>
      </c>
      <c r="M54" s="15">
        <f t="shared" si="12"/>
        <v>0</v>
      </c>
      <c r="N54" s="15">
        <f t="shared" si="12"/>
        <v>1.2</v>
      </c>
      <c r="O54" s="15">
        <f t="shared" si="12"/>
        <v>0</v>
      </c>
      <c r="P54" s="15">
        <f t="shared" si="13"/>
        <v>0</v>
      </c>
      <c r="Q54" s="15">
        <f t="shared" si="13"/>
        <v>0</v>
      </c>
      <c r="R54" s="15">
        <f t="shared" si="13"/>
        <v>1.9</v>
      </c>
      <c r="S54" s="15">
        <f t="shared" si="13"/>
        <v>0</v>
      </c>
      <c r="T54" s="15">
        <f t="shared" si="14"/>
        <v>0</v>
      </c>
      <c r="U54" s="15">
        <f t="shared" si="14"/>
        <v>0</v>
      </c>
      <c r="V54" s="15">
        <f t="shared" si="14"/>
        <v>2.6</v>
      </c>
      <c r="W54" s="15">
        <f t="shared" si="14"/>
        <v>0</v>
      </c>
      <c r="X54" s="15">
        <f t="shared" si="15"/>
        <v>0</v>
      </c>
      <c r="Y54" s="15">
        <f t="shared" si="15"/>
        <v>0</v>
      </c>
      <c r="Z54" s="15">
        <f t="shared" si="15"/>
        <v>0.96467978154499212</v>
      </c>
      <c r="AA54" s="15">
        <f t="shared" si="15"/>
        <v>0</v>
      </c>
      <c r="AB54" s="15">
        <f t="shared" si="16"/>
        <v>0</v>
      </c>
      <c r="AC54" s="15">
        <f t="shared" si="16"/>
        <v>0</v>
      </c>
      <c r="AD54" s="15">
        <f t="shared" si="16"/>
        <v>1.9293595630899842</v>
      </c>
      <c r="AE54" s="15">
        <f t="shared" si="16"/>
        <v>0</v>
      </c>
      <c r="AF54" s="15">
        <f t="shared" si="17"/>
        <v>0</v>
      </c>
      <c r="AG54" s="15">
        <f t="shared" si="17"/>
        <v>0</v>
      </c>
      <c r="AH54" s="15">
        <f t="shared" si="17"/>
        <v>3.4694103503410405</v>
      </c>
      <c r="AI54" s="15">
        <f t="shared" si="17"/>
        <v>0</v>
      </c>
      <c r="AJ54" s="15">
        <f t="shared" si="18"/>
        <v>0</v>
      </c>
      <c r="AK54" s="15">
        <f t="shared" si="18"/>
        <v>0</v>
      </c>
      <c r="AL54" s="15">
        <f t="shared" si="18"/>
        <v>5.0094611375920968</v>
      </c>
      <c r="AM54" s="15">
        <f t="shared" si="18"/>
        <v>0</v>
      </c>
    </row>
    <row r="55" spans="2:39" x14ac:dyDescent="0.25">
      <c r="B55" s="169"/>
      <c r="C55" s="3" t="s">
        <v>12</v>
      </c>
      <c r="D55" s="15">
        <f t="shared" si="7"/>
        <v>0</v>
      </c>
      <c r="E55" s="15">
        <f t="shared" si="8"/>
        <v>34.089354203919072</v>
      </c>
      <c r="F55" s="15">
        <f t="shared" si="9"/>
        <v>1.7941765370483722</v>
      </c>
      <c r="G55" s="15">
        <f t="shared" si="10"/>
        <v>0</v>
      </c>
      <c r="H55" s="15">
        <f t="shared" si="11"/>
        <v>0</v>
      </c>
      <c r="I55" s="15">
        <f t="shared" si="11"/>
        <v>33.941765370483722</v>
      </c>
      <c r="J55" s="15">
        <f t="shared" si="11"/>
        <v>0</v>
      </c>
      <c r="K55" s="15">
        <f t="shared" si="11"/>
        <v>0</v>
      </c>
      <c r="L55" s="15">
        <f t="shared" si="12"/>
        <v>0</v>
      </c>
      <c r="M55" s="15">
        <f t="shared" si="12"/>
        <v>32</v>
      </c>
      <c r="N55" s="15">
        <f t="shared" si="12"/>
        <v>0</v>
      </c>
      <c r="O55" s="15">
        <f t="shared" si="12"/>
        <v>0</v>
      </c>
      <c r="P55" s="15">
        <f t="shared" si="13"/>
        <v>0</v>
      </c>
      <c r="Q55" s="15">
        <f t="shared" si="13"/>
        <v>28.55</v>
      </c>
      <c r="R55" s="15">
        <f t="shared" si="13"/>
        <v>0</v>
      </c>
      <c r="S55" s="15">
        <f t="shared" si="13"/>
        <v>0</v>
      </c>
      <c r="T55" s="15">
        <f t="shared" si="14"/>
        <v>0</v>
      </c>
      <c r="U55" s="15">
        <f t="shared" si="14"/>
        <v>25.1</v>
      </c>
      <c r="V55" s="15">
        <f t="shared" si="14"/>
        <v>0</v>
      </c>
      <c r="W55" s="15">
        <f t="shared" si="14"/>
        <v>0</v>
      </c>
      <c r="X55" s="15">
        <f t="shared" si="15"/>
        <v>0</v>
      </c>
      <c r="Y55" s="15">
        <f t="shared" si="15"/>
        <v>35.356266466373057</v>
      </c>
      <c r="Z55" s="15">
        <f t="shared" si="15"/>
        <v>0</v>
      </c>
      <c r="AA55" s="15">
        <f t="shared" si="15"/>
        <v>0</v>
      </c>
      <c r="AB55" s="15">
        <f t="shared" si="16"/>
        <v>0</v>
      </c>
      <c r="AC55" s="15">
        <f t="shared" si="16"/>
        <v>34.829002191778663</v>
      </c>
      <c r="AD55" s="15">
        <f t="shared" si="16"/>
        <v>0</v>
      </c>
      <c r="AE55" s="15">
        <f t="shared" si="16"/>
        <v>0</v>
      </c>
      <c r="AF55" s="15">
        <f t="shared" si="17"/>
        <v>0</v>
      </c>
      <c r="AG55" s="15">
        <f t="shared" si="17"/>
        <v>34.829002191778663</v>
      </c>
      <c r="AH55" s="15">
        <f t="shared" si="17"/>
        <v>0</v>
      </c>
      <c r="AI55" s="15">
        <f t="shared" si="17"/>
        <v>0</v>
      </c>
      <c r="AJ55" s="15">
        <f t="shared" si="18"/>
        <v>0</v>
      </c>
      <c r="AK55" s="15">
        <f t="shared" si="18"/>
        <v>34.829002191778663</v>
      </c>
      <c r="AL55" s="15">
        <f t="shared" si="18"/>
        <v>0</v>
      </c>
      <c r="AM55" s="15">
        <f t="shared" si="18"/>
        <v>0</v>
      </c>
    </row>
    <row r="56" spans="2:39" x14ac:dyDescent="0.25">
      <c r="B56" s="169"/>
      <c r="C56" s="3" t="s">
        <v>13</v>
      </c>
      <c r="D56" s="15">
        <f t="shared" si="7"/>
        <v>0</v>
      </c>
      <c r="E56" s="15">
        <f t="shared" si="8"/>
        <v>0</v>
      </c>
      <c r="F56" s="15">
        <f t="shared" si="9"/>
        <v>0.89988683584457929</v>
      </c>
      <c r="G56" s="15">
        <f t="shared" si="10"/>
        <v>0</v>
      </c>
      <c r="H56" s="15">
        <f t="shared" si="11"/>
        <v>0</v>
      </c>
      <c r="I56" s="15">
        <f t="shared" si="11"/>
        <v>0</v>
      </c>
      <c r="J56" s="15">
        <f t="shared" si="11"/>
        <v>2.89994341792229</v>
      </c>
      <c r="K56" s="15">
        <f t="shared" si="11"/>
        <v>0</v>
      </c>
      <c r="L56" s="15">
        <f t="shared" si="12"/>
        <v>0</v>
      </c>
      <c r="M56" s="15">
        <f t="shared" si="12"/>
        <v>0</v>
      </c>
      <c r="N56" s="15">
        <f t="shared" si="12"/>
        <v>4.9000000000000004</v>
      </c>
      <c r="O56" s="15">
        <f t="shared" si="12"/>
        <v>0</v>
      </c>
      <c r="P56" s="15">
        <f t="shared" si="13"/>
        <v>0</v>
      </c>
      <c r="Q56" s="15">
        <f t="shared" si="13"/>
        <v>0</v>
      </c>
      <c r="R56" s="15">
        <f t="shared" si="13"/>
        <v>7.05</v>
      </c>
      <c r="S56" s="15">
        <f t="shared" si="13"/>
        <v>0</v>
      </c>
      <c r="T56" s="15">
        <f t="shared" si="14"/>
        <v>0</v>
      </c>
      <c r="U56" s="15">
        <f t="shared" si="14"/>
        <v>0</v>
      </c>
      <c r="V56" s="15">
        <f t="shared" si="14"/>
        <v>9.1999999999999993</v>
      </c>
      <c r="W56" s="15">
        <f t="shared" si="14"/>
        <v>0</v>
      </c>
      <c r="X56" s="15">
        <f t="shared" si="15"/>
        <v>0</v>
      </c>
      <c r="Y56" s="15">
        <f t="shared" si="15"/>
        <v>0</v>
      </c>
      <c r="Z56" s="15">
        <f t="shared" si="15"/>
        <v>7.8697227978947737</v>
      </c>
      <c r="AA56" s="15">
        <f t="shared" si="15"/>
        <v>0</v>
      </c>
      <c r="AB56" s="15">
        <f t="shared" si="16"/>
        <v>0</v>
      </c>
      <c r="AC56" s="15">
        <f t="shared" si="16"/>
        <v>0</v>
      </c>
      <c r="AD56" s="15">
        <f t="shared" si="16"/>
        <v>14.839558759944968</v>
      </c>
      <c r="AE56" s="15">
        <f t="shared" si="16"/>
        <v>0</v>
      </c>
      <c r="AF56" s="15">
        <f t="shared" si="17"/>
        <v>0</v>
      </c>
      <c r="AG56" s="15">
        <f t="shared" si="17"/>
        <v>0</v>
      </c>
      <c r="AH56" s="15">
        <f t="shared" si="17"/>
        <v>28.59630335788944</v>
      </c>
      <c r="AI56" s="15">
        <f t="shared" si="17"/>
        <v>0</v>
      </c>
      <c r="AJ56" s="15">
        <f t="shared" si="18"/>
        <v>0</v>
      </c>
      <c r="AK56" s="15">
        <f t="shared" si="18"/>
        <v>0</v>
      </c>
      <c r="AL56" s="15">
        <f t="shared" si="18"/>
        <v>42.353047955833915</v>
      </c>
      <c r="AM56" s="15">
        <f t="shared" si="18"/>
        <v>0</v>
      </c>
    </row>
    <row r="57" spans="2:39" x14ac:dyDescent="0.25">
      <c r="B57" s="169"/>
      <c r="C57" s="3" t="s">
        <v>14</v>
      </c>
      <c r="D57" s="15">
        <f t="shared" si="7"/>
        <v>0</v>
      </c>
      <c r="E57" s="15">
        <f t="shared" si="8"/>
        <v>0</v>
      </c>
      <c r="F57" s="15">
        <f t="shared" si="9"/>
        <v>0</v>
      </c>
      <c r="G57" s="15">
        <f t="shared" si="10"/>
        <v>0</v>
      </c>
      <c r="H57" s="15">
        <f t="shared" si="11"/>
        <v>0</v>
      </c>
      <c r="I57" s="15">
        <f t="shared" si="11"/>
        <v>0</v>
      </c>
      <c r="J57" s="15">
        <f t="shared" si="11"/>
        <v>0</v>
      </c>
      <c r="K57" s="15">
        <f t="shared" si="11"/>
        <v>0</v>
      </c>
      <c r="L57" s="15">
        <f t="shared" si="12"/>
        <v>0</v>
      </c>
      <c r="M57" s="15">
        <f t="shared" si="12"/>
        <v>0</v>
      </c>
      <c r="N57" s="15">
        <f t="shared" si="12"/>
        <v>0</v>
      </c>
      <c r="O57" s="15">
        <f t="shared" si="12"/>
        <v>0</v>
      </c>
      <c r="P57" s="15">
        <f t="shared" si="13"/>
        <v>0</v>
      </c>
      <c r="Q57" s="15">
        <f t="shared" si="13"/>
        <v>0</v>
      </c>
      <c r="R57" s="15">
        <f t="shared" si="13"/>
        <v>0</v>
      </c>
      <c r="S57" s="15">
        <f t="shared" si="13"/>
        <v>0</v>
      </c>
      <c r="T57" s="15">
        <f t="shared" si="14"/>
        <v>0</v>
      </c>
      <c r="U57" s="15">
        <f t="shared" si="14"/>
        <v>0</v>
      </c>
      <c r="V57" s="15">
        <f t="shared" si="14"/>
        <v>0</v>
      </c>
      <c r="W57" s="15">
        <f t="shared" si="14"/>
        <v>0</v>
      </c>
      <c r="X57" s="15">
        <f t="shared" si="15"/>
        <v>1.4000000000000001</v>
      </c>
      <c r="Y57" s="15">
        <f t="shared" si="15"/>
        <v>2.1</v>
      </c>
      <c r="Z57" s="15">
        <f t="shared" si="15"/>
        <v>0</v>
      </c>
      <c r="AA57" s="15">
        <f t="shared" si="15"/>
        <v>0</v>
      </c>
      <c r="AB57" s="15">
        <f t="shared" si="16"/>
        <v>2.1</v>
      </c>
      <c r="AC57" s="15">
        <f t="shared" si="16"/>
        <v>4.8999999999999995</v>
      </c>
      <c r="AD57" s="15">
        <f t="shared" si="16"/>
        <v>0</v>
      </c>
      <c r="AE57" s="15">
        <f t="shared" si="16"/>
        <v>0</v>
      </c>
      <c r="AF57" s="15">
        <f t="shared" si="17"/>
        <v>2.7749999999999999</v>
      </c>
      <c r="AG57" s="15">
        <f t="shared" si="17"/>
        <v>15.725</v>
      </c>
      <c r="AH57" s="15">
        <f t="shared" si="17"/>
        <v>0</v>
      </c>
      <c r="AI57" s="15">
        <f t="shared" si="17"/>
        <v>0</v>
      </c>
      <c r="AJ57" s="15">
        <f t="shared" si="18"/>
        <v>0</v>
      </c>
      <c r="AK57" s="15">
        <f t="shared" si="18"/>
        <v>30</v>
      </c>
      <c r="AL57" s="15">
        <f t="shared" si="18"/>
        <v>0</v>
      </c>
      <c r="AM57" s="15">
        <f t="shared" si="18"/>
        <v>0</v>
      </c>
    </row>
    <row r="58" spans="2:39" x14ac:dyDescent="0.25">
      <c r="B58" s="169"/>
      <c r="C58" s="3" t="s">
        <v>15</v>
      </c>
      <c r="D58" s="15">
        <f t="shared" si="7"/>
        <v>0</v>
      </c>
      <c r="E58" s="15">
        <f t="shared" si="8"/>
        <v>0</v>
      </c>
      <c r="F58" s="15">
        <f t="shared" si="9"/>
        <v>2.0586019855611193</v>
      </c>
      <c r="G58" s="15">
        <f t="shared" si="10"/>
        <v>0</v>
      </c>
      <c r="H58" s="15">
        <f t="shared" si="11"/>
        <v>0</v>
      </c>
      <c r="I58" s="15">
        <f t="shared" si="11"/>
        <v>0</v>
      </c>
      <c r="J58" s="15">
        <f t="shared" si="11"/>
        <v>3.1793009927805596</v>
      </c>
      <c r="K58" s="15">
        <f t="shared" si="11"/>
        <v>0</v>
      </c>
      <c r="L58" s="15">
        <f t="shared" si="12"/>
        <v>0</v>
      </c>
      <c r="M58" s="15">
        <f t="shared" si="12"/>
        <v>0</v>
      </c>
      <c r="N58" s="15">
        <f t="shared" si="12"/>
        <v>4.3</v>
      </c>
      <c r="O58" s="15">
        <f t="shared" si="12"/>
        <v>0</v>
      </c>
      <c r="P58" s="15">
        <f t="shared" si="13"/>
        <v>0</v>
      </c>
      <c r="Q58" s="15">
        <f t="shared" si="13"/>
        <v>0</v>
      </c>
      <c r="R58" s="15">
        <f t="shared" si="13"/>
        <v>5.6</v>
      </c>
      <c r="S58" s="15">
        <f t="shared" si="13"/>
        <v>0</v>
      </c>
      <c r="T58" s="15">
        <f t="shared" si="14"/>
        <v>0</v>
      </c>
      <c r="U58" s="15">
        <f t="shared" si="14"/>
        <v>0</v>
      </c>
      <c r="V58" s="15">
        <f t="shared" si="14"/>
        <v>6.9</v>
      </c>
      <c r="W58" s="15">
        <f t="shared" si="14"/>
        <v>0</v>
      </c>
      <c r="X58" s="15">
        <f t="shared" si="15"/>
        <v>0</v>
      </c>
      <c r="Y58" s="15">
        <f t="shared" si="15"/>
        <v>0</v>
      </c>
      <c r="Z58" s="15">
        <f t="shared" si="15"/>
        <v>4.454132084243672</v>
      </c>
      <c r="AA58" s="15">
        <f t="shared" si="15"/>
        <v>0</v>
      </c>
      <c r="AB58" s="15">
        <f t="shared" si="16"/>
        <v>0</v>
      </c>
      <c r="AC58" s="15">
        <f t="shared" si="16"/>
        <v>0</v>
      </c>
      <c r="AD58" s="15">
        <f t="shared" si="16"/>
        <v>6.8496621829262248</v>
      </c>
      <c r="AE58" s="15">
        <f t="shared" si="16"/>
        <v>0</v>
      </c>
      <c r="AF58" s="15">
        <f t="shared" si="17"/>
        <v>0</v>
      </c>
      <c r="AG58" s="15">
        <f t="shared" si="17"/>
        <v>0</v>
      </c>
      <c r="AH58" s="15">
        <f t="shared" si="17"/>
        <v>12.896266554958585</v>
      </c>
      <c r="AI58" s="15">
        <f t="shared" si="17"/>
        <v>0</v>
      </c>
      <c r="AJ58" s="15">
        <f t="shared" si="18"/>
        <v>0</v>
      </c>
      <c r="AK58" s="15">
        <f t="shared" si="18"/>
        <v>0</v>
      </c>
      <c r="AL58" s="15">
        <f t="shared" si="18"/>
        <v>18.942870926990945</v>
      </c>
      <c r="AM58" s="15">
        <f t="shared" si="18"/>
        <v>0</v>
      </c>
    </row>
    <row r="59" spans="2:39" ht="12.75" customHeight="1" x14ac:dyDescent="0.25">
      <c r="B59" s="169" t="s">
        <v>16</v>
      </c>
      <c r="C59" s="3" t="s">
        <v>17</v>
      </c>
      <c r="D59" s="15">
        <f t="shared" si="7"/>
        <v>0</v>
      </c>
      <c r="E59" s="15">
        <f t="shared" si="8"/>
        <v>0</v>
      </c>
      <c r="F59" s="15">
        <f t="shared" si="9"/>
        <v>0.17899999999999999</v>
      </c>
      <c r="G59" s="15">
        <f t="shared" si="10"/>
        <v>0</v>
      </c>
      <c r="H59" s="15">
        <f t="shared" si="11"/>
        <v>0</v>
      </c>
      <c r="I59" s="15">
        <f t="shared" si="11"/>
        <v>0</v>
      </c>
      <c r="J59" s="15">
        <f t="shared" si="11"/>
        <v>0.58344827586206893</v>
      </c>
      <c r="K59" s="15">
        <f t="shared" si="11"/>
        <v>0</v>
      </c>
      <c r="L59" s="15">
        <f t="shared" si="12"/>
        <v>0</v>
      </c>
      <c r="M59" s="15">
        <f t="shared" si="12"/>
        <v>0</v>
      </c>
      <c r="N59" s="15">
        <f t="shared" si="12"/>
        <v>0.83275862068965523</v>
      </c>
      <c r="O59" s="15">
        <f t="shared" si="12"/>
        <v>0</v>
      </c>
      <c r="P59" s="15">
        <f t="shared" si="13"/>
        <v>0</v>
      </c>
      <c r="Q59" s="15">
        <f t="shared" si="13"/>
        <v>0</v>
      </c>
      <c r="R59" s="15">
        <f t="shared" si="13"/>
        <v>1.3313793103448277</v>
      </c>
      <c r="S59" s="15">
        <f t="shared" si="13"/>
        <v>0</v>
      </c>
      <c r="T59" s="15">
        <f t="shared" si="14"/>
        <v>0</v>
      </c>
      <c r="U59" s="15">
        <f t="shared" si="14"/>
        <v>0</v>
      </c>
      <c r="V59" s="15">
        <f t="shared" si="14"/>
        <v>1.83</v>
      </c>
      <c r="W59" s="15">
        <f t="shared" si="14"/>
        <v>0</v>
      </c>
      <c r="X59" s="15">
        <f t="shared" si="15"/>
        <v>0</v>
      </c>
      <c r="Y59" s="15">
        <f t="shared" si="15"/>
        <v>0</v>
      </c>
      <c r="Z59" s="15">
        <f t="shared" si="15"/>
        <v>0.58344827586206893</v>
      </c>
      <c r="AA59" s="15">
        <f t="shared" si="15"/>
        <v>0</v>
      </c>
      <c r="AB59" s="15">
        <f t="shared" si="16"/>
        <v>0</v>
      </c>
      <c r="AC59" s="15">
        <f t="shared" si="16"/>
        <v>0</v>
      </c>
      <c r="AD59" s="15">
        <f t="shared" si="16"/>
        <v>0.83275862068965523</v>
      </c>
      <c r="AE59" s="15">
        <f t="shared" si="16"/>
        <v>0</v>
      </c>
      <c r="AF59" s="15">
        <f t="shared" si="17"/>
        <v>0</v>
      </c>
      <c r="AG59" s="15">
        <f t="shared" si="17"/>
        <v>0</v>
      </c>
      <c r="AH59" s="15">
        <f t="shared" si="17"/>
        <v>1.3313793103448277</v>
      </c>
      <c r="AI59" s="15">
        <f t="shared" si="17"/>
        <v>0</v>
      </c>
      <c r="AJ59" s="15">
        <f t="shared" si="18"/>
        <v>0</v>
      </c>
      <c r="AK59" s="15">
        <f t="shared" si="18"/>
        <v>0</v>
      </c>
      <c r="AL59" s="15">
        <f t="shared" si="18"/>
        <v>1.83</v>
      </c>
      <c r="AM59" s="15">
        <f t="shared" si="18"/>
        <v>0</v>
      </c>
    </row>
    <row r="60" spans="2:39" x14ac:dyDescent="0.25">
      <c r="B60" s="169"/>
      <c r="C60" s="3" t="s">
        <v>18</v>
      </c>
      <c r="D60" s="15">
        <f t="shared" si="7"/>
        <v>0</v>
      </c>
      <c r="E60" s="15">
        <f t="shared" si="8"/>
        <v>0</v>
      </c>
      <c r="F60" s="15">
        <f t="shared" si="9"/>
        <v>0.11799999999999999</v>
      </c>
      <c r="G60" s="15">
        <f t="shared" si="10"/>
        <v>0</v>
      </c>
      <c r="H60" s="15">
        <f t="shared" si="11"/>
        <v>0</v>
      </c>
      <c r="I60" s="15">
        <f t="shared" si="11"/>
        <v>0</v>
      </c>
      <c r="J60" s="15">
        <f t="shared" si="11"/>
        <v>0.48724137931034484</v>
      </c>
      <c r="K60" s="15">
        <f t="shared" si="11"/>
        <v>0</v>
      </c>
      <c r="L60" s="15">
        <f t="shared" si="12"/>
        <v>0</v>
      </c>
      <c r="M60" s="15">
        <f t="shared" si="12"/>
        <v>0</v>
      </c>
      <c r="N60" s="15">
        <f t="shared" si="12"/>
        <v>1.6768965517241379</v>
      </c>
      <c r="O60" s="15">
        <f t="shared" si="12"/>
        <v>0</v>
      </c>
      <c r="P60" s="15">
        <f t="shared" si="13"/>
        <v>0</v>
      </c>
      <c r="Q60" s="15">
        <f t="shared" si="13"/>
        <v>0</v>
      </c>
      <c r="R60" s="15">
        <f t="shared" si="13"/>
        <v>1.6768965517241379</v>
      </c>
      <c r="S60" s="15">
        <f t="shared" si="13"/>
        <v>0</v>
      </c>
      <c r="T60" s="15">
        <f t="shared" si="14"/>
        <v>0</v>
      </c>
      <c r="U60" s="15">
        <f t="shared" si="14"/>
        <v>0</v>
      </c>
      <c r="V60" s="15">
        <f t="shared" si="14"/>
        <v>2.4700000000000002</v>
      </c>
      <c r="W60" s="15">
        <f t="shared" si="14"/>
        <v>0</v>
      </c>
      <c r="X60" s="15">
        <f t="shared" si="15"/>
        <v>0</v>
      </c>
      <c r="Y60" s="15">
        <f t="shared" si="15"/>
        <v>0</v>
      </c>
      <c r="Z60" s="15">
        <f t="shared" si="15"/>
        <v>0.48724137931034484</v>
      </c>
      <c r="AA60" s="15">
        <f t="shared" si="15"/>
        <v>0</v>
      </c>
      <c r="AB60" s="15">
        <f t="shared" si="16"/>
        <v>0</v>
      </c>
      <c r="AC60" s="15">
        <f t="shared" si="16"/>
        <v>0</v>
      </c>
      <c r="AD60" s="15">
        <f t="shared" si="16"/>
        <v>0.883793103448276</v>
      </c>
      <c r="AE60" s="15">
        <f t="shared" si="16"/>
        <v>0</v>
      </c>
      <c r="AF60" s="15">
        <f t="shared" si="17"/>
        <v>0</v>
      </c>
      <c r="AG60" s="15">
        <f t="shared" si="17"/>
        <v>0</v>
      </c>
      <c r="AH60" s="15">
        <f t="shared" si="17"/>
        <v>1.6768965517241379</v>
      </c>
      <c r="AI60" s="15">
        <f t="shared" si="17"/>
        <v>0</v>
      </c>
      <c r="AJ60" s="15">
        <f t="shared" si="18"/>
        <v>0</v>
      </c>
      <c r="AK60" s="15">
        <f t="shared" si="18"/>
        <v>0</v>
      </c>
      <c r="AL60" s="15">
        <f t="shared" si="18"/>
        <v>2.4700000000000002</v>
      </c>
      <c r="AM60" s="15">
        <f t="shared" si="18"/>
        <v>0</v>
      </c>
    </row>
    <row r="61" spans="2:39" x14ac:dyDescent="0.25">
      <c r="B61" s="169"/>
      <c r="C61" s="3" t="s">
        <v>221</v>
      </c>
      <c r="D61" s="15">
        <f t="shared" si="7"/>
        <v>0</v>
      </c>
      <c r="E61" s="15">
        <f t="shared" si="8"/>
        <v>4</v>
      </c>
      <c r="F61" s="15">
        <f t="shared" si="9"/>
        <v>0</v>
      </c>
      <c r="G61" s="15">
        <f t="shared" si="10"/>
        <v>0</v>
      </c>
      <c r="H61" s="15">
        <f t="shared" si="11"/>
        <v>0</v>
      </c>
      <c r="I61" s="15">
        <f t="shared" si="11"/>
        <v>4</v>
      </c>
      <c r="J61" s="15">
        <f t="shared" si="11"/>
        <v>0</v>
      </c>
      <c r="K61" s="15">
        <f t="shared" si="11"/>
        <v>0</v>
      </c>
      <c r="L61" s="15">
        <f t="shared" si="12"/>
        <v>0</v>
      </c>
      <c r="M61" s="15">
        <f t="shared" si="12"/>
        <v>4</v>
      </c>
      <c r="N61" s="15">
        <f t="shared" si="12"/>
        <v>0</v>
      </c>
      <c r="O61" s="15">
        <f t="shared" si="12"/>
        <v>0</v>
      </c>
      <c r="P61" s="15">
        <f t="shared" si="13"/>
        <v>0</v>
      </c>
      <c r="Q61" s="15">
        <f t="shared" si="13"/>
        <v>4</v>
      </c>
      <c r="R61" s="15">
        <f t="shared" si="13"/>
        <v>0</v>
      </c>
      <c r="S61" s="15">
        <f t="shared" si="13"/>
        <v>0</v>
      </c>
      <c r="T61" s="15">
        <f t="shared" si="14"/>
        <v>0</v>
      </c>
      <c r="U61" s="15">
        <f t="shared" si="14"/>
        <v>4</v>
      </c>
      <c r="V61" s="15">
        <f t="shared" si="14"/>
        <v>0</v>
      </c>
      <c r="W61" s="15">
        <f t="shared" si="14"/>
        <v>0</v>
      </c>
      <c r="X61" s="15">
        <f t="shared" si="15"/>
        <v>0</v>
      </c>
      <c r="Y61" s="15">
        <f t="shared" si="15"/>
        <v>4</v>
      </c>
      <c r="Z61" s="15">
        <f t="shared" si="15"/>
        <v>0</v>
      </c>
      <c r="AA61" s="15">
        <f t="shared" si="15"/>
        <v>0</v>
      </c>
      <c r="AB61" s="15">
        <f t="shared" si="16"/>
        <v>0</v>
      </c>
      <c r="AC61" s="15">
        <f t="shared" si="16"/>
        <v>4</v>
      </c>
      <c r="AD61" s="15">
        <f t="shared" si="16"/>
        <v>0</v>
      </c>
      <c r="AE61" s="15">
        <f t="shared" si="16"/>
        <v>0</v>
      </c>
      <c r="AF61" s="15">
        <f t="shared" si="17"/>
        <v>0</v>
      </c>
      <c r="AG61" s="15">
        <f t="shared" si="17"/>
        <v>4</v>
      </c>
      <c r="AH61" s="15">
        <f t="shared" si="17"/>
        <v>0</v>
      </c>
      <c r="AI61" s="15">
        <f t="shared" si="17"/>
        <v>0</v>
      </c>
      <c r="AJ61" s="15">
        <f t="shared" si="18"/>
        <v>0</v>
      </c>
      <c r="AK61" s="15">
        <f t="shared" si="18"/>
        <v>4</v>
      </c>
      <c r="AL61" s="15">
        <f t="shared" si="18"/>
        <v>0</v>
      </c>
      <c r="AM61" s="15">
        <f t="shared" si="18"/>
        <v>0</v>
      </c>
    </row>
    <row r="62" spans="2:39" x14ac:dyDescent="0.25">
      <c r="B62" s="169"/>
      <c r="C62" s="3" t="s">
        <v>19</v>
      </c>
      <c r="D62" s="15">
        <f t="shared" si="7"/>
        <v>0</v>
      </c>
      <c r="E62" s="15">
        <f t="shared" si="8"/>
        <v>0</v>
      </c>
      <c r="F62" s="15">
        <f t="shared" si="9"/>
        <v>0.26903363502394473</v>
      </c>
      <c r="G62" s="15">
        <f t="shared" si="10"/>
        <v>0</v>
      </c>
      <c r="H62" s="15">
        <f t="shared" si="11"/>
        <v>0</v>
      </c>
      <c r="I62" s="15">
        <f t="shared" si="11"/>
        <v>0</v>
      </c>
      <c r="J62" s="15">
        <f t="shared" si="11"/>
        <v>0.35</v>
      </c>
      <c r="K62" s="15">
        <f t="shared" si="11"/>
        <v>0</v>
      </c>
      <c r="L62" s="15">
        <f t="shared" si="12"/>
        <v>0</v>
      </c>
      <c r="M62" s="15">
        <f t="shared" si="12"/>
        <v>0</v>
      </c>
      <c r="N62" s="15">
        <f t="shared" si="12"/>
        <v>0.4</v>
      </c>
      <c r="O62" s="15">
        <f t="shared" si="12"/>
        <v>0</v>
      </c>
      <c r="P62" s="15">
        <f t="shared" si="13"/>
        <v>0</v>
      </c>
      <c r="Q62" s="15">
        <f t="shared" si="13"/>
        <v>0</v>
      </c>
      <c r="R62" s="15">
        <f t="shared" si="13"/>
        <v>0.4</v>
      </c>
      <c r="S62" s="15">
        <f t="shared" si="13"/>
        <v>0</v>
      </c>
      <c r="T62" s="15">
        <f t="shared" si="14"/>
        <v>0</v>
      </c>
      <c r="U62" s="15">
        <f t="shared" si="14"/>
        <v>0</v>
      </c>
      <c r="V62" s="15">
        <f t="shared" si="14"/>
        <v>0.4</v>
      </c>
      <c r="W62" s="15">
        <f t="shared" si="14"/>
        <v>0</v>
      </c>
      <c r="X62" s="15">
        <f t="shared" si="15"/>
        <v>0</v>
      </c>
      <c r="Y62" s="15">
        <f t="shared" si="15"/>
        <v>0</v>
      </c>
      <c r="Z62" s="15">
        <f t="shared" si="15"/>
        <v>0.4683588676877819</v>
      </c>
      <c r="AA62" s="15">
        <f t="shared" si="15"/>
        <v>0</v>
      </c>
      <c r="AB62" s="15">
        <f t="shared" si="16"/>
        <v>0</v>
      </c>
      <c r="AC62" s="15">
        <f t="shared" si="16"/>
        <v>0</v>
      </c>
      <c r="AD62" s="15">
        <f t="shared" si="16"/>
        <v>0.63671773537556386</v>
      </c>
      <c r="AE62" s="15">
        <f t="shared" si="16"/>
        <v>0</v>
      </c>
      <c r="AF62" s="15">
        <f t="shared" si="17"/>
        <v>0</v>
      </c>
      <c r="AG62" s="15">
        <f t="shared" si="17"/>
        <v>0</v>
      </c>
      <c r="AH62" s="15">
        <f t="shared" si="17"/>
        <v>0.96330999197293798</v>
      </c>
      <c r="AI62" s="15">
        <f t="shared" si="17"/>
        <v>0</v>
      </c>
      <c r="AJ62" s="15">
        <f t="shared" si="18"/>
        <v>0</v>
      </c>
      <c r="AK62" s="15">
        <f t="shared" si="18"/>
        <v>0</v>
      </c>
      <c r="AL62" s="15">
        <f t="shared" si="18"/>
        <v>1.2899022485703122</v>
      </c>
      <c r="AM62" s="15">
        <f t="shared" si="18"/>
        <v>0</v>
      </c>
    </row>
    <row r="63" spans="2:39" x14ac:dyDescent="0.25">
      <c r="B63" s="169"/>
      <c r="C63" s="7" t="s">
        <v>20</v>
      </c>
      <c r="D63" s="15">
        <f t="shared" si="7"/>
        <v>0</v>
      </c>
      <c r="E63" s="15">
        <f t="shared" si="8"/>
        <v>0</v>
      </c>
      <c r="F63" s="15">
        <f t="shared" si="9"/>
        <v>0.247</v>
      </c>
      <c r="G63" s="15">
        <f t="shared" si="10"/>
        <v>0</v>
      </c>
      <c r="H63" s="15">
        <f t="shared" si="11"/>
        <v>0</v>
      </c>
      <c r="I63" s="15">
        <f t="shared" si="11"/>
        <v>0</v>
      </c>
      <c r="J63" s="15">
        <f t="shared" si="11"/>
        <v>0.497</v>
      </c>
      <c r="K63" s="15">
        <f t="shared" si="11"/>
        <v>0</v>
      </c>
      <c r="L63" s="15">
        <f t="shared" si="12"/>
        <v>0</v>
      </c>
      <c r="M63" s="15">
        <f t="shared" si="12"/>
        <v>0</v>
      </c>
      <c r="N63" s="15">
        <f t="shared" si="12"/>
        <v>1.584137931034483</v>
      </c>
      <c r="O63" s="15">
        <f t="shared" si="12"/>
        <v>0</v>
      </c>
      <c r="P63" s="15">
        <f t="shared" si="13"/>
        <v>0</v>
      </c>
      <c r="Q63" s="15">
        <f t="shared" si="13"/>
        <v>0</v>
      </c>
      <c r="R63" s="15">
        <f t="shared" si="13"/>
        <v>2.7920689655172413</v>
      </c>
      <c r="S63" s="15">
        <f t="shared" si="13"/>
        <v>0</v>
      </c>
      <c r="T63" s="15">
        <f t="shared" si="14"/>
        <v>0</v>
      </c>
      <c r="U63" s="15">
        <f t="shared" si="14"/>
        <v>0</v>
      </c>
      <c r="V63" s="15">
        <f t="shared" si="14"/>
        <v>4</v>
      </c>
      <c r="W63" s="15">
        <f t="shared" si="14"/>
        <v>0</v>
      </c>
      <c r="X63" s="15">
        <f t="shared" si="15"/>
        <v>0</v>
      </c>
      <c r="Y63" s="15">
        <f t="shared" si="15"/>
        <v>0</v>
      </c>
      <c r="Z63" s="15">
        <f t="shared" si="15"/>
        <v>0.98017241379310338</v>
      </c>
      <c r="AA63" s="15">
        <f t="shared" si="15"/>
        <v>0</v>
      </c>
      <c r="AB63" s="15">
        <f t="shared" si="16"/>
        <v>0</v>
      </c>
      <c r="AC63" s="15">
        <f t="shared" si="16"/>
        <v>0</v>
      </c>
      <c r="AD63" s="15">
        <f t="shared" si="16"/>
        <v>1.584137931034483</v>
      </c>
      <c r="AE63" s="15">
        <f t="shared" si="16"/>
        <v>0</v>
      </c>
      <c r="AF63" s="15">
        <f t="shared" si="17"/>
        <v>0</v>
      </c>
      <c r="AG63" s="15">
        <f t="shared" si="17"/>
        <v>0</v>
      </c>
      <c r="AH63" s="15">
        <f t="shared" si="17"/>
        <v>2.7920689655172413</v>
      </c>
      <c r="AI63" s="15">
        <f t="shared" si="17"/>
        <v>0</v>
      </c>
      <c r="AJ63" s="15">
        <f t="shared" si="18"/>
        <v>0</v>
      </c>
      <c r="AK63" s="15">
        <f t="shared" si="18"/>
        <v>0</v>
      </c>
      <c r="AL63" s="15">
        <f t="shared" si="18"/>
        <v>4</v>
      </c>
      <c r="AM63" s="15">
        <f t="shared" si="18"/>
        <v>0</v>
      </c>
    </row>
    <row r="64" spans="2:39" ht="14.4" x14ac:dyDescent="0.3">
      <c r="B64" s="8" t="s">
        <v>21</v>
      </c>
      <c r="C64" s="3" t="s">
        <v>21</v>
      </c>
      <c r="D64" s="15">
        <f t="shared" si="7"/>
        <v>0</v>
      </c>
      <c r="E64" s="15">
        <f t="shared" si="8"/>
        <v>0</v>
      </c>
      <c r="F64" s="15">
        <f t="shared" si="9"/>
        <v>0</v>
      </c>
      <c r="G64" s="15">
        <f t="shared" si="10"/>
        <v>0</v>
      </c>
      <c r="H64" s="15">
        <f t="shared" si="11"/>
        <v>0</v>
      </c>
      <c r="I64" s="15">
        <f t="shared" si="11"/>
        <v>0</v>
      </c>
      <c r="J64" s="15">
        <f t="shared" si="11"/>
        <v>0</v>
      </c>
      <c r="K64" s="15">
        <f t="shared" si="11"/>
        <v>0</v>
      </c>
      <c r="L64" s="15">
        <f t="shared" si="12"/>
        <v>0</v>
      </c>
      <c r="M64" s="15">
        <f t="shared" si="12"/>
        <v>0</v>
      </c>
      <c r="N64" s="15">
        <f t="shared" si="12"/>
        <v>0</v>
      </c>
      <c r="O64" s="15">
        <f t="shared" si="12"/>
        <v>0</v>
      </c>
      <c r="P64" s="15">
        <f t="shared" si="13"/>
        <v>0</v>
      </c>
      <c r="Q64" s="15">
        <f t="shared" si="13"/>
        <v>0</v>
      </c>
      <c r="R64" s="15">
        <f t="shared" si="13"/>
        <v>0</v>
      </c>
      <c r="S64" s="15">
        <f t="shared" si="13"/>
        <v>0</v>
      </c>
      <c r="T64" s="15">
        <f t="shared" si="14"/>
        <v>0</v>
      </c>
      <c r="U64" s="15">
        <f t="shared" si="14"/>
        <v>0</v>
      </c>
      <c r="V64" s="15">
        <f t="shared" si="14"/>
        <v>0</v>
      </c>
      <c r="W64" s="15">
        <f t="shared" si="14"/>
        <v>0</v>
      </c>
      <c r="X64" s="15">
        <f t="shared" si="15"/>
        <v>0</v>
      </c>
      <c r="Y64" s="15">
        <f t="shared" si="15"/>
        <v>0</v>
      </c>
      <c r="Z64" s="15">
        <f t="shared" si="15"/>
        <v>0</v>
      </c>
      <c r="AA64" s="15">
        <f t="shared" si="15"/>
        <v>0</v>
      </c>
      <c r="AB64" s="15">
        <f t="shared" si="16"/>
        <v>0</v>
      </c>
      <c r="AC64" s="15">
        <f t="shared" si="16"/>
        <v>0</v>
      </c>
      <c r="AD64" s="15">
        <f t="shared" si="16"/>
        <v>0</v>
      </c>
      <c r="AE64" s="15">
        <f t="shared" si="16"/>
        <v>0</v>
      </c>
      <c r="AF64" s="15">
        <f t="shared" si="17"/>
        <v>0</v>
      </c>
      <c r="AG64" s="15">
        <f t="shared" si="17"/>
        <v>0</v>
      </c>
      <c r="AH64" s="15">
        <f t="shared" si="17"/>
        <v>0</v>
      </c>
      <c r="AI64" s="15">
        <f t="shared" si="17"/>
        <v>0</v>
      </c>
      <c r="AJ64" s="15">
        <f t="shared" si="18"/>
        <v>0</v>
      </c>
      <c r="AK64" s="15">
        <f t="shared" si="18"/>
        <v>0</v>
      </c>
      <c r="AL64" s="15">
        <f t="shared" si="18"/>
        <v>0</v>
      </c>
      <c r="AM64" s="15">
        <f t="shared" si="18"/>
        <v>0</v>
      </c>
    </row>
    <row r="65" spans="2:39" x14ac:dyDescent="0.25">
      <c r="C65" s="7" t="s">
        <v>22</v>
      </c>
      <c r="D65" s="16">
        <f t="shared" ref="D65:AM65" si="19">SUM(D49:D64)</f>
        <v>132.19579818797212</v>
      </c>
      <c r="E65" s="16">
        <f t="shared" si="19"/>
        <v>39.147263567165062</v>
      </c>
      <c r="F65" s="16">
        <f t="shared" si="19"/>
        <v>7.1525630383470054</v>
      </c>
      <c r="G65" s="16">
        <f t="shared" si="19"/>
        <v>0</v>
      </c>
      <c r="H65" s="16">
        <f t="shared" si="19"/>
        <v>143.76513490461434</v>
      </c>
      <c r="I65" s="16">
        <f t="shared" si="19"/>
        <v>40.040393390113906</v>
      </c>
      <c r="J65" s="16">
        <f t="shared" si="19"/>
        <v>10.445725416501853</v>
      </c>
      <c r="K65" s="16">
        <f t="shared" si="19"/>
        <v>0</v>
      </c>
      <c r="L65" s="16">
        <f t="shared" si="19"/>
        <v>151.45402341324538</v>
      </c>
      <c r="M65" s="16">
        <f t="shared" si="19"/>
        <v>40.200000000000003</v>
      </c>
      <c r="N65" s="16">
        <f t="shared" si="19"/>
        <v>17.193793103448275</v>
      </c>
      <c r="O65" s="16">
        <f t="shared" si="19"/>
        <v>0</v>
      </c>
      <c r="P65" s="16">
        <f t="shared" si="19"/>
        <v>153.4730106058031</v>
      </c>
      <c r="Q65" s="16">
        <f t="shared" si="19"/>
        <v>38.75</v>
      </c>
      <c r="R65" s="16">
        <f t="shared" si="19"/>
        <v>24.550344827586208</v>
      </c>
      <c r="S65" s="16">
        <f t="shared" si="19"/>
        <v>0</v>
      </c>
      <c r="T65" s="16">
        <f t="shared" si="19"/>
        <v>152.1956768393585</v>
      </c>
      <c r="U65" s="16">
        <f t="shared" si="19"/>
        <v>37.299999999999997</v>
      </c>
      <c r="V65" s="16">
        <f t="shared" si="19"/>
        <v>32.699999999999996</v>
      </c>
      <c r="W65" s="16">
        <f t="shared" si="19"/>
        <v>0</v>
      </c>
      <c r="X65" s="16">
        <f t="shared" si="19"/>
        <v>148.29256189683861</v>
      </c>
      <c r="Y65" s="16">
        <f t="shared" si="19"/>
        <v>44.734324997436772</v>
      </c>
      <c r="Z65" s="16">
        <f t="shared" si="19"/>
        <v>20.178500308421686</v>
      </c>
      <c r="AA65" s="16">
        <f t="shared" si="19"/>
        <v>0</v>
      </c>
      <c r="AB65" s="16">
        <f t="shared" si="19"/>
        <v>144.06977622353438</v>
      </c>
      <c r="AC65" s="16">
        <f t="shared" si="19"/>
        <v>52.10105958838669</v>
      </c>
      <c r="AD65" s="16">
        <f t="shared" si="19"/>
        <v>35.009867422396802</v>
      </c>
      <c r="AE65" s="16">
        <f t="shared" si="19"/>
        <v>0.98134228676268076</v>
      </c>
      <c r="AF65" s="16">
        <f t="shared" si="19"/>
        <v>134.16511042857965</v>
      </c>
      <c r="AG65" s="16">
        <f t="shared" si="19"/>
        <v>73.678858041922496</v>
      </c>
      <c r="AH65" s="16">
        <f t="shared" si="19"/>
        <v>63.389459868063561</v>
      </c>
      <c r="AI65" s="16">
        <f t="shared" si="19"/>
        <v>2.747758402935506</v>
      </c>
      <c r="AJ65" s="16">
        <f t="shared" si="19"/>
        <v>115.75706424713773</v>
      </c>
      <c r="AK65" s="16">
        <f t="shared" si="19"/>
        <v>99.560021721434367</v>
      </c>
      <c r="AL65" s="16">
        <f t="shared" si="19"/>
        <v>93.949955719227233</v>
      </c>
      <c r="AM65" s="16">
        <f t="shared" si="19"/>
        <v>10.556789649849538</v>
      </c>
    </row>
    <row r="67" spans="2:39" ht="14.4" x14ac:dyDescent="0.3">
      <c r="C67" s="1"/>
    </row>
    <row r="68" spans="2:39" ht="14.4" x14ac:dyDescent="0.3">
      <c r="C68" s="1" t="s">
        <v>30</v>
      </c>
      <c r="D68" s="170" t="s">
        <v>24</v>
      </c>
      <c r="E68" s="170"/>
      <c r="F68" s="170"/>
      <c r="G68" s="170"/>
      <c r="H68" s="170" t="s">
        <v>25</v>
      </c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 t="s">
        <v>258</v>
      </c>
      <c r="Y68" s="170"/>
      <c r="Z68" s="170"/>
      <c r="AA68" s="170"/>
      <c r="AB68" s="170"/>
      <c r="AC68" s="170"/>
      <c r="AD68" s="170"/>
      <c r="AE68" s="170"/>
      <c r="AF68" s="170"/>
      <c r="AG68" s="170"/>
      <c r="AH68" s="170"/>
      <c r="AI68" s="170"/>
      <c r="AJ68" s="170"/>
      <c r="AK68" s="170"/>
      <c r="AL68" s="170"/>
      <c r="AM68" s="170"/>
    </row>
    <row r="69" spans="2:39" ht="14.4" x14ac:dyDescent="0.3">
      <c r="B69" s="3"/>
      <c r="C69" s="3"/>
      <c r="D69" s="171">
        <v>2019</v>
      </c>
      <c r="E69" s="171"/>
      <c r="F69" s="171"/>
      <c r="G69" s="171"/>
      <c r="H69" s="171">
        <v>2025</v>
      </c>
      <c r="I69" s="171"/>
      <c r="J69" s="171"/>
      <c r="K69" s="171"/>
      <c r="L69" s="171">
        <v>2030</v>
      </c>
      <c r="M69" s="171"/>
      <c r="N69" s="171"/>
      <c r="O69" s="171"/>
      <c r="P69" s="171">
        <v>2040</v>
      </c>
      <c r="Q69" s="171"/>
      <c r="R69" s="171"/>
      <c r="S69" s="171"/>
      <c r="T69" s="171">
        <v>2050</v>
      </c>
      <c r="U69" s="171"/>
      <c r="V69" s="171"/>
      <c r="W69" s="171"/>
      <c r="X69" s="171">
        <v>2025</v>
      </c>
      <c r="Y69" s="171"/>
      <c r="Z69" s="171"/>
      <c r="AA69" s="171"/>
      <c r="AB69" s="171">
        <v>2030</v>
      </c>
      <c r="AC69" s="171"/>
      <c r="AD69" s="171"/>
      <c r="AE69" s="171"/>
      <c r="AF69" s="171">
        <v>2040</v>
      </c>
      <c r="AG69" s="171"/>
      <c r="AH69" s="171"/>
      <c r="AI69" s="171"/>
      <c r="AJ69" s="171">
        <v>2050</v>
      </c>
      <c r="AK69" s="171"/>
      <c r="AL69" s="171"/>
      <c r="AM69" s="171"/>
    </row>
    <row r="70" spans="2:39" ht="14.4" x14ac:dyDescent="0.3">
      <c r="B70" s="3"/>
      <c r="C70" s="3"/>
      <c r="D70" s="11" t="s">
        <v>26</v>
      </c>
      <c r="E70" s="11" t="s">
        <v>27</v>
      </c>
      <c r="F70" s="11" t="s">
        <v>28</v>
      </c>
      <c r="G70" s="11" t="s">
        <v>199</v>
      </c>
      <c r="H70" s="11" t="s">
        <v>26</v>
      </c>
      <c r="I70" s="11" t="s">
        <v>27</v>
      </c>
      <c r="J70" s="11" t="s">
        <v>28</v>
      </c>
      <c r="K70" s="11" t="s">
        <v>199</v>
      </c>
      <c r="L70" s="11" t="s">
        <v>26</v>
      </c>
      <c r="M70" s="11" t="s">
        <v>27</v>
      </c>
      <c r="N70" s="11" t="s">
        <v>28</v>
      </c>
      <c r="O70" s="11" t="s">
        <v>199</v>
      </c>
      <c r="P70" s="11" t="s">
        <v>26</v>
      </c>
      <c r="Q70" s="11" t="s">
        <v>27</v>
      </c>
      <c r="R70" s="11" t="s">
        <v>28</v>
      </c>
      <c r="S70" s="11" t="s">
        <v>199</v>
      </c>
      <c r="T70" s="11" t="s">
        <v>26</v>
      </c>
      <c r="U70" s="11" t="s">
        <v>27</v>
      </c>
      <c r="V70" s="11" t="s">
        <v>28</v>
      </c>
      <c r="W70" s="11" t="s">
        <v>199</v>
      </c>
      <c r="X70" s="11" t="s">
        <v>26</v>
      </c>
      <c r="Y70" s="11" t="s">
        <v>27</v>
      </c>
      <c r="Z70" s="11" t="s">
        <v>28</v>
      </c>
      <c r="AA70" s="11" t="s">
        <v>199</v>
      </c>
      <c r="AB70" s="11" t="s">
        <v>26</v>
      </c>
      <c r="AC70" s="11" t="s">
        <v>27</v>
      </c>
      <c r="AD70" s="11" t="s">
        <v>28</v>
      </c>
      <c r="AE70" s="11" t="s">
        <v>199</v>
      </c>
      <c r="AF70" s="11" t="s">
        <v>26</v>
      </c>
      <c r="AG70" s="11" t="s">
        <v>27</v>
      </c>
      <c r="AH70" s="11" t="s">
        <v>28</v>
      </c>
      <c r="AI70" s="11" t="s">
        <v>199</v>
      </c>
      <c r="AJ70" s="11" t="s">
        <v>26</v>
      </c>
      <c r="AK70" s="11" t="s">
        <v>27</v>
      </c>
      <c r="AL70" s="11" t="s">
        <v>28</v>
      </c>
      <c r="AM70" s="11" t="s">
        <v>199</v>
      </c>
    </row>
    <row r="71" spans="2:39" ht="12.45" customHeight="1" x14ac:dyDescent="0.25">
      <c r="B71" s="169" t="s">
        <v>4</v>
      </c>
      <c r="C71" s="3" t="s">
        <v>5</v>
      </c>
      <c r="D71" s="3">
        <v>1</v>
      </c>
      <c r="E71" s="3">
        <v>0.5</v>
      </c>
      <c r="F71" s="156">
        <v>0.5</v>
      </c>
      <c r="G71" s="3">
        <v>0.5</v>
      </c>
      <c r="H71" s="3">
        <v>1</v>
      </c>
      <c r="I71" s="3">
        <v>0.5</v>
      </c>
      <c r="J71" s="156">
        <v>0.5</v>
      </c>
      <c r="K71" s="3">
        <v>0.5</v>
      </c>
      <c r="L71" s="3">
        <v>1</v>
      </c>
      <c r="M71" s="3">
        <v>0.5</v>
      </c>
      <c r="N71" s="156">
        <v>0.5</v>
      </c>
      <c r="O71" s="3">
        <v>0.5</v>
      </c>
      <c r="P71" s="3">
        <v>1</v>
      </c>
      <c r="Q71" s="3">
        <v>0.5</v>
      </c>
      <c r="R71" s="156">
        <v>0.5</v>
      </c>
      <c r="S71" s="3">
        <v>0.5</v>
      </c>
      <c r="T71" s="3">
        <v>1</v>
      </c>
      <c r="U71" s="3">
        <v>0.5</v>
      </c>
      <c r="V71" s="156">
        <v>0.5</v>
      </c>
      <c r="W71" s="3">
        <v>0.5</v>
      </c>
      <c r="X71" s="3">
        <v>1</v>
      </c>
      <c r="Y71" s="3">
        <v>0.5</v>
      </c>
      <c r="Z71" s="156">
        <v>0.5</v>
      </c>
      <c r="AA71" s="3">
        <v>0.5</v>
      </c>
      <c r="AB71" s="3">
        <v>1</v>
      </c>
      <c r="AC71" s="3">
        <v>0.5</v>
      </c>
      <c r="AD71" s="156">
        <v>0.5</v>
      </c>
      <c r="AE71" s="3">
        <v>0.5</v>
      </c>
      <c r="AF71" s="3">
        <v>1</v>
      </c>
      <c r="AG71" s="3">
        <v>0.5</v>
      </c>
      <c r="AH71" s="156">
        <v>0.5</v>
      </c>
      <c r="AI71" s="3">
        <v>0.5</v>
      </c>
      <c r="AJ71" s="3">
        <v>1</v>
      </c>
      <c r="AK71" s="3">
        <v>0.5</v>
      </c>
      <c r="AL71" s="156">
        <v>0.5</v>
      </c>
      <c r="AM71" s="3">
        <v>0.5</v>
      </c>
    </row>
    <row r="72" spans="2:39" x14ac:dyDescent="0.25">
      <c r="B72" s="169"/>
      <c r="C72" s="3" t="s">
        <v>6</v>
      </c>
      <c r="D72" s="3">
        <v>1</v>
      </c>
      <c r="E72" s="3">
        <v>0.5</v>
      </c>
      <c r="F72" s="156">
        <v>0.5</v>
      </c>
      <c r="G72" s="3">
        <v>0.5</v>
      </c>
      <c r="H72" s="3">
        <v>1</v>
      </c>
      <c r="I72" s="3">
        <v>0.5</v>
      </c>
      <c r="J72" s="156">
        <v>0.5</v>
      </c>
      <c r="K72" s="3">
        <v>0.5</v>
      </c>
      <c r="L72" s="3">
        <v>1</v>
      </c>
      <c r="M72" s="3">
        <v>0.5</v>
      </c>
      <c r="N72" s="156">
        <v>0.5</v>
      </c>
      <c r="O72" s="3">
        <v>0.5</v>
      </c>
      <c r="P72" s="3">
        <v>1</v>
      </c>
      <c r="Q72" s="3">
        <v>0.5</v>
      </c>
      <c r="R72" s="156">
        <v>0.5</v>
      </c>
      <c r="S72" s="3">
        <v>0.5</v>
      </c>
      <c r="T72" s="3">
        <v>1</v>
      </c>
      <c r="U72" s="3">
        <v>0.5</v>
      </c>
      <c r="V72" s="156">
        <v>0.5</v>
      </c>
      <c r="W72" s="3">
        <v>0.5</v>
      </c>
      <c r="X72" s="3">
        <v>1</v>
      </c>
      <c r="Y72" s="3">
        <v>0.5</v>
      </c>
      <c r="Z72" s="156">
        <v>0.5</v>
      </c>
      <c r="AA72" s="3">
        <v>0.5</v>
      </c>
      <c r="AB72" s="3">
        <v>1</v>
      </c>
      <c r="AC72" s="3">
        <v>0.5</v>
      </c>
      <c r="AD72" s="156">
        <v>0.5</v>
      </c>
      <c r="AE72" s="3">
        <v>0.5</v>
      </c>
      <c r="AF72" s="3">
        <v>1</v>
      </c>
      <c r="AG72" s="3">
        <v>0.5</v>
      </c>
      <c r="AH72" s="156">
        <v>0.5</v>
      </c>
      <c r="AI72" s="3">
        <v>0.5</v>
      </c>
      <c r="AJ72" s="3">
        <v>1</v>
      </c>
      <c r="AK72" s="3">
        <v>0.5</v>
      </c>
      <c r="AL72" s="156">
        <v>0.5</v>
      </c>
      <c r="AM72" s="3">
        <v>0.5</v>
      </c>
    </row>
    <row r="73" spans="2:39" x14ac:dyDescent="0.25">
      <c r="B73" s="169"/>
      <c r="C73" s="6" t="s">
        <v>7</v>
      </c>
      <c r="D73" s="3">
        <v>1</v>
      </c>
      <c r="E73" s="3">
        <v>0.5</v>
      </c>
      <c r="F73" s="156">
        <v>0.5</v>
      </c>
      <c r="G73" s="3">
        <v>0.5</v>
      </c>
      <c r="H73" s="3">
        <v>1</v>
      </c>
      <c r="I73" s="3">
        <v>0.5</v>
      </c>
      <c r="J73" s="156">
        <v>0.5</v>
      </c>
      <c r="K73" s="3">
        <v>0.5</v>
      </c>
      <c r="L73" s="3">
        <v>1</v>
      </c>
      <c r="M73" s="3">
        <v>0.5</v>
      </c>
      <c r="N73" s="156">
        <v>0.5</v>
      </c>
      <c r="O73" s="3">
        <v>0.5</v>
      </c>
      <c r="P73" s="3">
        <v>1</v>
      </c>
      <c r="Q73" s="3">
        <v>0.5</v>
      </c>
      <c r="R73" s="156">
        <v>0.5</v>
      </c>
      <c r="S73" s="3">
        <v>0.5</v>
      </c>
      <c r="T73" s="3">
        <v>1</v>
      </c>
      <c r="U73" s="3">
        <v>0.5</v>
      </c>
      <c r="V73" s="156">
        <v>0.5</v>
      </c>
      <c r="W73" s="3">
        <v>0.5</v>
      </c>
      <c r="X73" s="3">
        <v>1</v>
      </c>
      <c r="Y73" s="3">
        <v>0.5</v>
      </c>
      <c r="Z73" s="156">
        <v>0.5</v>
      </c>
      <c r="AA73" s="3">
        <v>0.5</v>
      </c>
      <c r="AB73" s="3">
        <v>1</v>
      </c>
      <c r="AC73" s="3">
        <v>0.5</v>
      </c>
      <c r="AD73" s="156">
        <v>0.5</v>
      </c>
      <c r="AE73" s="3">
        <v>0.5</v>
      </c>
      <c r="AF73" s="3">
        <v>1</v>
      </c>
      <c r="AG73" s="3">
        <v>0.5</v>
      </c>
      <c r="AH73" s="156">
        <v>0.5</v>
      </c>
      <c r="AI73" s="3">
        <v>0.5</v>
      </c>
      <c r="AJ73" s="3">
        <v>1</v>
      </c>
      <c r="AK73" s="3">
        <v>0.5</v>
      </c>
      <c r="AL73" s="156">
        <v>0.5</v>
      </c>
      <c r="AM73" s="3">
        <v>0.5</v>
      </c>
    </row>
    <row r="74" spans="2:39" ht="12.45" customHeight="1" x14ac:dyDescent="0.25">
      <c r="B74" s="169" t="s">
        <v>8</v>
      </c>
      <c r="C74" s="3" t="s">
        <v>9</v>
      </c>
      <c r="D74" s="3">
        <v>1</v>
      </c>
      <c r="E74" s="3">
        <v>0.5</v>
      </c>
      <c r="F74" s="156">
        <v>0.5</v>
      </c>
      <c r="G74" s="3">
        <v>0.5</v>
      </c>
      <c r="H74" s="3">
        <v>1</v>
      </c>
      <c r="I74" s="3">
        <v>0.5</v>
      </c>
      <c r="J74" s="156">
        <v>0.5</v>
      </c>
      <c r="K74" s="3">
        <v>0.5</v>
      </c>
      <c r="L74" s="3">
        <v>1</v>
      </c>
      <c r="M74" s="3">
        <v>0.5</v>
      </c>
      <c r="N74" s="156">
        <v>0.5</v>
      </c>
      <c r="O74" s="3">
        <v>0.5</v>
      </c>
      <c r="P74" s="3">
        <v>1</v>
      </c>
      <c r="Q74" s="3">
        <v>0.5</v>
      </c>
      <c r="R74" s="156">
        <v>0.5</v>
      </c>
      <c r="S74" s="3">
        <v>0.5</v>
      </c>
      <c r="T74" s="3">
        <v>1</v>
      </c>
      <c r="U74" s="3">
        <v>0.5</v>
      </c>
      <c r="V74" s="156">
        <v>0.5</v>
      </c>
      <c r="W74" s="3">
        <v>0.5</v>
      </c>
      <c r="X74" s="3">
        <v>1</v>
      </c>
      <c r="Y74" s="3">
        <v>0.5</v>
      </c>
      <c r="Z74" s="156">
        <v>0.5</v>
      </c>
      <c r="AA74" s="3">
        <v>0.5</v>
      </c>
      <c r="AB74" s="3">
        <v>1</v>
      </c>
      <c r="AC74" s="3">
        <v>0.5</v>
      </c>
      <c r="AD74" s="156">
        <v>0.5</v>
      </c>
      <c r="AE74" s="3">
        <v>0.5</v>
      </c>
      <c r="AF74" s="3">
        <v>1</v>
      </c>
      <c r="AG74" s="3">
        <v>0.5</v>
      </c>
      <c r="AH74" s="156">
        <v>0.5</v>
      </c>
      <c r="AI74" s="3">
        <v>0.5</v>
      </c>
      <c r="AJ74" s="3">
        <v>1</v>
      </c>
      <c r="AK74" s="3">
        <v>0.5</v>
      </c>
      <c r="AL74" s="156">
        <v>0.5</v>
      </c>
      <c r="AM74" s="3">
        <v>0.5</v>
      </c>
    </row>
    <row r="75" spans="2:39" x14ac:dyDescent="0.25">
      <c r="B75" s="169"/>
      <c r="C75" s="3" t="s">
        <v>10</v>
      </c>
      <c r="D75" s="3">
        <v>1</v>
      </c>
      <c r="E75" s="3">
        <v>1</v>
      </c>
      <c r="F75" s="156">
        <v>1</v>
      </c>
      <c r="G75" s="3">
        <v>1</v>
      </c>
      <c r="H75" s="3">
        <v>1</v>
      </c>
      <c r="I75" s="3">
        <v>1</v>
      </c>
      <c r="J75" s="156">
        <v>1</v>
      </c>
      <c r="K75" s="3">
        <v>1</v>
      </c>
      <c r="L75" s="3">
        <v>1</v>
      </c>
      <c r="M75" s="3">
        <v>1</v>
      </c>
      <c r="N75" s="156">
        <v>1</v>
      </c>
      <c r="O75" s="3">
        <v>1</v>
      </c>
      <c r="P75" s="3">
        <v>1</v>
      </c>
      <c r="Q75" s="3">
        <v>1</v>
      </c>
      <c r="R75" s="156">
        <v>1</v>
      </c>
      <c r="S75" s="3">
        <v>1</v>
      </c>
      <c r="T75" s="3">
        <v>1</v>
      </c>
      <c r="U75" s="3">
        <v>1</v>
      </c>
      <c r="V75" s="156">
        <v>1</v>
      </c>
      <c r="W75" s="3">
        <v>1</v>
      </c>
      <c r="X75" s="3">
        <v>1</v>
      </c>
      <c r="Y75" s="3">
        <v>1</v>
      </c>
      <c r="Z75" s="156">
        <v>1</v>
      </c>
      <c r="AA75" s="3">
        <v>1</v>
      </c>
      <c r="AB75" s="3">
        <v>1</v>
      </c>
      <c r="AC75" s="3">
        <v>1</v>
      </c>
      <c r="AD75" s="156">
        <v>1</v>
      </c>
      <c r="AE75" s="3">
        <v>1</v>
      </c>
      <c r="AF75" s="3">
        <v>1</v>
      </c>
      <c r="AG75" s="3">
        <v>1</v>
      </c>
      <c r="AH75" s="156">
        <v>1</v>
      </c>
      <c r="AI75" s="3">
        <v>1</v>
      </c>
      <c r="AJ75" s="3">
        <v>1</v>
      </c>
      <c r="AK75" s="3">
        <v>1</v>
      </c>
      <c r="AL75" s="156">
        <v>1</v>
      </c>
      <c r="AM75" s="3">
        <v>1</v>
      </c>
    </row>
    <row r="76" spans="2:39" x14ac:dyDescent="0.25">
      <c r="B76" s="169"/>
      <c r="C76" s="3" t="s">
        <v>11</v>
      </c>
      <c r="D76" s="3"/>
      <c r="E76" s="3">
        <v>1</v>
      </c>
      <c r="F76" s="156">
        <v>1</v>
      </c>
      <c r="G76" s="3">
        <v>1</v>
      </c>
      <c r="H76" s="3"/>
      <c r="I76" s="3">
        <v>1</v>
      </c>
      <c r="J76" s="156">
        <v>1</v>
      </c>
      <c r="K76" s="3">
        <v>1</v>
      </c>
      <c r="L76" s="3"/>
      <c r="M76" s="3">
        <v>1</v>
      </c>
      <c r="N76" s="156">
        <v>1</v>
      </c>
      <c r="O76" s="3">
        <v>1</v>
      </c>
      <c r="P76" s="3"/>
      <c r="Q76" s="3">
        <v>1</v>
      </c>
      <c r="R76" s="156">
        <v>1</v>
      </c>
      <c r="S76" s="3">
        <v>1</v>
      </c>
      <c r="T76" s="3"/>
      <c r="U76" s="3">
        <v>1</v>
      </c>
      <c r="V76" s="156">
        <v>1</v>
      </c>
      <c r="W76" s="3">
        <v>1</v>
      </c>
      <c r="X76" s="3"/>
      <c r="Y76" s="3">
        <v>1</v>
      </c>
      <c r="Z76" s="156">
        <v>1</v>
      </c>
      <c r="AA76" s="3">
        <v>1</v>
      </c>
      <c r="AB76" s="3"/>
      <c r="AC76" s="3">
        <v>1</v>
      </c>
      <c r="AD76" s="156">
        <v>1</v>
      </c>
      <c r="AE76" s="3">
        <v>1</v>
      </c>
      <c r="AF76" s="3"/>
      <c r="AG76" s="3">
        <v>1</v>
      </c>
      <c r="AH76" s="156">
        <v>1</v>
      </c>
      <c r="AI76" s="3">
        <v>1</v>
      </c>
      <c r="AJ76" s="3"/>
      <c r="AK76" s="3">
        <v>1</v>
      </c>
      <c r="AL76" s="156">
        <v>1</v>
      </c>
      <c r="AM76" s="3">
        <v>1</v>
      </c>
    </row>
    <row r="77" spans="2:39" x14ac:dyDescent="0.25">
      <c r="B77" s="169"/>
      <c r="C77" s="3" t="s">
        <v>12</v>
      </c>
      <c r="D77" s="3"/>
      <c r="E77" s="156">
        <v>1</v>
      </c>
      <c r="F77" s="156">
        <v>1</v>
      </c>
      <c r="G77" s="3">
        <v>1</v>
      </c>
      <c r="H77" s="3"/>
      <c r="I77" s="156">
        <v>1</v>
      </c>
      <c r="J77" s="156">
        <v>1</v>
      </c>
      <c r="K77" s="3">
        <v>1</v>
      </c>
      <c r="L77" s="3"/>
      <c r="M77" s="156">
        <v>1</v>
      </c>
      <c r="N77" s="156">
        <v>1</v>
      </c>
      <c r="O77" s="3">
        <v>1</v>
      </c>
      <c r="P77" s="3"/>
      <c r="Q77" s="156">
        <v>1</v>
      </c>
      <c r="R77" s="156">
        <v>1</v>
      </c>
      <c r="S77" s="3">
        <v>1</v>
      </c>
      <c r="T77" s="3"/>
      <c r="U77" s="156">
        <v>1</v>
      </c>
      <c r="V77" s="156">
        <v>1</v>
      </c>
      <c r="W77" s="3">
        <v>1</v>
      </c>
      <c r="X77" s="3"/>
      <c r="Y77" s="156">
        <v>1</v>
      </c>
      <c r="Z77" s="156">
        <v>1</v>
      </c>
      <c r="AA77" s="3">
        <v>1</v>
      </c>
      <c r="AB77" s="3"/>
      <c r="AC77" s="156">
        <v>1</v>
      </c>
      <c r="AD77" s="156">
        <v>1</v>
      </c>
      <c r="AE77" s="3">
        <v>1</v>
      </c>
      <c r="AF77" s="3"/>
      <c r="AG77" s="156">
        <v>1</v>
      </c>
      <c r="AH77" s="156">
        <v>1</v>
      </c>
      <c r="AI77" s="3">
        <v>1</v>
      </c>
      <c r="AJ77" s="3"/>
      <c r="AK77" s="156">
        <v>1</v>
      </c>
      <c r="AL77" s="156">
        <v>1</v>
      </c>
      <c r="AM77" s="3">
        <v>1</v>
      </c>
    </row>
    <row r="78" spans="2:39" x14ac:dyDescent="0.25">
      <c r="B78" s="169"/>
      <c r="C78" s="3" t="s">
        <v>13</v>
      </c>
      <c r="D78" s="3"/>
      <c r="E78" s="3">
        <v>1</v>
      </c>
      <c r="F78" s="156">
        <v>1</v>
      </c>
      <c r="G78" s="3">
        <v>1</v>
      </c>
      <c r="H78" s="3"/>
      <c r="I78" s="3">
        <v>1</v>
      </c>
      <c r="J78" s="156">
        <v>1</v>
      </c>
      <c r="K78" s="3">
        <v>1</v>
      </c>
      <c r="L78" s="3"/>
      <c r="M78" s="3">
        <v>1</v>
      </c>
      <c r="N78" s="156">
        <v>1</v>
      </c>
      <c r="O78" s="3">
        <v>1</v>
      </c>
      <c r="P78" s="3"/>
      <c r="Q78" s="3">
        <v>1</v>
      </c>
      <c r="R78" s="156">
        <v>1</v>
      </c>
      <c r="S78" s="3">
        <v>1</v>
      </c>
      <c r="T78" s="3"/>
      <c r="U78" s="3">
        <v>1</v>
      </c>
      <c r="V78" s="156">
        <v>1</v>
      </c>
      <c r="W78" s="3">
        <v>1</v>
      </c>
      <c r="X78" s="3"/>
      <c r="Y78" s="3">
        <v>1</v>
      </c>
      <c r="Z78" s="156">
        <v>1</v>
      </c>
      <c r="AA78" s="3">
        <v>1</v>
      </c>
      <c r="AB78" s="3"/>
      <c r="AC78" s="3">
        <v>1</v>
      </c>
      <c r="AD78" s="156">
        <v>1</v>
      </c>
      <c r="AE78" s="3">
        <v>1</v>
      </c>
      <c r="AF78" s="3"/>
      <c r="AG78" s="3">
        <v>1</v>
      </c>
      <c r="AH78" s="156">
        <v>1</v>
      </c>
      <c r="AI78" s="3">
        <v>1</v>
      </c>
      <c r="AJ78" s="3"/>
      <c r="AK78" s="3">
        <v>1</v>
      </c>
      <c r="AL78" s="156">
        <v>1</v>
      </c>
      <c r="AM78" s="3">
        <v>1</v>
      </c>
    </row>
    <row r="79" spans="2:39" x14ac:dyDescent="0.25">
      <c r="B79" s="169"/>
      <c r="C79" s="3" t="s">
        <v>14</v>
      </c>
      <c r="D79" s="3"/>
      <c r="E79" s="3">
        <v>1</v>
      </c>
      <c r="F79" s="156">
        <v>1</v>
      </c>
      <c r="G79" s="3">
        <v>1</v>
      </c>
      <c r="H79" s="3"/>
      <c r="I79" s="3">
        <v>1</v>
      </c>
      <c r="J79" s="156">
        <v>1</v>
      </c>
      <c r="K79" s="3">
        <v>1</v>
      </c>
      <c r="L79" s="3"/>
      <c r="M79" s="3">
        <v>1</v>
      </c>
      <c r="N79" s="156">
        <v>1</v>
      </c>
      <c r="O79" s="3">
        <v>1</v>
      </c>
      <c r="P79" s="3"/>
      <c r="Q79" s="3">
        <v>1</v>
      </c>
      <c r="R79" s="156">
        <v>1</v>
      </c>
      <c r="S79" s="3">
        <v>1</v>
      </c>
      <c r="T79" s="3"/>
      <c r="U79" s="3">
        <v>1</v>
      </c>
      <c r="V79" s="156">
        <v>1</v>
      </c>
      <c r="W79" s="3">
        <v>1</v>
      </c>
      <c r="X79" s="3"/>
      <c r="Y79" s="3">
        <v>1</v>
      </c>
      <c r="Z79" s="156">
        <v>1</v>
      </c>
      <c r="AA79" s="3">
        <v>1</v>
      </c>
      <c r="AB79" s="3"/>
      <c r="AC79" s="3">
        <v>1</v>
      </c>
      <c r="AD79" s="156">
        <v>1</v>
      </c>
      <c r="AE79" s="3">
        <v>1</v>
      </c>
      <c r="AF79" s="3"/>
      <c r="AG79" s="3">
        <v>1</v>
      </c>
      <c r="AH79" s="156">
        <v>1</v>
      </c>
      <c r="AI79" s="3">
        <v>1</v>
      </c>
      <c r="AJ79" s="3"/>
      <c r="AK79" s="3">
        <v>1</v>
      </c>
      <c r="AL79" s="156">
        <v>1</v>
      </c>
      <c r="AM79" s="3">
        <v>1</v>
      </c>
    </row>
    <row r="80" spans="2:39" x14ac:dyDescent="0.25">
      <c r="B80" s="169"/>
      <c r="C80" s="3" t="s">
        <v>15</v>
      </c>
      <c r="D80" s="3"/>
      <c r="E80" s="3">
        <v>1</v>
      </c>
      <c r="F80" s="156">
        <v>1</v>
      </c>
      <c r="G80" s="3">
        <v>1</v>
      </c>
      <c r="H80" s="3"/>
      <c r="I80" s="3">
        <v>1</v>
      </c>
      <c r="J80" s="156">
        <v>1</v>
      </c>
      <c r="K80" s="3">
        <v>1</v>
      </c>
      <c r="L80" s="3"/>
      <c r="M80" s="3">
        <v>1</v>
      </c>
      <c r="N80" s="156">
        <v>1</v>
      </c>
      <c r="O80" s="3">
        <v>1</v>
      </c>
      <c r="P80" s="3"/>
      <c r="Q80" s="3">
        <v>1</v>
      </c>
      <c r="R80" s="156">
        <v>1</v>
      </c>
      <c r="S80" s="3">
        <v>1</v>
      </c>
      <c r="T80" s="3"/>
      <c r="U80" s="3">
        <v>1</v>
      </c>
      <c r="V80" s="156">
        <v>1</v>
      </c>
      <c r="W80" s="3">
        <v>1</v>
      </c>
      <c r="X80" s="3"/>
      <c r="Y80" s="3">
        <v>1</v>
      </c>
      <c r="Z80" s="156">
        <v>1</v>
      </c>
      <c r="AA80" s="3">
        <v>1</v>
      </c>
      <c r="AB80" s="3"/>
      <c r="AC80" s="3">
        <v>1</v>
      </c>
      <c r="AD80" s="156">
        <v>1</v>
      </c>
      <c r="AE80" s="3">
        <v>1</v>
      </c>
      <c r="AF80" s="3"/>
      <c r="AG80" s="3">
        <v>1</v>
      </c>
      <c r="AH80" s="156">
        <v>1</v>
      </c>
      <c r="AI80" s="3">
        <v>1</v>
      </c>
      <c r="AJ80" s="3"/>
      <c r="AK80" s="3">
        <v>1</v>
      </c>
      <c r="AL80" s="156">
        <v>1</v>
      </c>
      <c r="AM80" s="3">
        <v>1</v>
      </c>
    </row>
    <row r="81" spans="2:39" ht="12.45" customHeight="1" x14ac:dyDescent="0.25">
      <c r="B81" s="169" t="s">
        <v>16</v>
      </c>
      <c r="C81" s="3" t="s">
        <v>17</v>
      </c>
      <c r="D81" s="3"/>
      <c r="E81" s="3">
        <v>1</v>
      </c>
      <c r="F81" s="156">
        <v>1</v>
      </c>
      <c r="G81" s="3">
        <v>1</v>
      </c>
      <c r="H81" s="3"/>
      <c r="I81" s="3">
        <v>1</v>
      </c>
      <c r="J81" s="156">
        <v>1</v>
      </c>
      <c r="K81" s="3">
        <v>1</v>
      </c>
      <c r="L81" s="3"/>
      <c r="M81" s="3">
        <v>1</v>
      </c>
      <c r="N81" s="156">
        <v>1</v>
      </c>
      <c r="O81" s="3">
        <v>1</v>
      </c>
      <c r="P81" s="3"/>
      <c r="Q81" s="3">
        <v>1</v>
      </c>
      <c r="R81" s="156">
        <v>1</v>
      </c>
      <c r="S81" s="3">
        <v>1</v>
      </c>
      <c r="T81" s="3"/>
      <c r="U81" s="3">
        <v>1</v>
      </c>
      <c r="V81" s="156">
        <v>1</v>
      </c>
      <c r="W81" s="3">
        <v>1</v>
      </c>
      <c r="X81" s="3"/>
      <c r="Y81" s="3">
        <v>1</v>
      </c>
      <c r="Z81" s="156">
        <v>1</v>
      </c>
      <c r="AA81" s="3">
        <v>1</v>
      </c>
      <c r="AB81" s="3"/>
      <c r="AC81" s="3">
        <v>1</v>
      </c>
      <c r="AD81" s="156">
        <v>1</v>
      </c>
      <c r="AE81" s="3">
        <v>1</v>
      </c>
      <c r="AF81" s="3"/>
      <c r="AG81" s="3">
        <v>1</v>
      </c>
      <c r="AH81" s="156">
        <v>1</v>
      </c>
      <c r="AI81" s="3">
        <v>1</v>
      </c>
      <c r="AJ81" s="3"/>
      <c r="AK81" s="3">
        <v>1</v>
      </c>
      <c r="AL81" s="156">
        <v>1</v>
      </c>
      <c r="AM81" s="3">
        <v>1</v>
      </c>
    </row>
    <row r="82" spans="2:39" x14ac:dyDescent="0.25">
      <c r="B82" s="169"/>
      <c r="C82" s="3" t="s">
        <v>18</v>
      </c>
      <c r="D82" s="3"/>
      <c r="E82" s="3">
        <v>1</v>
      </c>
      <c r="F82" s="156">
        <v>1</v>
      </c>
      <c r="G82" s="3">
        <v>1</v>
      </c>
      <c r="H82" s="3"/>
      <c r="I82" s="3">
        <v>1</v>
      </c>
      <c r="J82" s="156">
        <v>1</v>
      </c>
      <c r="K82" s="3">
        <v>1</v>
      </c>
      <c r="L82" s="3"/>
      <c r="M82" s="3">
        <v>1</v>
      </c>
      <c r="N82" s="156">
        <v>1</v>
      </c>
      <c r="O82" s="3">
        <v>1</v>
      </c>
      <c r="P82" s="3"/>
      <c r="Q82" s="3">
        <v>1</v>
      </c>
      <c r="R82" s="156">
        <v>1</v>
      </c>
      <c r="S82" s="3">
        <v>1</v>
      </c>
      <c r="T82" s="3"/>
      <c r="U82" s="3">
        <v>1</v>
      </c>
      <c r="V82" s="156">
        <v>1</v>
      </c>
      <c r="W82" s="3">
        <v>1</v>
      </c>
      <c r="X82" s="3"/>
      <c r="Y82" s="3">
        <v>1</v>
      </c>
      <c r="Z82" s="156">
        <v>1</v>
      </c>
      <c r="AA82" s="3">
        <v>1</v>
      </c>
      <c r="AB82" s="3"/>
      <c r="AC82" s="3">
        <v>1</v>
      </c>
      <c r="AD82" s="156">
        <v>1</v>
      </c>
      <c r="AE82" s="3">
        <v>1</v>
      </c>
      <c r="AF82" s="3"/>
      <c r="AG82" s="3">
        <v>1</v>
      </c>
      <c r="AH82" s="156">
        <v>1</v>
      </c>
      <c r="AI82" s="3">
        <v>1</v>
      </c>
      <c r="AJ82" s="3"/>
      <c r="AK82" s="3">
        <v>1</v>
      </c>
      <c r="AL82" s="156">
        <v>1</v>
      </c>
      <c r="AM82" s="3">
        <v>1</v>
      </c>
    </row>
    <row r="83" spans="2:39" x14ac:dyDescent="0.25">
      <c r="B83" s="169"/>
      <c r="C83" s="3" t="s">
        <v>221</v>
      </c>
      <c r="D83" s="3"/>
      <c r="E83" s="156">
        <v>1</v>
      </c>
      <c r="F83" s="156">
        <v>1</v>
      </c>
      <c r="G83" s="3">
        <v>1</v>
      </c>
      <c r="H83" s="3"/>
      <c r="I83" s="156">
        <v>1</v>
      </c>
      <c r="J83" s="156">
        <v>1</v>
      </c>
      <c r="K83" s="3">
        <v>1</v>
      </c>
      <c r="L83" s="3"/>
      <c r="M83" s="156">
        <v>1</v>
      </c>
      <c r="N83" s="156">
        <v>1</v>
      </c>
      <c r="O83" s="3">
        <v>1</v>
      </c>
      <c r="P83" s="3"/>
      <c r="Q83" s="156">
        <v>1</v>
      </c>
      <c r="R83" s="156">
        <v>1</v>
      </c>
      <c r="S83" s="3">
        <v>1</v>
      </c>
      <c r="T83" s="3"/>
      <c r="U83" s="156">
        <v>1</v>
      </c>
      <c r="V83" s="156">
        <v>1</v>
      </c>
      <c r="W83" s="3">
        <v>1</v>
      </c>
      <c r="X83" s="3"/>
      <c r="Y83" s="156">
        <v>1</v>
      </c>
      <c r="Z83" s="156">
        <v>1</v>
      </c>
      <c r="AA83" s="3">
        <v>1</v>
      </c>
      <c r="AB83" s="3"/>
      <c r="AC83" s="156">
        <v>1</v>
      </c>
      <c r="AD83" s="156">
        <v>1</v>
      </c>
      <c r="AE83" s="3">
        <v>1</v>
      </c>
      <c r="AF83" s="3"/>
      <c r="AG83" s="156">
        <v>1</v>
      </c>
      <c r="AH83" s="156">
        <v>1</v>
      </c>
      <c r="AI83" s="3">
        <v>1</v>
      </c>
      <c r="AJ83" s="3"/>
      <c r="AK83" s="156">
        <v>1</v>
      </c>
      <c r="AL83" s="156">
        <v>1</v>
      </c>
      <c r="AM83" s="3">
        <v>1</v>
      </c>
    </row>
    <row r="84" spans="2:39" x14ac:dyDescent="0.25">
      <c r="B84" s="169"/>
      <c r="C84" s="3" t="s">
        <v>19</v>
      </c>
      <c r="D84" s="3"/>
      <c r="E84" s="3">
        <v>1</v>
      </c>
      <c r="F84" s="156">
        <v>1</v>
      </c>
      <c r="G84" s="3">
        <v>1</v>
      </c>
      <c r="H84" s="3"/>
      <c r="I84" s="3">
        <v>1</v>
      </c>
      <c r="J84" s="156">
        <v>1</v>
      </c>
      <c r="K84" s="3">
        <v>1</v>
      </c>
      <c r="L84" s="3"/>
      <c r="M84" s="3">
        <v>1</v>
      </c>
      <c r="N84" s="156">
        <v>1</v>
      </c>
      <c r="O84" s="3">
        <v>1</v>
      </c>
      <c r="P84" s="3"/>
      <c r="Q84" s="3">
        <v>1</v>
      </c>
      <c r="R84" s="156">
        <v>1</v>
      </c>
      <c r="S84" s="3">
        <v>1</v>
      </c>
      <c r="T84" s="3"/>
      <c r="U84" s="3">
        <v>1</v>
      </c>
      <c r="V84" s="156">
        <v>1</v>
      </c>
      <c r="W84" s="3">
        <v>1</v>
      </c>
      <c r="X84" s="3"/>
      <c r="Y84" s="3">
        <v>1</v>
      </c>
      <c r="Z84" s="156">
        <v>1</v>
      </c>
      <c r="AA84" s="3">
        <v>1</v>
      </c>
      <c r="AB84" s="3"/>
      <c r="AC84" s="3">
        <v>1</v>
      </c>
      <c r="AD84" s="156">
        <v>1</v>
      </c>
      <c r="AE84" s="3">
        <v>1</v>
      </c>
      <c r="AF84" s="3"/>
      <c r="AG84" s="3">
        <v>1</v>
      </c>
      <c r="AH84" s="156">
        <v>1</v>
      </c>
      <c r="AI84" s="3">
        <v>1</v>
      </c>
      <c r="AJ84" s="3"/>
      <c r="AK84" s="3">
        <v>1</v>
      </c>
      <c r="AL84" s="156">
        <v>1</v>
      </c>
      <c r="AM84" s="3">
        <v>1</v>
      </c>
    </row>
    <row r="85" spans="2:39" x14ac:dyDescent="0.25">
      <c r="B85" s="169"/>
      <c r="C85" s="7" t="s">
        <v>20</v>
      </c>
      <c r="D85" s="3"/>
      <c r="E85" s="3">
        <v>1</v>
      </c>
      <c r="F85" s="156">
        <v>1</v>
      </c>
      <c r="G85" s="3">
        <v>1</v>
      </c>
      <c r="H85" s="3"/>
      <c r="I85" s="3">
        <v>1</v>
      </c>
      <c r="J85" s="156">
        <v>1</v>
      </c>
      <c r="K85" s="3">
        <v>1</v>
      </c>
      <c r="L85" s="3"/>
      <c r="M85" s="3">
        <v>1</v>
      </c>
      <c r="N85" s="156">
        <v>1</v>
      </c>
      <c r="O85" s="3">
        <v>1</v>
      </c>
      <c r="P85" s="3"/>
      <c r="Q85" s="3">
        <v>1</v>
      </c>
      <c r="R85" s="156">
        <v>1</v>
      </c>
      <c r="S85" s="3">
        <v>1</v>
      </c>
      <c r="T85" s="3"/>
      <c r="U85" s="3">
        <v>1</v>
      </c>
      <c r="V85" s="156">
        <v>1</v>
      </c>
      <c r="W85" s="3">
        <v>1</v>
      </c>
      <c r="X85" s="3"/>
      <c r="Y85" s="3">
        <v>1</v>
      </c>
      <c r="Z85" s="156">
        <v>1</v>
      </c>
      <c r="AA85" s="3">
        <v>1</v>
      </c>
      <c r="AB85" s="3"/>
      <c r="AC85" s="3">
        <v>1</v>
      </c>
      <c r="AD85" s="156">
        <v>1</v>
      </c>
      <c r="AE85" s="3">
        <v>1</v>
      </c>
      <c r="AF85" s="3"/>
      <c r="AG85" s="3">
        <v>1</v>
      </c>
      <c r="AH85" s="156">
        <v>1</v>
      </c>
      <c r="AI85" s="3">
        <v>1</v>
      </c>
      <c r="AJ85" s="3"/>
      <c r="AK85" s="3">
        <v>1</v>
      </c>
      <c r="AL85" s="156">
        <v>1</v>
      </c>
      <c r="AM85" s="3">
        <v>1</v>
      </c>
    </row>
    <row r="86" spans="2:39" ht="14.4" x14ac:dyDescent="0.3">
      <c r="B86" s="8" t="s">
        <v>21</v>
      </c>
      <c r="C86" s="3" t="s">
        <v>21</v>
      </c>
      <c r="D86" s="3"/>
      <c r="E86" s="3">
        <v>1</v>
      </c>
      <c r="F86" s="156">
        <v>1</v>
      </c>
      <c r="G86" s="3">
        <v>1</v>
      </c>
      <c r="H86" s="3"/>
      <c r="I86" s="3">
        <v>1</v>
      </c>
      <c r="J86" s="156">
        <v>1</v>
      </c>
      <c r="K86" s="3">
        <v>1</v>
      </c>
      <c r="L86" s="3"/>
      <c r="M86" s="3">
        <v>1</v>
      </c>
      <c r="N86" s="156">
        <v>1</v>
      </c>
      <c r="O86" s="3">
        <v>1</v>
      </c>
      <c r="P86" s="3"/>
      <c r="Q86" s="3">
        <v>1</v>
      </c>
      <c r="R86" s="156">
        <v>1</v>
      </c>
      <c r="S86" s="3">
        <v>1</v>
      </c>
      <c r="T86" s="3"/>
      <c r="U86" s="3">
        <v>1</v>
      </c>
      <c r="V86" s="156">
        <v>1</v>
      </c>
      <c r="W86" s="3">
        <v>1</v>
      </c>
      <c r="X86" s="3"/>
      <c r="Y86" s="3">
        <v>1</v>
      </c>
      <c r="Z86" s="156">
        <v>1</v>
      </c>
      <c r="AA86" s="3">
        <v>1</v>
      </c>
      <c r="AB86" s="3"/>
      <c r="AC86" s="3">
        <v>1</v>
      </c>
      <c r="AD86" s="156">
        <v>1</v>
      </c>
      <c r="AE86" s="3">
        <v>1</v>
      </c>
      <c r="AF86" s="3"/>
      <c r="AG86" s="3">
        <v>1</v>
      </c>
      <c r="AH86" s="156">
        <v>1</v>
      </c>
      <c r="AI86" s="3">
        <v>1</v>
      </c>
      <c r="AJ86" s="3"/>
      <c r="AK86" s="3">
        <v>1</v>
      </c>
      <c r="AL86" s="156">
        <v>1</v>
      </c>
      <c r="AM86" s="3">
        <v>1</v>
      </c>
    </row>
    <row r="89" spans="2:39" ht="14.4" x14ac:dyDescent="0.3">
      <c r="C89" s="1" t="s">
        <v>31</v>
      </c>
      <c r="D89" s="170" t="s">
        <v>24</v>
      </c>
      <c r="E89" s="170"/>
      <c r="F89" s="170"/>
      <c r="G89" s="170"/>
      <c r="H89" s="170" t="s">
        <v>25</v>
      </c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 t="s">
        <v>258</v>
      </c>
      <c r="Y89" s="170"/>
      <c r="Z89" s="170"/>
      <c r="AA89" s="170"/>
      <c r="AB89" s="170"/>
      <c r="AC89" s="170"/>
      <c r="AD89" s="170"/>
      <c r="AE89" s="170"/>
      <c r="AF89" s="170"/>
      <c r="AG89" s="170"/>
      <c r="AH89" s="170"/>
      <c r="AI89" s="170"/>
      <c r="AJ89" s="170"/>
      <c r="AK89" s="170"/>
      <c r="AL89" s="170"/>
      <c r="AM89" s="170"/>
    </row>
    <row r="90" spans="2:39" ht="14.4" x14ac:dyDescent="0.3">
      <c r="B90" s="3"/>
      <c r="C90" s="3"/>
      <c r="D90" s="171">
        <v>2019</v>
      </c>
      <c r="E90" s="171"/>
      <c r="F90" s="171"/>
      <c r="G90" s="171"/>
      <c r="H90" s="171">
        <v>2025</v>
      </c>
      <c r="I90" s="171"/>
      <c r="J90" s="171"/>
      <c r="K90" s="171"/>
      <c r="L90" s="171">
        <v>2030</v>
      </c>
      <c r="M90" s="171"/>
      <c r="N90" s="171"/>
      <c r="O90" s="171"/>
      <c r="P90" s="171">
        <v>2040</v>
      </c>
      <c r="Q90" s="171"/>
      <c r="R90" s="171"/>
      <c r="S90" s="171"/>
      <c r="T90" s="171">
        <v>2050</v>
      </c>
      <c r="U90" s="171"/>
      <c r="V90" s="171"/>
      <c r="W90" s="171"/>
      <c r="X90" s="171">
        <v>2025</v>
      </c>
      <c r="Y90" s="171"/>
      <c r="Z90" s="171"/>
      <c r="AA90" s="171"/>
      <c r="AB90" s="171">
        <v>2030</v>
      </c>
      <c r="AC90" s="171"/>
      <c r="AD90" s="171"/>
      <c r="AE90" s="171"/>
      <c r="AF90" s="171">
        <v>2040</v>
      </c>
      <c r="AG90" s="171"/>
      <c r="AH90" s="171"/>
      <c r="AI90" s="171"/>
      <c r="AJ90" s="171">
        <v>2050</v>
      </c>
      <c r="AK90" s="171"/>
      <c r="AL90" s="171"/>
      <c r="AM90" s="171"/>
    </row>
    <row r="91" spans="2:39" ht="14.4" x14ac:dyDescent="0.3">
      <c r="B91" s="3"/>
      <c r="C91" s="3"/>
      <c r="D91" s="11" t="s">
        <v>26</v>
      </c>
      <c r="E91" s="11" t="s">
        <v>27</v>
      </c>
      <c r="F91" s="11" t="s">
        <v>28</v>
      </c>
      <c r="G91" s="11" t="s">
        <v>199</v>
      </c>
      <c r="H91" s="11" t="s">
        <v>26</v>
      </c>
      <c r="I91" s="11" t="s">
        <v>27</v>
      </c>
      <c r="J91" s="11" t="s">
        <v>28</v>
      </c>
      <c r="K91" s="11" t="s">
        <v>199</v>
      </c>
      <c r="L91" s="11" t="s">
        <v>26</v>
      </c>
      <c r="M91" s="11" t="s">
        <v>27</v>
      </c>
      <c r="N91" s="11" t="s">
        <v>28</v>
      </c>
      <c r="O91" s="11" t="s">
        <v>199</v>
      </c>
      <c r="P91" s="11" t="s">
        <v>26</v>
      </c>
      <c r="Q91" s="11" t="s">
        <v>27</v>
      </c>
      <c r="R91" s="11" t="s">
        <v>28</v>
      </c>
      <c r="S91" s="11" t="s">
        <v>199</v>
      </c>
      <c r="T91" s="11" t="s">
        <v>26</v>
      </c>
      <c r="U91" s="11" t="s">
        <v>27</v>
      </c>
      <c r="V91" s="11" t="s">
        <v>28</v>
      </c>
      <c r="W91" s="11" t="s">
        <v>199</v>
      </c>
      <c r="X91" s="11" t="s">
        <v>26</v>
      </c>
      <c r="Y91" s="11" t="s">
        <v>27</v>
      </c>
      <c r="Z91" s="11" t="s">
        <v>28</v>
      </c>
      <c r="AA91" s="11" t="s">
        <v>199</v>
      </c>
      <c r="AB91" s="11" t="s">
        <v>26</v>
      </c>
      <c r="AC91" s="11" t="s">
        <v>27</v>
      </c>
      <c r="AD91" s="11" t="s">
        <v>28</v>
      </c>
      <c r="AE91" s="11" t="s">
        <v>199</v>
      </c>
      <c r="AF91" s="11" t="s">
        <v>26</v>
      </c>
      <c r="AG91" s="11" t="s">
        <v>27</v>
      </c>
      <c r="AH91" s="11" t="s">
        <v>28</v>
      </c>
      <c r="AI91" s="11" t="s">
        <v>199</v>
      </c>
      <c r="AJ91" s="11" t="s">
        <v>26</v>
      </c>
      <c r="AK91" s="11" t="s">
        <v>27</v>
      </c>
      <c r="AL91" s="11" t="s">
        <v>28</v>
      </c>
      <c r="AM91" s="11" t="s">
        <v>199</v>
      </c>
    </row>
    <row r="92" spans="2:39" ht="12.45" customHeight="1" x14ac:dyDescent="0.25">
      <c r="B92" s="169" t="s">
        <v>4</v>
      </c>
      <c r="C92" s="3" t="s">
        <v>5</v>
      </c>
      <c r="D92" s="17">
        <f t="shared" ref="D92:AM92" si="20">D49*D71</f>
        <v>72.104152373221766</v>
      </c>
      <c r="E92" s="17">
        <f t="shared" si="20"/>
        <v>0</v>
      </c>
      <c r="F92" s="17">
        <f t="shared" si="20"/>
        <v>0</v>
      </c>
      <c r="G92" s="17">
        <f t="shared" si="20"/>
        <v>0</v>
      </c>
      <c r="H92" s="17">
        <f t="shared" si="20"/>
        <v>79.918528142666233</v>
      </c>
      <c r="I92" s="17">
        <f t="shared" si="20"/>
        <v>0</v>
      </c>
      <c r="J92" s="17">
        <f t="shared" si="20"/>
        <v>0</v>
      </c>
      <c r="K92" s="17">
        <f t="shared" si="20"/>
        <v>0</v>
      </c>
      <c r="L92" s="17">
        <f t="shared" si="20"/>
        <v>83.032813405610511</v>
      </c>
      <c r="M92" s="17">
        <f t="shared" si="20"/>
        <v>0</v>
      </c>
      <c r="N92" s="17">
        <f t="shared" si="20"/>
        <v>0</v>
      </c>
      <c r="O92" s="17">
        <f t="shared" si="20"/>
        <v>0</v>
      </c>
      <c r="P92" s="17">
        <f t="shared" si="20"/>
        <v>79.361533457844146</v>
      </c>
      <c r="Q92" s="17">
        <f t="shared" si="20"/>
        <v>0</v>
      </c>
      <c r="R92" s="17">
        <f t="shared" si="20"/>
        <v>0</v>
      </c>
      <c r="S92" s="17">
        <f t="shared" si="20"/>
        <v>0</v>
      </c>
      <c r="T92" s="17">
        <f t="shared" si="20"/>
        <v>74.224864625621223</v>
      </c>
      <c r="U92" s="17">
        <f t="shared" si="20"/>
        <v>0</v>
      </c>
      <c r="V92" s="17">
        <f t="shared" si="20"/>
        <v>0</v>
      </c>
      <c r="W92" s="17">
        <f t="shared" si="20"/>
        <v>0</v>
      </c>
      <c r="X92" s="17">
        <f t="shared" si="20"/>
        <v>84.150101089899849</v>
      </c>
      <c r="Y92" s="17">
        <f t="shared" si="20"/>
        <v>0</v>
      </c>
      <c r="Z92" s="17">
        <f t="shared" si="20"/>
        <v>0</v>
      </c>
      <c r="AA92" s="17">
        <f t="shared" si="20"/>
        <v>0</v>
      </c>
      <c r="AB92" s="17">
        <f t="shared" si="20"/>
        <v>78.29394099364356</v>
      </c>
      <c r="AC92" s="17">
        <f t="shared" si="20"/>
        <v>1.2107310462934571</v>
      </c>
      <c r="AD92" s="17">
        <f t="shared" si="20"/>
        <v>0</v>
      </c>
      <c r="AE92" s="17">
        <f t="shared" si="20"/>
        <v>0</v>
      </c>
      <c r="AF92" s="17">
        <f t="shared" si="20"/>
        <v>65.229821801115364</v>
      </c>
      <c r="AG92" s="17">
        <f t="shared" si="20"/>
        <v>2.8360792087441462</v>
      </c>
      <c r="AH92" s="17">
        <f t="shared" si="20"/>
        <v>0</v>
      </c>
      <c r="AI92" s="17">
        <f t="shared" si="20"/>
        <v>0</v>
      </c>
      <c r="AJ92" s="17">
        <f t="shared" si="20"/>
        <v>52.739787846343354</v>
      </c>
      <c r="AK92" s="17">
        <f t="shared" si="20"/>
        <v>3.8125147840730138</v>
      </c>
      <c r="AL92" s="17">
        <f t="shared" si="20"/>
        <v>0</v>
      </c>
      <c r="AM92" s="167">
        <f t="shared" si="20"/>
        <v>1.5885478266970892</v>
      </c>
    </row>
    <row r="93" spans="2:39" x14ac:dyDescent="0.25">
      <c r="B93" s="169"/>
      <c r="C93" s="3" t="s">
        <v>6</v>
      </c>
      <c r="D93" s="17">
        <f t="shared" ref="D93:AM93" si="21">D50*D72</f>
        <v>16.707324578800847</v>
      </c>
      <c r="E93" s="17">
        <f t="shared" si="21"/>
        <v>0</v>
      </c>
      <c r="F93" s="17">
        <f t="shared" si="21"/>
        <v>0</v>
      </c>
      <c r="G93" s="17">
        <f t="shared" si="21"/>
        <v>0</v>
      </c>
      <c r="H93" s="17">
        <f t="shared" si="21"/>
        <v>17.393868742078187</v>
      </c>
      <c r="I93" s="17">
        <f t="shared" si="21"/>
        <v>0</v>
      </c>
      <c r="J93" s="17">
        <f t="shared" si="21"/>
        <v>0</v>
      </c>
      <c r="K93" s="17">
        <f t="shared" si="21"/>
        <v>0</v>
      </c>
      <c r="L93" s="17">
        <f t="shared" si="21"/>
        <v>18.921210007634883</v>
      </c>
      <c r="M93" s="17">
        <f t="shared" si="21"/>
        <v>0</v>
      </c>
      <c r="N93" s="17">
        <f t="shared" si="21"/>
        <v>0</v>
      </c>
      <c r="O93" s="17">
        <f t="shared" si="21"/>
        <v>0</v>
      </c>
      <c r="P93" s="17">
        <f t="shared" si="21"/>
        <v>24.861477147958944</v>
      </c>
      <c r="Q93" s="17">
        <f t="shared" si="21"/>
        <v>0</v>
      </c>
      <c r="R93" s="17">
        <f t="shared" si="21"/>
        <v>0</v>
      </c>
      <c r="S93" s="17">
        <f t="shared" si="21"/>
        <v>0</v>
      </c>
      <c r="T93" s="17">
        <f t="shared" si="21"/>
        <v>28.970812213737286</v>
      </c>
      <c r="U93" s="17">
        <f t="shared" si="21"/>
        <v>0</v>
      </c>
      <c r="V93" s="17">
        <f t="shared" si="21"/>
        <v>0</v>
      </c>
      <c r="W93" s="17">
        <f t="shared" si="21"/>
        <v>0</v>
      </c>
      <c r="X93" s="17">
        <f t="shared" si="21"/>
        <v>16.879087332318107</v>
      </c>
      <c r="Y93" s="17">
        <f t="shared" si="21"/>
        <v>0</v>
      </c>
      <c r="Z93" s="17">
        <f t="shared" si="21"/>
        <v>0</v>
      </c>
      <c r="AA93" s="17">
        <f t="shared" si="21"/>
        <v>0</v>
      </c>
      <c r="AB93" s="17">
        <f t="shared" si="21"/>
        <v>17.664161161728252</v>
      </c>
      <c r="AC93" s="17">
        <f t="shared" si="21"/>
        <v>0.49067114338134038</v>
      </c>
      <c r="AD93" s="17">
        <f t="shared" si="21"/>
        <v>0</v>
      </c>
      <c r="AE93" s="17">
        <f t="shared" si="21"/>
        <v>0.49067114338134038</v>
      </c>
      <c r="AF93" s="17">
        <f t="shared" si="21"/>
        <v>20.608188022016293</v>
      </c>
      <c r="AG93" s="17">
        <f t="shared" si="21"/>
        <v>2.0608188022016294</v>
      </c>
      <c r="AH93" s="17">
        <f t="shared" si="21"/>
        <v>0</v>
      </c>
      <c r="AI93" s="17">
        <f t="shared" si="21"/>
        <v>1.373879201467753</v>
      </c>
      <c r="AJ93" s="17">
        <f t="shared" si="21"/>
        <v>18.449234991138393</v>
      </c>
      <c r="AK93" s="17">
        <f t="shared" si="21"/>
        <v>5.534770497341519</v>
      </c>
      <c r="AL93" s="17">
        <f t="shared" si="21"/>
        <v>0</v>
      </c>
      <c r="AM93" s="167">
        <f t="shared" si="21"/>
        <v>3.6898469982276794</v>
      </c>
    </row>
    <row r="94" spans="2:39" x14ac:dyDescent="0.25">
      <c r="B94" s="169"/>
      <c r="C94" s="6" t="s">
        <v>7</v>
      </c>
      <c r="D94" s="17">
        <f t="shared" ref="D94:AM94" si="22">D51*D73</f>
        <v>16.671428571428571</v>
      </c>
      <c r="E94" s="17">
        <f t="shared" si="22"/>
        <v>0</v>
      </c>
      <c r="F94" s="17">
        <f t="shared" si="22"/>
        <v>0</v>
      </c>
      <c r="G94" s="17">
        <f t="shared" si="22"/>
        <v>0</v>
      </c>
      <c r="H94" s="17">
        <f t="shared" si="22"/>
        <v>16.7</v>
      </c>
      <c r="I94" s="17">
        <f t="shared" si="22"/>
        <v>0</v>
      </c>
      <c r="J94" s="17">
        <f t="shared" si="22"/>
        <v>0</v>
      </c>
      <c r="K94" s="17">
        <f t="shared" si="22"/>
        <v>0</v>
      </c>
      <c r="L94" s="17">
        <f t="shared" si="22"/>
        <v>16.7</v>
      </c>
      <c r="M94" s="17">
        <f t="shared" si="22"/>
        <v>0</v>
      </c>
      <c r="N94" s="17">
        <f t="shared" si="22"/>
        <v>0</v>
      </c>
      <c r="O94" s="17">
        <f t="shared" si="22"/>
        <v>0</v>
      </c>
      <c r="P94" s="17">
        <f t="shared" si="22"/>
        <v>16.7</v>
      </c>
      <c r="Q94" s="17">
        <f t="shared" si="22"/>
        <v>0</v>
      </c>
      <c r="R94" s="17">
        <f t="shared" si="22"/>
        <v>0</v>
      </c>
      <c r="S94" s="17">
        <f t="shared" si="22"/>
        <v>0</v>
      </c>
      <c r="T94" s="17">
        <f t="shared" si="22"/>
        <v>16.7</v>
      </c>
      <c r="U94" s="17">
        <f t="shared" si="22"/>
        <v>0</v>
      </c>
      <c r="V94" s="17">
        <f t="shared" si="22"/>
        <v>0</v>
      </c>
      <c r="W94" s="17">
        <f t="shared" si="22"/>
        <v>0</v>
      </c>
      <c r="X94" s="17">
        <f t="shared" si="22"/>
        <v>16.685714285714283</v>
      </c>
      <c r="Y94" s="17">
        <f t="shared" si="22"/>
        <v>0</v>
      </c>
      <c r="Z94" s="17">
        <f t="shared" si="22"/>
        <v>0</v>
      </c>
      <c r="AA94" s="17">
        <f t="shared" si="22"/>
        <v>0</v>
      </c>
      <c r="AB94" s="17">
        <f t="shared" si="22"/>
        <v>16.671428571428571</v>
      </c>
      <c r="AC94" s="17">
        <f t="shared" si="22"/>
        <v>0</v>
      </c>
      <c r="AD94" s="17">
        <f t="shared" si="22"/>
        <v>0</v>
      </c>
      <c r="AE94" s="17">
        <f t="shared" si="22"/>
        <v>0</v>
      </c>
      <c r="AF94" s="17">
        <f t="shared" si="22"/>
        <v>16.671428571428571</v>
      </c>
      <c r="AG94" s="17">
        <f t="shared" si="22"/>
        <v>0</v>
      </c>
      <c r="AH94" s="17">
        <f t="shared" si="22"/>
        <v>0</v>
      </c>
      <c r="AI94" s="17">
        <f t="shared" si="22"/>
        <v>0</v>
      </c>
      <c r="AJ94" s="17">
        <f t="shared" si="22"/>
        <v>16.671428571428571</v>
      </c>
      <c r="AK94" s="17">
        <f t="shared" si="22"/>
        <v>0</v>
      </c>
      <c r="AL94" s="17">
        <f t="shared" si="22"/>
        <v>0</v>
      </c>
      <c r="AM94" s="17">
        <f t="shared" si="22"/>
        <v>0</v>
      </c>
    </row>
    <row r="95" spans="2:39" ht="12.45" customHeight="1" x14ac:dyDescent="0.25">
      <c r="B95" s="169" t="s">
        <v>8</v>
      </c>
      <c r="C95" s="3" t="s">
        <v>9</v>
      </c>
      <c r="D95" s="17">
        <f t="shared" ref="D95:AM95" si="23">D52*D74</f>
        <v>22.810767964023409</v>
      </c>
      <c r="E95" s="17">
        <f t="shared" si="23"/>
        <v>0</v>
      </c>
      <c r="F95" s="17">
        <f t="shared" si="23"/>
        <v>0</v>
      </c>
      <c r="G95" s="17">
        <f t="shared" si="23"/>
        <v>0</v>
      </c>
      <c r="H95" s="17">
        <f t="shared" si="23"/>
        <v>25.705383982011703</v>
      </c>
      <c r="I95" s="17">
        <f t="shared" si="23"/>
        <v>0</v>
      </c>
      <c r="J95" s="17">
        <f t="shared" si="23"/>
        <v>0</v>
      </c>
      <c r="K95" s="17">
        <f t="shared" si="23"/>
        <v>0</v>
      </c>
      <c r="L95" s="17">
        <f t="shared" si="23"/>
        <v>28.6</v>
      </c>
      <c r="M95" s="17">
        <f t="shared" si="23"/>
        <v>0</v>
      </c>
      <c r="N95" s="17">
        <f t="shared" si="23"/>
        <v>0</v>
      </c>
      <c r="O95" s="17">
        <f t="shared" si="23"/>
        <v>0</v>
      </c>
      <c r="P95" s="17">
        <f t="shared" si="23"/>
        <v>28.6</v>
      </c>
      <c r="Q95" s="17">
        <f t="shared" si="23"/>
        <v>0</v>
      </c>
      <c r="R95" s="17">
        <f t="shared" si="23"/>
        <v>0</v>
      </c>
      <c r="S95" s="17">
        <f t="shared" si="23"/>
        <v>0</v>
      </c>
      <c r="T95" s="17">
        <f t="shared" si="23"/>
        <v>28.6</v>
      </c>
      <c r="U95" s="17">
        <f t="shared" si="23"/>
        <v>0</v>
      </c>
      <c r="V95" s="17">
        <f t="shared" si="23"/>
        <v>0</v>
      </c>
      <c r="W95" s="17">
        <f t="shared" si="23"/>
        <v>0</v>
      </c>
      <c r="X95" s="17">
        <f t="shared" si="23"/>
        <v>25.899600657842651</v>
      </c>
      <c r="Y95" s="17">
        <f t="shared" si="23"/>
        <v>0</v>
      </c>
      <c r="Z95" s="17">
        <f t="shared" si="23"/>
        <v>0</v>
      </c>
      <c r="AA95" s="17">
        <f t="shared" si="23"/>
        <v>0</v>
      </c>
      <c r="AB95" s="17">
        <f t="shared" si="23"/>
        <v>25.199201315685301</v>
      </c>
      <c r="AC95" s="17">
        <f t="shared" si="23"/>
        <v>0</v>
      </c>
      <c r="AD95" s="17">
        <f t="shared" si="23"/>
        <v>0</v>
      </c>
      <c r="AE95" s="17">
        <f t="shared" si="23"/>
        <v>0</v>
      </c>
      <c r="AF95" s="17">
        <f t="shared" si="23"/>
        <v>26.547907076956363</v>
      </c>
      <c r="AG95" s="17">
        <f t="shared" si="23"/>
        <v>0</v>
      </c>
      <c r="AH95" s="17">
        <f t="shared" si="23"/>
        <v>0</v>
      </c>
      <c r="AI95" s="17">
        <f t="shared" si="23"/>
        <v>0</v>
      </c>
      <c r="AJ95" s="17">
        <f t="shared" si="23"/>
        <v>27.896612838227423</v>
      </c>
      <c r="AK95" s="17">
        <f t="shared" si="23"/>
        <v>0</v>
      </c>
      <c r="AL95" s="17">
        <f t="shared" si="23"/>
        <v>0</v>
      </c>
      <c r="AM95" s="17">
        <f t="shared" si="23"/>
        <v>0</v>
      </c>
    </row>
    <row r="96" spans="2:39" x14ac:dyDescent="0.25">
      <c r="B96" s="169"/>
      <c r="C96" s="3" t="s">
        <v>10</v>
      </c>
      <c r="D96" s="17">
        <f t="shared" ref="D96:AM96" si="24">D53*D75</f>
        <v>3.9021247004975161</v>
      </c>
      <c r="E96" s="17">
        <f t="shared" si="24"/>
        <v>1.0579093632459935</v>
      </c>
      <c r="F96" s="17">
        <f t="shared" si="24"/>
        <v>1.5868640448689899</v>
      </c>
      <c r="G96" s="17">
        <f t="shared" si="24"/>
        <v>0</v>
      </c>
      <c r="H96" s="17">
        <f t="shared" si="24"/>
        <v>4.0473540378582102</v>
      </c>
      <c r="I96" s="17">
        <f t="shared" si="24"/>
        <v>2.098628019630183</v>
      </c>
      <c r="J96" s="17">
        <f t="shared" si="24"/>
        <v>1.8487913506265896</v>
      </c>
      <c r="K96" s="17">
        <f t="shared" si="24"/>
        <v>0</v>
      </c>
      <c r="L96" s="17">
        <f t="shared" si="24"/>
        <v>4.2</v>
      </c>
      <c r="M96" s="17">
        <f t="shared" si="24"/>
        <v>4.2</v>
      </c>
      <c r="N96" s="17">
        <f t="shared" si="24"/>
        <v>2.2999999999999998</v>
      </c>
      <c r="O96" s="17">
        <f t="shared" si="24"/>
        <v>0</v>
      </c>
      <c r="P96" s="17">
        <f t="shared" si="24"/>
        <v>3.9499999999999997</v>
      </c>
      <c r="Q96" s="17">
        <f t="shared" si="24"/>
        <v>6.1999999999999993</v>
      </c>
      <c r="R96" s="17">
        <f t="shared" si="24"/>
        <v>3.8000000000000003</v>
      </c>
      <c r="S96" s="17">
        <f t="shared" si="24"/>
        <v>0</v>
      </c>
      <c r="T96" s="17">
        <f t="shared" si="24"/>
        <v>3.7</v>
      </c>
      <c r="U96" s="17">
        <f t="shared" si="24"/>
        <v>8.1999999999999993</v>
      </c>
      <c r="V96" s="17">
        <f t="shared" si="24"/>
        <v>5.3</v>
      </c>
      <c r="W96" s="17">
        <f t="shared" si="24"/>
        <v>0</v>
      </c>
      <c r="X96" s="17">
        <f t="shared" si="24"/>
        <v>3.2780585310637123</v>
      </c>
      <c r="Y96" s="17">
        <f t="shared" si="24"/>
        <v>3.2780585310637127</v>
      </c>
      <c r="Z96" s="17">
        <f t="shared" si="24"/>
        <v>4.3707447080849509</v>
      </c>
      <c r="AA96" s="17">
        <f t="shared" si="24"/>
        <v>0</v>
      </c>
      <c r="AB96" s="17">
        <f t="shared" si="24"/>
        <v>4.1410441810486951</v>
      </c>
      <c r="AC96" s="17">
        <f t="shared" si="24"/>
        <v>4.9692530172584348</v>
      </c>
      <c r="AD96" s="17">
        <f t="shared" si="24"/>
        <v>7.4538795258876531</v>
      </c>
      <c r="AE96" s="17">
        <f t="shared" si="24"/>
        <v>0</v>
      </c>
      <c r="AF96" s="17">
        <f t="shared" si="24"/>
        <v>2.3327649570630693</v>
      </c>
      <c r="AG96" s="17">
        <f t="shared" si="24"/>
        <v>9.331059828252279</v>
      </c>
      <c r="AH96" s="17">
        <f t="shared" si="24"/>
        <v>11.663824785315349</v>
      </c>
      <c r="AI96" s="17">
        <f t="shared" si="24"/>
        <v>0</v>
      </c>
      <c r="AJ96" s="17">
        <f t="shared" si="24"/>
        <v>0</v>
      </c>
      <c r="AK96" s="17">
        <f t="shared" si="24"/>
        <v>12.036448966826647</v>
      </c>
      <c r="AL96" s="17">
        <f t="shared" si="24"/>
        <v>18.054673450239967</v>
      </c>
      <c r="AM96" s="17">
        <f t="shared" si="24"/>
        <v>0</v>
      </c>
    </row>
    <row r="97" spans="2:39" x14ac:dyDescent="0.25">
      <c r="B97" s="169"/>
      <c r="C97" s="3" t="s">
        <v>11</v>
      </c>
      <c r="D97" s="17">
        <f t="shared" ref="D97:AM97" si="25">D54*D76</f>
        <v>0</v>
      </c>
      <c r="E97" s="17">
        <f t="shared" si="25"/>
        <v>0</v>
      </c>
      <c r="F97" s="17">
        <f t="shared" si="25"/>
        <v>0</v>
      </c>
      <c r="G97" s="17">
        <f t="shared" si="25"/>
        <v>0</v>
      </c>
      <c r="H97" s="17">
        <f t="shared" si="25"/>
        <v>0</v>
      </c>
      <c r="I97" s="17">
        <f t="shared" si="25"/>
        <v>0</v>
      </c>
      <c r="J97" s="17">
        <f t="shared" si="25"/>
        <v>0.6</v>
      </c>
      <c r="K97" s="17">
        <f t="shared" si="25"/>
        <v>0</v>
      </c>
      <c r="L97" s="17">
        <f t="shared" si="25"/>
        <v>0</v>
      </c>
      <c r="M97" s="17">
        <f t="shared" si="25"/>
        <v>0</v>
      </c>
      <c r="N97" s="17">
        <f t="shared" si="25"/>
        <v>1.2</v>
      </c>
      <c r="O97" s="17">
        <f t="shared" si="25"/>
        <v>0</v>
      </c>
      <c r="P97" s="17">
        <f t="shared" si="25"/>
        <v>0</v>
      </c>
      <c r="Q97" s="17">
        <f t="shared" si="25"/>
        <v>0</v>
      </c>
      <c r="R97" s="17">
        <f t="shared" si="25"/>
        <v>1.9</v>
      </c>
      <c r="S97" s="17">
        <f t="shared" si="25"/>
        <v>0</v>
      </c>
      <c r="T97" s="17">
        <f t="shared" si="25"/>
        <v>0</v>
      </c>
      <c r="U97" s="17">
        <f t="shared" si="25"/>
        <v>0</v>
      </c>
      <c r="V97" s="17">
        <f t="shared" si="25"/>
        <v>2.6</v>
      </c>
      <c r="W97" s="17">
        <f t="shared" si="25"/>
        <v>0</v>
      </c>
      <c r="X97" s="17">
        <f t="shared" si="25"/>
        <v>0</v>
      </c>
      <c r="Y97" s="17">
        <f t="shared" si="25"/>
        <v>0</v>
      </c>
      <c r="Z97" s="17">
        <f t="shared" si="25"/>
        <v>0.96467978154499212</v>
      </c>
      <c r="AA97" s="17">
        <f t="shared" si="25"/>
        <v>0</v>
      </c>
      <c r="AB97" s="17">
        <f t="shared" si="25"/>
        <v>0</v>
      </c>
      <c r="AC97" s="17">
        <f t="shared" si="25"/>
        <v>0</v>
      </c>
      <c r="AD97" s="17">
        <f t="shared" si="25"/>
        <v>1.9293595630899842</v>
      </c>
      <c r="AE97" s="17">
        <f t="shared" si="25"/>
        <v>0</v>
      </c>
      <c r="AF97" s="17">
        <f t="shared" si="25"/>
        <v>0</v>
      </c>
      <c r="AG97" s="17">
        <f t="shared" si="25"/>
        <v>0</v>
      </c>
      <c r="AH97" s="17">
        <f t="shared" si="25"/>
        <v>3.4694103503410405</v>
      </c>
      <c r="AI97" s="17">
        <f t="shared" si="25"/>
        <v>0</v>
      </c>
      <c r="AJ97" s="17">
        <f t="shared" si="25"/>
        <v>0</v>
      </c>
      <c r="AK97" s="17">
        <f t="shared" si="25"/>
        <v>0</v>
      </c>
      <c r="AL97" s="17">
        <f t="shared" si="25"/>
        <v>5.0094611375920968</v>
      </c>
      <c r="AM97" s="17">
        <f t="shared" si="25"/>
        <v>0</v>
      </c>
    </row>
    <row r="98" spans="2:39" x14ac:dyDescent="0.25">
      <c r="B98" s="169"/>
      <c r="C98" s="3" t="s">
        <v>12</v>
      </c>
      <c r="D98" s="17">
        <f t="shared" ref="D98:AM98" si="26">D55*D77</f>
        <v>0</v>
      </c>
      <c r="E98" s="17">
        <f t="shared" si="26"/>
        <v>34.089354203919072</v>
      </c>
      <c r="F98" s="17">
        <f t="shared" si="26"/>
        <v>1.7941765370483722</v>
      </c>
      <c r="G98" s="17">
        <f t="shared" si="26"/>
        <v>0</v>
      </c>
      <c r="H98" s="17">
        <f t="shared" si="26"/>
        <v>0</v>
      </c>
      <c r="I98" s="17">
        <f t="shared" si="26"/>
        <v>33.941765370483722</v>
      </c>
      <c r="J98" s="17">
        <f t="shared" si="26"/>
        <v>0</v>
      </c>
      <c r="K98" s="17">
        <f t="shared" si="26"/>
        <v>0</v>
      </c>
      <c r="L98" s="17">
        <f t="shared" si="26"/>
        <v>0</v>
      </c>
      <c r="M98" s="17">
        <f t="shared" si="26"/>
        <v>32</v>
      </c>
      <c r="N98" s="17">
        <f t="shared" si="26"/>
        <v>0</v>
      </c>
      <c r="O98" s="17">
        <f t="shared" si="26"/>
        <v>0</v>
      </c>
      <c r="P98" s="17">
        <f t="shared" si="26"/>
        <v>0</v>
      </c>
      <c r="Q98" s="17">
        <f t="shared" si="26"/>
        <v>28.55</v>
      </c>
      <c r="R98" s="17">
        <f t="shared" si="26"/>
        <v>0</v>
      </c>
      <c r="S98" s="17">
        <f t="shared" si="26"/>
        <v>0</v>
      </c>
      <c r="T98" s="17">
        <f t="shared" si="26"/>
        <v>0</v>
      </c>
      <c r="U98" s="17">
        <f t="shared" si="26"/>
        <v>25.1</v>
      </c>
      <c r="V98" s="17">
        <f t="shared" si="26"/>
        <v>0</v>
      </c>
      <c r="W98" s="17">
        <f t="shared" si="26"/>
        <v>0</v>
      </c>
      <c r="X98" s="17">
        <f t="shared" si="26"/>
        <v>0</v>
      </c>
      <c r="Y98" s="17">
        <f t="shared" si="26"/>
        <v>35.356266466373057</v>
      </c>
      <c r="Z98" s="17">
        <f t="shared" si="26"/>
        <v>0</v>
      </c>
      <c r="AA98" s="17">
        <f t="shared" si="26"/>
        <v>0</v>
      </c>
      <c r="AB98" s="17">
        <f t="shared" si="26"/>
        <v>0</v>
      </c>
      <c r="AC98" s="17">
        <f t="shared" si="26"/>
        <v>34.829002191778663</v>
      </c>
      <c r="AD98" s="17">
        <f t="shared" si="26"/>
        <v>0</v>
      </c>
      <c r="AE98" s="17">
        <f t="shared" si="26"/>
        <v>0</v>
      </c>
      <c r="AF98" s="17">
        <f t="shared" si="26"/>
        <v>0</v>
      </c>
      <c r="AG98" s="17">
        <f t="shared" si="26"/>
        <v>34.829002191778663</v>
      </c>
      <c r="AH98" s="17">
        <f t="shared" si="26"/>
        <v>0</v>
      </c>
      <c r="AI98" s="17">
        <f t="shared" si="26"/>
        <v>0</v>
      </c>
      <c r="AJ98" s="17">
        <f t="shared" si="26"/>
        <v>0</v>
      </c>
      <c r="AK98" s="17">
        <f t="shared" si="26"/>
        <v>34.829002191778663</v>
      </c>
      <c r="AL98" s="17">
        <f t="shared" si="26"/>
        <v>0</v>
      </c>
      <c r="AM98" s="17">
        <f t="shared" si="26"/>
        <v>0</v>
      </c>
    </row>
    <row r="99" spans="2:39" x14ac:dyDescent="0.25">
      <c r="B99" s="169"/>
      <c r="C99" s="3" t="s">
        <v>13</v>
      </c>
      <c r="D99" s="17">
        <f t="shared" ref="D99:AM99" si="27">D56*D78</f>
        <v>0</v>
      </c>
      <c r="E99" s="17">
        <f t="shared" si="27"/>
        <v>0</v>
      </c>
      <c r="F99" s="17">
        <f t="shared" si="27"/>
        <v>0.89988683584457929</v>
      </c>
      <c r="G99" s="17">
        <f t="shared" si="27"/>
        <v>0</v>
      </c>
      <c r="H99" s="17">
        <f t="shared" si="27"/>
        <v>0</v>
      </c>
      <c r="I99" s="17">
        <f t="shared" si="27"/>
        <v>0</v>
      </c>
      <c r="J99" s="17">
        <f t="shared" si="27"/>
        <v>2.89994341792229</v>
      </c>
      <c r="K99" s="17">
        <f t="shared" si="27"/>
        <v>0</v>
      </c>
      <c r="L99" s="17">
        <f t="shared" si="27"/>
        <v>0</v>
      </c>
      <c r="M99" s="17">
        <f t="shared" si="27"/>
        <v>0</v>
      </c>
      <c r="N99" s="17">
        <f t="shared" si="27"/>
        <v>4.9000000000000004</v>
      </c>
      <c r="O99" s="17">
        <f t="shared" si="27"/>
        <v>0</v>
      </c>
      <c r="P99" s="17">
        <f t="shared" si="27"/>
        <v>0</v>
      </c>
      <c r="Q99" s="17">
        <f t="shared" si="27"/>
        <v>0</v>
      </c>
      <c r="R99" s="17">
        <f t="shared" si="27"/>
        <v>7.05</v>
      </c>
      <c r="S99" s="17">
        <f t="shared" si="27"/>
        <v>0</v>
      </c>
      <c r="T99" s="17">
        <f t="shared" si="27"/>
        <v>0</v>
      </c>
      <c r="U99" s="17">
        <f t="shared" si="27"/>
        <v>0</v>
      </c>
      <c r="V99" s="17">
        <f t="shared" si="27"/>
        <v>9.1999999999999993</v>
      </c>
      <c r="W99" s="17">
        <f t="shared" si="27"/>
        <v>0</v>
      </c>
      <c r="X99" s="17">
        <f t="shared" si="27"/>
        <v>0</v>
      </c>
      <c r="Y99" s="17">
        <f t="shared" si="27"/>
        <v>0</v>
      </c>
      <c r="Z99" s="17">
        <f t="shared" si="27"/>
        <v>7.8697227978947737</v>
      </c>
      <c r="AA99" s="17">
        <f t="shared" si="27"/>
        <v>0</v>
      </c>
      <c r="AB99" s="17">
        <f t="shared" si="27"/>
        <v>0</v>
      </c>
      <c r="AC99" s="17">
        <f t="shared" si="27"/>
        <v>0</v>
      </c>
      <c r="AD99" s="17">
        <f t="shared" si="27"/>
        <v>14.839558759944968</v>
      </c>
      <c r="AE99" s="17">
        <f t="shared" si="27"/>
        <v>0</v>
      </c>
      <c r="AF99" s="17">
        <f t="shared" si="27"/>
        <v>0</v>
      </c>
      <c r="AG99" s="17">
        <f t="shared" si="27"/>
        <v>0</v>
      </c>
      <c r="AH99" s="17">
        <f t="shared" si="27"/>
        <v>28.59630335788944</v>
      </c>
      <c r="AI99" s="17">
        <f t="shared" si="27"/>
        <v>0</v>
      </c>
      <c r="AJ99" s="17">
        <f t="shared" si="27"/>
        <v>0</v>
      </c>
      <c r="AK99" s="167">
        <f t="shared" si="27"/>
        <v>0</v>
      </c>
      <c r="AL99" s="167">
        <f t="shared" si="27"/>
        <v>42.353047955833915</v>
      </c>
      <c r="AM99" s="17">
        <f t="shared" si="27"/>
        <v>0</v>
      </c>
    </row>
    <row r="100" spans="2:39" x14ac:dyDescent="0.25">
      <c r="B100" s="169"/>
      <c r="C100" s="3" t="s">
        <v>14</v>
      </c>
      <c r="D100" s="17">
        <f t="shared" ref="D100:AM100" si="28">D57*D79</f>
        <v>0</v>
      </c>
      <c r="E100" s="17">
        <f t="shared" si="28"/>
        <v>0</v>
      </c>
      <c r="F100" s="17">
        <f t="shared" si="28"/>
        <v>0</v>
      </c>
      <c r="G100" s="17">
        <f t="shared" si="28"/>
        <v>0</v>
      </c>
      <c r="H100" s="17">
        <f t="shared" si="28"/>
        <v>0</v>
      </c>
      <c r="I100" s="17">
        <f t="shared" si="28"/>
        <v>0</v>
      </c>
      <c r="J100" s="17">
        <f t="shared" si="28"/>
        <v>0</v>
      </c>
      <c r="K100" s="17">
        <f t="shared" si="28"/>
        <v>0</v>
      </c>
      <c r="L100" s="17">
        <f t="shared" si="28"/>
        <v>0</v>
      </c>
      <c r="M100" s="17">
        <f t="shared" si="28"/>
        <v>0</v>
      </c>
      <c r="N100" s="17">
        <f t="shared" si="28"/>
        <v>0</v>
      </c>
      <c r="O100" s="17">
        <f t="shared" si="28"/>
        <v>0</v>
      </c>
      <c r="P100" s="17">
        <f t="shared" si="28"/>
        <v>0</v>
      </c>
      <c r="Q100" s="17">
        <f t="shared" si="28"/>
        <v>0</v>
      </c>
      <c r="R100" s="17">
        <f t="shared" si="28"/>
        <v>0</v>
      </c>
      <c r="S100" s="17">
        <f t="shared" si="28"/>
        <v>0</v>
      </c>
      <c r="T100" s="17">
        <f t="shared" si="28"/>
        <v>0</v>
      </c>
      <c r="U100" s="17">
        <f t="shared" si="28"/>
        <v>0</v>
      </c>
      <c r="V100" s="17">
        <f t="shared" si="28"/>
        <v>0</v>
      </c>
      <c r="W100" s="17">
        <f t="shared" si="28"/>
        <v>0</v>
      </c>
      <c r="X100" s="17">
        <f t="shared" si="28"/>
        <v>0</v>
      </c>
      <c r="Y100" s="17">
        <f t="shared" si="28"/>
        <v>2.1</v>
      </c>
      <c r="Z100" s="17">
        <f t="shared" si="28"/>
        <v>0</v>
      </c>
      <c r="AA100" s="17">
        <f t="shared" si="28"/>
        <v>0</v>
      </c>
      <c r="AB100" s="17">
        <f t="shared" si="28"/>
        <v>0</v>
      </c>
      <c r="AC100" s="17">
        <f t="shared" si="28"/>
        <v>4.8999999999999995</v>
      </c>
      <c r="AD100" s="17">
        <f t="shared" si="28"/>
        <v>0</v>
      </c>
      <c r="AE100" s="17">
        <f t="shared" si="28"/>
        <v>0</v>
      </c>
      <c r="AF100" s="17">
        <f t="shared" si="28"/>
        <v>0</v>
      </c>
      <c r="AG100" s="17">
        <f t="shared" si="28"/>
        <v>15.725</v>
      </c>
      <c r="AH100" s="17">
        <f t="shared" si="28"/>
        <v>0</v>
      </c>
      <c r="AI100" s="17">
        <f t="shared" si="28"/>
        <v>0</v>
      </c>
      <c r="AJ100" s="17">
        <f t="shared" si="28"/>
        <v>0</v>
      </c>
      <c r="AK100" s="167">
        <f t="shared" si="28"/>
        <v>30</v>
      </c>
      <c r="AL100" s="167">
        <f t="shared" si="28"/>
        <v>0</v>
      </c>
      <c r="AM100" s="17">
        <f t="shared" si="28"/>
        <v>0</v>
      </c>
    </row>
    <row r="101" spans="2:39" x14ac:dyDescent="0.25">
      <c r="B101" s="169"/>
      <c r="C101" s="3" t="s">
        <v>15</v>
      </c>
      <c r="D101" s="17">
        <f t="shared" ref="D101:AM101" si="29">D58*D80</f>
        <v>0</v>
      </c>
      <c r="E101" s="17">
        <f t="shared" si="29"/>
        <v>0</v>
      </c>
      <c r="F101" s="17">
        <f t="shared" si="29"/>
        <v>2.0586019855611193</v>
      </c>
      <c r="G101" s="17">
        <f t="shared" si="29"/>
        <v>0</v>
      </c>
      <c r="H101" s="17">
        <f t="shared" si="29"/>
        <v>0</v>
      </c>
      <c r="I101" s="17">
        <f t="shared" si="29"/>
        <v>0</v>
      </c>
      <c r="J101" s="17">
        <f t="shared" si="29"/>
        <v>3.1793009927805596</v>
      </c>
      <c r="K101" s="17">
        <f t="shared" si="29"/>
        <v>0</v>
      </c>
      <c r="L101" s="17">
        <f t="shared" si="29"/>
        <v>0</v>
      </c>
      <c r="M101" s="17">
        <f t="shared" si="29"/>
        <v>0</v>
      </c>
      <c r="N101" s="17">
        <f t="shared" si="29"/>
        <v>4.3</v>
      </c>
      <c r="O101" s="17">
        <f t="shared" si="29"/>
        <v>0</v>
      </c>
      <c r="P101" s="17">
        <f t="shared" si="29"/>
        <v>0</v>
      </c>
      <c r="Q101" s="17">
        <f t="shared" si="29"/>
        <v>0</v>
      </c>
      <c r="R101" s="17">
        <f t="shared" si="29"/>
        <v>5.6</v>
      </c>
      <c r="S101" s="17">
        <f t="shared" si="29"/>
        <v>0</v>
      </c>
      <c r="T101" s="17">
        <f t="shared" si="29"/>
        <v>0</v>
      </c>
      <c r="U101" s="17">
        <f t="shared" si="29"/>
        <v>0</v>
      </c>
      <c r="V101" s="17">
        <f t="shared" si="29"/>
        <v>6.9</v>
      </c>
      <c r="W101" s="17">
        <f t="shared" si="29"/>
        <v>0</v>
      </c>
      <c r="X101" s="17">
        <f t="shared" si="29"/>
        <v>0</v>
      </c>
      <c r="Y101" s="17">
        <f t="shared" si="29"/>
        <v>0</v>
      </c>
      <c r="Z101" s="17">
        <f t="shared" si="29"/>
        <v>4.454132084243672</v>
      </c>
      <c r="AA101" s="17">
        <f t="shared" si="29"/>
        <v>0</v>
      </c>
      <c r="AB101" s="17">
        <f t="shared" si="29"/>
        <v>0</v>
      </c>
      <c r="AC101" s="17">
        <f t="shared" si="29"/>
        <v>0</v>
      </c>
      <c r="AD101" s="17">
        <f t="shared" si="29"/>
        <v>6.8496621829262248</v>
      </c>
      <c r="AE101" s="17">
        <f t="shared" si="29"/>
        <v>0</v>
      </c>
      <c r="AF101" s="17">
        <f t="shared" si="29"/>
        <v>0</v>
      </c>
      <c r="AG101" s="17">
        <f t="shared" si="29"/>
        <v>0</v>
      </c>
      <c r="AH101" s="17">
        <f t="shared" si="29"/>
        <v>12.896266554958585</v>
      </c>
      <c r="AI101" s="17">
        <f t="shared" si="29"/>
        <v>0</v>
      </c>
      <c r="AJ101" s="17">
        <f t="shared" si="29"/>
        <v>0</v>
      </c>
      <c r="AK101" s="167">
        <f t="shared" si="29"/>
        <v>0</v>
      </c>
      <c r="AL101" s="167">
        <f t="shared" si="29"/>
        <v>18.942870926990945</v>
      </c>
      <c r="AM101" s="17">
        <f t="shared" si="29"/>
        <v>0</v>
      </c>
    </row>
    <row r="102" spans="2:39" ht="12.45" customHeight="1" x14ac:dyDescent="0.25">
      <c r="B102" s="169" t="s">
        <v>16</v>
      </c>
      <c r="C102" s="3" t="s">
        <v>17</v>
      </c>
      <c r="D102" s="17">
        <f t="shared" ref="D102:AM102" si="30">D59*D81</f>
        <v>0</v>
      </c>
      <c r="E102" s="17">
        <f t="shared" si="30"/>
        <v>0</v>
      </c>
      <c r="F102" s="17">
        <f t="shared" si="30"/>
        <v>0.17899999999999999</v>
      </c>
      <c r="G102" s="17">
        <f t="shared" si="30"/>
        <v>0</v>
      </c>
      <c r="H102" s="17">
        <f t="shared" si="30"/>
        <v>0</v>
      </c>
      <c r="I102" s="17">
        <f t="shared" si="30"/>
        <v>0</v>
      </c>
      <c r="J102" s="17">
        <f t="shared" si="30"/>
        <v>0.58344827586206893</v>
      </c>
      <c r="K102" s="17">
        <f t="shared" si="30"/>
        <v>0</v>
      </c>
      <c r="L102" s="17">
        <f t="shared" si="30"/>
        <v>0</v>
      </c>
      <c r="M102" s="17">
        <f t="shared" si="30"/>
        <v>0</v>
      </c>
      <c r="N102" s="17">
        <f t="shared" si="30"/>
        <v>0.83275862068965523</v>
      </c>
      <c r="O102" s="17">
        <f t="shared" si="30"/>
        <v>0</v>
      </c>
      <c r="P102" s="17">
        <f t="shared" si="30"/>
        <v>0</v>
      </c>
      <c r="Q102" s="17">
        <f t="shared" si="30"/>
        <v>0</v>
      </c>
      <c r="R102" s="17">
        <f t="shared" si="30"/>
        <v>1.3313793103448277</v>
      </c>
      <c r="S102" s="17">
        <f t="shared" si="30"/>
        <v>0</v>
      </c>
      <c r="T102" s="17">
        <f t="shared" si="30"/>
        <v>0</v>
      </c>
      <c r="U102" s="17">
        <f t="shared" si="30"/>
        <v>0</v>
      </c>
      <c r="V102" s="17">
        <f t="shared" si="30"/>
        <v>1.83</v>
      </c>
      <c r="W102" s="17">
        <f t="shared" si="30"/>
        <v>0</v>
      </c>
      <c r="X102" s="17">
        <f t="shared" si="30"/>
        <v>0</v>
      </c>
      <c r="Y102" s="17">
        <f t="shared" si="30"/>
        <v>0</v>
      </c>
      <c r="Z102" s="17">
        <f t="shared" si="30"/>
        <v>0.58344827586206893</v>
      </c>
      <c r="AA102" s="17">
        <f t="shared" si="30"/>
        <v>0</v>
      </c>
      <c r="AB102" s="17">
        <f t="shared" si="30"/>
        <v>0</v>
      </c>
      <c r="AC102" s="17">
        <f t="shared" si="30"/>
        <v>0</v>
      </c>
      <c r="AD102" s="17">
        <f t="shared" si="30"/>
        <v>0.83275862068965523</v>
      </c>
      <c r="AE102" s="17">
        <f t="shared" si="30"/>
        <v>0</v>
      </c>
      <c r="AF102" s="17">
        <f t="shared" si="30"/>
        <v>0</v>
      </c>
      <c r="AG102" s="17">
        <f t="shared" si="30"/>
        <v>0</v>
      </c>
      <c r="AH102" s="17">
        <f t="shared" si="30"/>
        <v>1.3313793103448277</v>
      </c>
      <c r="AI102" s="17">
        <f t="shared" si="30"/>
        <v>0</v>
      </c>
      <c r="AJ102" s="17">
        <f t="shared" si="30"/>
        <v>0</v>
      </c>
      <c r="AK102" s="17">
        <f t="shared" si="30"/>
        <v>0</v>
      </c>
      <c r="AL102" s="17">
        <f t="shared" si="30"/>
        <v>1.83</v>
      </c>
      <c r="AM102" s="17">
        <f t="shared" si="30"/>
        <v>0</v>
      </c>
    </row>
    <row r="103" spans="2:39" x14ac:dyDescent="0.25">
      <c r="B103" s="169"/>
      <c r="C103" s="3" t="s">
        <v>18</v>
      </c>
      <c r="D103" s="17">
        <f t="shared" ref="D103:AM104" si="31">D60*D82</f>
        <v>0</v>
      </c>
      <c r="E103" s="17">
        <f t="shared" si="31"/>
        <v>0</v>
      </c>
      <c r="F103" s="17">
        <f t="shared" si="31"/>
        <v>0.11799999999999999</v>
      </c>
      <c r="G103" s="17">
        <f t="shared" si="31"/>
        <v>0</v>
      </c>
      <c r="H103" s="17">
        <f t="shared" si="31"/>
        <v>0</v>
      </c>
      <c r="I103" s="17">
        <f t="shared" si="31"/>
        <v>0</v>
      </c>
      <c r="J103" s="17">
        <f t="shared" si="31"/>
        <v>0.48724137931034484</v>
      </c>
      <c r="K103" s="17">
        <f t="shared" si="31"/>
        <v>0</v>
      </c>
      <c r="L103" s="17">
        <f t="shared" si="31"/>
        <v>0</v>
      </c>
      <c r="M103" s="17">
        <f t="shared" si="31"/>
        <v>0</v>
      </c>
      <c r="N103" s="17">
        <f t="shared" si="31"/>
        <v>1.6768965517241379</v>
      </c>
      <c r="O103" s="17">
        <f t="shared" si="31"/>
        <v>0</v>
      </c>
      <c r="P103" s="17">
        <f t="shared" si="31"/>
        <v>0</v>
      </c>
      <c r="Q103" s="17">
        <f t="shared" si="31"/>
        <v>0</v>
      </c>
      <c r="R103" s="17">
        <f t="shared" si="31"/>
        <v>1.6768965517241379</v>
      </c>
      <c r="S103" s="17">
        <f t="shared" si="31"/>
        <v>0</v>
      </c>
      <c r="T103" s="17">
        <f t="shared" si="31"/>
        <v>0</v>
      </c>
      <c r="U103" s="17">
        <f t="shared" si="31"/>
        <v>0</v>
      </c>
      <c r="V103" s="17">
        <f t="shared" si="31"/>
        <v>2.4700000000000002</v>
      </c>
      <c r="W103" s="17">
        <f t="shared" si="31"/>
        <v>0</v>
      </c>
      <c r="X103" s="17">
        <f t="shared" si="31"/>
        <v>0</v>
      </c>
      <c r="Y103" s="17">
        <f t="shared" si="31"/>
        <v>0</v>
      </c>
      <c r="Z103" s="17">
        <f t="shared" si="31"/>
        <v>0.48724137931034484</v>
      </c>
      <c r="AA103" s="17">
        <f t="shared" si="31"/>
        <v>0</v>
      </c>
      <c r="AB103" s="17">
        <f t="shared" si="31"/>
        <v>0</v>
      </c>
      <c r="AC103" s="17">
        <f t="shared" si="31"/>
        <v>0</v>
      </c>
      <c r="AD103" s="17">
        <f t="shared" si="31"/>
        <v>0.883793103448276</v>
      </c>
      <c r="AE103" s="17">
        <f t="shared" si="31"/>
        <v>0</v>
      </c>
      <c r="AF103" s="17">
        <f t="shared" si="31"/>
        <v>0</v>
      </c>
      <c r="AG103" s="17">
        <f t="shared" si="31"/>
        <v>0</v>
      </c>
      <c r="AH103" s="17">
        <f t="shared" si="31"/>
        <v>1.6768965517241379</v>
      </c>
      <c r="AI103" s="17">
        <f t="shared" si="31"/>
        <v>0</v>
      </c>
      <c r="AJ103" s="17">
        <f t="shared" si="31"/>
        <v>0</v>
      </c>
      <c r="AK103" s="17">
        <f t="shared" si="31"/>
        <v>0</v>
      </c>
      <c r="AL103" s="17">
        <f t="shared" si="31"/>
        <v>2.4700000000000002</v>
      </c>
      <c r="AM103" s="17">
        <f t="shared" si="31"/>
        <v>0</v>
      </c>
    </row>
    <row r="104" spans="2:39" x14ac:dyDescent="0.25">
      <c r="B104" s="169"/>
      <c r="C104" s="3" t="s">
        <v>221</v>
      </c>
      <c r="D104" s="17">
        <f t="shared" si="31"/>
        <v>0</v>
      </c>
      <c r="E104" s="17">
        <f t="shared" si="31"/>
        <v>4</v>
      </c>
      <c r="F104" s="17">
        <f t="shared" si="31"/>
        <v>0</v>
      </c>
      <c r="G104" s="17">
        <f t="shared" si="31"/>
        <v>0</v>
      </c>
      <c r="H104" s="17">
        <f t="shared" si="31"/>
        <v>0</v>
      </c>
      <c r="I104" s="17">
        <f t="shared" si="31"/>
        <v>4</v>
      </c>
      <c r="J104" s="17">
        <f t="shared" si="31"/>
        <v>0</v>
      </c>
      <c r="K104" s="17">
        <f t="shared" si="31"/>
        <v>0</v>
      </c>
      <c r="L104" s="17">
        <f t="shared" si="31"/>
        <v>0</v>
      </c>
      <c r="M104" s="17">
        <f t="shared" si="31"/>
        <v>4</v>
      </c>
      <c r="N104" s="17">
        <f t="shared" si="31"/>
        <v>0</v>
      </c>
      <c r="O104" s="17">
        <f t="shared" si="31"/>
        <v>0</v>
      </c>
      <c r="P104" s="17">
        <f t="shared" si="31"/>
        <v>0</v>
      </c>
      <c r="Q104" s="17">
        <f t="shared" si="31"/>
        <v>4</v>
      </c>
      <c r="R104" s="17">
        <f t="shared" si="31"/>
        <v>0</v>
      </c>
      <c r="S104" s="17">
        <f t="shared" si="31"/>
        <v>0</v>
      </c>
      <c r="T104" s="17">
        <f t="shared" si="31"/>
        <v>0</v>
      </c>
      <c r="U104" s="17">
        <f t="shared" si="31"/>
        <v>4</v>
      </c>
      <c r="V104" s="17">
        <f t="shared" si="31"/>
        <v>0</v>
      </c>
      <c r="W104" s="17">
        <f t="shared" si="31"/>
        <v>0</v>
      </c>
      <c r="X104" s="17">
        <f t="shared" si="31"/>
        <v>0</v>
      </c>
      <c r="Y104" s="17">
        <f t="shared" si="31"/>
        <v>4</v>
      </c>
      <c r="Z104" s="17">
        <f t="shared" si="31"/>
        <v>0</v>
      </c>
      <c r="AA104" s="17">
        <f t="shared" si="31"/>
        <v>0</v>
      </c>
      <c r="AB104" s="17">
        <f t="shared" si="31"/>
        <v>0</v>
      </c>
      <c r="AC104" s="17">
        <f t="shared" si="31"/>
        <v>4</v>
      </c>
      <c r="AD104" s="17">
        <f t="shared" si="31"/>
        <v>0</v>
      </c>
      <c r="AE104" s="17">
        <f t="shared" si="31"/>
        <v>0</v>
      </c>
      <c r="AF104" s="17">
        <f t="shared" si="31"/>
        <v>0</v>
      </c>
      <c r="AG104" s="17">
        <f t="shared" si="31"/>
        <v>4</v>
      </c>
      <c r="AH104" s="17">
        <f t="shared" si="31"/>
        <v>0</v>
      </c>
      <c r="AI104" s="17">
        <f t="shared" si="31"/>
        <v>0</v>
      </c>
      <c r="AJ104" s="17">
        <f t="shared" si="31"/>
        <v>0</v>
      </c>
      <c r="AK104" s="17">
        <f t="shared" si="31"/>
        <v>4</v>
      </c>
      <c r="AL104" s="17">
        <f t="shared" si="31"/>
        <v>0</v>
      </c>
      <c r="AM104" s="17">
        <f t="shared" si="31"/>
        <v>0</v>
      </c>
    </row>
    <row r="105" spans="2:39" x14ac:dyDescent="0.25">
      <c r="B105" s="169"/>
      <c r="C105" s="3" t="s">
        <v>19</v>
      </c>
      <c r="D105" s="17">
        <f t="shared" ref="D105:AM105" si="32">D62*D84</f>
        <v>0</v>
      </c>
      <c r="E105" s="17">
        <f t="shared" si="32"/>
        <v>0</v>
      </c>
      <c r="F105" s="17">
        <f t="shared" si="32"/>
        <v>0.26903363502394473</v>
      </c>
      <c r="G105" s="17">
        <f t="shared" si="32"/>
        <v>0</v>
      </c>
      <c r="H105" s="17">
        <f t="shared" si="32"/>
        <v>0</v>
      </c>
      <c r="I105" s="17">
        <f t="shared" si="32"/>
        <v>0</v>
      </c>
      <c r="J105" s="17">
        <f t="shared" si="32"/>
        <v>0.35</v>
      </c>
      <c r="K105" s="17">
        <f t="shared" si="32"/>
        <v>0</v>
      </c>
      <c r="L105" s="17">
        <f t="shared" si="32"/>
        <v>0</v>
      </c>
      <c r="M105" s="17">
        <f t="shared" si="32"/>
        <v>0</v>
      </c>
      <c r="N105" s="17">
        <f t="shared" si="32"/>
        <v>0.4</v>
      </c>
      <c r="O105" s="17">
        <f t="shared" si="32"/>
        <v>0</v>
      </c>
      <c r="P105" s="17">
        <f t="shared" si="32"/>
        <v>0</v>
      </c>
      <c r="Q105" s="17">
        <f t="shared" si="32"/>
        <v>0</v>
      </c>
      <c r="R105" s="17">
        <f t="shared" si="32"/>
        <v>0.4</v>
      </c>
      <c r="S105" s="17">
        <f t="shared" si="32"/>
        <v>0</v>
      </c>
      <c r="T105" s="17">
        <f t="shared" si="32"/>
        <v>0</v>
      </c>
      <c r="U105" s="17">
        <f t="shared" si="32"/>
        <v>0</v>
      </c>
      <c r="V105" s="17">
        <f t="shared" si="32"/>
        <v>0.4</v>
      </c>
      <c r="W105" s="17">
        <f t="shared" si="32"/>
        <v>0</v>
      </c>
      <c r="X105" s="17">
        <f t="shared" si="32"/>
        <v>0</v>
      </c>
      <c r="Y105" s="17">
        <f t="shared" si="32"/>
        <v>0</v>
      </c>
      <c r="Z105" s="17">
        <f t="shared" si="32"/>
        <v>0.4683588676877819</v>
      </c>
      <c r="AA105" s="17">
        <f t="shared" si="32"/>
        <v>0</v>
      </c>
      <c r="AB105" s="17">
        <f t="shared" si="32"/>
        <v>0</v>
      </c>
      <c r="AC105" s="17">
        <f t="shared" si="32"/>
        <v>0</v>
      </c>
      <c r="AD105" s="17">
        <f t="shared" si="32"/>
        <v>0.63671773537556386</v>
      </c>
      <c r="AE105" s="17">
        <f t="shared" si="32"/>
        <v>0</v>
      </c>
      <c r="AF105" s="17">
        <f t="shared" si="32"/>
        <v>0</v>
      </c>
      <c r="AG105" s="17">
        <f t="shared" si="32"/>
        <v>0</v>
      </c>
      <c r="AH105" s="17">
        <f t="shared" si="32"/>
        <v>0.96330999197293798</v>
      </c>
      <c r="AI105" s="17">
        <f t="shared" si="32"/>
        <v>0</v>
      </c>
      <c r="AJ105" s="17">
        <f t="shared" si="32"/>
        <v>0</v>
      </c>
      <c r="AK105" s="17">
        <f t="shared" si="32"/>
        <v>0</v>
      </c>
      <c r="AL105" s="17">
        <f t="shared" si="32"/>
        <v>1.2899022485703122</v>
      </c>
      <c r="AM105" s="17">
        <f t="shared" si="32"/>
        <v>0</v>
      </c>
    </row>
    <row r="106" spans="2:39" x14ac:dyDescent="0.25">
      <c r="B106" s="169"/>
      <c r="C106" s="7" t="s">
        <v>20</v>
      </c>
      <c r="D106" s="17">
        <f t="shared" ref="D106:AM106" si="33">D63*D85</f>
        <v>0</v>
      </c>
      <c r="E106" s="17">
        <f t="shared" si="33"/>
        <v>0</v>
      </c>
      <c r="F106" s="17">
        <f t="shared" si="33"/>
        <v>0.247</v>
      </c>
      <c r="G106" s="17">
        <f t="shared" si="33"/>
        <v>0</v>
      </c>
      <c r="H106" s="17">
        <f t="shared" si="33"/>
        <v>0</v>
      </c>
      <c r="I106" s="17">
        <f t="shared" si="33"/>
        <v>0</v>
      </c>
      <c r="J106" s="17">
        <f t="shared" si="33"/>
        <v>0.497</v>
      </c>
      <c r="K106" s="17">
        <f t="shared" si="33"/>
        <v>0</v>
      </c>
      <c r="L106" s="17">
        <f t="shared" si="33"/>
        <v>0</v>
      </c>
      <c r="M106" s="17">
        <f t="shared" si="33"/>
        <v>0</v>
      </c>
      <c r="N106" s="17">
        <f t="shared" si="33"/>
        <v>1.584137931034483</v>
      </c>
      <c r="O106" s="17">
        <f t="shared" si="33"/>
        <v>0</v>
      </c>
      <c r="P106" s="17">
        <f t="shared" si="33"/>
        <v>0</v>
      </c>
      <c r="Q106" s="17">
        <f t="shared" si="33"/>
        <v>0</v>
      </c>
      <c r="R106" s="17">
        <f t="shared" si="33"/>
        <v>2.7920689655172413</v>
      </c>
      <c r="S106" s="17">
        <f t="shared" si="33"/>
        <v>0</v>
      </c>
      <c r="T106" s="17">
        <f t="shared" si="33"/>
        <v>0</v>
      </c>
      <c r="U106" s="17">
        <f t="shared" si="33"/>
        <v>0</v>
      </c>
      <c r="V106" s="17">
        <f t="shared" si="33"/>
        <v>4</v>
      </c>
      <c r="W106" s="17">
        <f t="shared" si="33"/>
        <v>0</v>
      </c>
      <c r="X106" s="17">
        <f t="shared" si="33"/>
        <v>0</v>
      </c>
      <c r="Y106" s="17">
        <f t="shared" si="33"/>
        <v>0</v>
      </c>
      <c r="Z106" s="17">
        <f t="shared" si="33"/>
        <v>0.98017241379310338</v>
      </c>
      <c r="AA106" s="17">
        <f t="shared" si="33"/>
        <v>0</v>
      </c>
      <c r="AB106" s="17">
        <f t="shared" si="33"/>
        <v>0</v>
      </c>
      <c r="AC106" s="17">
        <f t="shared" si="33"/>
        <v>0</v>
      </c>
      <c r="AD106" s="17">
        <f t="shared" si="33"/>
        <v>1.584137931034483</v>
      </c>
      <c r="AE106" s="17">
        <f t="shared" si="33"/>
        <v>0</v>
      </c>
      <c r="AF106" s="17">
        <f t="shared" si="33"/>
        <v>0</v>
      </c>
      <c r="AG106" s="17">
        <f t="shared" si="33"/>
        <v>0</v>
      </c>
      <c r="AH106" s="17">
        <f t="shared" si="33"/>
        <v>2.7920689655172413</v>
      </c>
      <c r="AI106" s="17">
        <f t="shared" si="33"/>
        <v>0</v>
      </c>
      <c r="AJ106" s="17">
        <f t="shared" si="33"/>
        <v>0</v>
      </c>
      <c r="AK106" s="17">
        <f t="shared" si="33"/>
        <v>0</v>
      </c>
      <c r="AL106" s="17">
        <f t="shared" si="33"/>
        <v>4</v>
      </c>
      <c r="AM106" s="17">
        <f t="shared" si="33"/>
        <v>0</v>
      </c>
    </row>
    <row r="107" spans="2:39" ht="14.4" x14ac:dyDescent="0.3">
      <c r="B107" s="8" t="s">
        <v>21</v>
      </c>
      <c r="C107" s="3" t="s">
        <v>21</v>
      </c>
      <c r="D107" s="17">
        <f t="shared" ref="D107:AM107" si="34">D64*D86</f>
        <v>0</v>
      </c>
      <c r="E107" s="17">
        <f t="shared" si="34"/>
        <v>0</v>
      </c>
      <c r="F107" s="17">
        <f t="shared" si="34"/>
        <v>0</v>
      </c>
      <c r="G107" s="17">
        <f t="shared" si="34"/>
        <v>0</v>
      </c>
      <c r="H107" s="17">
        <f t="shared" si="34"/>
        <v>0</v>
      </c>
      <c r="I107" s="17">
        <f t="shared" si="34"/>
        <v>0</v>
      </c>
      <c r="J107" s="17">
        <f t="shared" si="34"/>
        <v>0</v>
      </c>
      <c r="K107" s="17">
        <f t="shared" si="34"/>
        <v>0</v>
      </c>
      <c r="L107" s="17">
        <f t="shared" si="34"/>
        <v>0</v>
      </c>
      <c r="M107" s="17">
        <f t="shared" si="34"/>
        <v>0</v>
      </c>
      <c r="N107" s="17">
        <f t="shared" si="34"/>
        <v>0</v>
      </c>
      <c r="O107" s="17">
        <f t="shared" si="34"/>
        <v>0</v>
      </c>
      <c r="P107" s="17">
        <f t="shared" si="34"/>
        <v>0</v>
      </c>
      <c r="Q107" s="17">
        <f t="shared" si="34"/>
        <v>0</v>
      </c>
      <c r="R107" s="17">
        <f t="shared" si="34"/>
        <v>0</v>
      </c>
      <c r="S107" s="17">
        <f t="shared" si="34"/>
        <v>0</v>
      </c>
      <c r="T107" s="17">
        <f t="shared" si="34"/>
        <v>0</v>
      </c>
      <c r="U107" s="17">
        <f t="shared" si="34"/>
        <v>0</v>
      </c>
      <c r="V107" s="17">
        <f t="shared" si="34"/>
        <v>0</v>
      </c>
      <c r="W107" s="17">
        <f t="shared" si="34"/>
        <v>0</v>
      </c>
      <c r="X107" s="17">
        <f t="shared" si="34"/>
        <v>0</v>
      </c>
      <c r="Y107" s="17">
        <f t="shared" si="34"/>
        <v>0</v>
      </c>
      <c r="Z107" s="17">
        <f t="shared" si="34"/>
        <v>0</v>
      </c>
      <c r="AA107" s="17">
        <f t="shared" si="34"/>
        <v>0</v>
      </c>
      <c r="AB107" s="17">
        <f t="shared" si="34"/>
        <v>0</v>
      </c>
      <c r="AC107" s="17">
        <f t="shared" si="34"/>
        <v>0</v>
      </c>
      <c r="AD107" s="17">
        <f t="shared" si="34"/>
        <v>0</v>
      </c>
      <c r="AE107" s="17">
        <f t="shared" si="34"/>
        <v>0</v>
      </c>
      <c r="AF107" s="17">
        <f t="shared" si="34"/>
        <v>0</v>
      </c>
      <c r="AG107" s="17">
        <f t="shared" si="34"/>
        <v>0</v>
      </c>
      <c r="AH107" s="17">
        <f t="shared" si="34"/>
        <v>0</v>
      </c>
      <c r="AI107" s="17">
        <f t="shared" si="34"/>
        <v>0</v>
      </c>
      <c r="AJ107" s="17">
        <f t="shared" si="34"/>
        <v>0</v>
      </c>
      <c r="AK107" s="17">
        <f t="shared" si="34"/>
        <v>0</v>
      </c>
      <c r="AL107" s="17">
        <f t="shared" si="34"/>
        <v>0</v>
      </c>
      <c r="AM107" s="17">
        <f t="shared" si="34"/>
        <v>0</v>
      </c>
    </row>
    <row r="108" spans="2:39" x14ac:dyDescent="0.25">
      <c r="C108" s="7" t="s">
        <v>22</v>
      </c>
      <c r="D108" s="18">
        <f t="shared" ref="D108:AM108" si="35">SUM(D92:D107)</f>
        <v>132.19579818797212</v>
      </c>
      <c r="E108" s="18">
        <f t="shared" si="35"/>
        <v>39.147263567165062</v>
      </c>
      <c r="F108" s="18">
        <f t="shared" si="35"/>
        <v>7.1525630383470054</v>
      </c>
      <c r="G108" s="18">
        <f t="shared" si="35"/>
        <v>0</v>
      </c>
      <c r="H108" s="18">
        <f t="shared" si="35"/>
        <v>143.76513490461434</v>
      </c>
      <c r="I108" s="18">
        <f t="shared" si="35"/>
        <v>40.040393390113906</v>
      </c>
      <c r="J108" s="18">
        <f t="shared" si="35"/>
        <v>10.445725416501853</v>
      </c>
      <c r="K108" s="18">
        <f t="shared" si="35"/>
        <v>0</v>
      </c>
      <c r="L108" s="18">
        <f t="shared" si="35"/>
        <v>151.45402341324538</v>
      </c>
      <c r="M108" s="18">
        <f t="shared" si="35"/>
        <v>40.200000000000003</v>
      </c>
      <c r="N108" s="18">
        <f t="shared" si="35"/>
        <v>17.193793103448275</v>
      </c>
      <c r="O108" s="18">
        <f t="shared" si="35"/>
        <v>0</v>
      </c>
      <c r="P108" s="18">
        <f t="shared" si="35"/>
        <v>153.4730106058031</v>
      </c>
      <c r="Q108" s="18">
        <f t="shared" si="35"/>
        <v>38.75</v>
      </c>
      <c r="R108" s="18">
        <f t="shared" si="35"/>
        <v>24.550344827586208</v>
      </c>
      <c r="S108" s="18">
        <f t="shared" si="35"/>
        <v>0</v>
      </c>
      <c r="T108" s="18">
        <f t="shared" si="35"/>
        <v>152.1956768393585</v>
      </c>
      <c r="U108" s="18">
        <f t="shared" si="35"/>
        <v>37.299999999999997</v>
      </c>
      <c r="V108" s="18">
        <f t="shared" si="35"/>
        <v>32.699999999999996</v>
      </c>
      <c r="W108" s="18">
        <f t="shared" si="35"/>
        <v>0</v>
      </c>
      <c r="X108" s="18">
        <f t="shared" si="35"/>
        <v>146.8925618968386</v>
      </c>
      <c r="Y108" s="18">
        <f t="shared" si="35"/>
        <v>44.734324997436772</v>
      </c>
      <c r="Z108" s="18">
        <f t="shared" si="35"/>
        <v>20.178500308421686</v>
      </c>
      <c r="AA108" s="18">
        <f t="shared" si="35"/>
        <v>0</v>
      </c>
      <c r="AB108" s="18">
        <f t="shared" si="35"/>
        <v>141.96977622353438</v>
      </c>
      <c r="AC108" s="18">
        <f t="shared" si="35"/>
        <v>50.399657398711895</v>
      </c>
      <c r="AD108" s="18">
        <f t="shared" si="35"/>
        <v>35.009867422396802</v>
      </c>
      <c r="AE108" s="18">
        <f t="shared" si="35"/>
        <v>0.49067114338134038</v>
      </c>
      <c r="AF108" s="18">
        <f t="shared" si="35"/>
        <v>131.39011042857965</v>
      </c>
      <c r="AG108" s="18">
        <f t="shared" si="35"/>
        <v>68.78196003097672</v>
      </c>
      <c r="AH108" s="18">
        <f t="shared" si="35"/>
        <v>63.389459868063561</v>
      </c>
      <c r="AI108" s="18">
        <f t="shared" si="35"/>
        <v>1.373879201467753</v>
      </c>
      <c r="AJ108" s="18">
        <f t="shared" si="35"/>
        <v>115.75706424713773</v>
      </c>
      <c r="AK108" s="18">
        <f t="shared" si="35"/>
        <v>90.212736440019839</v>
      </c>
      <c r="AL108" s="18">
        <f t="shared" si="35"/>
        <v>93.949955719227233</v>
      </c>
      <c r="AM108" s="18">
        <f t="shared" si="35"/>
        <v>5.278394824924769</v>
      </c>
    </row>
    <row r="111" spans="2:39" x14ac:dyDescent="0.25">
      <c r="D111" s="10" t="s">
        <v>24</v>
      </c>
      <c r="E111" s="170" t="s">
        <v>25</v>
      </c>
      <c r="F111" s="170"/>
      <c r="G111" s="170"/>
      <c r="H111" s="170"/>
      <c r="I111" s="170" t="s">
        <v>258</v>
      </c>
      <c r="J111" s="170"/>
      <c r="K111" s="170"/>
      <c r="L111" s="170"/>
    </row>
    <row r="112" spans="2:39" ht="14.4" x14ac:dyDescent="0.3">
      <c r="C112" s="11" t="s">
        <v>31</v>
      </c>
      <c r="D112" s="10">
        <v>2019</v>
      </c>
      <c r="E112" s="10">
        <v>2025</v>
      </c>
      <c r="F112" s="10">
        <v>2030</v>
      </c>
      <c r="G112" s="10">
        <v>2040</v>
      </c>
      <c r="H112" s="10">
        <v>2050</v>
      </c>
      <c r="I112" s="10">
        <v>2025</v>
      </c>
      <c r="J112" s="10">
        <v>2030</v>
      </c>
      <c r="K112" s="10">
        <v>2040</v>
      </c>
      <c r="L112" s="10">
        <v>2050</v>
      </c>
    </row>
    <row r="113" spans="3:12" ht="14.4" x14ac:dyDescent="0.3">
      <c r="C113" s="11" t="s">
        <v>32</v>
      </c>
      <c r="D113" s="19">
        <f>SUM(D92:D107)</f>
        <v>132.19579818797212</v>
      </c>
      <c r="E113" s="19">
        <f>SUM(H92:H107)</f>
        <v>143.76513490461434</v>
      </c>
      <c r="F113" s="19">
        <f>SUM(L92:L107)</f>
        <v>151.45402341324538</v>
      </c>
      <c r="G113" s="19">
        <f>SUM(P92:P107)</f>
        <v>153.4730106058031</v>
      </c>
      <c r="H113" s="19">
        <f>SUM(T92:T107)</f>
        <v>152.1956768393585</v>
      </c>
      <c r="I113" s="19">
        <f>SUM(X92:X107)</f>
        <v>146.8925618968386</v>
      </c>
      <c r="J113" s="19">
        <f>SUM(AB92:AB107)</f>
        <v>141.96977622353438</v>
      </c>
      <c r="K113" s="19">
        <f>SUM(AF92:AF107)</f>
        <v>131.39011042857965</v>
      </c>
      <c r="L113" s="19">
        <f>SUM(AJ92:AJ107)</f>
        <v>115.75706424713773</v>
      </c>
    </row>
    <row r="114" spans="3:12" ht="14.4" x14ac:dyDescent="0.3">
      <c r="C114" s="11" t="s">
        <v>33</v>
      </c>
      <c r="D114" s="19">
        <f>SUM(E92:E107)</f>
        <v>39.147263567165062</v>
      </c>
      <c r="E114" s="19">
        <f>SUM(I92:I107)</f>
        <v>40.040393390113906</v>
      </c>
      <c r="F114" s="19">
        <f>SUM(M92:M107)</f>
        <v>40.200000000000003</v>
      </c>
      <c r="G114" s="19">
        <f>SUM(Q92:Q107)</f>
        <v>38.75</v>
      </c>
      <c r="H114" s="19">
        <f>SUM(U92:U107)</f>
        <v>37.299999999999997</v>
      </c>
      <c r="I114" s="19">
        <f>SUM(Y92:Y107)</f>
        <v>44.734324997436772</v>
      </c>
      <c r="J114" s="19">
        <f>SUM(AC92:AC107)</f>
        <v>50.399657398711895</v>
      </c>
      <c r="K114" s="19">
        <f>SUM(AG92:AG107)</f>
        <v>68.78196003097672</v>
      </c>
      <c r="L114" s="19">
        <f>SUM(AK92:AK107)</f>
        <v>90.212736440019839</v>
      </c>
    </row>
    <row r="115" spans="3:12" ht="14.4" x14ac:dyDescent="0.3">
      <c r="C115" s="11" t="s">
        <v>34</v>
      </c>
      <c r="D115" s="19">
        <f>SUM(F92:G107)</f>
        <v>7.1525630383470054</v>
      </c>
      <c r="E115" s="19">
        <f>SUM(J92:K107)</f>
        <v>10.445725416501853</v>
      </c>
      <c r="F115" s="19">
        <f>SUM(N92:O107)</f>
        <v>17.193793103448275</v>
      </c>
      <c r="G115" s="19">
        <f>SUM(R92:S107)</f>
        <v>24.550344827586208</v>
      </c>
      <c r="H115" s="19">
        <f>SUM(V92:W107)</f>
        <v>32.699999999999996</v>
      </c>
      <c r="I115" s="19">
        <f>SUM(Z92:AA107)</f>
        <v>20.178500308421686</v>
      </c>
      <c r="J115" s="19">
        <f>SUM(AD92:AE107)</f>
        <v>35.500538565778143</v>
      </c>
      <c r="K115" s="19">
        <f>SUM(AH92:AI107)</f>
        <v>64.763339069531312</v>
      </c>
      <c r="L115" s="19">
        <f>SUM(AL92:AM107)</f>
        <v>99.228350544152008</v>
      </c>
    </row>
    <row r="116" spans="3:12" ht="14.4" x14ac:dyDescent="0.3">
      <c r="C116" s="11" t="s">
        <v>35</v>
      </c>
      <c r="D116" s="19">
        <f>SUM(D113:D115)</f>
        <v>178.49562479348418</v>
      </c>
      <c r="E116" s="19">
        <f t="shared" ref="E116:L116" si="36">SUM(E113:E115)</f>
        <v>194.25125371123011</v>
      </c>
      <c r="F116" s="19">
        <f t="shared" si="36"/>
        <v>208.84781651669368</v>
      </c>
      <c r="G116" s="19">
        <f t="shared" si="36"/>
        <v>216.7733554333893</v>
      </c>
      <c r="H116" s="19">
        <f t="shared" si="36"/>
        <v>222.1956768393585</v>
      </c>
      <c r="I116" s="19">
        <f t="shared" si="36"/>
        <v>211.80538720269706</v>
      </c>
      <c r="J116" s="19">
        <f t="shared" si="36"/>
        <v>227.86997218802441</v>
      </c>
      <c r="K116" s="19">
        <f t="shared" si="36"/>
        <v>264.93540952908768</v>
      </c>
      <c r="L116" s="19">
        <f t="shared" si="36"/>
        <v>305.19815123130957</v>
      </c>
    </row>
  </sheetData>
  <mergeCells count="67">
    <mergeCell ref="B92:B94"/>
    <mergeCell ref="B95:B101"/>
    <mergeCell ref="B102:B106"/>
    <mergeCell ref="E111:H111"/>
    <mergeCell ref="I111:L111"/>
    <mergeCell ref="X89:AM89"/>
    <mergeCell ref="D90:G90"/>
    <mergeCell ref="H90:K90"/>
    <mergeCell ref="L90:O90"/>
    <mergeCell ref="P90:S90"/>
    <mergeCell ref="T90:W90"/>
    <mergeCell ref="X90:AA90"/>
    <mergeCell ref="AB90:AE90"/>
    <mergeCell ref="AF90:AI90"/>
    <mergeCell ref="AJ90:AM90"/>
    <mergeCell ref="B71:B73"/>
    <mergeCell ref="B74:B80"/>
    <mergeCell ref="B81:B85"/>
    <mergeCell ref="D89:G89"/>
    <mergeCell ref="H89:W89"/>
    <mergeCell ref="X68:AM68"/>
    <mergeCell ref="D69:G69"/>
    <mergeCell ref="H69:K69"/>
    <mergeCell ref="L69:O69"/>
    <mergeCell ref="P69:S69"/>
    <mergeCell ref="T69:W69"/>
    <mergeCell ref="X69:AA69"/>
    <mergeCell ref="AB69:AE69"/>
    <mergeCell ref="AF69:AI69"/>
    <mergeCell ref="AJ69:AM69"/>
    <mergeCell ref="B49:B51"/>
    <mergeCell ref="B52:B58"/>
    <mergeCell ref="B59:B63"/>
    <mergeCell ref="D68:G68"/>
    <mergeCell ref="H68:W68"/>
    <mergeCell ref="X46:AM46"/>
    <mergeCell ref="D47:G47"/>
    <mergeCell ref="H47:K47"/>
    <mergeCell ref="L47:O47"/>
    <mergeCell ref="P47:S47"/>
    <mergeCell ref="T47:W47"/>
    <mergeCell ref="X47:AA47"/>
    <mergeCell ref="AB47:AE47"/>
    <mergeCell ref="AF47:AI47"/>
    <mergeCell ref="AJ47:AM47"/>
    <mergeCell ref="B28:B30"/>
    <mergeCell ref="B31:B37"/>
    <mergeCell ref="B38:B42"/>
    <mergeCell ref="D46:G46"/>
    <mergeCell ref="H46:W46"/>
    <mergeCell ref="D25:G25"/>
    <mergeCell ref="H25:W25"/>
    <mergeCell ref="X25:AM25"/>
    <mergeCell ref="D26:G26"/>
    <mergeCell ref="H26:K26"/>
    <mergeCell ref="L26:O26"/>
    <mergeCell ref="P26:S26"/>
    <mergeCell ref="T26:W26"/>
    <mergeCell ref="X26:AA26"/>
    <mergeCell ref="AB26:AE26"/>
    <mergeCell ref="AF26:AI26"/>
    <mergeCell ref="AJ26:AM26"/>
    <mergeCell ref="E5:I5"/>
    <mergeCell ref="J5:M5"/>
    <mergeCell ref="B7:B9"/>
    <mergeCell ref="B10:B16"/>
    <mergeCell ref="B17:B2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tabColor rgb="FFFFC000"/>
  </sheetPr>
  <dimension ref="B1:W41"/>
  <sheetViews>
    <sheetView zoomScale="70" zoomScaleNormal="70" workbookViewId="0">
      <selection activeCell="M31" sqref="M31:M32"/>
    </sheetView>
  </sheetViews>
  <sheetFormatPr baseColWidth="10" defaultColWidth="8.6640625" defaultRowHeight="13.2" x14ac:dyDescent="0.25"/>
  <cols>
    <col min="1" max="1" width="11.5546875"/>
    <col min="2" max="2" width="24" customWidth="1"/>
    <col min="3" max="5" width="11.5546875"/>
    <col min="6" max="8" width="12.33203125" customWidth="1"/>
    <col min="9" max="1025" width="11.5546875"/>
  </cols>
  <sheetData>
    <row r="1" spans="2:22" x14ac:dyDescent="0.25">
      <c r="C1" t="s">
        <v>36</v>
      </c>
      <c r="D1" t="s">
        <v>37</v>
      </c>
      <c r="E1" t="s">
        <v>38</v>
      </c>
      <c r="G1" t="s">
        <v>39</v>
      </c>
      <c r="H1" t="s">
        <v>40</v>
      </c>
      <c r="I1" t="s">
        <v>41</v>
      </c>
    </row>
    <row r="3" spans="2:22" ht="14.4" x14ac:dyDescent="0.3">
      <c r="B3" s="174" t="s">
        <v>42</v>
      </c>
      <c r="C3" s="174"/>
      <c r="D3" s="174"/>
      <c r="E3" t="s">
        <v>43</v>
      </c>
    </row>
    <row r="5" spans="2:22" x14ac:dyDescent="0.25">
      <c r="B5" t="s">
        <v>44</v>
      </c>
      <c r="C5" s="175">
        <v>2019</v>
      </c>
      <c r="D5" s="175"/>
      <c r="E5" s="175"/>
      <c r="F5" s="175"/>
      <c r="G5" s="175">
        <v>2025</v>
      </c>
      <c r="H5" s="175"/>
      <c r="I5" s="175"/>
      <c r="J5" s="175"/>
      <c r="K5" s="175">
        <v>2030</v>
      </c>
      <c r="L5" s="175"/>
      <c r="M5" s="175"/>
      <c r="N5" s="175"/>
      <c r="O5" s="175">
        <v>2040</v>
      </c>
      <c r="P5" s="175"/>
      <c r="Q5" s="175"/>
      <c r="R5" s="175"/>
      <c r="S5" s="175">
        <v>2050</v>
      </c>
      <c r="T5" s="175"/>
      <c r="U5" s="175"/>
      <c r="V5" s="175"/>
    </row>
    <row r="6" spans="2:22" x14ac:dyDescent="0.25">
      <c r="B6" t="s">
        <v>45</v>
      </c>
      <c r="C6" s="21" t="s">
        <v>46</v>
      </c>
      <c r="D6" s="10" t="s">
        <v>47</v>
      </c>
      <c r="E6" s="10" t="s">
        <v>48</v>
      </c>
      <c r="F6" s="22" t="s">
        <v>49</v>
      </c>
      <c r="G6" s="21" t="s">
        <v>46</v>
      </c>
      <c r="H6" s="10" t="s">
        <v>47</v>
      </c>
      <c r="I6" s="10" t="s">
        <v>48</v>
      </c>
      <c r="J6" s="22" t="s">
        <v>49</v>
      </c>
      <c r="K6" s="21" t="s">
        <v>46</v>
      </c>
      <c r="L6" s="10" t="s">
        <v>47</v>
      </c>
      <c r="M6" s="10" t="s">
        <v>48</v>
      </c>
      <c r="N6" s="22" t="s">
        <v>49</v>
      </c>
      <c r="O6" s="21" t="s">
        <v>46</v>
      </c>
      <c r="P6" s="10" t="s">
        <v>47</v>
      </c>
      <c r="Q6" s="10" t="s">
        <v>48</v>
      </c>
      <c r="R6" s="22" t="s">
        <v>49</v>
      </c>
      <c r="S6" s="21" t="s">
        <v>46</v>
      </c>
      <c r="T6" s="10" t="s">
        <v>47</v>
      </c>
      <c r="U6" s="10" t="s">
        <v>48</v>
      </c>
      <c r="V6" s="22" t="s">
        <v>49</v>
      </c>
    </row>
    <row r="7" spans="2:22" x14ac:dyDescent="0.25">
      <c r="B7" s="23" t="s">
        <v>50</v>
      </c>
      <c r="C7" s="24">
        <f>'bilans E'!K28</f>
        <v>1.1000000000000001</v>
      </c>
      <c r="D7" s="25">
        <f>'bilans E'!I28</f>
        <v>15</v>
      </c>
      <c r="E7" s="25">
        <f>'bilans E'!L28</f>
        <v>0.6</v>
      </c>
      <c r="F7" s="26">
        <f t="shared" ref="F7:F14" si="0">SUM(C7:E7)</f>
        <v>16.700000000000003</v>
      </c>
      <c r="G7" s="24">
        <f>'bilans E'!K68</f>
        <v>0.8</v>
      </c>
      <c r="H7" s="25">
        <f>'bilans E'!I68</f>
        <v>17.5</v>
      </c>
      <c r="I7" s="25">
        <f>'bilans E'!L68</f>
        <v>2.2000000000000002</v>
      </c>
      <c r="J7" s="26">
        <f t="shared" ref="J7:J14" si="1">SUM(G7:I7)</f>
        <v>20.5</v>
      </c>
      <c r="K7" s="24">
        <f>'bilans E'!K107</f>
        <v>0.9</v>
      </c>
      <c r="L7" s="25">
        <f>'bilans E'!I107</f>
        <v>18.399999999999999</v>
      </c>
      <c r="M7" s="25">
        <f>'bilans E'!L107</f>
        <v>2.1</v>
      </c>
      <c r="N7" s="26">
        <f t="shared" ref="N7:N14" si="2">SUM(K7:M7)</f>
        <v>21.4</v>
      </c>
      <c r="O7" s="24">
        <f>'bilans E'!K186</f>
        <v>0.9</v>
      </c>
      <c r="P7" s="25">
        <f>'bilans E'!I186</f>
        <v>20.6</v>
      </c>
      <c r="Q7" s="25">
        <f>'bilans E'!L186</f>
        <v>2</v>
      </c>
      <c r="R7" s="26">
        <f t="shared" ref="R7:R14" si="3">SUM(O7:Q7)</f>
        <v>23.5</v>
      </c>
      <c r="S7" s="24">
        <f>'bilans E'!K146</f>
        <v>1</v>
      </c>
      <c r="T7" s="25">
        <f>'bilans E'!I146</f>
        <v>22.7</v>
      </c>
      <c r="U7" s="25">
        <f>'bilans E'!L146</f>
        <v>1.9</v>
      </c>
      <c r="V7" s="26">
        <f t="shared" ref="V7:V14" si="4">SUM(S7:U7)</f>
        <v>25.599999999999998</v>
      </c>
    </row>
    <row r="8" spans="2:22" x14ac:dyDescent="0.25">
      <c r="B8" s="23" t="s">
        <v>51</v>
      </c>
      <c r="C8" s="24">
        <f>'bilans E'!K29</f>
        <v>37.200000000000003</v>
      </c>
      <c r="D8" s="25">
        <f>'bilans E'!I29</f>
        <v>0</v>
      </c>
      <c r="E8" s="25">
        <f>'bilans E'!L29</f>
        <v>0</v>
      </c>
      <c r="F8" s="26">
        <f t="shared" si="0"/>
        <v>37.200000000000003</v>
      </c>
      <c r="G8" s="24">
        <f>'bilans E'!K69</f>
        <v>39.700000000000003</v>
      </c>
      <c r="H8" s="25">
        <f>'bilans E'!I69</f>
        <v>0</v>
      </c>
      <c r="I8" s="25">
        <f>'bilans E'!L69</f>
        <v>0.1</v>
      </c>
      <c r="J8" s="26">
        <f t="shared" si="1"/>
        <v>39.800000000000004</v>
      </c>
      <c r="K8" s="24">
        <f>'bilans E'!K108</f>
        <v>33.5</v>
      </c>
      <c r="L8" s="25">
        <f>'bilans E'!I108</f>
        <v>0</v>
      </c>
      <c r="M8" s="25">
        <f>'bilans E'!L108</f>
        <v>0.3</v>
      </c>
      <c r="N8" s="26">
        <f t="shared" si="2"/>
        <v>33.799999999999997</v>
      </c>
      <c r="O8" s="24">
        <f>'bilans E'!K187</f>
        <v>24.1</v>
      </c>
      <c r="P8" s="25">
        <f>'bilans E'!I187</f>
        <v>0</v>
      </c>
      <c r="Q8" s="25">
        <f>'bilans E'!L187</f>
        <v>0.6</v>
      </c>
      <c r="R8" s="26">
        <f t="shared" si="3"/>
        <v>24.700000000000003</v>
      </c>
      <c r="S8" s="24">
        <f>'bilans E'!K147</f>
        <v>20.9</v>
      </c>
      <c r="T8" s="25">
        <f>'bilans E'!I147</f>
        <v>0</v>
      </c>
      <c r="U8" s="25">
        <f>'bilans E'!L147</f>
        <v>0.7</v>
      </c>
      <c r="V8" s="26">
        <f t="shared" si="4"/>
        <v>21.599999999999998</v>
      </c>
    </row>
    <row r="9" spans="2:22" x14ac:dyDescent="0.25">
      <c r="B9" s="23" t="s">
        <v>52</v>
      </c>
      <c r="C9" s="24">
        <f>'bilans E'!K30</f>
        <v>0</v>
      </c>
      <c r="D9" s="25">
        <f>'bilans E'!I30</f>
        <v>75</v>
      </c>
      <c r="E9" s="25">
        <f>'bilans E'!L30</f>
        <v>0</v>
      </c>
      <c r="F9" s="26">
        <f t="shared" si="0"/>
        <v>75</v>
      </c>
      <c r="G9" s="24">
        <f>'bilans E'!K70</f>
        <v>0</v>
      </c>
      <c r="H9" s="25">
        <f>'bilans E'!I70</f>
        <v>73</v>
      </c>
      <c r="I9" s="25">
        <f>'bilans E'!L70</f>
        <v>2.4</v>
      </c>
      <c r="J9" s="26">
        <f t="shared" si="1"/>
        <v>75.400000000000006</v>
      </c>
      <c r="K9" s="24">
        <f>'bilans E'!K109</f>
        <v>0</v>
      </c>
      <c r="L9" s="25">
        <f>'bilans E'!I109</f>
        <v>78.7</v>
      </c>
      <c r="M9" s="25">
        <f>'bilans E'!L109</f>
        <v>2.1</v>
      </c>
      <c r="N9" s="26">
        <f t="shared" si="2"/>
        <v>80.8</v>
      </c>
      <c r="O9" s="24">
        <f>'bilans E'!K188</f>
        <v>0</v>
      </c>
      <c r="P9" s="25">
        <f>'bilans E'!I188</f>
        <v>87</v>
      </c>
      <c r="Q9" s="25">
        <f>'bilans E'!L188</f>
        <v>1.7</v>
      </c>
      <c r="R9" s="26">
        <f t="shared" si="3"/>
        <v>88.7</v>
      </c>
      <c r="S9" s="24">
        <f>'bilans E'!K148</f>
        <v>0</v>
      </c>
      <c r="T9" s="25">
        <f>'bilans E'!I148</f>
        <v>86.2</v>
      </c>
      <c r="U9" s="25">
        <f>'bilans E'!L148</f>
        <v>1.4</v>
      </c>
      <c r="V9" s="26">
        <f t="shared" si="4"/>
        <v>87.600000000000009</v>
      </c>
    </row>
    <row r="10" spans="2:22" x14ac:dyDescent="0.25">
      <c r="B10" s="23" t="s">
        <v>53</v>
      </c>
      <c r="C10" s="24">
        <f>'bilans E'!K31</f>
        <v>0</v>
      </c>
      <c r="D10" s="25">
        <f>'bilans E'!I31</f>
        <v>3</v>
      </c>
      <c r="E10" s="25">
        <f>'bilans E'!L31</f>
        <v>1.5</v>
      </c>
      <c r="F10" s="26">
        <f t="shared" si="0"/>
        <v>4.5</v>
      </c>
      <c r="G10" s="24">
        <f>'bilans E'!K71</f>
        <v>0</v>
      </c>
      <c r="H10" s="25">
        <f>'bilans E'!I71</f>
        <v>4</v>
      </c>
      <c r="I10" s="25">
        <f>'bilans E'!L71</f>
        <v>1.4</v>
      </c>
      <c r="J10" s="26">
        <f t="shared" si="1"/>
        <v>5.4</v>
      </c>
      <c r="K10" s="24">
        <f>'bilans E'!K110</f>
        <v>0</v>
      </c>
      <c r="L10" s="25">
        <f>'bilans E'!I110</f>
        <v>3.6</v>
      </c>
      <c r="M10" s="25">
        <f>'bilans E'!L110</f>
        <v>1.3</v>
      </c>
      <c r="N10" s="26">
        <f t="shared" si="2"/>
        <v>4.9000000000000004</v>
      </c>
      <c r="O10" s="24">
        <f>'bilans E'!K189</f>
        <v>0</v>
      </c>
      <c r="P10" s="25">
        <f>'bilans E'!I189</f>
        <v>3.2</v>
      </c>
      <c r="Q10" s="25">
        <f>'bilans E'!L189</f>
        <v>1.3</v>
      </c>
      <c r="R10" s="26">
        <f t="shared" si="3"/>
        <v>4.5</v>
      </c>
      <c r="S10" s="24">
        <f>'bilans E'!K149</f>
        <v>0</v>
      </c>
      <c r="T10" s="25">
        <f>'bilans E'!I149</f>
        <v>3</v>
      </c>
      <c r="U10" s="25">
        <f>'bilans E'!L149</f>
        <v>1.3</v>
      </c>
      <c r="V10" s="26">
        <f t="shared" si="4"/>
        <v>4.3</v>
      </c>
    </row>
    <row r="11" spans="2:22" x14ac:dyDescent="0.25">
      <c r="B11" s="23" t="s">
        <v>54</v>
      </c>
      <c r="C11" s="24">
        <f>'bilans E'!K32</f>
        <v>1.8</v>
      </c>
      <c r="D11" s="25">
        <f>'bilans E'!I32</f>
        <v>1.6</v>
      </c>
      <c r="E11" s="25">
        <f>'bilans E'!L32</f>
        <v>0.4</v>
      </c>
      <c r="F11" s="26">
        <f t="shared" si="0"/>
        <v>3.8000000000000003</v>
      </c>
      <c r="G11" s="24">
        <f>'bilans E'!K72</f>
        <v>2.2999999999999998</v>
      </c>
      <c r="H11" s="25">
        <f>'bilans E'!I72</f>
        <v>0.7</v>
      </c>
      <c r="I11" s="25">
        <f>'bilans E'!L72</f>
        <v>0</v>
      </c>
      <c r="J11" s="26">
        <f t="shared" si="1"/>
        <v>3</v>
      </c>
      <c r="K11" s="24">
        <f>'bilans E'!K111</f>
        <v>2.5</v>
      </c>
      <c r="L11" s="25">
        <f>'bilans E'!I111</f>
        <v>1.4</v>
      </c>
      <c r="M11" s="25">
        <f>'bilans E'!L111</f>
        <v>4.41E-2</v>
      </c>
      <c r="N11" s="26">
        <f t="shared" si="2"/>
        <v>3.9440999999999997</v>
      </c>
      <c r="O11" s="24">
        <f>'bilans E'!K190</f>
        <v>3</v>
      </c>
      <c r="P11" s="25">
        <f>'bilans E'!I190</f>
        <v>3.7</v>
      </c>
      <c r="Q11" s="25">
        <f>'bilans E'!L190</f>
        <v>0</v>
      </c>
      <c r="R11" s="26">
        <f t="shared" si="3"/>
        <v>6.7</v>
      </c>
      <c r="S11" s="24">
        <f>'bilans E'!K150</f>
        <v>3.3</v>
      </c>
      <c r="T11" s="25">
        <f>'bilans E'!I150</f>
        <v>5</v>
      </c>
      <c r="U11" s="25">
        <f>'bilans E'!L150</f>
        <v>0</v>
      </c>
      <c r="V11" s="26">
        <f t="shared" si="4"/>
        <v>8.3000000000000007</v>
      </c>
    </row>
    <row r="12" spans="2:22" x14ac:dyDescent="0.25">
      <c r="B12" s="23" t="s">
        <v>55</v>
      </c>
      <c r="C12" s="24">
        <f>'bilans E'!K15</f>
        <v>0</v>
      </c>
      <c r="D12" s="25">
        <f>'bilans E'!I15</f>
        <v>16.3</v>
      </c>
      <c r="E12" s="25">
        <f>'bilans E'!L15</f>
        <v>4.7</v>
      </c>
      <c r="F12" s="26">
        <f t="shared" si="0"/>
        <v>21</v>
      </c>
      <c r="G12" s="24">
        <f>'bilans E'!K55</f>
        <v>0</v>
      </c>
      <c r="H12" s="25">
        <f>'bilans E'!I55</f>
        <v>30.2</v>
      </c>
      <c r="I12" s="25">
        <f>'bilans E'!L55</f>
        <v>0.4</v>
      </c>
      <c r="J12" s="26">
        <f t="shared" si="1"/>
        <v>30.599999999999998</v>
      </c>
      <c r="K12" s="24">
        <f>'bilans E'!K94</f>
        <v>0</v>
      </c>
      <c r="L12" s="25">
        <f>'bilans E'!I94</f>
        <v>26.8</v>
      </c>
      <c r="M12" s="25">
        <f>'bilans E'!L94</f>
        <v>0.4</v>
      </c>
      <c r="N12" s="26">
        <f t="shared" si="2"/>
        <v>27.2</v>
      </c>
      <c r="O12" s="24">
        <f>'bilans E'!K173</f>
        <v>0</v>
      </c>
      <c r="P12" s="25">
        <f>'bilans E'!I173</f>
        <v>23.5</v>
      </c>
      <c r="Q12" s="25">
        <f>'bilans E'!L173</f>
        <v>0.3</v>
      </c>
      <c r="R12" s="26">
        <f t="shared" si="3"/>
        <v>23.8</v>
      </c>
      <c r="S12" s="24">
        <f>'bilans E'!K133</f>
        <v>0</v>
      </c>
      <c r="T12" s="25">
        <f>'bilans E'!I133</f>
        <v>21</v>
      </c>
      <c r="U12" s="25">
        <f>'bilans E'!L133</f>
        <v>0.9</v>
      </c>
      <c r="V12" s="26">
        <f t="shared" si="4"/>
        <v>21.9</v>
      </c>
    </row>
    <row r="13" spans="2:22" x14ac:dyDescent="0.25">
      <c r="B13" s="23" t="s">
        <v>56</v>
      </c>
      <c r="C13" s="24">
        <f>'bilans E'!K16</f>
        <v>0</v>
      </c>
      <c r="D13" s="25">
        <f>'bilans E'!I16</f>
        <v>8</v>
      </c>
      <c r="E13" s="25">
        <f>'bilans E'!L16</f>
        <v>2.8</v>
      </c>
      <c r="F13" s="26">
        <f t="shared" si="0"/>
        <v>10.8</v>
      </c>
      <c r="G13" s="24">
        <f>'bilans E'!K56</f>
        <v>0</v>
      </c>
      <c r="H13" s="25">
        <f>'bilans E'!I56</f>
        <v>13.9</v>
      </c>
      <c r="I13" s="25">
        <f>'bilans E'!L56</f>
        <v>0.3</v>
      </c>
      <c r="J13" s="26">
        <f t="shared" si="1"/>
        <v>14.200000000000001</v>
      </c>
      <c r="K13" s="24">
        <f>'bilans E'!K95</f>
        <v>0</v>
      </c>
      <c r="L13" s="25">
        <f>'bilans E'!I95</f>
        <v>12.8</v>
      </c>
      <c r="M13" s="25">
        <f>'bilans E'!L95</f>
        <v>0.3</v>
      </c>
      <c r="N13" s="26">
        <f t="shared" si="2"/>
        <v>13.100000000000001</v>
      </c>
      <c r="O13" s="24">
        <f>'bilans E'!K174</f>
        <v>0</v>
      </c>
      <c r="P13" s="25">
        <f>'bilans E'!I174</f>
        <v>11.9</v>
      </c>
      <c r="Q13" s="25">
        <f>'bilans E'!L174</f>
        <v>0.3</v>
      </c>
      <c r="R13" s="26">
        <f t="shared" si="3"/>
        <v>12.200000000000001</v>
      </c>
      <c r="S13" s="24">
        <f>'bilans E'!K134</f>
        <v>0</v>
      </c>
      <c r="T13" s="25">
        <f>'bilans E'!I134</f>
        <v>11.4</v>
      </c>
      <c r="U13" s="25">
        <f>'bilans E'!L134</f>
        <v>0.3</v>
      </c>
      <c r="V13" s="26">
        <f t="shared" si="4"/>
        <v>11.700000000000001</v>
      </c>
    </row>
    <row r="14" spans="2:22" x14ac:dyDescent="0.25">
      <c r="B14" s="23" t="s">
        <v>57</v>
      </c>
      <c r="C14" s="24">
        <f>'bilans E'!K9+'bilans E'!K10</f>
        <v>0</v>
      </c>
      <c r="D14" s="25">
        <f>'bilans E'!I9+'bilans E'!I10</f>
        <v>0</v>
      </c>
      <c r="E14" s="25">
        <f>'bilans E'!L9+'bilans E'!L10</f>
        <v>0</v>
      </c>
      <c r="F14" s="26">
        <f t="shared" si="0"/>
        <v>0</v>
      </c>
      <c r="G14" s="24">
        <f>-'bilans E'!K50-'bilans E'!K49</f>
        <v>0.8</v>
      </c>
      <c r="H14" s="25">
        <v>0</v>
      </c>
      <c r="I14" s="25">
        <v>0</v>
      </c>
      <c r="J14" s="26">
        <f t="shared" si="1"/>
        <v>0.8</v>
      </c>
      <c r="K14" s="24">
        <f>-'bilans E'!K89</f>
        <v>0.8</v>
      </c>
      <c r="L14" s="25">
        <v>0</v>
      </c>
      <c r="M14" s="25">
        <v>0</v>
      </c>
      <c r="N14" s="26">
        <f t="shared" si="2"/>
        <v>0.8</v>
      </c>
      <c r="O14" s="24">
        <f>-'bilans E'!K168</f>
        <v>0.9</v>
      </c>
      <c r="P14" s="25">
        <v>0</v>
      </c>
      <c r="Q14" s="25">
        <v>0</v>
      </c>
      <c r="R14" s="26">
        <f t="shared" si="3"/>
        <v>0.9</v>
      </c>
      <c r="S14" s="24">
        <f>-'bilans E'!K128</f>
        <v>1</v>
      </c>
      <c r="T14" s="25">
        <f>'bilans E'!I153</f>
        <v>0</v>
      </c>
      <c r="U14" s="25">
        <f>-'bilans E'!L128</f>
        <v>0</v>
      </c>
      <c r="V14" s="26">
        <f t="shared" si="4"/>
        <v>1</v>
      </c>
    </row>
    <row r="15" spans="2:22" x14ac:dyDescent="0.25">
      <c r="B15" s="23" t="s">
        <v>58</v>
      </c>
      <c r="C15" s="24">
        <v>0</v>
      </c>
      <c r="D15" s="25">
        <v>0</v>
      </c>
      <c r="E15" s="25">
        <v>0</v>
      </c>
      <c r="F15" s="26">
        <v>0</v>
      </c>
      <c r="G15" s="24">
        <v>0.5</v>
      </c>
      <c r="H15" s="25">
        <v>0</v>
      </c>
      <c r="I15" s="25">
        <v>0</v>
      </c>
      <c r="J15" s="26">
        <v>0.5</v>
      </c>
      <c r="K15" s="24">
        <v>1</v>
      </c>
      <c r="L15" s="25">
        <v>0</v>
      </c>
      <c r="M15" s="25">
        <v>0</v>
      </c>
      <c r="N15" s="26">
        <v>1</v>
      </c>
      <c r="O15" s="24">
        <v>1</v>
      </c>
      <c r="P15" s="25"/>
      <c r="Q15" s="25"/>
      <c r="R15" s="26">
        <v>1</v>
      </c>
      <c r="S15" s="24">
        <v>1</v>
      </c>
      <c r="T15" s="25">
        <v>0</v>
      </c>
      <c r="U15" s="25">
        <v>0</v>
      </c>
      <c r="V15" s="26">
        <v>1</v>
      </c>
    </row>
    <row r="16" spans="2:22" x14ac:dyDescent="0.25">
      <c r="B16" s="23" t="s">
        <v>59</v>
      </c>
      <c r="C16" s="24">
        <v>0</v>
      </c>
      <c r="D16" s="25">
        <v>0</v>
      </c>
      <c r="E16" s="25">
        <v>0</v>
      </c>
      <c r="F16" s="26">
        <v>0</v>
      </c>
      <c r="G16" s="24">
        <v>0</v>
      </c>
      <c r="H16" s="25">
        <v>0</v>
      </c>
      <c r="I16" s="25">
        <v>0</v>
      </c>
      <c r="J16" s="26">
        <v>0</v>
      </c>
      <c r="K16" s="24">
        <v>0</v>
      </c>
      <c r="L16" s="25">
        <v>0</v>
      </c>
      <c r="M16" s="25">
        <v>0</v>
      </c>
      <c r="N16" s="26">
        <v>0</v>
      </c>
      <c r="O16" s="24">
        <v>0</v>
      </c>
      <c r="P16" s="25">
        <v>0</v>
      </c>
      <c r="Q16" s="25">
        <v>0</v>
      </c>
      <c r="R16" s="26">
        <v>0</v>
      </c>
      <c r="S16" s="24">
        <v>0</v>
      </c>
      <c r="T16" s="25">
        <v>0</v>
      </c>
      <c r="U16" s="25">
        <v>0</v>
      </c>
      <c r="V16" s="26">
        <v>0</v>
      </c>
    </row>
    <row r="17" spans="2:23" x14ac:dyDescent="0.25">
      <c r="B17" s="27"/>
      <c r="C17" s="28"/>
      <c r="D17" s="29"/>
      <c r="E17" s="29"/>
      <c r="F17" s="30"/>
      <c r="G17" s="28"/>
      <c r="H17" s="29"/>
      <c r="I17" s="29"/>
      <c r="J17" s="30"/>
      <c r="K17" s="28"/>
      <c r="L17" s="29"/>
      <c r="M17" s="29"/>
      <c r="N17" s="30"/>
      <c r="O17" s="28"/>
      <c r="P17" s="29"/>
      <c r="Q17" s="29"/>
      <c r="R17" s="30"/>
      <c r="S17" s="24"/>
      <c r="T17" s="29"/>
      <c r="U17" s="29"/>
      <c r="V17" s="26"/>
    </row>
    <row r="18" spans="2:23" ht="14.4" x14ac:dyDescent="0.3">
      <c r="B18" s="23" t="s">
        <v>60</v>
      </c>
      <c r="C18" s="24">
        <f t="shared" ref="C18:V18" si="5">SUM(C7:C15)</f>
        <v>40.1</v>
      </c>
      <c r="D18" s="25">
        <f t="shared" si="5"/>
        <v>118.89999999999999</v>
      </c>
      <c r="E18" s="25">
        <f t="shared" si="5"/>
        <v>10</v>
      </c>
      <c r="F18" s="31">
        <f t="shared" si="5"/>
        <v>169.00000000000003</v>
      </c>
      <c r="G18" s="24">
        <f t="shared" si="5"/>
        <v>44.099999999999994</v>
      </c>
      <c r="H18" s="25">
        <f t="shared" si="5"/>
        <v>139.30000000000001</v>
      </c>
      <c r="I18" s="25">
        <f t="shared" si="5"/>
        <v>6.8</v>
      </c>
      <c r="J18" s="25">
        <f t="shared" si="5"/>
        <v>190.20000000000002</v>
      </c>
      <c r="K18" s="24">
        <f t="shared" si="5"/>
        <v>38.699999999999996</v>
      </c>
      <c r="L18" s="25">
        <f t="shared" si="5"/>
        <v>141.70000000000002</v>
      </c>
      <c r="M18" s="25">
        <f t="shared" si="5"/>
        <v>6.5441000000000003</v>
      </c>
      <c r="N18" s="25">
        <f t="shared" si="5"/>
        <v>186.94409999999999</v>
      </c>
      <c r="O18" s="24">
        <f t="shared" si="5"/>
        <v>29.9</v>
      </c>
      <c r="P18" s="25">
        <f t="shared" si="5"/>
        <v>149.9</v>
      </c>
      <c r="Q18" s="25">
        <f t="shared" si="5"/>
        <v>6.1999999999999993</v>
      </c>
      <c r="R18" s="31">
        <f t="shared" si="5"/>
        <v>186</v>
      </c>
      <c r="S18" s="24">
        <f t="shared" si="5"/>
        <v>27.2</v>
      </c>
      <c r="T18" s="25">
        <f t="shared" si="5"/>
        <v>149.30000000000001</v>
      </c>
      <c r="U18" s="25">
        <f t="shared" si="5"/>
        <v>6.5</v>
      </c>
      <c r="V18" s="26">
        <f t="shared" si="5"/>
        <v>183.00000000000003</v>
      </c>
    </row>
    <row r="19" spans="2:23" x14ac:dyDescent="0.25">
      <c r="B19" s="23" t="s">
        <v>262</v>
      </c>
      <c r="C19" s="24">
        <f>SUM(C7:C14)+C16</f>
        <v>40.1</v>
      </c>
      <c r="D19" s="25">
        <f t="shared" ref="D19:V19" si="6">SUM(D7:D14)+D16</f>
        <v>118.89999999999999</v>
      </c>
      <c r="E19" s="25">
        <f t="shared" si="6"/>
        <v>10</v>
      </c>
      <c r="F19" s="24">
        <f t="shared" si="6"/>
        <v>169.00000000000003</v>
      </c>
      <c r="G19" s="24">
        <f t="shared" si="6"/>
        <v>43.599999999999994</v>
      </c>
      <c r="H19" s="25">
        <f t="shared" si="6"/>
        <v>139.30000000000001</v>
      </c>
      <c r="I19" s="25">
        <f t="shared" si="6"/>
        <v>6.8</v>
      </c>
      <c r="J19" s="25">
        <f t="shared" si="6"/>
        <v>189.70000000000002</v>
      </c>
      <c r="K19" s="24">
        <f t="shared" si="6"/>
        <v>37.699999999999996</v>
      </c>
      <c r="L19" s="25">
        <f t="shared" si="6"/>
        <v>141.70000000000002</v>
      </c>
      <c r="M19" s="25">
        <f t="shared" si="6"/>
        <v>6.5441000000000003</v>
      </c>
      <c r="N19" s="25">
        <f t="shared" si="6"/>
        <v>185.94409999999999</v>
      </c>
      <c r="O19" s="24">
        <f t="shared" si="6"/>
        <v>28.9</v>
      </c>
      <c r="P19" s="25">
        <f t="shared" si="6"/>
        <v>149.9</v>
      </c>
      <c r="Q19" s="25">
        <f t="shared" si="6"/>
        <v>6.1999999999999993</v>
      </c>
      <c r="R19" s="24">
        <f t="shared" si="6"/>
        <v>185</v>
      </c>
      <c r="S19" s="24">
        <f t="shared" si="6"/>
        <v>26.2</v>
      </c>
      <c r="T19" s="25">
        <f t="shared" si="6"/>
        <v>149.30000000000001</v>
      </c>
      <c r="U19" s="25">
        <f t="shared" si="6"/>
        <v>6.5</v>
      </c>
      <c r="V19" s="26">
        <f t="shared" si="6"/>
        <v>182.00000000000003</v>
      </c>
    </row>
    <row r="20" spans="2:23" ht="14.4" x14ac:dyDescent="0.3">
      <c r="B20" s="23"/>
      <c r="C20" s="24"/>
      <c r="D20" s="25"/>
      <c r="E20" s="25"/>
      <c r="F20" s="31"/>
      <c r="G20" s="24"/>
      <c r="H20" s="25"/>
      <c r="I20" s="25"/>
      <c r="J20" s="25"/>
      <c r="K20" s="24"/>
      <c r="L20" s="25"/>
      <c r="M20" s="25"/>
      <c r="N20" s="31"/>
      <c r="O20" s="24"/>
      <c r="P20" s="25"/>
      <c r="Q20" s="25"/>
      <c r="R20" s="31"/>
      <c r="S20" s="24"/>
      <c r="T20" s="25"/>
      <c r="U20" s="25"/>
      <c r="V20" s="26"/>
    </row>
    <row r="21" spans="2:23" ht="14.4" x14ac:dyDescent="0.3">
      <c r="B21" s="23" t="s">
        <v>61</v>
      </c>
      <c r="C21" s="24">
        <f>Ressources!D114</f>
        <v>39.147263567165062</v>
      </c>
      <c r="D21" s="25">
        <f>Ressources!D113</f>
        <v>132.19579818797212</v>
      </c>
      <c r="E21" s="25">
        <f>Ressources!D115</f>
        <v>7.1525630383470054</v>
      </c>
      <c r="F21" s="31">
        <f>SUM(C21:E21)</f>
        <v>178.49562479348418</v>
      </c>
      <c r="G21" s="24">
        <f>Ressources!E114</f>
        <v>40.040393390113906</v>
      </c>
      <c r="H21" s="25">
        <f>Ressources!E113</f>
        <v>143.76513490461434</v>
      </c>
      <c r="I21" s="25">
        <f>Ressources!E115</f>
        <v>10.445725416501853</v>
      </c>
      <c r="J21" s="31">
        <f>SUM(G21:I21)</f>
        <v>194.25125371123011</v>
      </c>
      <c r="K21" s="24">
        <f>Ressources!F114</f>
        <v>40.200000000000003</v>
      </c>
      <c r="L21" s="25">
        <f>Ressources!F113</f>
        <v>151.45402341324538</v>
      </c>
      <c r="M21" s="25">
        <f>Ressources!F115</f>
        <v>17.193793103448275</v>
      </c>
      <c r="N21" s="31">
        <f>SUM(K21:M21)</f>
        <v>208.84781651669368</v>
      </c>
      <c r="O21" s="24">
        <f>Ressources!G114</f>
        <v>38.75</v>
      </c>
      <c r="P21" s="25">
        <f>Ressources!G113</f>
        <v>153.4730106058031</v>
      </c>
      <c r="Q21" s="25">
        <f>Ressources!G115</f>
        <v>24.550344827586208</v>
      </c>
      <c r="R21" s="31">
        <f>SUM(O21:Q21)</f>
        <v>216.7733554333893</v>
      </c>
      <c r="S21" s="24">
        <f>Ressources!H114</f>
        <v>37.299999999999997</v>
      </c>
      <c r="T21" s="25">
        <f>Ressources!H113</f>
        <v>152.1956768393585</v>
      </c>
      <c r="U21" s="25">
        <f>Ressources!H115</f>
        <v>32.699999999999996</v>
      </c>
      <c r="V21" s="31">
        <f>SUM(S21:U21)</f>
        <v>222.1956768393585</v>
      </c>
    </row>
    <row r="22" spans="2:23" ht="15" thickBot="1" x14ac:dyDescent="0.35">
      <c r="B22" s="32" t="s">
        <v>62</v>
      </c>
      <c r="C22" s="33">
        <f t="shared" ref="C22:V22" si="7">C21-C18</f>
        <v>-0.95273643283493925</v>
      </c>
      <c r="D22" s="34">
        <f t="shared" si="7"/>
        <v>13.295798187972125</v>
      </c>
      <c r="E22" s="34">
        <f t="shared" si="7"/>
        <v>-2.8474369616529946</v>
      </c>
      <c r="F22" s="35">
        <f t="shared" si="7"/>
        <v>9.4956247934841542</v>
      </c>
      <c r="G22" s="33">
        <f t="shared" si="7"/>
        <v>-4.0596066098860888</v>
      </c>
      <c r="H22" s="34">
        <f t="shared" si="7"/>
        <v>4.4651349046143309</v>
      </c>
      <c r="I22" s="34">
        <f t="shared" si="7"/>
        <v>3.6457254165018531</v>
      </c>
      <c r="J22" s="35">
        <f t="shared" si="7"/>
        <v>4.051253711230089</v>
      </c>
      <c r="K22" s="33">
        <f t="shared" si="7"/>
        <v>1.5000000000000071</v>
      </c>
      <c r="L22" s="34">
        <f t="shared" si="7"/>
        <v>9.7540234132453634</v>
      </c>
      <c r="M22" s="34">
        <f t="shared" si="7"/>
        <v>10.649693103448275</v>
      </c>
      <c r="N22" s="35">
        <f t="shared" si="7"/>
        <v>21.903716516693692</v>
      </c>
      <c r="O22" s="33">
        <f t="shared" si="7"/>
        <v>8.8500000000000014</v>
      </c>
      <c r="P22" s="34">
        <f t="shared" si="7"/>
        <v>3.5730106058030913</v>
      </c>
      <c r="Q22" s="34">
        <f t="shared" si="7"/>
        <v>18.350344827586209</v>
      </c>
      <c r="R22" s="35">
        <f t="shared" si="7"/>
        <v>30.773355433389298</v>
      </c>
      <c r="S22" s="33">
        <f t="shared" si="7"/>
        <v>10.099999999999998</v>
      </c>
      <c r="T22" s="34">
        <f t="shared" si="7"/>
        <v>2.8956768393584866</v>
      </c>
      <c r="U22" s="34">
        <f t="shared" si="7"/>
        <v>26.199999999999996</v>
      </c>
      <c r="V22" s="35">
        <f t="shared" si="7"/>
        <v>39.19567683935847</v>
      </c>
    </row>
    <row r="23" spans="2:23" ht="13.8" thickBot="1" x14ac:dyDescent="0.3">
      <c r="B23" s="36"/>
    </row>
    <row r="24" spans="2:23" x14ac:dyDescent="0.25">
      <c r="B24" t="s">
        <v>260</v>
      </c>
      <c r="C24" s="175">
        <v>2021</v>
      </c>
      <c r="D24" s="175"/>
      <c r="E24" s="175"/>
      <c r="F24" s="175"/>
      <c r="G24" s="175">
        <v>2025</v>
      </c>
      <c r="H24" s="175"/>
      <c r="I24" s="175"/>
      <c r="J24" s="175"/>
      <c r="K24" s="175">
        <v>2030</v>
      </c>
      <c r="L24" s="175"/>
      <c r="M24" s="175"/>
      <c r="N24" s="175"/>
      <c r="O24" s="175">
        <v>2040</v>
      </c>
      <c r="P24" s="175"/>
      <c r="Q24" s="175"/>
      <c r="R24" s="175"/>
      <c r="S24" s="175">
        <v>2050</v>
      </c>
      <c r="T24" s="175"/>
      <c r="U24" s="175"/>
      <c r="V24" s="175"/>
    </row>
    <row r="25" spans="2:23" x14ac:dyDescent="0.25">
      <c r="B25" t="s">
        <v>45</v>
      </c>
      <c r="C25" s="21" t="s">
        <v>46</v>
      </c>
      <c r="D25" s="10" t="s">
        <v>47</v>
      </c>
      <c r="E25" s="10" t="s">
        <v>48</v>
      </c>
      <c r="F25" s="22" t="s">
        <v>49</v>
      </c>
      <c r="G25" s="21" t="s">
        <v>46</v>
      </c>
      <c r="H25" s="10" t="s">
        <v>47</v>
      </c>
      <c r="I25" s="10" t="s">
        <v>48</v>
      </c>
      <c r="J25" s="22" t="s">
        <v>49</v>
      </c>
      <c r="K25" s="21" t="s">
        <v>46</v>
      </c>
      <c r="L25" s="10" t="s">
        <v>47</v>
      </c>
      <c r="M25" s="10" t="s">
        <v>48</v>
      </c>
      <c r="N25" s="22" t="s">
        <v>49</v>
      </c>
      <c r="O25" s="21" t="s">
        <v>46</v>
      </c>
      <c r="P25" s="10" t="s">
        <v>47</v>
      </c>
      <c r="Q25" s="10" t="s">
        <v>48</v>
      </c>
      <c r="R25" s="22" t="s">
        <v>49</v>
      </c>
      <c r="S25" s="21" t="s">
        <v>46</v>
      </c>
      <c r="T25" s="10" t="s">
        <v>47</v>
      </c>
      <c r="U25" s="10" t="s">
        <v>48</v>
      </c>
      <c r="V25" s="22" t="s">
        <v>49</v>
      </c>
    </row>
    <row r="26" spans="2:23" x14ac:dyDescent="0.25">
      <c r="B26" s="23" t="s">
        <v>50</v>
      </c>
      <c r="C26" s="24">
        <f t="shared" ref="C26:E33" si="8">C7</f>
        <v>1.1000000000000001</v>
      </c>
      <c r="D26" s="25">
        <f t="shared" si="8"/>
        <v>15</v>
      </c>
      <c r="E26" s="25">
        <f t="shared" si="8"/>
        <v>0.6</v>
      </c>
      <c r="F26" s="26">
        <f t="shared" ref="F26:F35" si="9">SUM(C26:E26)</f>
        <v>16.700000000000003</v>
      </c>
      <c r="G26" s="24">
        <f>'bilans E'!AF68</f>
        <v>0.8476478513209047</v>
      </c>
      <c r="H26" s="25">
        <f>'bilans E'!AD68</f>
        <v>17.93487212861428</v>
      </c>
      <c r="I26" s="25">
        <f>'bilans E'!AG68</f>
        <v>5.4032507138828745</v>
      </c>
      <c r="J26" s="26">
        <f t="shared" ref="J26:J35" si="10">SUM(G26:I26)</f>
        <v>24.185770693818057</v>
      </c>
      <c r="K26" s="24">
        <f>'bilans E'!AF107</f>
        <v>1.0929506417768975</v>
      </c>
      <c r="L26" s="25">
        <f>'bilans E'!AD107</f>
        <v>21.125039411651031</v>
      </c>
      <c r="M26" s="25">
        <f>'bilans E'!AG107</f>
        <v>14.200825547937333</v>
      </c>
      <c r="N26" s="26">
        <f t="shared" ref="N26:N35" si="11">SUM(K26:M26)</f>
        <v>36.41881560136526</v>
      </c>
      <c r="O26" s="24">
        <f>'bilans E'!AF186</f>
        <v>2.0803229791147206</v>
      </c>
      <c r="P26" s="25">
        <f>'bilans E'!AD186</f>
        <v>22.006944417271232</v>
      </c>
      <c r="Q26" s="25">
        <f>'bilans E'!AG186</f>
        <v>32.581466697012161</v>
      </c>
      <c r="R26" s="26">
        <f t="shared" ref="R26:R34" si="12">SUM(O26:Q26)</f>
        <v>56.668734093398115</v>
      </c>
      <c r="S26" s="24">
        <f>'bilans E'!AF146</f>
        <v>1.3034813300305972</v>
      </c>
      <c r="T26" s="25">
        <f>'bilans E'!AD146</f>
        <v>23.028034805072643</v>
      </c>
      <c r="U26" s="25">
        <f>'bilans E'!AG146</f>
        <v>43.885649094761618</v>
      </c>
      <c r="V26" s="26">
        <f t="shared" ref="V26:V31" si="13">SUM(S26:U26)</f>
        <v>68.217165229864861</v>
      </c>
      <c r="W26" s="37"/>
    </row>
    <row r="27" spans="2:23" x14ac:dyDescent="0.25">
      <c r="B27" s="23" t="s">
        <v>51</v>
      </c>
      <c r="C27" s="24">
        <f t="shared" si="8"/>
        <v>37.200000000000003</v>
      </c>
      <c r="D27" s="25">
        <f t="shared" si="8"/>
        <v>0</v>
      </c>
      <c r="E27" s="25">
        <f t="shared" si="8"/>
        <v>0</v>
      </c>
      <c r="F27" s="26">
        <f t="shared" si="9"/>
        <v>37.200000000000003</v>
      </c>
      <c r="G27" s="24">
        <f>'bilans E'!AF69</f>
        <v>41.88851982006792</v>
      </c>
      <c r="H27" s="25">
        <f>'bilans E'!AD69</f>
        <v>0</v>
      </c>
      <c r="I27" s="25">
        <f>'bilans E'!AG69</f>
        <v>0.21460727375335389</v>
      </c>
      <c r="J27" s="26">
        <f t="shared" si="10"/>
        <v>42.103127093821271</v>
      </c>
      <c r="K27" s="24">
        <f>'bilans E'!AF108</f>
        <v>37.226349448025999</v>
      </c>
      <c r="L27" s="25">
        <f>'bilans E'!AD108</f>
        <v>0</v>
      </c>
      <c r="M27" s="25">
        <f>'bilans E'!AG108</f>
        <v>0.99370558743024839</v>
      </c>
      <c r="N27" s="26">
        <f t="shared" si="11"/>
        <v>38.220055035456248</v>
      </c>
      <c r="O27" s="24">
        <f>'bilans E'!AF187</f>
        <v>71.305109535332036</v>
      </c>
      <c r="P27" s="25">
        <f>'bilans E'!AD187</f>
        <v>0</v>
      </c>
      <c r="Q27" s="25">
        <f>'bilans E'!AG187</f>
        <v>3.4919139252141571</v>
      </c>
      <c r="R27" s="26">
        <f t="shared" si="12"/>
        <v>74.7970234605462</v>
      </c>
      <c r="S27" s="24">
        <f>'bilans E'!AF147</f>
        <v>16.654860508354002</v>
      </c>
      <c r="T27" s="25">
        <f>'bilans E'!AD147</f>
        <v>0</v>
      </c>
      <c r="U27" s="25">
        <f>'bilans E'!AG147</f>
        <v>7.4473886520306625</v>
      </c>
      <c r="V27" s="26">
        <f t="shared" si="13"/>
        <v>24.102249160384666</v>
      </c>
      <c r="W27" s="37"/>
    </row>
    <row r="28" spans="2:23" x14ac:dyDescent="0.25">
      <c r="B28" s="23" t="s">
        <v>52</v>
      </c>
      <c r="C28" s="24">
        <f t="shared" si="8"/>
        <v>0</v>
      </c>
      <c r="D28" s="25">
        <f t="shared" si="8"/>
        <v>75</v>
      </c>
      <c r="E28" s="25">
        <f t="shared" si="8"/>
        <v>0</v>
      </c>
      <c r="F28" s="26">
        <f t="shared" si="9"/>
        <v>75</v>
      </c>
      <c r="G28" s="24">
        <f>'bilans E'!AF70</f>
        <v>0</v>
      </c>
      <c r="H28" s="25">
        <f>'bilans E'!AD70</f>
        <v>70.323676853398695</v>
      </c>
      <c r="I28" s="25">
        <f>'bilans E'!AG70</f>
        <v>5.7085972779099405</v>
      </c>
      <c r="J28" s="26">
        <f t="shared" si="10"/>
        <v>76.03227413130864</v>
      </c>
      <c r="K28" s="24">
        <f>'bilans E'!AF109</f>
        <v>0</v>
      </c>
      <c r="L28" s="25">
        <f>'bilans E'!AD109</f>
        <v>59.781394249240854</v>
      </c>
      <c r="M28" s="25">
        <f>'bilans E'!AG109</f>
        <v>11.296940236854157</v>
      </c>
      <c r="N28" s="26">
        <f t="shared" si="11"/>
        <v>71.078334486095017</v>
      </c>
      <c r="O28" s="24">
        <f>'bilans E'!AF188</f>
        <v>0</v>
      </c>
      <c r="P28" s="25">
        <f>'bilans E'!AD188</f>
        <v>42.672719714557346</v>
      </c>
      <c r="Q28" s="25">
        <f>'bilans E'!AG188</f>
        <v>15.89251203618061</v>
      </c>
      <c r="R28" s="26">
        <f t="shared" si="12"/>
        <v>58.565231750737958</v>
      </c>
      <c r="S28" s="24">
        <f>'bilans E'!AF148</f>
        <v>0</v>
      </c>
      <c r="T28" s="25">
        <f>'bilans E'!AD148</f>
        <v>30.406752837013876</v>
      </c>
      <c r="U28" s="25">
        <f>'bilans E'!AG148</f>
        <v>17.503169000996269</v>
      </c>
      <c r="V28" s="26">
        <f t="shared" si="13"/>
        <v>47.909921838010149</v>
      </c>
      <c r="W28" s="37"/>
    </row>
    <row r="29" spans="2:23" x14ac:dyDescent="0.25">
      <c r="B29" s="23" t="s">
        <v>53</v>
      </c>
      <c r="C29" s="24">
        <f t="shared" si="8"/>
        <v>0</v>
      </c>
      <c r="D29" s="25">
        <f t="shared" si="8"/>
        <v>3</v>
      </c>
      <c r="E29" s="25">
        <f t="shared" si="8"/>
        <v>1.5</v>
      </c>
      <c r="F29" s="26">
        <f t="shared" si="9"/>
        <v>4.5</v>
      </c>
      <c r="G29" s="24">
        <f>'bilans E'!AF71</f>
        <v>0</v>
      </c>
      <c r="H29" s="25">
        <f>'bilans E'!AD71</f>
        <v>0.46648924043058942</v>
      </c>
      <c r="I29" s="25">
        <f>'bilans E'!AG71</f>
        <v>3.2035715934794342</v>
      </c>
      <c r="J29" s="26">
        <f t="shared" si="10"/>
        <v>3.6700608339100236</v>
      </c>
      <c r="K29" s="24">
        <f>'bilans E'!AF110</f>
        <v>0</v>
      </c>
      <c r="L29" s="25">
        <f>'bilans E'!AD110</f>
        <v>0.65520868022421808</v>
      </c>
      <c r="M29" s="25">
        <f>'bilans E'!AG110</f>
        <v>7.5932952050015308</v>
      </c>
      <c r="N29" s="26">
        <f t="shared" si="11"/>
        <v>8.2485038852257482</v>
      </c>
      <c r="O29" s="24">
        <f>'bilans E'!AF189</f>
        <v>0</v>
      </c>
      <c r="P29" s="25">
        <f>'bilans E'!AD189</f>
        <v>0.54085293774126075</v>
      </c>
      <c r="Q29" s="25">
        <f>'bilans E'!AG189</f>
        <v>10.121568405881703</v>
      </c>
      <c r="R29" s="26">
        <f t="shared" si="12"/>
        <v>10.662421343622963</v>
      </c>
      <c r="S29" s="24">
        <f>'bilans E'!AF149</f>
        <v>0</v>
      </c>
      <c r="T29" s="25">
        <f>'bilans E'!AD149</f>
        <v>0.45236993281073634</v>
      </c>
      <c r="U29" s="25">
        <f>'bilans E'!AG149</f>
        <v>6.0013160871583278</v>
      </c>
      <c r="V29" s="26">
        <f t="shared" si="13"/>
        <v>6.453686019969064</v>
      </c>
      <c r="W29" s="37"/>
    </row>
    <row r="30" spans="2:23" x14ac:dyDescent="0.25">
      <c r="B30" s="23" t="s">
        <v>54</v>
      </c>
      <c r="C30" s="24">
        <f t="shared" si="8"/>
        <v>1.8</v>
      </c>
      <c r="D30" s="25">
        <f t="shared" si="8"/>
        <v>1.6</v>
      </c>
      <c r="E30" s="25">
        <f t="shared" si="8"/>
        <v>0.4</v>
      </c>
      <c r="F30" s="26">
        <f t="shared" si="9"/>
        <v>3.8000000000000003</v>
      </c>
      <c r="G30" s="24">
        <f>'bilans E'!AF72</f>
        <v>2.6084872663311502</v>
      </c>
      <c r="H30" s="25">
        <f>'bilans E'!AD72</f>
        <v>1.3784255803477652</v>
      </c>
      <c r="I30" s="25">
        <f>'bilans E'!AG72</f>
        <v>0.14031019757307953</v>
      </c>
      <c r="J30" s="26">
        <f t="shared" si="10"/>
        <v>4.1272230442519948</v>
      </c>
      <c r="K30" s="24">
        <f>'bilans E'!AF111</f>
        <v>4.265150577046299</v>
      </c>
      <c r="L30" s="25">
        <f>'bilans E'!AD111</f>
        <v>2.2700672066089305</v>
      </c>
      <c r="M30" s="25">
        <f>'bilans E'!AG111</f>
        <v>0.33863652711043474</v>
      </c>
      <c r="N30" s="26">
        <f t="shared" si="11"/>
        <v>6.8738543107656636</v>
      </c>
      <c r="O30" s="24">
        <f>'bilans E'!AF190</f>
        <v>14.57963577290988</v>
      </c>
      <c r="P30" s="25">
        <f>'bilans E'!AD190</f>
        <v>3.1309341562664299</v>
      </c>
      <c r="Q30" s="25">
        <f>'bilans E'!AG190</f>
        <v>0.75550604849376291</v>
      </c>
      <c r="R30" s="26">
        <f t="shared" si="12"/>
        <v>18.466075977670073</v>
      </c>
      <c r="S30" s="24">
        <f>'bilans E'!AF150</f>
        <v>18.292200164781711</v>
      </c>
      <c r="T30" s="25">
        <f>'bilans E'!AD150</f>
        <v>3.9918011059239289</v>
      </c>
      <c r="U30" s="25">
        <f>'bilans E'!AG150</f>
        <v>1.0452164219409115</v>
      </c>
      <c r="V30" s="26">
        <f t="shared" si="13"/>
        <v>23.329217692646552</v>
      </c>
      <c r="W30" s="37"/>
    </row>
    <row r="31" spans="2:23" x14ac:dyDescent="0.25">
      <c r="B31" s="23" t="s">
        <v>94</v>
      </c>
      <c r="C31" s="24">
        <f t="shared" si="8"/>
        <v>0</v>
      </c>
      <c r="D31" s="25">
        <f t="shared" si="8"/>
        <v>16.3</v>
      </c>
      <c r="E31" s="25">
        <f t="shared" si="8"/>
        <v>4.7</v>
      </c>
      <c r="F31" s="26">
        <f t="shared" si="9"/>
        <v>21</v>
      </c>
      <c r="G31" s="24">
        <f>'bilans E'!AF55</f>
        <v>0</v>
      </c>
      <c r="H31" s="25">
        <f>'bilans E'!AD55</f>
        <v>24.916491335412736</v>
      </c>
      <c r="I31" s="25">
        <f>'bilans E'!AG55</f>
        <v>8.5806216452830171</v>
      </c>
      <c r="J31" s="26">
        <f t="shared" si="10"/>
        <v>33.497112980695753</v>
      </c>
      <c r="K31" s="24">
        <f>'bilans E'!AF94</f>
        <v>0</v>
      </c>
      <c r="L31" s="25">
        <f>'bilans E'!AD94</f>
        <v>20.765599297131068</v>
      </c>
      <c r="M31" s="25">
        <f>'bilans E'!AG94</f>
        <v>8.5851503999999998</v>
      </c>
      <c r="N31" s="26">
        <f t="shared" si="11"/>
        <v>29.350749697131068</v>
      </c>
      <c r="O31" s="24">
        <f>'bilans E'!AF173</f>
        <v>0</v>
      </c>
      <c r="P31" s="25">
        <f>'bilans E'!AD173</f>
        <v>17.048352433082222</v>
      </c>
      <c r="Q31" s="25">
        <f>'bilans E'!AG173</f>
        <v>0.68625078260869576</v>
      </c>
      <c r="R31" s="26">
        <f t="shared" si="12"/>
        <v>17.734603215690917</v>
      </c>
      <c r="S31" s="24">
        <f>'bilans E'!AF133</f>
        <v>0</v>
      </c>
      <c r="T31" s="146">
        <f>'bilans E'!AD133</f>
        <v>14.808532532725991</v>
      </c>
      <c r="U31" s="25">
        <f>'bilans E'!AG133</f>
        <v>1.4614600000000002</v>
      </c>
      <c r="V31" s="26">
        <f t="shared" si="13"/>
        <v>16.26999253272599</v>
      </c>
      <c r="W31" s="37"/>
    </row>
    <row r="32" spans="2:23" x14ac:dyDescent="0.25">
      <c r="B32" s="23" t="s">
        <v>261</v>
      </c>
      <c r="C32" s="24">
        <f t="shared" si="8"/>
        <v>0</v>
      </c>
      <c r="D32" s="25">
        <f t="shared" si="8"/>
        <v>8</v>
      </c>
      <c r="E32" s="25">
        <f t="shared" si="8"/>
        <v>2.8</v>
      </c>
      <c r="F32" s="26">
        <f t="shared" si="9"/>
        <v>10.8</v>
      </c>
      <c r="G32" s="24">
        <f>'bilans E'!AF56</f>
        <v>0</v>
      </c>
      <c r="H32" s="25">
        <f>'bilans E'!AD56</f>
        <v>25.217210547817771</v>
      </c>
      <c r="I32" s="25">
        <f>'bilans E'!AG56</f>
        <v>3.2322267811989565</v>
      </c>
      <c r="J32" s="26">
        <f t="shared" si="10"/>
        <v>28.449437329016728</v>
      </c>
      <c r="K32" s="24">
        <f>'bilans E'!AF95</f>
        <v>0</v>
      </c>
      <c r="L32" s="25">
        <f>'bilans E'!AD95</f>
        <v>32.207071611228024</v>
      </c>
      <c r="M32" s="25">
        <f>'bilans E'!AG95</f>
        <v>4.155039519026432</v>
      </c>
      <c r="N32" s="26">
        <f t="shared" si="11"/>
        <v>36.362111130254455</v>
      </c>
      <c r="O32" s="24">
        <f>'bilans E'!AF174</f>
        <v>0</v>
      </c>
      <c r="P32" s="25">
        <f>'bilans E'!AD174</f>
        <v>34.513732676424191</v>
      </c>
      <c r="Q32" s="25">
        <f>'bilans E'!AG174</f>
        <v>6.0520923436385186</v>
      </c>
      <c r="R32" s="26">
        <f t="shared" si="12"/>
        <v>40.565825020062711</v>
      </c>
      <c r="S32" s="24">
        <f>'bilans E'!AF134</f>
        <v>0</v>
      </c>
      <c r="T32" s="25">
        <f>'bilans E'!AD134</f>
        <v>34.106685168288706</v>
      </c>
      <c r="U32" s="25">
        <f>'bilans E'!AG134</f>
        <v>8.3812592369722374</v>
      </c>
      <c r="V32" s="26">
        <f t="shared" ref="V32" si="14">SUM(S32:U32)</f>
        <v>42.487944405260947</v>
      </c>
      <c r="W32" s="37"/>
    </row>
    <row r="33" spans="2:23" x14ac:dyDescent="0.25">
      <c r="B33" s="23" t="s">
        <v>57</v>
      </c>
      <c r="C33" s="24">
        <f t="shared" si="8"/>
        <v>0</v>
      </c>
      <c r="D33" s="25">
        <f t="shared" si="8"/>
        <v>0</v>
      </c>
      <c r="E33" s="25">
        <f t="shared" si="8"/>
        <v>0</v>
      </c>
      <c r="F33" s="26">
        <f t="shared" si="9"/>
        <v>0</v>
      </c>
      <c r="G33" s="24">
        <f>-'bilans E'!AF50</f>
        <v>1.537569678962494</v>
      </c>
      <c r="H33" s="25">
        <v>0</v>
      </c>
      <c r="I33" s="25">
        <f>-'bilans E'!AG50</f>
        <v>0</v>
      </c>
      <c r="J33" s="26">
        <f t="shared" si="10"/>
        <v>1.537569678962494</v>
      </c>
      <c r="K33" s="24">
        <f>-'bilans E'!AF89</f>
        <v>3.8518734565763708</v>
      </c>
      <c r="L33" s="25">
        <v>0</v>
      </c>
      <c r="M33" s="25">
        <v>0</v>
      </c>
      <c r="N33" s="26">
        <f t="shared" si="11"/>
        <v>3.8518734565763708</v>
      </c>
      <c r="O33" s="24">
        <f>-'bilans E'!AF168</f>
        <v>16.333880647205874</v>
      </c>
      <c r="P33" s="25">
        <v>0</v>
      </c>
      <c r="Q33" s="25">
        <f>-'bilans E'!AG167</f>
        <v>2.4056492895433337</v>
      </c>
      <c r="R33" s="26">
        <f t="shared" si="12"/>
        <v>18.739529936749207</v>
      </c>
      <c r="S33" s="24">
        <f>-'bilans E'!AF128</f>
        <v>18.865710566961916</v>
      </c>
      <c r="T33" s="25">
        <v>0</v>
      </c>
      <c r="U33" s="25">
        <f>-'bilans E'!AG127</f>
        <v>2.9611042900456073</v>
      </c>
      <c r="V33" s="26">
        <f>SUM(S33:U33)</f>
        <v>21.826814857007523</v>
      </c>
      <c r="W33" s="37"/>
    </row>
    <row r="34" spans="2:23" x14ac:dyDescent="0.25">
      <c r="B34" s="23" t="s">
        <v>58</v>
      </c>
      <c r="C34" s="24">
        <v>0</v>
      </c>
      <c r="D34" s="25">
        <v>0</v>
      </c>
      <c r="E34" s="25">
        <v>0</v>
      </c>
      <c r="F34" s="26">
        <f t="shared" si="9"/>
        <v>0</v>
      </c>
      <c r="G34" s="24">
        <v>5</v>
      </c>
      <c r="H34" s="25">
        <v>3</v>
      </c>
      <c r="I34" s="25">
        <v>0</v>
      </c>
      <c r="J34" s="26">
        <f t="shared" si="10"/>
        <v>8</v>
      </c>
      <c r="K34" s="24">
        <v>5</v>
      </c>
      <c r="L34" s="25">
        <v>3</v>
      </c>
      <c r="M34" s="25">
        <v>0</v>
      </c>
      <c r="N34" s="26">
        <f t="shared" si="11"/>
        <v>8</v>
      </c>
      <c r="O34" s="24">
        <v>6</v>
      </c>
      <c r="P34" s="25">
        <v>4.5</v>
      </c>
      <c r="Q34" s="25">
        <v>0</v>
      </c>
      <c r="R34" s="26">
        <f t="shared" si="12"/>
        <v>10.5</v>
      </c>
      <c r="S34" s="24">
        <v>7</v>
      </c>
      <c r="T34" s="25">
        <v>6</v>
      </c>
      <c r="U34" s="25">
        <v>0</v>
      </c>
      <c r="V34" s="26">
        <f>SUM(S34:U34)</f>
        <v>13</v>
      </c>
      <c r="W34" s="37"/>
    </row>
    <row r="35" spans="2:23" x14ac:dyDescent="0.25">
      <c r="B35" s="23" t="s">
        <v>59</v>
      </c>
      <c r="C35" s="24">
        <f>'bilans E'!K35</f>
        <v>0</v>
      </c>
      <c r="D35" s="25">
        <f>'bilans E'!I35</f>
        <v>0</v>
      </c>
      <c r="E35" s="25">
        <f>'bilans E'!L35</f>
        <v>0</v>
      </c>
      <c r="F35" s="26">
        <f t="shared" si="9"/>
        <v>0</v>
      </c>
      <c r="G35" s="24">
        <f>'bilans E'!AF75</f>
        <v>0.64386938698459384</v>
      </c>
      <c r="H35" s="25">
        <f>'bilans E'!AD75</f>
        <v>5.0510267012356475E-2</v>
      </c>
      <c r="I35" s="25">
        <f>'bilans E'!AG75</f>
        <v>0.85849251597945853</v>
      </c>
      <c r="J35" s="26">
        <f t="shared" si="10"/>
        <v>1.5528721699764088</v>
      </c>
      <c r="K35" s="24">
        <f>'bilans E'!AF114</f>
        <v>1.5272647102159218</v>
      </c>
      <c r="L35" s="25">
        <f>'bilans E'!AD114</f>
        <v>0.11811085902414258</v>
      </c>
      <c r="M35" s="25">
        <f>'bilans E'!AG114</f>
        <v>2.0363529469545623</v>
      </c>
      <c r="N35" s="26">
        <f t="shared" si="11"/>
        <v>3.6817285161946267</v>
      </c>
      <c r="O35" s="24">
        <f>'bilans E'!AF193</f>
        <v>26.994386078959611</v>
      </c>
      <c r="P35" s="25">
        <f>'bilans E'!AD193</f>
        <v>0.34435996988737483</v>
      </c>
      <c r="Q35" s="25">
        <f>'bilans E'!AG193</f>
        <v>7.771086156633026</v>
      </c>
      <c r="R35" s="26">
        <f>SUM(O35:Q35)</f>
        <v>35.109832205480011</v>
      </c>
      <c r="S35" s="24">
        <f>'bilans E'!AF153</f>
        <v>50.341514757930035</v>
      </c>
      <c r="T35" s="25">
        <f>'bilans E'!AD153</f>
        <v>0.60656225364490568</v>
      </c>
      <c r="U35" s="25">
        <f>'bilans E'!AG153</f>
        <v>13.801033069140475</v>
      </c>
      <c r="V35" s="26">
        <f>SUM(S35:U35)</f>
        <v>64.749110080715411</v>
      </c>
      <c r="W35" s="37"/>
    </row>
    <row r="36" spans="2:23" x14ac:dyDescent="0.25">
      <c r="B36" s="27"/>
      <c r="C36" s="24"/>
      <c r="D36" s="25"/>
      <c r="E36" s="29"/>
      <c r="F36" s="30"/>
      <c r="G36" s="24"/>
      <c r="H36" s="29"/>
      <c r="I36" s="29"/>
      <c r="J36" s="30"/>
      <c r="K36" s="24"/>
      <c r="L36" s="29"/>
      <c r="M36" s="29"/>
      <c r="N36" s="30"/>
      <c r="O36" s="24"/>
      <c r="P36" s="29"/>
      <c r="Q36" s="29"/>
      <c r="R36" s="30"/>
      <c r="S36" s="24"/>
      <c r="T36" s="29"/>
      <c r="U36" s="29"/>
      <c r="V36" s="26"/>
    </row>
    <row r="37" spans="2:23" ht="14.4" x14ac:dyDescent="0.3">
      <c r="B37" s="23" t="s">
        <v>60</v>
      </c>
      <c r="C37" s="24">
        <f>SUM(C26:C35)</f>
        <v>40.1</v>
      </c>
      <c r="D37" s="25">
        <f t="shared" ref="D37:U37" si="15">SUM(D26:D35)</f>
        <v>118.89999999999999</v>
      </c>
      <c r="E37" s="25">
        <f t="shared" si="15"/>
        <v>10</v>
      </c>
      <c r="F37" s="31">
        <f t="shared" si="15"/>
        <v>169.00000000000003</v>
      </c>
      <c r="G37" s="24">
        <f t="shared" si="15"/>
        <v>52.526094003667062</v>
      </c>
      <c r="H37" s="25">
        <f t="shared" si="15"/>
        <v>143.28767595303421</v>
      </c>
      <c r="I37" s="25">
        <f t="shared" si="15"/>
        <v>27.341677999060117</v>
      </c>
      <c r="J37" s="31">
        <f t="shared" si="15"/>
        <v>223.15544795576136</v>
      </c>
      <c r="K37" s="24">
        <f t="shared" si="15"/>
        <v>52.963588833641488</v>
      </c>
      <c r="L37" s="25">
        <f t="shared" si="15"/>
        <v>139.92249131510826</v>
      </c>
      <c r="M37" s="25">
        <f t="shared" si="15"/>
        <v>49.199945970314701</v>
      </c>
      <c r="N37" s="31">
        <f t="shared" si="15"/>
        <v>242.08602611906448</v>
      </c>
      <c r="O37" s="24">
        <f t="shared" si="15"/>
        <v>137.29333501352212</v>
      </c>
      <c r="P37" s="25">
        <f t="shared" si="15"/>
        <v>124.75789630523006</v>
      </c>
      <c r="Q37" s="25">
        <f t="shared" si="15"/>
        <v>79.758045685205971</v>
      </c>
      <c r="R37" s="31">
        <f t="shared" si="15"/>
        <v>341.80927700395813</v>
      </c>
      <c r="S37" s="24">
        <f t="shared" si="15"/>
        <v>112.45776732805825</v>
      </c>
      <c r="T37" s="25">
        <f t="shared" si="15"/>
        <v>113.40073863548079</v>
      </c>
      <c r="U37" s="25">
        <f t="shared" si="15"/>
        <v>102.48759585304612</v>
      </c>
      <c r="V37" s="26">
        <f>SUM(V26:V35)</f>
        <v>328.34610181658519</v>
      </c>
    </row>
    <row r="38" spans="2:23" x14ac:dyDescent="0.25">
      <c r="B38" s="23" t="s">
        <v>262</v>
      </c>
      <c r="C38" s="24">
        <f>SUM(C26:C33)+C35</f>
        <v>40.1</v>
      </c>
      <c r="D38" s="25">
        <f>SUM(D26:D33)+D35</f>
        <v>118.89999999999999</v>
      </c>
      <c r="E38" s="25">
        <f t="shared" ref="E38:V38" si="16">SUM(E26:E33)+E35</f>
        <v>10</v>
      </c>
      <c r="F38" s="25">
        <f t="shared" si="16"/>
        <v>169.00000000000003</v>
      </c>
      <c r="G38" s="24">
        <f t="shared" si="16"/>
        <v>47.526094003667062</v>
      </c>
      <c r="H38" s="25">
        <f t="shared" si="16"/>
        <v>140.28767595303421</v>
      </c>
      <c r="I38" s="25">
        <f t="shared" si="16"/>
        <v>27.341677999060117</v>
      </c>
      <c r="J38" s="25">
        <f t="shared" si="16"/>
        <v>215.15544795576136</v>
      </c>
      <c r="K38" s="24">
        <f t="shared" si="16"/>
        <v>47.963588833641488</v>
      </c>
      <c r="L38" s="25">
        <f t="shared" si="16"/>
        <v>136.92249131510826</v>
      </c>
      <c r="M38" s="25">
        <f t="shared" si="16"/>
        <v>49.199945970314701</v>
      </c>
      <c r="N38" s="25">
        <f t="shared" si="16"/>
        <v>234.08602611906448</v>
      </c>
      <c r="O38" s="24">
        <f t="shared" si="16"/>
        <v>131.29333501352212</v>
      </c>
      <c r="P38" s="25">
        <f t="shared" si="16"/>
        <v>120.25789630523006</v>
      </c>
      <c r="Q38" s="25">
        <f t="shared" si="16"/>
        <v>79.758045685205971</v>
      </c>
      <c r="R38" s="25">
        <f t="shared" si="16"/>
        <v>331.30927700395813</v>
      </c>
      <c r="S38" s="24">
        <f t="shared" si="16"/>
        <v>105.45776732805825</v>
      </c>
      <c r="T38" s="25">
        <f t="shared" si="16"/>
        <v>107.40073863548079</v>
      </c>
      <c r="U38" s="25">
        <f t="shared" si="16"/>
        <v>102.48759585304612</v>
      </c>
      <c r="V38" s="25">
        <f t="shared" si="16"/>
        <v>315.34610181658513</v>
      </c>
    </row>
    <row r="39" spans="2:23" ht="14.4" x14ac:dyDescent="0.3">
      <c r="B39" s="23"/>
      <c r="C39" s="24"/>
      <c r="D39" s="25"/>
      <c r="E39" s="25"/>
      <c r="F39" s="31"/>
      <c r="G39" s="24"/>
      <c r="H39" s="25"/>
      <c r="I39" s="25"/>
      <c r="J39" s="31"/>
      <c r="K39" s="24"/>
      <c r="L39" s="25"/>
      <c r="M39" s="25"/>
      <c r="N39" s="31"/>
      <c r="O39" s="24"/>
      <c r="P39" s="25"/>
      <c r="Q39" s="25"/>
      <c r="R39" s="31"/>
      <c r="S39" s="24"/>
      <c r="T39" s="25"/>
      <c r="U39" s="25"/>
      <c r="V39" s="26"/>
    </row>
    <row r="40" spans="2:23" ht="14.4" x14ac:dyDescent="0.3">
      <c r="B40" s="23" t="s">
        <v>61</v>
      </c>
      <c r="C40" s="24">
        <f>Ressources!D114</f>
        <v>39.147263567165062</v>
      </c>
      <c r="D40" s="25">
        <f>Ressources!D113</f>
        <v>132.19579818797212</v>
      </c>
      <c r="E40" s="25">
        <f>Ressources!D115</f>
        <v>7.1525630383470054</v>
      </c>
      <c r="F40" s="31">
        <f>SUM(C40:E40)</f>
        <v>178.49562479348418</v>
      </c>
      <c r="G40" s="24">
        <f>Ressources!I114</f>
        <v>44.734324997436772</v>
      </c>
      <c r="H40" s="25">
        <f>Ressources!I113</f>
        <v>146.8925618968386</v>
      </c>
      <c r="I40" s="25">
        <f>Ressources!I115</f>
        <v>20.178500308421686</v>
      </c>
      <c r="J40" s="31">
        <f>SUM(G40:I40)</f>
        <v>211.80538720269706</v>
      </c>
      <c r="K40" s="24">
        <f>Ressources!J114</f>
        <v>50.399657398711895</v>
      </c>
      <c r="L40" s="25">
        <f>Ressources!J113</f>
        <v>141.96977622353438</v>
      </c>
      <c r="M40" s="25">
        <f>Ressources!J115</f>
        <v>35.500538565778143</v>
      </c>
      <c r="N40" s="31">
        <f>SUM(K40:M40)</f>
        <v>227.86997218802441</v>
      </c>
      <c r="O40" s="24">
        <f>Ressources!K114</f>
        <v>68.78196003097672</v>
      </c>
      <c r="P40" s="25">
        <f>Ressources!K113</f>
        <v>131.39011042857965</v>
      </c>
      <c r="Q40" s="25">
        <f>Ressources!K115</f>
        <v>64.763339069531312</v>
      </c>
      <c r="R40" s="31">
        <f>SUM(O40:Q40)</f>
        <v>264.93540952908768</v>
      </c>
      <c r="S40" s="24">
        <f>Ressources!L114</f>
        <v>90.212736440019839</v>
      </c>
      <c r="T40" s="25">
        <f>Ressources!L113</f>
        <v>115.75706424713773</v>
      </c>
      <c r="U40" s="25">
        <f>Ressources!L115</f>
        <v>99.228350544152008</v>
      </c>
      <c r="V40" s="31">
        <f>SUM(S40:U40)</f>
        <v>305.19815123130957</v>
      </c>
    </row>
    <row r="41" spans="2:23" ht="15" thickBot="1" x14ac:dyDescent="0.35">
      <c r="B41" s="32" t="s">
        <v>62</v>
      </c>
      <c r="C41" s="33">
        <f>C40-C37</f>
        <v>-0.95273643283493925</v>
      </c>
      <c r="D41" s="34">
        <f t="shared" ref="D41:U41" si="17">D40-D37</f>
        <v>13.295798187972125</v>
      </c>
      <c r="E41" s="34">
        <f t="shared" si="17"/>
        <v>-2.8474369616529946</v>
      </c>
      <c r="F41" s="35">
        <f t="shared" si="17"/>
        <v>9.4956247934841542</v>
      </c>
      <c r="G41" s="33">
        <f t="shared" si="17"/>
        <v>-7.7917690062302896</v>
      </c>
      <c r="H41" s="34">
        <f t="shared" si="17"/>
        <v>3.6048859438043905</v>
      </c>
      <c r="I41" s="34">
        <f t="shared" si="17"/>
        <v>-7.163177690638431</v>
      </c>
      <c r="J41" s="35">
        <f t="shared" si="17"/>
        <v>-11.350060753064298</v>
      </c>
      <c r="K41" s="33">
        <f t="shared" si="17"/>
        <v>-2.563931434929593</v>
      </c>
      <c r="L41" s="34">
        <f t="shared" si="17"/>
        <v>2.0472849084261213</v>
      </c>
      <c r="M41" s="34">
        <f t="shared" si="17"/>
        <v>-13.699407404536558</v>
      </c>
      <c r="N41" s="35">
        <f t="shared" si="17"/>
        <v>-14.216053931040079</v>
      </c>
      <c r="O41" s="33">
        <f t="shared" si="17"/>
        <v>-68.511374982545405</v>
      </c>
      <c r="P41" s="34">
        <f t="shared" si="17"/>
        <v>6.6322141233495842</v>
      </c>
      <c r="Q41" s="34">
        <f t="shared" si="17"/>
        <v>-14.994706615674659</v>
      </c>
      <c r="R41" s="35">
        <f t="shared" si="17"/>
        <v>-76.873867474870451</v>
      </c>
      <c r="S41" s="33">
        <f t="shared" si="17"/>
        <v>-22.245030888038414</v>
      </c>
      <c r="T41" s="34">
        <f t="shared" si="17"/>
        <v>2.356325611656942</v>
      </c>
      <c r="U41" s="34">
        <f t="shared" si="17"/>
        <v>-3.2592453088941085</v>
      </c>
      <c r="V41" s="35">
        <f>V40-V37</f>
        <v>-23.147950585275623</v>
      </c>
    </row>
  </sheetData>
  <mergeCells count="11">
    <mergeCell ref="S5:V5"/>
    <mergeCell ref="C24:F24"/>
    <mergeCell ref="G24:J24"/>
    <mergeCell ref="K24:N24"/>
    <mergeCell ref="O24:R24"/>
    <mergeCell ref="S24:V24"/>
    <mergeCell ref="B3:D3"/>
    <mergeCell ref="C5:F5"/>
    <mergeCell ref="G5:J5"/>
    <mergeCell ref="K5:N5"/>
    <mergeCell ref="O5:R5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tabColor rgb="FFFFFF00"/>
  </sheetPr>
  <dimension ref="B3:H61"/>
  <sheetViews>
    <sheetView topLeftCell="A154" zoomScale="70" zoomScaleNormal="70" workbookViewId="0">
      <selection activeCell="AA91" sqref="AA91"/>
    </sheetView>
  </sheetViews>
  <sheetFormatPr baseColWidth="10" defaultColWidth="8.6640625" defaultRowHeight="13.2" x14ac:dyDescent="0.25"/>
  <cols>
    <col min="1" max="1025" width="10.44140625" customWidth="1"/>
  </cols>
  <sheetData>
    <row r="3" spans="2:7" x14ac:dyDescent="0.25">
      <c r="B3" s="176" t="s">
        <v>63</v>
      </c>
      <c r="C3" s="176"/>
      <c r="D3" s="176"/>
      <c r="E3" s="176"/>
      <c r="F3" s="176"/>
      <c r="G3" s="176"/>
    </row>
    <row r="31" spans="2:7" x14ac:dyDescent="0.25">
      <c r="B31" s="176" t="s">
        <v>64</v>
      </c>
      <c r="C31" s="176"/>
      <c r="D31" s="176"/>
      <c r="E31" s="176"/>
      <c r="F31" s="176"/>
      <c r="G31" s="176"/>
    </row>
    <row r="33" spans="4:8" x14ac:dyDescent="0.25">
      <c r="D33">
        <v>2019</v>
      </c>
      <c r="E33" t="s">
        <v>65</v>
      </c>
      <c r="F33" t="s">
        <v>66</v>
      </c>
      <c r="G33" t="s">
        <v>67</v>
      </c>
      <c r="H33" t="s">
        <v>68</v>
      </c>
    </row>
    <row r="61" spans="2:7" x14ac:dyDescent="0.25">
      <c r="B61" s="176" t="s">
        <v>69</v>
      </c>
      <c r="C61" s="176"/>
      <c r="D61" s="176"/>
      <c r="E61" s="176"/>
      <c r="F61" s="176"/>
      <c r="G61" s="176"/>
    </row>
  </sheetData>
  <mergeCells count="3">
    <mergeCell ref="B3:G3"/>
    <mergeCell ref="B31:G31"/>
    <mergeCell ref="B61:G61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AM196"/>
  <sheetViews>
    <sheetView topLeftCell="J145" zoomScale="70" zoomScaleNormal="70" workbookViewId="0">
      <selection activeCell="V164" sqref="V164:AM194"/>
    </sheetView>
  </sheetViews>
  <sheetFormatPr baseColWidth="10" defaultColWidth="8.6640625" defaultRowHeight="13.2" x14ac:dyDescent="0.25"/>
  <cols>
    <col min="1" max="20" width="11.5546875"/>
    <col min="21" max="21" width="33.6640625" customWidth="1"/>
    <col min="22" max="1025" width="11.5546875"/>
  </cols>
  <sheetData>
    <row r="1" spans="1:19" x14ac:dyDescent="0.25">
      <c r="A1" t="s">
        <v>70</v>
      </c>
    </row>
    <row r="2" spans="1:19" ht="13.8" x14ac:dyDescent="0.25">
      <c r="B2" s="38" t="s">
        <v>71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1:19" x14ac:dyDescent="0.25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</row>
    <row r="4" spans="1:19" ht="13.35" customHeight="1" x14ac:dyDescent="0.25">
      <c r="B4" s="185" t="s">
        <v>72</v>
      </c>
      <c r="C4" s="184" t="s">
        <v>73</v>
      </c>
      <c r="D4" s="184" t="s">
        <v>74</v>
      </c>
      <c r="E4" s="184" t="s">
        <v>75</v>
      </c>
      <c r="F4" s="184" t="s">
        <v>76</v>
      </c>
      <c r="G4" s="184" t="s">
        <v>77</v>
      </c>
      <c r="H4" s="184" t="s">
        <v>78</v>
      </c>
      <c r="I4" s="184" t="s">
        <v>79</v>
      </c>
      <c r="J4" s="184"/>
      <c r="K4" s="184"/>
      <c r="L4" s="184"/>
      <c r="M4" s="184"/>
      <c r="N4" s="184"/>
      <c r="O4" s="184" t="s">
        <v>80</v>
      </c>
      <c r="P4" s="184" t="s">
        <v>81</v>
      </c>
      <c r="Q4" s="184" t="s">
        <v>82</v>
      </c>
      <c r="R4" s="184" t="s">
        <v>35</v>
      </c>
      <c r="S4" s="40"/>
    </row>
    <row r="5" spans="1:19" ht="45.6" x14ac:dyDescent="0.25">
      <c r="B5" s="185"/>
      <c r="C5" s="184"/>
      <c r="D5" s="184"/>
      <c r="E5" s="184"/>
      <c r="F5" s="184"/>
      <c r="G5" s="184"/>
      <c r="H5" s="184"/>
      <c r="I5" s="41" t="s">
        <v>32</v>
      </c>
      <c r="J5" s="41" t="s">
        <v>16</v>
      </c>
      <c r="K5" s="41" t="s">
        <v>33</v>
      </c>
      <c r="L5" s="41" t="s">
        <v>83</v>
      </c>
      <c r="M5" s="42" t="s">
        <v>84</v>
      </c>
      <c r="N5" s="41" t="s">
        <v>85</v>
      </c>
      <c r="O5" s="184"/>
      <c r="P5" s="184"/>
      <c r="Q5" s="184"/>
      <c r="R5" s="184"/>
      <c r="S5" s="40"/>
    </row>
    <row r="6" spans="1:19" x14ac:dyDescent="0.25">
      <c r="B6" s="43" t="s">
        <v>86</v>
      </c>
      <c r="C6" s="44">
        <v>0</v>
      </c>
      <c r="D6" s="44">
        <v>11.6</v>
      </c>
      <c r="E6" s="45">
        <v>0</v>
      </c>
      <c r="F6" s="44">
        <v>0.2</v>
      </c>
      <c r="G6" s="45">
        <v>1209.0999999999999</v>
      </c>
      <c r="H6" s="45">
        <v>102.9</v>
      </c>
      <c r="I6" s="45">
        <v>118.5</v>
      </c>
      <c r="J6" s="45">
        <v>34.700000000000003</v>
      </c>
      <c r="K6" s="45">
        <v>0</v>
      </c>
      <c r="L6" s="45">
        <v>8.9</v>
      </c>
      <c r="M6" s="45">
        <v>31.7</v>
      </c>
      <c r="N6" s="45">
        <v>5.4</v>
      </c>
      <c r="O6" s="45">
        <v>0</v>
      </c>
      <c r="P6" s="45">
        <v>0</v>
      </c>
      <c r="Q6" s="45">
        <v>0</v>
      </c>
      <c r="R6" s="46">
        <v>1522.9</v>
      </c>
      <c r="S6" s="40"/>
    </row>
    <row r="7" spans="1:19" x14ac:dyDescent="0.25">
      <c r="B7" s="43" t="s">
        <v>87</v>
      </c>
      <c r="C7" s="45">
        <v>79.400000000000006</v>
      </c>
      <c r="D7" s="45">
        <v>572.9</v>
      </c>
      <c r="E7" s="45">
        <v>505.3</v>
      </c>
      <c r="F7" s="45">
        <v>568.79999999999995</v>
      </c>
      <c r="G7" s="45">
        <v>0</v>
      </c>
      <c r="H7" s="45">
        <v>0</v>
      </c>
      <c r="I7" s="45">
        <v>2.8</v>
      </c>
      <c r="J7" s="45">
        <v>0</v>
      </c>
      <c r="K7" s="45">
        <v>19.2</v>
      </c>
      <c r="L7" s="45">
        <v>0</v>
      </c>
      <c r="M7" s="45">
        <v>0</v>
      </c>
      <c r="N7" s="45">
        <v>0</v>
      </c>
      <c r="O7" s="45">
        <v>15.6</v>
      </c>
      <c r="P7" s="45">
        <v>0</v>
      </c>
      <c r="Q7" s="45">
        <v>0</v>
      </c>
      <c r="R7" s="46">
        <v>1763.9</v>
      </c>
      <c r="S7" s="40"/>
    </row>
    <row r="8" spans="1:19" x14ac:dyDescent="0.25">
      <c r="B8" s="43" t="s">
        <v>88</v>
      </c>
      <c r="C8" s="45">
        <v>0</v>
      </c>
      <c r="D8" s="45">
        <v>-1.6</v>
      </c>
      <c r="E8" s="45">
        <v>-201.8</v>
      </c>
      <c r="F8" s="45">
        <v>-112.6</v>
      </c>
      <c r="G8" s="45">
        <v>0</v>
      </c>
      <c r="H8" s="45">
        <v>0</v>
      </c>
      <c r="I8" s="45">
        <v>-2.4</v>
      </c>
      <c r="J8" s="45">
        <v>0</v>
      </c>
      <c r="K8" s="45">
        <v>-8</v>
      </c>
      <c r="L8" s="45">
        <v>0</v>
      </c>
      <c r="M8" s="45">
        <v>0</v>
      </c>
      <c r="N8" s="45">
        <v>0</v>
      </c>
      <c r="O8" s="45">
        <v>-73.3</v>
      </c>
      <c r="P8" s="45">
        <v>0</v>
      </c>
      <c r="Q8" s="45">
        <v>0</v>
      </c>
      <c r="R8" s="46">
        <v>-399.8</v>
      </c>
      <c r="S8" s="40"/>
    </row>
    <row r="9" spans="1:19" x14ac:dyDescent="0.25">
      <c r="B9" s="43" t="s">
        <v>89</v>
      </c>
      <c r="C9" s="44">
        <v>0</v>
      </c>
      <c r="D9" s="44">
        <v>0</v>
      </c>
      <c r="E9" s="44">
        <v>-19.600000000000001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5">
        <v>0</v>
      </c>
      <c r="P9" s="45">
        <v>0</v>
      </c>
      <c r="Q9" s="44">
        <v>0</v>
      </c>
      <c r="R9" s="46">
        <v>-19.600000000000001</v>
      </c>
      <c r="S9" s="40"/>
    </row>
    <row r="10" spans="1:19" x14ac:dyDescent="0.25">
      <c r="B10" s="43" t="s">
        <v>90</v>
      </c>
      <c r="C10" s="44">
        <v>0</v>
      </c>
      <c r="D10" s="44">
        <v>0</v>
      </c>
      <c r="E10" s="44">
        <v>-76.7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5">
        <v>0</v>
      </c>
      <c r="P10" s="45">
        <v>0</v>
      </c>
      <c r="Q10" s="44">
        <v>0</v>
      </c>
      <c r="R10" s="46">
        <v>-76.7</v>
      </c>
      <c r="S10" s="40"/>
    </row>
    <row r="11" spans="1:19" x14ac:dyDescent="0.25">
      <c r="B11" s="43" t="s">
        <v>91</v>
      </c>
      <c r="C11" s="45">
        <v>0.1</v>
      </c>
      <c r="D11" s="45">
        <v>1.5</v>
      </c>
      <c r="E11" s="45">
        <v>1.2</v>
      </c>
      <c r="F11" s="45">
        <v>-19.7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6">
        <v>-16.8</v>
      </c>
      <c r="S11" s="40"/>
    </row>
    <row r="12" spans="1:19" x14ac:dyDescent="0.25">
      <c r="B12" s="47" t="s">
        <v>92</v>
      </c>
      <c r="C12" s="48">
        <v>79.400000000000006</v>
      </c>
      <c r="D12" s="48">
        <v>584.5</v>
      </c>
      <c r="E12" s="48">
        <v>208.4</v>
      </c>
      <c r="F12" s="48">
        <v>436.6</v>
      </c>
      <c r="G12" s="48">
        <v>1209.0999999999999</v>
      </c>
      <c r="H12" s="48">
        <v>102.9</v>
      </c>
      <c r="I12" s="48">
        <v>118.9</v>
      </c>
      <c r="J12" s="48">
        <v>34.700000000000003</v>
      </c>
      <c r="K12" s="48">
        <v>11.1</v>
      </c>
      <c r="L12" s="48">
        <v>8.9</v>
      </c>
      <c r="M12" s="48">
        <v>31.7</v>
      </c>
      <c r="N12" s="48">
        <v>5.4</v>
      </c>
      <c r="O12" s="48">
        <v>-57.7</v>
      </c>
      <c r="P12" s="48">
        <v>0</v>
      </c>
      <c r="Q12" s="48">
        <v>0</v>
      </c>
      <c r="R12" s="48">
        <v>2773.9</v>
      </c>
      <c r="S12" s="40"/>
    </row>
    <row r="13" spans="1:19" x14ac:dyDescent="0.25">
      <c r="B13" s="49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40"/>
    </row>
    <row r="14" spans="1:19" x14ac:dyDescent="0.25">
      <c r="B14" s="51" t="s">
        <v>93</v>
      </c>
      <c r="C14" s="44">
        <v>3.6</v>
      </c>
      <c r="D14" s="44">
        <v>10.7</v>
      </c>
      <c r="E14" s="44">
        <v>17.8</v>
      </c>
      <c r="F14" s="44">
        <v>-1.2</v>
      </c>
      <c r="G14" s="44">
        <v>0</v>
      </c>
      <c r="H14" s="44">
        <v>0</v>
      </c>
      <c r="I14" s="44">
        <v>0</v>
      </c>
      <c r="J14" s="44">
        <v>-0.4</v>
      </c>
      <c r="K14" s="44">
        <v>0.4</v>
      </c>
      <c r="L14" s="44">
        <v>0</v>
      </c>
      <c r="M14" s="44">
        <v>0</v>
      </c>
      <c r="N14" s="44">
        <v>0</v>
      </c>
      <c r="O14" s="44">
        <v>4.0999999999999996</v>
      </c>
      <c r="P14" s="44">
        <v>0</v>
      </c>
      <c r="Q14" s="45">
        <v>0</v>
      </c>
      <c r="R14" s="46">
        <v>34.9</v>
      </c>
      <c r="S14" s="40"/>
    </row>
    <row r="15" spans="1:19" x14ac:dyDescent="0.25">
      <c r="B15" s="51" t="s">
        <v>94</v>
      </c>
      <c r="C15" s="44">
        <v>11.8</v>
      </c>
      <c r="D15" s="44">
        <v>0</v>
      </c>
      <c r="E15" s="44">
        <v>3.7</v>
      </c>
      <c r="F15" s="44">
        <v>62.9</v>
      </c>
      <c r="G15" s="44">
        <v>1209.0999999999999</v>
      </c>
      <c r="H15" s="44">
        <v>102.9</v>
      </c>
      <c r="I15" s="44">
        <v>16.3</v>
      </c>
      <c r="J15" s="44">
        <v>12.2</v>
      </c>
      <c r="K15" s="44">
        <v>0</v>
      </c>
      <c r="L15" s="44">
        <v>4.7</v>
      </c>
      <c r="M15" s="44">
        <v>0</v>
      </c>
      <c r="N15" s="44">
        <v>0.1</v>
      </c>
      <c r="O15" s="44">
        <v>-558.20000000000005</v>
      </c>
      <c r="P15" s="44">
        <v>0</v>
      </c>
      <c r="Q15" s="45">
        <v>0</v>
      </c>
      <c r="R15" s="46">
        <v>865.5</v>
      </c>
      <c r="S15" s="40"/>
    </row>
    <row r="16" spans="1:19" x14ac:dyDescent="0.25">
      <c r="B16" s="51" t="s">
        <v>95</v>
      </c>
      <c r="C16" s="44">
        <v>1.9</v>
      </c>
      <c r="D16" s="44">
        <v>0</v>
      </c>
      <c r="E16" s="44">
        <v>0.3</v>
      </c>
      <c r="F16" s="44">
        <v>20.8</v>
      </c>
      <c r="G16" s="44">
        <v>0</v>
      </c>
      <c r="H16" s="44">
        <v>0</v>
      </c>
      <c r="I16" s="44">
        <v>8</v>
      </c>
      <c r="J16" s="44">
        <v>16.600000000000001</v>
      </c>
      <c r="K16" s="44">
        <v>0</v>
      </c>
      <c r="L16" s="44">
        <v>2.8</v>
      </c>
      <c r="M16" s="44">
        <v>0.3</v>
      </c>
      <c r="N16" s="44">
        <v>3.5</v>
      </c>
      <c r="O16" s="44">
        <v>0</v>
      </c>
      <c r="P16" s="44">
        <v>-46.2</v>
      </c>
      <c r="Q16" s="45">
        <v>0</v>
      </c>
      <c r="R16" s="46">
        <v>7.9</v>
      </c>
      <c r="S16" s="40"/>
    </row>
    <row r="17" spans="2:19" x14ac:dyDescent="0.25">
      <c r="B17" s="51" t="s">
        <v>96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-1.1000000000000001</v>
      </c>
      <c r="M17" s="44">
        <v>0</v>
      </c>
      <c r="N17" s="44">
        <v>0</v>
      </c>
      <c r="O17" s="44">
        <v>0</v>
      </c>
      <c r="P17" s="44">
        <v>0</v>
      </c>
      <c r="Q17" s="45">
        <v>0</v>
      </c>
      <c r="R17" s="46">
        <v>-1.1000000000000001</v>
      </c>
      <c r="S17" s="40"/>
    </row>
    <row r="18" spans="2:19" x14ac:dyDescent="0.25">
      <c r="B18" s="51" t="s">
        <v>97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5">
        <v>0</v>
      </c>
      <c r="R18" s="46">
        <v>0</v>
      </c>
      <c r="S18" s="40"/>
    </row>
    <row r="19" spans="2:19" x14ac:dyDescent="0.25">
      <c r="B19" s="51" t="s">
        <v>98</v>
      </c>
      <c r="C19" s="44">
        <v>0</v>
      </c>
      <c r="D19" s="44">
        <v>602.4</v>
      </c>
      <c r="E19" s="44">
        <v>-597.4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5">
        <v>0</v>
      </c>
      <c r="R19" s="46">
        <v>5</v>
      </c>
      <c r="S19" s="40"/>
    </row>
    <row r="20" spans="2:19" x14ac:dyDescent="0.25">
      <c r="B20" s="51" t="s">
        <v>99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-29.3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5">
        <v>0</v>
      </c>
      <c r="R20" s="46">
        <v>-29.3</v>
      </c>
      <c r="S20" s="40"/>
    </row>
    <row r="21" spans="2:19" x14ac:dyDescent="0.25">
      <c r="B21" s="51" t="s">
        <v>100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5">
        <v>0</v>
      </c>
      <c r="R21" s="46">
        <v>0</v>
      </c>
      <c r="S21" s="40"/>
    </row>
    <row r="22" spans="2:19" x14ac:dyDescent="0.25">
      <c r="B22" s="51" t="s">
        <v>101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5">
        <v>0</v>
      </c>
      <c r="R22" s="46">
        <v>0</v>
      </c>
      <c r="S22" s="40"/>
    </row>
    <row r="23" spans="2:19" x14ac:dyDescent="0.25">
      <c r="B23" s="51" t="s">
        <v>102</v>
      </c>
      <c r="C23" s="44">
        <v>32.799999999999997</v>
      </c>
      <c r="D23" s="44">
        <v>-28.6</v>
      </c>
      <c r="E23" s="44">
        <v>27.6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5">
        <v>0</v>
      </c>
      <c r="R23" s="46">
        <v>31.7</v>
      </c>
      <c r="S23" s="40"/>
    </row>
    <row r="24" spans="2:19" x14ac:dyDescent="0.25">
      <c r="B24" s="51" t="s">
        <v>103</v>
      </c>
      <c r="C24" s="44">
        <v>15.2</v>
      </c>
      <c r="D24" s="44">
        <v>0</v>
      </c>
      <c r="E24" s="44">
        <v>16.7</v>
      </c>
      <c r="F24" s="44">
        <v>6.5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34</v>
      </c>
      <c r="P24" s="44">
        <v>0</v>
      </c>
      <c r="Q24" s="45">
        <v>0</v>
      </c>
      <c r="R24" s="46">
        <v>72.400000000000006</v>
      </c>
      <c r="S24" s="40"/>
    </row>
    <row r="25" spans="2:19" x14ac:dyDescent="0.25">
      <c r="B25" s="51" t="s">
        <v>104</v>
      </c>
      <c r="C25" s="44">
        <v>0</v>
      </c>
      <c r="D25" s="44">
        <v>0</v>
      </c>
      <c r="E25" s="44">
        <v>0</v>
      </c>
      <c r="F25" s="44">
        <v>5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37.5</v>
      </c>
      <c r="P25" s="44">
        <v>3.6</v>
      </c>
      <c r="Q25" s="45">
        <v>0</v>
      </c>
      <c r="R25" s="46">
        <v>46.1</v>
      </c>
      <c r="S25" s="40"/>
    </row>
    <row r="26" spans="2:19" x14ac:dyDescent="0.25">
      <c r="B26" s="47" t="s">
        <v>105</v>
      </c>
      <c r="C26" s="48">
        <v>65.3</v>
      </c>
      <c r="D26" s="48">
        <v>584.4</v>
      </c>
      <c r="E26" s="48">
        <v>-531.4</v>
      </c>
      <c r="F26" s="48">
        <v>93.9</v>
      </c>
      <c r="G26" s="48">
        <v>1209.0999999999999</v>
      </c>
      <c r="H26" s="48">
        <v>102.9</v>
      </c>
      <c r="I26" s="48">
        <v>24.3</v>
      </c>
      <c r="J26" s="48">
        <v>28.4</v>
      </c>
      <c r="K26" s="48">
        <v>-29</v>
      </c>
      <c r="L26" s="48">
        <v>6.4</v>
      </c>
      <c r="M26" s="48">
        <v>0.3</v>
      </c>
      <c r="N26" s="48">
        <v>3.5</v>
      </c>
      <c r="O26" s="48">
        <v>-482.6</v>
      </c>
      <c r="P26" s="48">
        <v>-42.6</v>
      </c>
      <c r="Q26" s="48">
        <v>0</v>
      </c>
      <c r="R26" s="48">
        <v>1032.9000000000001</v>
      </c>
      <c r="S26" s="40"/>
    </row>
    <row r="27" spans="2:19" x14ac:dyDescent="0.25"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40"/>
    </row>
    <row r="28" spans="2:19" x14ac:dyDescent="0.25">
      <c r="B28" s="51" t="s">
        <v>50</v>
      </c>
      <c r="C28" s="44">
        <v>10.3</v>
      </c>
      <c r="D28" s="44">
        <v>0</v>
      </c>
      <c r="E28" s="44">
        <v>31.2</v>
      </c>
      <c r="F28" s="44">
        <v>122.1</v>
      </c>
      <c r="G28" s="44">
        <v>0</v>
      </c>
      <c r="H28" s="44">
        <v>0</v>
      </c>
      <c r="I28" s="44">
        <v>15</v>
      </c>
      <c r="J28" s="44">
        <v>4.5</v>
      </c>
      <c r="K28" s="44">
        <v>1.1000000000000001</v>
      </c>
      <c r="L28" s="44">
        <v>0.6</v>
      </c>
      <c r="M28" s="44">
        <v>0</v>
      </c>
      <c r="N28" s="44">
        <v>0</v>
      </c>
      <c r="O28" s="44">
        <v>115</v>
      </c>
      <c r="P28" s="44">
        <v>18.100000000000001</v>
      </c>
      <c r="Q28" s="44">
        <v>0</v>
      </c>
      <c r="R28" s="52">
        <v>317.8</v>
      </c>
      <c r="S28" s="40"/>
    </row>
    <row r="29" spans="2:19" x14ac:dyDescent="0.25">
      <c r="B29" s="51" t="s">
        <v>106</v>
      </c>
      <c r="C29" s="44">
        <v>0</v>
      </c>
      <c r="D29" s="44">
        <v>0</v>
      </c>
      <c r="E29" s="44">
        <v>451.8</v>
      </c>
      <c r="F29" s="44">
        <v>1.9</v>
      </c>
      <c r="G29" s="44">
        <v>0</v>
      </c>
      <c r="H29" s="44">
        <v>0</v>
      </c>
      <c r="I29" s="44">
        <v>0</v>
      </c>
      <c r="J29" s="44">
        <v>0</v>
      </c>
      <c r="K29" s="44">
        <v>37.200000000000003</v>
      </c>
      <c r="L29" s="44">
        <v>0</v>
      </c>
      <c r="M29" s="44">
        <v>0</v>
      </c>
      <c r="N29" s="44">
        <v>0</v>
      </c>
      <c r="O29" s="44">
        <v>10.1</v>
      </c>
      <c r="P29" s="44">
        <v>0</v>
      </c>
      <c r="Q29" s="44">
        <v>0</v>
      </c>
      <c r="R29" s="52">
        <v>501</v>
      </c>
      <c r="S29" s="40"/>
    </row>
    <row r="30" spans="2:19" x14ac:dyDescent="0.25">
      <c r="B30" s="51" t="s">
        <v>52</v>
      </c>
      <c r="C30" s="44">
        <v>0.3</v>
      </c>
      <c r="D30" s="44">
        <v>0</v>
      </c>
      <c r="E30" s="44">
        <v>50.3</v>
      </c>
      <c r="F30" s="44">
        <v>132.19999999999999</v>
      </c>
      <c r="G30" s="44">
        <v>0</v>
      </c>
      <c r="H30" s="44">
        <v>0</v>
      </c>
      <c r="I30" s="44">
        <v>75</v>
      </c>
      <c r="J30" s="44">
        <v>0</v>
      </c>
      <c r="K30" s="44">
        <v>0</v>
      </c>
      <c r="L30" s="44">
        <v>0</v>
      </c>
      <c r="M30" s="44">
        <v>26.7</v>
      </c>
      <c r="N30" s="44">
        <v>1</v>
      </c>
      <c r="O30" s="44">
        <v>156.69999999999999</v>
      </c>
      <c r="P30" s="44">
        <v>15</v>
      </c>
      <c r="Q30" s="44">
        <v>0</v>
      </c>
      <c r="R30" s="52">
        <v>457.2</v>
      </c>
      <c r="S30" s="40"/>
    </row>
    <row r="31" spans="2:19" x14ac:dyDescent="0.25">
      <c r="B31" s="51" t="s">
        <v>53</v>
      </c>
      <c r="C31" s="44">
        <v>0.4</v>
      </c>
      <c r="D31" s="44">
        <v>0</v>
      </c>
      <c r="E31" s="44">
        <v>32.6</v>
      </c>
      <c r="F31" s="44">
        <v>70.5</v>
      </c>
      <c r="G31" s="44">
        <v>0</v>
      </c>
      <c r="H31" s="44">
        <v>0</v>
      </c>
      <c r="I31" s="44">
        <v>3</v>
      </c>
      <c r="J31" s="44">
        <v>1.7</v>
      </c>
      <c r="K31" s="44">
        <v>0</v>
      </c>
      <c r="L31" s="44">
        <v>1.5</v>
      </c>
      <c r="M31" s="44">
        <v>4.8</v>
      </c>
      <c r="N31" s="44">
        <v>0.3</v>
      </c>
      <c r="O31" s="44">
        <v>134.69999999999999</v>
      </c>
      <c r="P31" s="44">
        <v>9.3000000000000007</v>
      </c>
      <c r="Q31" s="44">
        <v>0</v>
      </c>
      <c r="R31" s="52">
        <v>258.89999999999998</v>
      </c>
      <c r="S31" s="40"/>
    </row>
    <row r="32" spans="2:19" x14ac:dyDescent="0.25">
      <c r="B32" s="51" t="s">
        <v>54</v>
      </c>
      <c r="C32" s="44">
        <v>0</v>
      </c>
      <c r="D32" s="44">
        <v>0</v>
      </c>
      <c r="E32" s="44">
        <v>35.1</v>
      </c>
      <c r="F32" s="44">
        <v>2.2000000000000002</v>
      </c>
      <c r="G32" s="44">
        <v>0</v>
      </c>
      <c r="H32" s="44">
        <v>0</v>
      </c>
      <c r="I32" s="44">
        <v>1.6</v>
      </c>
      <c r="J32" s="44">
        <v>0</v>
      </c>
      <c r="K32" s="44">
        <v>1.8</v>
      </c>
      <c r="L32" s="44">
        <v>0.4</v>
      </c>
      <c r="M32" s="44">
        <v>0</v>
      </c>
      <c r="N32" s="44">
        <v>0.3</v>
      </c>
      <c r="O32" s="44">
        <v>8.4</v>
      </c>
      <c r="P32" s="44">
        <v>0.2</v>
      </c>
      <c r="Q32" s="44">
        <v>0</v>
      </c>
      <c r="R32" s="52">
        <v>50.1</v>
      </c>
      <c r="S32" s="40"/>
    </row>
    <row r="33" spans="1:39" x14ac:dyDescent="0.25">
      <c r="B33" s="51" t="s">
        <v>107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52">
        <v>0</v>
      </c>
      <c r="S33" s="40"/>
    </row>
    <row r="34" spans="1:39" x14ac:dyDescent="0.25">
      <c r="B34" s="47" t="s">
        <v>108</v>
      </c>
      <c r="C34" s="48">
        <v>11</v>
      </c>
      <c r="D34" s="48">
        <v>0</v>
      </c>
      <c r="E34" s="48">
        <v>600.9</v>
      </c>
      <c r="F34" s="48">
        <v>328.9</v>
      </c>
      <c r="G34" s="48">
        <v>0</v>
      </c>
      <c r="H34" s="48">
        <v>0</v>
      </c>
      <c r="I34" s="48">
        <v>94.6</v>
      </c>
      <c r="J34" s="48">
        <v>6.3</v>
      </c>
      <c r="K34" s="48">
        <v>40.1</v>
      </c>
      <c r="L34" s="48">
        <v>2.5</v>
      </c>
      <c r="M34" s="48">
        <v>31.4</v>
      </c>
      <c r="N34" s="48">
        <v>1.7</v>
      </c>
      <c r="O34" s="48">
        <v>425</v>
      </c>
      <c r="P34" s="48">
        <v>42.6</v>
      </c>
      <c r="Q34" s="48">
        <v>0</v>
      </c>
      <c r="R34" s="48">
        <v>1585</v>
      </c>
      <c r="S34" s="40"/>
    </row>
    <row r="35" spans="1:39" x14ac:dyDescent="0.25">
      <c r="B35" s="43" t="s">
        <v>109</v>
      </c>
      <c r="C35" s="44">
        <v>3.1</v>
      </c>
      <c r="D35" s="44">
        <v>0</v>
      </c>
      <c r="E35" s="44">
        <v>138.9</v>
      </c>
      <c r="F35" s="44">
        <v>13.8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52">
        <v>155.80000000000001</v>
      </c>
      <c r="S35" s="40"/>
    </row>
    <row r="36" spans="1:39" x14ac:dyDescent="0.25">
      <c r="B36" s="47" t="s">
        <v>110</v>
      </c>
      <c r="C36" s="48">
        <v>14.1</v>
      </c>
      <c r="D36" s="48">
        <v>0</v>
      </c>
      <c r="E36" s="48">
        <v>739.8</v>
      </c>
      <c r="F36" s="48">
        <v>342.7</v>
      </c>
      <c r="G36" s="48">
        <v>0</v>
      </c>
      <c r="H36" s="48">
        <v>0</v>
      </c>
      <c r="I36" s="48">
        <v>94.6</v>
      </c>
      <c r="J36" s="48">
        <v>6.3</v>
      </c>
      <c r="K36" s="48">
        <v>40.1</v>
      </c>
      <c r="L36" s="48">
        <v>2.5</v>
      </c>
      <c r="M36" s="48">
        <v>31.4</v>
      </c>
      <c r="N36" s="48">
        <v>1.7</v>
      </c>
      <c r="O36" s="48">
        <v>425</v>
      </c>
      <c r="P36" s="48">
        <v>42.6</v>
      </c>
      <c r="Q36" s="48">
        <v>0</v>
      </c>
      <c r="R36" s="48">
        <v>1740.8</v>
      </c>
      <c r="S36" s="40"/>
    </row>
    <row r="37" spans="1:39" x14ac:dyDescent="0.25"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42" spans="1:39" ht="13.8" x14ac:dyDescent="0.25">
      <c r="A42" t="s">
        <v>44</v>
      </c>
      <c r="B42" s="38" t="s">
        <v>111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T42" t="s">
        <v>259</v>
      </c>
      <c r="U42" s="38" t="s">
        <v>111</v>
      </c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</row>
    <row r="43" spans="1:39" x14ac:dyDescent="0.25"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</row>
    <row r="44" spans="1:39" ht="13.95" customHeight="1" x14ac:dyDescent="0.25">
      <c r="B44" s="185" t="s">
        <v>72</v>
      </c>
      <c r="C44" s="184" t="s">
        <v>73</v>
      </c>
      <c r="D44" s="184" t="s">
        <v>74</v>
      </c>
      <c r="E44" s="184" t="s">
        <v>75</v>
      </c>
      <c r="F44" s="184" t="s">
        <v>76</v>
      </c>
      <c r="G44" s="184" t="s">
        <v>77</v>
      </c>
      <c r="H44" s="184" t="s">
        <v>78</v>
      </c>
      <c r="I44" s="184" t="s">
        <v>79</v>
      </c>
      <c r="J44" s="184"/>
      <c r="K44" s="184"/>
      <c r="L44" s="184"/>
      <c r="M44" s="184"/>
      <c r="N44" s="184"/>
      <c r="O44" s="184" t="s">
        <v>80</v>
      </c>
      <c r="P44" s="184" t="s">
        <v>81</v>
      </c>
      <c r="Q44" s="184" t="s">
        <v>82</v>
      </c>
      <c r="R44" s="184" t="s">
        <v>35</v>
      </c>
      <c r="U44" s="185" t="s">
        <v>72</v>
      </c>
      <c r="V44" s="184" t="s">
        <v>73</v>
      </c>
      <c r="W44" s="184" t="s">
        <v>74</v>
      </c>
      <c r="X44" s="184" t="s">
        <v>75</v>
      </c>
      <c r="Y44" s="177" t="s">
        <v>238</v>
      </c>
      <c r="Z44" s="184" t="s">
        <v>76</v>
      </c>
      <c r="AA44" s="177" t="s">
        <v>239</v>
      </c>
      <c r="AB44" s="179" t="s">
        <v>77</v>
      </c>
      <c r="AC44" s="179" t="s">
        <v>78</v>
      </c>
      <c r="AD44" s="181" t="s">
        <v>79</v>
      </c>
      <c r="AE44" s="182"/>
      <c r="AF44" s="182"/>
      <c r="AG44" s="182"/>
      <c r="AH44" s="182"/>
      <c r="AI44" s="183"/>
      <c r="AJ44" s="179" t="s">
        <v>80</v>
      </c>
      <c r="AK44" s="179" t="s">
        <v>81</v>
      </c>
      <c r="AL44" s="179" t="s">
        <v>82</v>
      </c>
      <c r="AM44" s="179" t="s">
        <v>35</v>
      </c>
    </row>
    <row r="45" spans="1:39" ht="45.6" x14ac:dyDescent="0.25">
      <c r="B45" s="185"/>
      <c r="C45" s="184"/>
      <c r="D45" s="184"/>
      <c r="E45" s="184"/>
      <c r="F45" s="184"/>
      <c r="G45" s="184"/>
      <c r="H45" s="184"/>
      <c r="I45" s="41" t="s">
        <v>32</v>
      </c>
      <c r="J45" s="41" t="s">
        <v>16</v>
      </c>
      <c r="K45" s="41" t="s">
        <v>33</v>
      </c>
      <c r="L45" s="41" t="s">
        <v>83</v>
      </c>
      <c r="M45" s="42" t="s">
        <v>84</v>
      </c>
      <c r="N45" s="41" t="s">
        <v>85</v>
      </c>
      <c r="O45" s="184"/>
      <c r="P45" s="184"/>
      <c r="Q45" s="184"/>
      <c r="R45" s="184"/>
      <c r="U45" s="185"/>
      <c r="V45" s="184"/>
      <c r="W45" s="184"/>
      <c r="X45" s="184"/>
      <c r="Y45" s="178"/>
      <c r="Z45" s="184"/>
      <c r="AA45" s="178"/>
      <c r="AB45" s="180"/>
      <c r="AC45" s="180"/>
      <c r="AD45" s="41" t="s">
        <v>32</v>
      </c>
      <c r="AE45" s="41" t="s">
        <v>16</v>
      </c>
      <c r="AF45" s="41" t="s">
        <v>33</v>
      </c>
      <c r="AG45" s="41" t="s">
        <v>83</v>
      </c>
      <c r="AH45" s="42" t="s">
        <v>84</v>
      </c>
      <c r="AI45" s="41" t="s">
        <v>85</v>
      </c>
      <c r="AJ45" s="180"/>
      <c r="AK45" s="180"/>
      <c r="AL45" s="180"/>
      <c r="AM45" s="180"/>
    </row>
    <row r="46" spans="1:39" ht="13.8" x14ac:dyDescent="0.3">
      <c r="B46" s="43" t="s">
        <v>86</v>
      </c>
      <c r="C46" s="44">
        <v>0</v>
      </c>
      <c r="D46" s="44">
        <v>9.8000000000000007</v>
      </c>
      <c r="E46" s="44">
        <v>0</v>
      </c>
      <c r="F46" s="44">
        <v>0.2</v>
      </c>
      <c r="G46" s="45">
        <v>1190.9000000000001</v>
      </c>
      <c r="H46" s="45">
        <v>150.69999999999999</v>
      </c>
      <c r="I46" s="45">
        <v>190.9</v>
      </c>
      <c r="J46" s="45">
        <v>23.2</v>
      </c>
      <c r="K46" s="44">
        <v>0</v>
      </c>
      <c r="L46" s="44">
        <v>0</v>
      </c>
      <c r="M46" s="45">
        <v>39.299999999999997</v>
      </c>
      <c r="N46" s="45">
        <v>3.8</v>
      </c>
      <c r="O46" s="44">
        <v>0</v>
      </c>
      <c r="P46" s="44">
        <v>0</v>
      </c>
      <c r="Q46" s="44">
        <v>0</v>
      </c>
      <c r="R46" s="46">
        <v>1608.8</v>
      </c>
      <c r="U46" s="43" t="s">
        <v>86</v>
      </c>
      <c r="V46" s="119">
        <v>0</v>
      </c>
      <c r="W46" s="119">
        <v>9.7691999999999997</v>
      </c>
      <c r="X46" s="119">
        <v>0</v>
      </c>
      <c r="Y46" s="119">
        <v>0</v>
      </c>
      <c r="Z46" s="119">
        <v>0.18608000000000002</v>
      </c>
      <c r="AA46" s="119">
        <v>0</v>
      </c>
      <c r="AB46" s="120">
        <v>1176.7122181818183</v>
      </c>
      <c r="AC46" s="120">
        <v>147.95177536937786</v>
      </c>
      <c r="AD46" s="120">
        <v>257.85450345014561</v>
      </c>
      <c r="AE46" s="120">
        <v>20.85806565626125</v>
      </c>
      <c r="AF46" s="119">
        <v>0</v>
      </c>
      <c r="AG46" s="119">
        <v>0</v>
      </c>
      <c r="AH46" s="120">
        <v>73.6535592904129</v>
      </c>
      <c r="AI46" s="120">
        <v>8.2242379657743889</v>
      </c>
      <c r="AJ46" s="119">
        <v>0</v>
      </c>
      <c r="AK46" s="119">
        <v>0</v>
      </c>
      <c r="AL46" s="119">
        <v>0</v>
      </c>
      <c r="AM46" s="121">
        <v>1695.2096399137902</v>
      </c>
    </row>
    <row r="47" spans="1:39" ht="13.8" x14ac:dyDescent="0.3">
      <c r="B47" s="43" t="s">
        <v>87</v>
      </c>
      <c r="C47" s="44">
        <v>51.3</v>
      </c>
      <c r="D47" s="44">
        <v>553.5</v>
      </c>
      <c r="E47" s="44">
        <v>214.3</v>
      </c>
      <c r="F47" s="44">
        <v>363.3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6">
        <v>1182.4000000000001</v>
      </c>
      <c r="U47" s="43" t="s">
        <v>87</v>
      </c>
      <c r="V47" s="119">
        <v>44.373058103150619</v>
      </c>
      <c r="W47" s="119">
        <v>477.56565949748506</v>
      </c>
      <c r="X47" s="119">
        <v>244.75287019272145</v>
      </c>
      <c r="Y47" s="119">
        <v>0.63498415981931611</v>
      </c>
      <c r="Z47" s="119">
        <v>380.1537508983709</v>
      </c>
      <c r="AA47" s="119">
        <v>0</v>
      </c>
      <c r="AB47" s="119">
        <v>0</v>
      </c>
      <c r="AC47" s="119">
        <v>0</v>
      </c>
      <c r="AD47" s="119">
        <v>0</v>
      </c>
      <c r="AE47" s="119">
        <v>0</v>
      </c>
      <c r="AF47" s="119">
        <v>0</v>
      </c>
      <c r="AG47" s="119">
        <v>0</v>
      </c>
      <c r="AH47" s="119">
        <v>0</v>
      </c>
      <c r="AI47" s="119">
        <v>0</v>
      </c>
      <c r="AJ47" s="119">
        <v>0</v>
      </c>
      <c r="AK47" s="119">
        <v>0</v>
      </c>
      <c r="AL47" s="119">
        <v>0</v>
      </c>
      <c r="AM47" s="121">
        <v>1147.4803228515473</v>
      </c>
    </row>
    <row r="48" spans="1:39" ht="13.8" x14ac:dyDescent="0.3">
      <c r="B48" s="43" t="s">
        <v>88</v>
      </c>
      <c r="C48" s="44">
        <v>0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-64.099999999999994</v>
      </c>
      <c r="P48" s="44">
        <v>0</v>
      </c>
      <c r="Q48" s="44">
        <v>0</v>
      </c>
      <c r="R48" s="46">
        <v>-64.099999999999994</v>
      </c>
      <c r="U48" s="43" t="s">
        <v>88</v>
      </c>
      <c r="V48" s="119">
        <v>0</v>
      </c>
      <c r="W48" s="119">
        <v>0</v>
      </c>
      <c r="X48" s="119">
        <v>0</v>
      </c>
      <c r="Y48" s="119">
        <v>0</v>
      </c>
      <c r="Z48" s="119">
        <v>0</v>
      </c>
      <c r="AA48" s="119">
        <v>0</v>
      </c>
      <c r="AB48" s="119">
        <v>0</v>
      </c>
      <c r="AC48" s="119">
        <v>0</v>
      </c>
      <c r="AD48" s="119">
        <v>0</v>
      </c>
      <c r="AE48" s="119">
        <v>0</v>
      </c>
      <c r="AF48" s="119">
        <v>0</v>
      </c>
      <c r="AG48" s="119">
        <v>0</v>
      </c>
      <c r="AH48" s="119">
        <v>0</v>
      </c>
      <c r="AI48" s="119">
        <v>0</v>
      </c>
      <c r="AJ48" s="119">
        <v>-60.489748956404924</v>
      </c>
      <c r="AK48" s="119">
        <v>0</v>
      </c>
      <c r="AL48" s="119">
        <v>0</v>
      </c>
      <c r="AM48" s="121">
        <v>-60.489748956404924</v>
      </c>
    </row>
    <row r="49" spans="2:39" ht="13.8" x14ac:dyDescent="0.3">
      <c r="B49" s="43" t="s">
        <v>89</v>
      </c>
      <c r="C49" s="44">
        <v>0</v>
      </c>
      <c r="D49" s="44">
        <v>0</v>
      </c>
      <c r="E49" s="44">
        <v>-17.899999999999999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6">
        <v>-17.899999999999999</v>
      </c>
      <c r="U49" s="43" t="s">
        <v>89</v>
      </c>
      <c r="V49" s="119">
        <v>0</v>
      </c>
      <c r="W49" s="119">
        <v>0</v>
      </c>
      <c r="X49" s="119">
        <v>-14.617496272312479</v>
      </c>
      <c r="Y49" s="119">
        <v>0</v>
      </c>
      <c r="Z49" s="119">
        <v>-2.4856333304548865</v>
      </c>
      <c r="AA49" s="119">
        <v>0</v>
      </c>
      <c r="AB49" s="119">
        <v>0</v>
      </c>
      <c r="AC49" s="119">
        <v>0</v>
      </c>
      <c r="AD49" s="119">
        <v>0</v>
      </c>
      <c r="AE49" s="119">
        <v>0</v>
      </c>
      <c r="AF49" s="119">
        <v>-0.46030246860275681</v>
      </c>
      <c r="AG49" s="119">
        <v>-0.27618148116165403</v>
      </c>
      <c r="AH49" s="119">
        <v>0</v>
      </c>
      <c r="AI49" s="119">
        <v>0</v>
      </c>
      <c r="AJ49" s="119">
        <v>0</v>
      </c>
      <c r="AK49" s="119">
        <v>0</v>
      </c>
      <c r="AL49" s="119">
        <v>0</v>
      </c>
      <c r="AM49" s="121">
        <v>-17.839613552531777</v>
      </c>
    </row>
    <row r="50" spans="2:39" ht="13.8" x14ac:dyDescent="0.3">
      <c r="B50" s="43" t="s">
        <v>90</v>
      </c>
      <c r="C50" s="44">
        <v>0</v>
      </c>
      <c r="D50" s="44">
        <v>0</v>
      </c>
      <c r="E50" s="44">
        <v>-78.8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-0.8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6">
        <v>-79.599999999999994</v>
      </c>
      <c r="U50" s="43" t="s">
        <v>90</v>
      </c>
      <c r="V50" s="119">
        <v>0</v>
      </c>
      <c r="W50" s="119">
        <v>0</v>
      </c>
      <c r="X50" s="119">
        <v>-73.945941312624512</v>
      </c>
      <c r="Y50" s="119">
        <v>0</v>
      </c>
      <c r="Z50" s="119">
        <v>0</v>
      </c>
      <c r="AA50" s="119">
        <v>0</v>
      </c>
      <c r="AB50" s="119">
        <v>0</v>
      </c>
      <c r="AC50" s="119">
        <v>0</v>
      </c>
      <c r="AD50" s="119">
        <v>0</v>
      </c>
      <c r="AE50" s="119">
        <v>0</v>
      </c>
      <c r="AF50" s="119">
        <v>-1.537569678962494</v>
      </c>
      <c r="AG50" s="119">
        <v>0</v>
      </c>
      <c r="AH50" s="119">
        <v>0</v>
      </c>
      <c r="AI50" s="119">
        <v>0</v>
      </c>
      <c r="AJ50" s="119">
        <v>0</v>
      </c>
      <c r="AK50" s="119">
        <v>0</v>
      </c>
      <c r="AL50" s="119">
        <v>0</v>
      </c>
      <c r="AM50" s="121">
        <v>-75.483510991587011</v>
      </c>
    </row>
    <row r="51" spans="2:39" ht="13.8" x14ac:dyDescent="0.3">
      <c r="B51" s="43" t="s">
        <v>91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6">
        <v>0</v>
      </c>
      <c r="U51" s="43" t="s">
        <v>91</v>
      </c>
      <c r="V51" s="119">
        <v>0</v>
      </c>
      <c r="W51" s="119">
        <v>0</v>
      </c>
      <c r="X51" s="119">
        <v>0</v>
      </c>
      <c r="Y51" s="119">
        <v>0</v>
      </c>
      <c r="Z51" s="119">
        <v>0</v>
      </c>
      <c r="AA51" s="119">
        <v>0</v>
      </c>
      <c r="AB51" s="119">
        <v>0</v>
      </c>
      <c r="AC51" s="119">
        <v>0</v>
      </c>
      <c r="AD51" s="119">
        <v>0</v>
      </c>
      <c r="AE51" s="119">
        <v>0</v>
      </c>
      <c r="AF51" s="119">
        <v>0</v>
      </c>
      <c r="AG51" s="119">
        <v>0</v>
      </c>
      <c r="AH51" s="119">
        <v>0</v>
      </c>
      <c r="AI51" s="119">
        <v>0</v>
      </c>
      <c r="AJ51" s="119">
        <v>0</v>
      </c>
      <c r="AK51" s="119">
        <v>0</v>
      </c>
      <c r="AL51" s="119">
        <v>0</v>
      </c>
      <c r="AM51" s="121">
        <v>0</v>
      </c>
    </row>
    <row r="52" spans="2:39" ht="13.8" x14ac:dyDescent="0.3">
      <c r="B52" s="47" t="s">
        <v>92</v>
      </c>
      <c r="C52" s="48">
        <v>51.3</v>
      </c>
      <c r="D52" s="48">
        <v>563.29999999999995</v>
      </c>
      <c r="E52" s="48">
        <v>117.5</v>
      </c>
      <c r="F52" s="48">
        <v>363.5</v>
      </c>
      <c r="G52" s="48">
        <v>1190.9000000000001</v>
      </c>
      <c r="H52" s="48">
        <v>150.69999999999999</v>
      </c>
      <c r="I52" s="48">
        <v>190.9</v>
      </c>
      <c r="J52" s="48">
        <v>23.2</v>
      </c>
      <c r="K52" s="48">
        <v>-0.8</v>
      </c>
      <c r="L52" s="48">
        <v>0</v>
      </c>
      <c r="M52" s="48">
        <v>39.299999999999997</v>
      </c>
      <c r="N52" s="48">
        <v>3.8</v>
      </c>
      <c r="O52" s="48">
        <v>-64.099999999999994</v>
      </c>
      <c r="P52" s="48">
        <v>0</v>
      </c>
      <c r="Q52" s="48">
        <v>0</v>
      </c>
      <c r="R52" s="48">
        <v>2629.5</v>
      </c>
      <c r="U52" s="47" t="s">
        <v>92</v>
      </c>
      <c r="V52" s="122">
        <v>44.373058103150619</v>
      </c>
      <c r="W52" s="122">
        <v>487.33485949748507</v>
      </c>
      <c r="X52" s="122">
        <v>156.18943260778445</v>
      </c>
      <c r="Y52" s="122">
        <v>0.63498415981931611</v>
      </c>
      <c r="Z52" s="122">
        <v>377.854197567916</v>
      </c>
      <c r="AA52" s="122">
        <v>0</v>
      </c>
      <c r="AB52" s="122">
        <v>1176.7122181818183</v>
      </c>
      <c r="AC52" s="122">
        <v>147.95177536937786</v>
      </c>
      <c r="AD52" s="122">
        <v>257.85450345014561</v>
      </c>
      <c r="AE52" s="122">
        <v>20.85806565626125</v>
      </c>
      <c r="AF52" s="122">
        <v>-1.9978721475652508</v>
      </c>
      <c r="AG52" s="122">
        <v>-0.27618148116165403</v>
      </c>
      <c r="AH52" s="122">
        <v>73.6535592904129</v>
      </c>
      <c r="AI52" s="122">
        <v>8.2242379657743889</v>
      </c>
      <c r="AJ52" s="122">
        <v>-60.489748956404924</v>
      </c>
      <c r="AK52" s="122">
        <v>0</v>
      </c>
      <c r="AL52" s="122">
        <v>0</v>
      </c>
      <c r="AM52" s="122">
        <v>2688.8770892648135</v>
      </c>
    </row>
    <row r="53" spans="2:39" ht="13.8" x14ac:dyDescent="0.3">
      <c r="B53" s="49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U53" s="49"/>
      <c r="V53" s="123"/>
      <c r="W53" s="123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</row>
    <row r="54" spans="2:39" ht="13.8" x14ac:dyDescent="0.3">
      <c r="B54" s="51" t="s">
        <v>93</v>
      </c>
      <c r="C54" s="44">
        <v>0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52">
        <v>0</v>
      </c>
      <c r="U54" s="51" t="s">
        <v>93</v>
      </c>
      <c r="V54" s="119">
        <v>0</v>
      </c>
      <c r="W54" s="119">
        <v>0</v>
      </c>
      <c r="X54" s="119">
        <v>0</v>
      </c>
      <c r="Y54" s="119">
        <v>0</v>
      </c>
      <c r="Z54" s="119">
        <v>0</v>
      </c>
      <c r="AA54" s="119">
        <v>0</v>
      </c>
      <c r="AB54" s="119">
        <v>0</v>
      </c>
      <c r="AC54" s="119">
        <v>0</v>
      </c>
      <c r="AD54" s="119">
        <v>0</v>
      </c>
      <c r="AE54" s="119">
        <v>0</v>
      </c>
      <c r="AF54" s="119">
        <v>0</v>
      </c>
      <c r="AG54" s="119">
        <v>0</v>
      </c>
      <c r="AH54" s="119">
        <v>0</v>
      </c>
      <c r="AI54" s="119">
        <v>0</v>
      </c>
      <c r="AJ54" s="119">
        <v>0</v>
      </c>
      <c r="AK54" s="119">
        <v>0</v>
      </c>
      <c r="AL54" s="119">
        <v>0</v>
      </c>
      <c r="AM54" s="124">
        <v>0</v>
      </c>
    </row>
    <row r="55" spans="2:39" ht="13.8" x14ac:dyDescent="0.3">
      <c r="B55" s="51" t="s">
        <v>94</v>
      </c>
      <c r="C55" s="44">
        <v>2.2000000000000002</v>
      </c>
      <c r="D55" s="44">
        <v>0</v>
      </c>
      <c r="E55" s="44">
        <v>3.9</v>
      </c>
      <c r="F55" s="44">
        <v>18.5</v>
      </c>
      <c r="G55" s="44">
        <v>1190.9000000000001</v>
      </c>
      <c r="H55" s="44">
        <v>150.69999999999999</v>
      </c>
      <c r="I55" s="44">
        <v>30.2</v>
      </c>
      <c r="J55" s="44">
        <v>8.6999999999999993</v>
      </c>
      <c r="K55" s="44">
        <v>0</v>
      </c>
      <c r="L55" s="44">
        <v>0.4</v>
      </c>
      <c r="M55" s="44">
        <v>0</v>
      </c>
      <c r="N55" s="44">
        <v>0</v>
      </c>
      <c r="O55" s="44">
        <v>-568.29999999999995</v>
      </c>
      <c r="P55" s="44">
        <v>0</v>
      </c>
      <c r="Q55" s="44">
        <v>0</v>
      </c>
      <c r="R55" s="52">
        <v>837.1</v>
      </c>
      <c r="U55" s="51" t="s">
        <v>94</v>
      </c>
      <c r="V55" s="119">
        <v>0</v>
      </c>
      <c r="W55" s="119">
        <v>0</v>
      </c>
      <c r="X55" s="119">
        <v>0</v>
      </c>
      <c r="Y55" s="119">
        <v>0</v>
      </c>
      <c r="Z55" s="119">
        <v>57.424160241509412</v>
      </c>
      <c r="AA55" s="119">
        <v>0</v>
      </c>
      <c r="AB55" s="119">
        <v>1176.7122181818183</v>
      </c>
      <c r="AC55" s="119">
        <v>147.95177536937786</v>
      </c>
      <c r="AD55" s="119">
        <v>24.916491335412736</v>
      </c>
      <c r="AE55" s="119">
        <v>-0.13916200119532612</v>
      </c>
      <c r="AF55" s="119">
        <v>0</v>
      </c>
      <c r="AG55" s="119">
        <v>8.5806216452830171</v>
      </c>
      <c r="AH55" s="119">
        <v>0</v>
      </c>
      <c r="AI55" s="119">
        <v>0</v>
      </c>
      <c r="AJ55" s="119">
        <v>-586.26648468366341</v>
      </c>
      <c r="AK55" s="119">
        <v>0</v>
      </c>
      <c r="AL55" s="119">
        <v>0</v>
      </c>
      <c r="AM55" s="124">
        <v>829.17962008854249</v>
      </c>
    </row>
    <row r="56" spans="2:39" ht="13.8" x14ac:dyDescent="0.3">
      <c r="B56" s="51" t="s">
        <v>95</v>
      </c>
      <c r="C56" s="44">
        <v>0.1</v>
      </c>
      <c r="D56" s="44">
        <v>0</v>
      </c>
      <c r="E56" s="44">
        <v>0</v>
      </c>
      <c r="F56" s="44">
        <v>16.8</v>
      </c>
      <c r="G56" s="44">
        <v>0</v>
      </c>
      <c r="H56" s="44">
        <v>0</v>
      </c>
      <c r="I56" s="44">
        <v>13.9</v>
      </c>
      <c r="J56" s="44">
        <v>12.7</v>
      </c>
      <c r="K56" s="44">
        <v>0</v>
      </c>
      <c r="L56" s="44">
        <v>0.3</v>
      </c>
      <c r="M56" s="44">
        <v>0</v>
      </c>
      <c r="N56" s="44">
        <v>2.2000000000000002</v>
      </c>
      <c r="O56" s="44">
        <v>0</v>
      </c>
      <c r="P56" s="44">
        <v>-40.9</v>
      </c>
      <c r="Q56" s="44">
        <v>0</v>
      </c>
      <c r="R56" s="52">
        <v>5.2</v>
      </c>
      <c r="U56" s="51" t="s">
        <v>95</v>
      </c>
      <c r="V56" s="119">
        <v>0.1931818181818182</v>
      </c>
      <c r="W56" s="119">
        <v>0</v>
      </c>
      <c r="X56" s="119">
        <v>0</v>
      </c>
      <c r="Y56" s="119">
        <v>0</v>
      </c>
      <c r="Z56" s="119">
        <v>18.315951760127422</v>
      </c>
      <c r="AA56" s="119">
        <v>0</v>
      </c>
      <c r="AB56" s="119">
        <v>0</v>
      </c>
      <c r="AC56" s="119">
        <v>0</v>
      </c>
      <c r="AD56" s="119">
        <v>25.217210547817771</v>
      </c>
      <c r="AE56" s="119">
        <v>15.571242096737331</v>
      </c>
      <c r="AF56" s="119">
        <v>0</v>
      </c>
      <c r="AG56" s="119">
        <v>3.2322267811989565</v>
      </c>
      <c r="AH56" s="119">
        <v>0</v>
      </c>
      <c r="AI56" s="119">
        <v>5.4199862837017081</v>
      </c>
      <c r="AJ56" s="119">
        <v>0</v>
      </c>
      <c r="AK56" s="119">
        <v>-61.205593946971796</v>
      </c>
      <c r="AL56" s="119">
        <v>0</v>
      </c>
      <c r="AM56" s="124">
        <v>6.7442053407932079</v>
      </c>
    </row>
    <row r="57" spans="2:39" ht="13.8" x14ac:dyDescent="0.3">
      <c r="B57" s="51" t="s">
        <v>96</v>
      </c>
      <c r="C57" s="44">
        <v>0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8.1</v>
      </c>
      <c r="J57" s="44">
        <v>0</v>
      </c>
      <c r="K57" s="44">
        <v>0</v>
      </c>
      <c r="L57" s="44">
        <v>-7.2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52">
        <v>1</v>
      </c>
      <c r="U57" s="51" t="s">
        <v>96</v>
      </c>
      <c r="V57" s="119">
        <v>0</v>
      </c>
      <c r="W57" s="119">
        <v>0</v>
      </c>
      <c r="X57" s="119">
        <v>0</v>
      </c>
      <c r="Y57" s="119">
        <v>0</v>
      </c>
      <c r="Z57" s="119">
        <v>0</v>
      </c>
      <c r="AA57" s="119">
        <v>0</v>
      </c>
      <c r="AB57" s="119">
        <v>0</v>
      </c>
      <c r="AC57" s="119">
        <v>0</v>
      </c>
      <c r="AD57" s="119">
        <v>30.318833911166291</v>
      </c>
      <c r="AE57" s="119">
        <v>0</v>
      </c>
      <c r="AF57" s="119">
        <v>0</v>
      </c>
      <c r="AG57" s="119">
        <v>-28.138734319479617</v>
      </c>
      <c r="AH57" s="119">
        <v>0</v>
      </c>
      <c r="AI57" s="119">
        <v>0</v>
      </c>
      <c r="AJ57" s="119">
        <v>0</v>
      </c>
      <c r="AK57" s="119">
        <v>0</v>
      </c>
      <c r="AL57" s="119">
        <v>0</v>
      </c>
      <c r="AM57" s="124">
        <v>2.1800995916866732</v>
      </c>
    </row>
    <row r="58" spans="2:39" ht="13.8" x14ac:dyDescent="0.3">
      <c r="B58" s="51" t="s">
        <v>97</v>
      </c>
      <c r="C58" s="44">
        <v>0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52">
        <v>0</v>
      </c>
      <c r="U58" s="51" t="s">
        <v>97</v>
      </c>
      <c r="V58" s="119">
        <v>0</v>
      </c>
      <c r="W58" s="119">
        <v>0</v>
      </c>
      <c r="X58" s="119">
        <v>0</v>
      </c>
      <c r="Y58" s="119">
        <v>0</v>
      </c>
      <c r="Z58" s="119">
        <v>0</v>
      </c>
      <c r="AA58" s="119">
        <v>0</v>
      </c>
      <c r="AB58" s="119">
        <v>0</v>
      </c>
      <c r="AC58" s="119">
        <v>0</v>
      </c>
      <c r="AD58" s="119">
        <v>0</v>
      </c>
      <c r="AE58" s="119">
        <v>0</v>
      </c>
      <c r="AF58" s="119">
        <v>0</v>
      </c>
      <c r="AG58" s="119">
        <v>0</v>
      </c>
      <c r="AH58" s="119">
        <v>0</v>
      </c>
      <c r="AI58" s="119">
        <v>0</v>
      </c>
      <c r="AJ58" s="119">
        <v>0</v>
      </c>
      <c r="AK58" s="119">
        <v>0</v>
      </c>
      <c r="AL58" s="119">
        <v>0</v>
      </c>
      <c r="AM58" s="124">
        <v>0</v>
      </c>
    </row>
    <row r="59" spans="2:39" ht="13.8" x14ac:dyDescent="0.3">
      <c r="B59" s="51" t="s">
        <v>98</v>
      </c>
      <c r="C59" s="44">
        <v>0</v>
      </c>
      <c r="D59" s="44">
        <v>583.5</v>
      </c>
      <c r="E59" s="44">
        <v>-577.70000000000005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52">
        <v>5.8</v>
      </c>
      <c r="U59" s="51" t="s">
        <v>98</v>
      </c>
      <c r="V59" s="119">
        <v>0</v>
      </c>
      <c r="W59" s="119">
        <v>504.82711917696696</v>
      </c>
      <c r="X59" s="119">
        <v>-499.77884798519727</v>
      </c>
      <c r="Y59" s="119">
        <v>0</v>
      </c>
      <c r="Z59" s="119">
        <v>0</v>
      </c>
      <c r="AA59" s="119">
        <v>0</v>
      </c>
      <c r="AB59" s="119">
        <v>0</v>
      </c>
      <c r="AC59" s="119">
        <v>0</v>
      </c>
      <c r="AD59" s="119">
        <v>0</v>
      </c>
      <c r="AE59" s="119">
        <v>0</v>
      </c>
      <c r="AF59" s="119">
        <v>0</v>
      </c>
      <c r="AG59" s="119">
        <v>0</v>
      </c>
      <c r="AH59" s="119">
        <v>0</v>
      </c>
      <c r="AI59" s="119">
        <v>0</v>
      </c>
      <c r="AJ59" s="119">
        <v>0</v>
      </c>
      <c r="AK59" s="119">
        <v>0</v>
      </c>
      <c r="AL59" s="119">
        <v>0</v>
      </c>
      <c r="AM59" s="124">
        <v>5.0482711917696861</v>
      </c>
    </row>
    <row r="60" spans="2:39" ht="13.8" x14ac:dyDescent="0.3">
      <c r="B60" s="51" t="s">
        <v>99</v>
      </c>
      <c r="C60" s="44">
        <v>0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43.6</v>
      </c>
      <c r="J60" s="44">
        <v>0</v>
      </c>
      <c r="K60" s="44">
        <v>-43.6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52">
        <v>0</v>
      </c>
      <c r="U60" s="51" t="s">
        <v>99</v>
      </c>
      <c r="V60" s="119">
        <v>0</v>
      </c>
      <c r="W60" s="119">
        <v>0</v>
      </c>
      <c r="X60" s="119">
        <v>0</v>
      </c>
      <c r="Y60" s="119">
        <v>0</v>
      </c>
      <c r="Z60" s="119">
        <v>0</v>
      </c>
      <c r="AA60" s="119">
        <v>0</v>
      </c>
      <c r="AB60" s="119">
        <v>0</v>
      </c>
      <c r="AC60" s="119">
        <v>0</v>
      </c>
      <c r="AD60" s="119">
        <v>87.247993585945125</v>
      </c>
      <c r="AE60" s="119">
        <v>0</v>
      </c>
      <c r="AF60" s="119">
        <v>-47.986396472269817</v>
      </c>
      <c r="AG60" s="119">
        <v>0</v>
      </c>
      <c r="AH60" s="119">
        <v>0</v>
      </c>
      <c r="AI60" s="119">
        <v>0</v>
      </c>
      <c r="AJ60" s="119">
        <v>0</v>
      </c>
      <c r="AK60" s="119">
        <v>0</v>
      </c>
      <c r="AL60" s="119">
        <v>0</v>
      </c>
      <c r="AM60" s="124">
        <v>39.261597113675307</v>
      </c>
    </row>
    <row r="61" spans="2:39" ht="13.8" x14ac:dyDescent="0.3">
      <c r="B61" s="51" t="s">
        <v>100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52">
        <v>0</v>
      </c>
      <c r="U61" s="51" t="s">
        <v>100</v>
      </c>
      <c r="V61" s="119">
        <v>0</v>
      </c>
      <c r="W61" s="119">
        <v>0</v>
      </c>
      <c r="X61" s="119">
        <v>0</v>
      </c>
      <c r="Y61" s="119">
        <v>0</v>
      </c>
      <c r="Z61" s="119">
        <v>0</v>
      </c>
      <c r="AA61" s="119">
        <v>0</v>
      </c>
      <c r="AB61" s="119">
        <v>0</v>
      </c>
      <c r="AC61" s="119">
        <v>0</v>
      </c>
      <c r="AD61" s="119">
        <v>0</v>
      </c>
      <c r="AE61" s="119">
        <v>0</v>
      </c>
      <c r="AF61" s="119">
        <v>0</v>
      </c>
      <c r="AG61" s="119">
        <v>0</v>
      </c>
      <c r="AH61" s="119">
        <v>0</v>
      </c>
      <c r="AI61" s="119">
        <v>0</v>
      </c>
      <c r="AJ61" s="119">
        <v>0</v>
      </c>
      <c r="AK61" s="119">
        <v>0</v>
      </c>
      <c r="AL61" s="119">
        <v>0</v>
      </c>
      <c r="AM61" s="124">
        <v>0</v>
      </c>
    </row>
    <row r="62" spans="2:39" ht="13.8" x14ac:dyDescent="0.3">
      <c r="B62" s="51" t="s">
        <v>101</v>
      </c>
      <c r="C62" s="44">
        <v>0</v>
      </c>
      <c r="D62" s="44">
        <v>0</v>
      </c>
      <c r="E62" s="44">
        <v>0</v>
      </c>
      <c r="F62" s="44">
        <v>0.5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-0.4</v>
      </c>
      <c r="R62" s="52">
        <v>0.2</v>
      </c>
      <c r="U62" s="51" t="s">
        <v>101</v>
      </c>
      <c r="V62" s="119">
        <v>0</v>
      </c>
      <c r="W62" s="119">
        <v>0</v>
      </c>
      <c r="X62" s="119">
        <v>0</v>
      </c>
      <c r="Y62" s="119">
        <v>0</v>
      </c>
      <c r="Z62" s="119">
        <v>0</v>
      </c>
      <c r="AA62" s="119">
        <v>0</v>
      </c>
      <c r="AB62" s="119">
        <v>0</v>
      </c>
      <c r="AC62" s="119">
        <v>0</v>
      </c>
      <c r="AD62" s="119">
        <v>0</v>
      </c>
      <c r="AE62" s="119">
        <v>0</v>
      </c>
      <c r="AF62" s="119">
        <v>0</v>
      </c>
      <c r="AG62" s="119">
        <v>0</v>
      </c>
      <c r="AH62" s="119">
        <v>0</v>
      </c>
      <c r="AI62" s="119">
        <v>0</v>
      </c>
      <c r="AJ62" s="119">
        <v>1.5554055303907433</v>
      </c>
      <c r="AK62" s="119">
        <v>0</v>
      </c>
      <c r="AL62" s="119">
        <v>-1.0110135947539831</v>
      </c>
      <c r="AM62" s="124">
        <v>0.54439193563676014</v>
      </c>
    </row>
    <row r="63" spans="2:39" ht="13.8" x14ac:dyDescent="0.3">
      <c r="B63" s="51" t="s">
        <v>102</v>
      </c>
      <c r="C63" s="44">
        <v>30.2</v>
      </c>
      <c r="D63" s="44">
        <v>-20.2</v>
      </c>
      <c r="E63" s="44">
        <v>26.4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52">
        <v>36.4</v>
      </c>
      <c r="U63" s="51" t="s">
        <v>102</v>
      </c>
      <c r="V63" s="119">
        <v>27.267752812500003</v>
      </c>
      <c r="W63" s="119">
        <v>-17.492259679481908</v>
      </c>
      <c r="X63" s="119">
        <v>22.878842476891808</v>
      </c>
      <c r="Y63" s="119">
        <v>0</v>
      </c>
      <c r="Z63" s="119">
        <v>0</v>
      </c>
      <c r="AA63" s="119">
        <v>0</v>
      </c>
      <c r="AB63" s="119">
        <v>0</v>
      </c>
      <c r="AC63" s="119">
        <v>0</v>
      </c>
      <c r="AD63" s="119">
        <v>0</v>
      </c>
      <c r="AE63" s="119">
        <v>0</v>
      </c>
      <c r="AF63" s="119">
        <v>0</v>
      </c>
      <c r="AG63" s="119">
        <v>0</v>
      </c>
      <c r="AH63" s="119">
        <v>0</v>
      </c>
      <c r="AI63" s="119">
        <v>0</v>
      </c>
      <c r="AJ63" s="119">
        <v>0</v>
      </c>
      <c r="AK63" s="119">
        <v>0</v>
      </c>
      <c r="AL63" s="119">
        <v>0</v>
      </c>
      <c r="AM63" s="124">
        <v>32.654335609909907</v>
      </c>
    </row>
    <row r="64" spans="2:39" ht="13.8" x14ac:dyDescent="0.3">
      <c r="B64" s="51" t="s">
        <v>103</v>
      </c>
      <c r="C64" s="44">
        <v>11.7</v>
      </c>
      <c r="D64" s="44">
        <v>0</v>
      </c>
      <c r="E64" s="44">
        <v>19.8</v>
      </c>
      <c r="F64" s="44">
        <v>5.7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0.1</v>
      </c>
      <c r="M64" s="44">
        <v>0</v>
      </c>
      <c r="N64" s="44">
        <v>0</v>
      </c>
      <c r="O64" s="44">
        <v>36.200000000000003</v>
      </c>
      <c r="P64" s="44">
        <v>0</v>
      </c>
      <c r="Q64" s="44">
        <v>0</v>
      </c>
      <c r="R64" s="52">
        <v>73.5</v>
      </c>
      <c r="U64" s="51" t="s">
        <v>103</v>
      </c>
      <c r="V64" s="119">
        <v>10.604126093750002</v>
      </c>
      <c r="W64" s="119">
        <v>0</v>
      </c>
      <c r="X64" s="119">
        <v>17.164122052016879</v>
      </c>
      <c r="Y64" s="119">
        <v>0</v>
      </c>
      <c r="Z64" s="119">
        <v>5.487827419085181</v>
      </c>
      <c r="AA64" s="119">
        <v>0</v>
      </c>
      <c r="AB64" s="119">
        <v>0</v>
      </c>
      <c r="AC64" s="119">
        <v>0</v>
      </c>
      <c r="AD64" s="119">
        <v>0</v>
      </c>
      <c r="AE64" s="119">
        <v>0</v>
      </c>
      <c r="AF64" s="119">
        <v>0</v>
      </c>
      <c r="AG64" s="119">
        <v>0.28883302205711481</v>
      </c>
      <c r="AH64" s="119">
        <v>0</v>
      </c>
      <c r="AI64" s="119">
        <v>0</v>
      </c>
      <c r="AJ64" s="119">
        <v>42.669648530649354</v>
      </c>
      <c r="AK64" s="119">
        <v>0</v>
      </c>
      <c r="AL64" s="119">
        <v>0</v>
      </c>
      <c r="AM64" s="124">
        <v>76.214557117558527</v>
      </c>
    </row>
    <row r="65" spans="2:39" ht="13.8" x14ac:dyDescent="0.3">
      <c r="B65" s="51" t="s">
        <v>104</v>
      </c>
      <c r="C65" s="44">
        <v>0</v>
      </c>
      <c r="D65" s="44">
        <v>0</v>
      </c>
      <c r="E65" s="44">
        <v>0</v>
      </c>
      <c r="F65" s="44">
        <v>4.2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0.1</v>
      </c>
      <c r="M65" s="44">
        <v>0</v>
      </c>
      <c r="N65" s="44">
        <v>0</v>
      </c>
      <c r="O65" s="44">
        <v>38.6</v>
      </c>
      <c r="P65" s="44">
        <v>3.2</v>
      </c>
      <c r="Q65" s="44">
        <v>0</v>
      </c>
      <c r="R65" s="52">
        <v>46.1</v>
      </c>
      <c r="U65" s="51" t="s">
        <v>104</v>
      </c>
      <c r="V65" s="119">
        <v>0</v>
      </c>
      <c r="W65" s="119">
        <v>0</v>
      </c>
      <c r="X65" s="119">
        <v>0</v>
      </c>
      <c r="Y65" s="119">
        <v>0</v>
      </c>
      <c r="Z65" s="119">
        <v>4.4087945268140754</v>
      </c>
      <c r="AA65" s="119">
        <v>0</v>
      </c>
      <c r="AB65" s="119">
        <v>0</v>
      </c>
      <c r="AC65" s="119">
        <v>0</v>
      </c>
      <c r="AD65" s="119">
        <v>0</v>
      </c>
      <c r="AE65" s="119">
        <v>0</v>
      </c>
      <c r="AF65" s="119">
        <v>0</v>
      </c>
      <c r="AG65" s="119">
        <v>0.2320418172007408</v>
      </c>
      <c r="AH65" s="119">
        <v>0</v>
      </c>
      <c r="AI65" s="119">
        <v>0</v>
      </c>
      <c r="AJ65" s="119">
        <v>40.294985286576598</v>
      </c>
      <c r="AK65" s="119">
        <v>4.7428689036398808</v>
      </c>
      <c r="AL65" s="119">
        <v>0</v>
      </c>
      <c r="AM65" s="124">
        <v>49.678690534231293</v>
      </c>
    </row>
    <row r="66" spans="2:39" ht="13.8" x14ac:dyDescent="0.3">
      <c r="B66" s="47" t="s">
        <v>105</v>
      </c>
      <c r="C66" s="48">
        <v>44.2</v>
      </c>
      <c r="D66" s="48">
        <v>563.29999999999995</v>
      </c>
      <c r="E66" s="48">
        <v>-527.5</v>
      </c>
      <c r="F66" s="48">
        <v>45.6</v>
      </c>
      <c r="G66" s="48">
        <v>1190.9000000000001</v>
      </c>
      <c r="H66" s="48">
        <v>150.69999999999999</v>
      </c>
      <c r="I66" s="48">
        <v>95.8</v>
      </c>
      <c r="J66" s="48">
        <v>21.4</v>
      </c>
      <c r="K66" s="48">
        <v>-43.6</v>
      </c>
      <c r="L66" s="48">
        <v>-6.2</v>
      </c>
      <c r="M66" s="48">
        <v>0</v>
      </c>
      <c r="N66" s="48">
        <v>2.2000000000000002</v>
      </c>
      <c r="O66" s="48">
        <v>-493.4</v>
      </c>
      <c r="P66" s="48">
        <v>-37.799999999999997</v>
      </c>
      <c r="Q66" s="48">
        <v>-0.4</v>
      </c>
      <c r="R66" s="48">
        <v>1005.3</v>
      </c>
      <c r="U66" s="47" t="s">
        <v>105</v>
      </c>
      <c r="V66" s="122">
        <v>38.065060724431824</v>
      </c>
      <c r="W66" s="122">
        <v>487.33485949748507</v>
      </c>
      <c r="X66" s="122">
        <v>-459.7358834562886</v>
      </c>
      <c r="Y66" s="122">
        <v>0</v>
      </c>
      <c r="Z66" s="122">
        <v>85.636733947536086</v>
      </c>
      <c r="AA66" s="122">
        <v>0</v>
      </c>
      <c r="AB66" s="122">
        <v>1176.7122181818183</v>
      </c>
      <c r="AC66" s="122">
        <v>147.95177536937786</v>
      </c>
      <c r="AD66" s="122">
        <v>167.70052938034192</v>
      </c>
      <c r="AE66" s="122">
        <v>15.432080095542005</v>
      </c>
      <c r="AF66" s="122">
        <v>-47.986396472269817</v>
      </c>
      <c r="AG66" s="122">
        <v>-15.805011053739786</v>
      </c>
      <c r="AH66" s="122">
        <v>0</v>
      </c>
      <c r="AI66" s="122">
        <v>5.4199862837017081</v>
      </c>
      <c r="AJ66" s="122">
        <v>-501.74644533604663</v>
      </c>
      <c r="AK66" s="122">
        <v>-56.462725043331915</v>
      </c>
      <c r="AL66" s="122">
        <v>-1.0110135947539831</v>
      </c>
      <c r="AM66" s="122">
        <v>1041.5057685238039</v>
      </c>
    </row>
    <row r="67" spans="2:39" ht="13.8" x14ac:dyDescent="0.3">
      <c r="B67" s="49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U67" s="49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</row>
    <row r="68" spans="2:39" ht="13.8" x14ac:dyDescent="0.3">
      <c r="B68" s="51" t="s">
        <v>50</v>
      </c>
      <c r="C68" s="44">
        <v>7.1</v>
      </c>
      <c r="D68" s="44">
        <v>0</v>
      </c>
      <c r="E68" s="44">
        <v>26.5</v>
      </c>
      <c r="F68" s="44">
        <v>109.6</v>
      </c>
      <c r="G68" s="44">
        <v>0</v>
      </c>
      <c r="H68" s="44">
        <v>0</v>
      </c>
      <c r="I68" s="44">
        <v>17.5</v>
      </c>
      <c r="J68" s="44">
        <v>1.7</v>
      </c>
      <c r="K68" s="44">
        <v>0.8</v>
      </c>
      <c r="L68" s="44">
        <v>2.2000000000000002</v>
      </c>
      <c r="M68" s="44">
        <v>0</v>
      </c>
      <c r="N68" s="44">
        <v>0</v>
      </c>
      <c r="O68" s="44">
        <v>109.6</v>
      </c>
      <c r="P68" s="44">
        <v>16.399999999999999</v>
      </c>
      <c r="Q68" s="44">
        <v>0.4</v>
      </c>
      <c r="R68" s="52">
        <v>291.89999999999998</v>
      </c>
      <c r="U68" s="51" t="s">
        <v>50</v>
      </c>
      <c r="V68" s="119">
        <v>6.3079973787187962</v>
      </c>
      <c r="W68" s="119">
        <v>0</v>
      </c>
      <c r="X68" s="119">
        <v>21.181746229368812</v>
      </c>
      <c r="Y68" s="119">
        <v>0</v>
      </c>
      <c r="Z68" s="119">
        <v>102.6617635637746</v>
      </c>
      <c r="AA68" s="119">
        <v>0</v>
      </c>
      <c r="AB68" s="119">
        <v>0</v>
      </c>
      <c r="AC68" s="119">
        <v>0</v>
      </c>
      <c r="AD68" s="119">
        <v>17.93487212861428</v>
      </c>
      <c r="AE68" s="119">
        <v>5.4259855607192451</v>
      </c>
      <c r="AF68" s="119">
        <v>0.8476478513209047</v>
      </c>
      <c r="AG68" s="119">
        <v>5.4032507138828745</v>
      </c>
      <c r="AH68" s="119">
        <v>2.4387543945312502</v>
      </c>
      <c r="AI68" s="119">
        <v>0</v>
      </c>
      <c r="AJ68" s="119">
        <v>127.31287612348943</v>
      </c>
      <c r="AK68" s="119">
        <v>19.292257205093193</v>
      </c>
      <c r="AL68" s="119">
        <v>0.5635193481445312</v>
      </c>
      <c r="AM68" s="124">
        <v>309.37067049765795</v>
      </c>
    </row>
    <row r="69" spans="2:39" ht="13.8" x14ac:dyDescent="0.3">
      <c r="B69" s="51" t="s">
        <v>106</v>
      </c>
      <c r="C69" s="44">
        <v>0</v>
      </c>
      <c r="D69" s="44">
        <v>0</v>
      </c>
      <c r="E69" s="44">
        <v>396.5</v>
      </c>
      <c r="F69" s="44">
        <v>6.6</v>
      </c>
      <c r="G69" s="44">
        <v>0</v>
      </c>
      <c r="H69" s="44">
        <v>0</v>
      </c>
      <c r="I69" s="44">
        <v>0</v>
      </c>
      <c r="J69" s="44">
        <v>0</v>
      </c>
      <c r="K69" s="44">
        <v>39.700000000000003</v>
      </c>
      <c r="L69" s="44">
        <v>0.1</v>
      </c>
      <c r="M69" s="44">
        <v>0</v>
      </c>
      <c r="N69" s="44">
        <v>0</v>
      </c>
      <c r="O69" s="44">
        <v>17.8</v>
      </c>
      <c r="P69" s="44">
        <v>0</v>
      </c>
      <c r="Q69" s="44">
        <v>0</v>
      </c>
      <c r="R69" s="52">
        <v>460.7</v>
      </c>
      <c r="U69" s="51" t="s">
        <v>106</v>
      </c>
      <c r="V69" s="119">
        <v>0</v>
      </c>
      <c r="W69" s="119">
        <v>0</v>
      </c>
      <c r="X69" s="119">
        <v>383.47892790980097</v>
      </c>
      <c r="Y69" s="119">
        <v>0</v>
      </c>
      <c r="Z69" s="119">
        <v>4.0775382013137236</v>
      </c>
      <c r="AA69" s="119">
        <v>0</v>
      </c>
      <c r="AB69" s="119">
        <v>0</v>
      </c>
      <c r="AC69" s="119">
        <v>0</v>
      </c>
      <c r="AD69" s="119">
        <v>0</v>
      </c>
      <c r="AE69" s="119">
        <v>0</v>
      </c>
      <c r="AF69" s="119">
        <v>41.88851982006792</v>
      </c>
      <c r="AG69" s="119">
        <v>0.21460727375335389</v>
      </c>
      <c r="AH69" s="119">
        <v>0</v>
      </c>
      <c r="AI69" s="119">
        <v>0</v>
      </c>
      <c r="AJ69" s="119">
        <v>16.123680805889805</v>
      </c>
      <c r="AK69" s="119">
        <v>0</v>
      </c>
      <c r="AL69" s="119">
        <v>0</v>
      </c>
      <c r="AM69" s="124">
        <v>445.78327401082578</v>
      </c>
    </row>
    <row r="70" spans="2:39" ht="13.8" x14ac:dyDescent="0.3">
      <c r="B70" s="51" t="s">
        <v>52</v>
      </c>
      <c r="C70" s="44">
        <v>0</v>
      </c>
      <c r="D70" s="44">
        <v>0</v>
      </c>
      <c r="E70" s="44">
        <v>40.700000000000003</v>
      </c>
      <c r="F70" s="44">
        <v>119.8</v>
      </c>
      <c r="G70" s="44">
        <v>0</v>
      </c>
      <c r="H70" s="44">
        <v>0</v>
      </c>
      <c r="I70" s="44">
        <v>73</v>
      </c>
      <c r="J70" s="44">
        <v>0</v>
      </c>
      <c r="K70" s="44">
        <v>0</v>
      </c>
      <c r="L70" s="44">
        <v>2.4</v>
      </c>
      <c r="M70" s="44">
        <v>32.799999999999997</v>
      </c>
      <c r="N70" s="44">
        <v>0.6</v>
      </c>
      <c r="O70" s="44">
        <v>165.2</v>
      </c>
      <c r="P70" s="44">
        <v>16</v>
      </c>
      <c r="Q70" s="44">
        <v>0</v>
      </c>
      <c r="R70" s="52">
        <v>450.5</v>
      </c>
      <c r="U70" s="51" t="s">
        <v>52</v>
      </c>
      <c r="V70" s="119">
        <v>0</v>
      </c>
      <c r="W70" s="119">
        <v>0</v>
      </c>
      <c r="X70" s="119">
        <v>23.999984028970403</v>
      </c>
      <c r="Y70" s="119">
        <v>0</v>
      </c>
      <c r="Z70" s="119">
        <v>108.46334828028886</v>
      </c>
      <c r="AA70" s="119">
        <v>0</v>
      </c>
      <c r="AB70" s="119">
        <v>0</v>
      </c>
      <c r="AC70" s="119">
        <v>0</v>
      </c>
      <c r="AD70" s="119">
        <v>70.323676853398695</v>
      </c>
      <c r="AE70" s="119">
        <v>0</v>
      </c>
      <c r="AF70" s="119">
        <v>0</v>
      </c>
      <c r="AG70" s="119">
        <v>5.7085972779099405</v>
      </c>
      <c r="AH70" s="119">
        <v>51.588449054022554</v>
      </c>
      <c r="AI70" s="119">
        <v>0.47126011377689836</v>
      </c>
      <c r="AJ70" s="119">
        <v>165.53242547209314</v>
      </c>
      <c r="AK70" s="119">
        <v>23.209710288069441</v>
      </c>
      <c r="AL70" s="119">
        <v>0</v>
      </c>
      <c r="AM70" s="124">
        <v>449.29745136853001</v>
      </c>
    </row>
    <row r="71" spans="2:39" ht="13.8" x14ac:dyDescent="0.3">
      <c r="B71" s="51" t="s">
        <v>53</v>
      </c>
      <c r="C71" s="44">
        <v>0</v>
      </c>
      <c r="D71" s="44">
        <v>0</v>
      </c>
      <c r="E71" s="44">
        <v>20.8</v>
      </c>
      <c r="F71" s="44">
        <v>66.8</v>
      </c>
      <c r="G71" s="44">
        <v>0</v>
      </c>
      <c r="H71" s="44">
        <v>0</v>
      </c>
      <c r="I71" s="44">
        <v>4</v>
      </c>
      <c r="J71" s="44">
        <v>0</v>
      </c>
      <c r="K71" s="44">
        <v>0</v>
      </c>
      <c r="L71" s="44">
        <v>1.4</v>
      </c>
      <c r="M71" s="44">
        <v>6.5</v>
      </c>
      <c r="N71" s="44">
        <v>0.9</v>
      </c>
      <c r="O71" s="44">
        <v>128.5</v>
      </c>
      <c r="P71" s="44">
        <v>5.3</v>
      </c>
      <c r="Q71" s="44">
        <v>0</v>
      </c>
      <c r="R71" s="52">
        <v>234.3</v>
      </c>
      <c r="U71" s="51" t="s">
        <v>53</v>
      </c>
      <c r="V71" s="119">
        <v>0</v>
      </c>
      <c r="W71" s="119">
        <v>0</v>
      </c>
      <c r="X71" s="119">
        <v>18.599548460277408</v>
      </c>
      <c r="Y71" s="119">
        <v>0</v>
      </c>
      <c r="Z71" s="119">
        <v>60.867860276109241</v>
      </c>
      <c r="AA71" s="119">
        <v>0</v>
      </c>
      <c r="AB71" s="119">
        <v>0</v>
      </c>
      <c r="AC71" s="119">
        <v>0</v>
      </c>
      <c r="AD71" s="119">
        <v>0.46648924043058942</v>
      </c>
      <c r="AE71" s="119">
        <v>0</v>
      </c>
      <c r="AF71" s="119">
        <v>0</v>
      </c>
      <c r="AG71" s="119">
        <v>3.2035715934794342</v>
      </c>
      <c r="AH71" s="119">
        <v>19.376355841859095</v>
      </c>
      <c r="AI71" s="119">
        <v>1.9723302556689246</v>
      </c>
      <c r="AJ71" s="119">
        <v>125.00628457660147</v>
      </c>
      <c r="AK71" s="119">
        <v>13.960757550169284</v>
      </c>
      <c r="AL71" s="119">
        <v>0</v>
      </c>
      <c r="AM71" s="124">
        <v>243.45319779459547</v>
      </c>
    </row>
    <row r="72" spans="2:39" ht="13.8" x14ac:dyDescent="0.3">
      <c r="B72" s="51" t="s">
        <v>54</v>
      </c>
      <c r="C72" s="44">
        <v>0</v>
      </c>
      <c r="D72" s="44">
        <v>0</v>
      </c>
      <c r="E72" s="44">
        <v>34</v>
      </c>
      <c r="F72" s="44">
        <v>2.4</v>
      </c>
      <c r="G72" s="44">
        <v>0</v>
      </c>
      <c r="H72" s="44">
        <v>0</v>
      </c>
      <c r="I72" s="44">
        <v>0.7</v>
      </c>
      <c r="J72" s="44">
        <v>0</v>
      </c>
      <c r="K72" s="44">
        <v>2.2999999999999998</v>
      </c>
      <c r="L72" s="44">
        <v>0</v>
      </c>
      <c r="M72" s="44">
        <v>0</v>
      </c>
      <c r="N72" s="44">
        <v>0.1</v>
      </c>
      <c r="O72" s="44">
        <v>8.1999999999999993</v>
      </c>
      <c r="P72" s="44">
        <v>0</v>
      </c>
      <c r="Q72" s="44">
        <v>0</v>
      </c>
      <c r="R72" s="52">
        <v>47.8</v>
      </c>
      <c r="U72" s="51" t="s">
        <v>54</v>
      </c>
      <c r="V72" s="119">
        <v>0</v>
      </c>
      <c r="W72" s="119">
        <v>0</v>
      </c>
      <c r="X72" s="119">
        <v>34.554130700709131</v>
      </c>
      <c r="Y72" s="119">
        <v>0</v>
      </c>
      <c r="Z72" s="119">
        <v>2.6658937538885108</v>
      </c>
      <c r="AA72" s="119">
        <v>0</v>
      </c>
      <c r="AB72" s="119">
        <v>0</v>
      </c>
      <c r="AC72" s="119">
        <v>0</v>
      </c>
      <c r="AD72" s="119">
        <v>1.3784255803477652</v>
      </c>
      <c r="AE72" s="119">
        <v>0</v>
      </c>
      <c r="AF72" s="119">
        <v>2.6084872663311502</v>
      </c>
      <c r="AG72" s="119">
        <v>0.14031019757307953</v>
      </c>
      <c r="AH72" s="119">
        <v>0.25</v>
      </c>
      <c r="AI72" s="119">
        <v>0.36066131262685786</v>
      </c>
      <c r="AJ72" s="119">
        <v>7.2814294015679693</v>
      </c>
      <c r="AK72" s="119">
        <v>0</v>
      </c>
      <c r="AL72" s="119">
        <v>8.6831190235855574E-2</v>
      </c>
      <c r="AM72" s="124">
        <v>49.326169403280325</v>
      </c>
    </row>
    <row r="73" spans="2:39" ht="13.8" x14ac:dyDescent="0.3">
      <c r="B73" s="51" t="s">
        <v>107</v>
      </c>
      <c r="C73" s="44">
        <v>0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52">
        <v>0</v>
      </c>
      <c r="U73" s="51" t="s">
        <v>107</v>
      </c>
      <c r="V73" s="119">
        <v>0</v>
      </c>
      <c r="W73" s="119">
        <v>0</v>
      </c>
      <c r="X73" s="119">
        <v>0</v>
      </c>
      <c r="Y73" s="119">
        <v>0</v>
      </c>
      <c r="Z73" s="119">
        <v>0</v>
      </c>
      <c r="AA73" s="119">
        <v>0</v>
      </c>
      <c r="AB73" s="119">
        <v>0</v>
      </c>
      <c r="AC73" s="119">
        <v>0</v>
      </c>
      <c r="AD73" s="119">
        <v>0</v>
      </c>
      <c r="AE73" s="119">
        <v>0</v>
      </c>
      <c r="AF73" s="119">
        <v>0</v>
      </c>
      <c r="AG73" s="119">
        <v>0</v>
      </c>
      <c r="AH73" s="119">
        <v>0</v>
      </c>
      <c r="AI73" s="119">
        <v>0</v>
      </c>
      <c r="AJ73" s="119">
        <v>0</v>
      </c>
      <c r="AK73" s="119">
        <v>0</v>
      </c>
      <c r="AL73" s="119">
        <v>0</v>
      </c>
      <c r="AM73" s="124">
        <v>0</v>
      </c>
    </row>
    <row r="74" spans="2:39" ht="13.8" x14ac:dyDescent="0.3">
      <c r="B74" s="47" t="s">
        <v>108</v>
      </c>
      <c r="C74" s="48">
        <v>7.1</v>
      </c>
      <c r="D74" s="48">
        <v>0</v>
      </c>
      <c r="E74" s="48">
        <v>518.4</v>
      </c>
      <c r="F74" s="48">
        <v>305.3</v>
      </c>
      <c r="G74" s="48">
        <v>0</v>
      </c>
      <c r="H74" s="48">
        <v>0</v>
      </c>
      <c r="I74" s="48">
        <v>95.2</v>
      </c>
      <c r="J74" s="48">
        <v>1.7</v>
      </c>
      <c r="K74" s="48">
        <v>42.7</v>
      </c>
      <c r="L74" s="48">
        <v>6.2</v>
      </c>
      <c r="M74" s="48">
        <v>39.299999999999997</v>
      </c>
      <c r="N74" s="48">
        <v>1.6</v>
      </c>
      <c r="O74" s="48">
        <v>429.3</v>
      </c>
      <c r="P74" s="48">
        <v>37.799999999999997</v>
      </c>
      <c r="Q74" s="48">
        <v>0.4</v>
      </c>
      <c r="R74" s="48">
        <v>1485.1</v>
      </c>
      <c r="U74" s="47" t="s">
        <v>108</v>
      </c>
      <c r="V74" s="122">
        <v>6.3079973787187962</v>
      </c>
      <c r="W74" s="122">
        <v>0</v>
      </c>
      <c r="X74" s="122">
        <v>481.81433732912672</v>
      </c>
      <c r="Y74" s="122">
        <v>0</v>
      </c>
      <c r="Z74" s="122">
        <v>278.73640407537494</v>
      </c>
      <c r="AA74" s="122">
        <v>0</v>
      </c>
      <c r="AB74" s="122">
        <v>0</v>
      </c>
      <c r="AC74" s="122">
        <v>0</v>
      </c>
      <c r="AD74" s="122">
        <v>90.103463802791325</v>
      </c>
      <c r="AE74" s="122">
        <v>5.4259855607192451</v>
      </c>
      <c r="AF74" s="122">
        <v>45.34465493771998</v>
      </c>
      <c r="AG74" s="122">
        <v>14.670337056598683</v>
      </c>
      <c r="AH74" s="122">
        <v>73.6535592904129</v>
      </c>
      <c r="AI74" s="122">
        <v>2.8042516820726808</v>
      </c>
      <c r="AJ74" s="122">
        <v>441.25669637964177</v>
      </c>
      <c r="AK74" s="122">
        <v>56.462725043331922</v>
      </c>
      <c r="AL74" s="122">
        <v>0.65035053838038681</v>
      </c>
      <c r="AM74" s="122">
        <v>1497.2307630748896</v>
      </c>
    </row>
    <row r="75" spans="2:39" ht="13.8" x14ac:dyDescent="0.3">
      <c r="B75" s="43" t="s">
        <v>109</v>
      </c>
      <c r="C75" s="44">
        <v>0</v>
      </c>
      <c r="D75" s="44">
        <v>0</v>
      </c>
      <c r="E75" s="44">
        <v>126.6</v>
      </c>
      <c r="F75" s="44">
        <v>12.5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52">
        <v>139.1</v>
      </c>
      <c r="U75" s="43" t="s">
        <v>109</v>
      </c>
      <c r="V75" s="119">
        <v>0</v>
      </c>
      <c r="W75" s="119">
        <v>0</v>
      </c>
      <c r="X75" s="119">
        <v>134.11097873494634</v>
      </c>
      <c r="Y75" s="119">
        <v>0.63498415981931611</v>
      </c>
      <c r="Z75" s="119">
        <v>13.481059545005067</v>
      </c>
      <c r="AA75" s="119">
        <v>0</v>
      </c>
      <c r="AB75" s="119">
        <v>0</v>
      </c>
      <c r="AC75" s="119">
        <v>0</v>
      </c>
      <c r="AD75" s="119">
        <v>5.0510267012356475E-2</v>
      </c>
      <c r="AE75" s="119">
        <v>0</v>
      </c>
      <c r="AF75" s="119">
        <v>0.64386938698459384</v>
      </c>
      <c r="AG75" s="119">
        <v>0.85849251597945853</v>
      </c>
      <c r="AH75" s="119">
        <v>0</v>
      </c>
      <c r="AI75" s="119">
        <v>0</v>
      </c>
      <c r="AJ75" s="119">
        <v>0</v>
      </c>
      <c r="AK75" s="119">
        <v>0</v>
      </c>
      <c r="AL75" s="119">
        <v>0.36066305637359619</v>
      </c>
      <c r="AM75" s="124">
        <v>150.14055766612074</v>
      </c>
    </row>
    <row r="76" spans="2:39" ht="13.8" x14ac:dyDescent="0.3">
      <c r="B76" s="47" t="s">
        <v>110</v>
      </c>
      <c r="C76" s="48">
        <v>7.1</v>
      </c>
      <c r="D76" s="48">
        <v>0</v>
      </c>
      <c r="E76" s="48">
        <v>645</v>
      </c>
      <c r="F76" s="48">
        <v>317.89999999999998</v>
      </c>
      <c r="G76" s="48">
        <v>0</v>
      </c>
      <c r="H76" s="48">
        <v>0</v>
      </c>
      <c r="I76" s="48">
        <v>95.2</v>
      </c>
      <c r="J76" s="48">
        <v>1.7</v>
      </c>
      <c r="K76" s="48">
        <v>42.7</v>
      </c>
      <c r="L76" s="48">
        <v>6.2</v>
      </c>
      <c r="M76" s="48">
        <v>39.299999999999997</v>
      </c>
      <c r="N76" s="48">
        <v>1.6</v>
      </c>
      <c r="O76" s="48">
        <v>429.3</v>
      </c>
      <c r="P76" s="48">
        <v>37.799999999999997</v>
      </c>
      <c r="Q76" s="48">
        <v>0.4</v>
      </c>
      <c r="R76" s="48">
        <v>1624.2</v>
      </c>
      <c r="U76" s="47" t="s">
        <v>110</v>
      </c>
      <c r="V76" s="122">
        <v>6.3079973787187962</v>
      </c>
      <c r="W76" s="122">
        <v>0</v>
      </c>
      <c r="X76" s="122">
        <v>615.92531606407306</v>
      </c>
      <c r="Y76" s="122">
        <v>0.63498415981931611</v>
      </c>
      <c r="Z76" s="122">
        <v>292.21746362037999</v>
      </c>
      <c r="AA76" s="122">
        <v>0</v>
      </c>
      <c r="AB76" s="122">
        <v>0</v>
      </c>
      <c r="AC76" s="122">
        <v>0</v>
      </c>
      <c r="AD76" s="122">
        <v>90.153974069803681</v>
      </c>
      <c r="AE76" s="122">
        <v>5.4259855607192451</v>
      </c>
      <c r="AF76" s="122">
        <v>45.988524324704571</v>
      </c>
      <c r="AG76" s="122">
        <v>15.528829572578141</v>
      </c>
      <c r="AH76" s="122">
        <v>73.6535592904129</v>
      </c>
      <c r="AI76" s="122">
        <v>2.8042516820726808</v>
      </c>
      <c r="AJ76" s="122">
        <v>441.25669637964177</v>
      </c>
      <c r="AK76" s="122">
        <v>56.462725043331922</v>
      </c>
      <c r="AL76" s="122">
        <v>1.0110135947539831</v>
      </c>
      <c r="AM76" s="122">
        <v>1647.3713207410103</v>
      </c>
    </row>
    <row r="77" spans="2:39" x14ac:dyDescent="0.25">
      <c r="B77" s="40"/>
      <c r="C77" s="53">
        <v>0</v>
      </c>
      <c r="D77" s="53">
        <v>0</v>
      </c>
      <c r="E77" s="53">
        <v>1.13686837721616E-13</v>
      </c>
      <c r="F77" s="53">
        <v>0</v>
      </c>
      <c r="G77" s="53">
        <v>0</v>
      </c>
      <c r="H77" s="53">
        <v>0</v>
      </c>
      <c r="I77" s="53">
        <v>0</v>
      </c>
      <c r="J77" s="53">
        <v>0</v>
      </c>
      <c r="K77" s="53">
        <v>5.5511151231257803E-15</v>
      </c>
      <c r="L77" s="53">
        <v>3.5527136788005001E-15</v>
      </c>
      <c r="M77" s="53">
        <v>0</v>
      </c>
      <c r="N77" s="53">
        <v>0</v>
      </c>
      <c r="O77" s="53">
        <v>-1.13686837721616E-13</v>
      </c>
      <c r="P77" s="53">
        <v>0</v>
      </c>
      <c r="Q77" s="53">
        <v>0</v>
      </c>
      <c r="R77" s="53">
        <v>0</v>
      </c>
      <c r="U77" s="40"/>
      <c r="V77" s="53">
        <v>0</v>
      </c>
      <c r="W77" s="53">
        <v>0</v>
      </c>
      <c r="X77" s="53">
        <v>0</v>
      </c>
      <c r="Y77">
        <v>0</v>
      </c>
      <c r="Z77" s="53">
        <v>0</v>
      </c>
      <c r="AA77">
        <v>0</v>
      </c>
      <c r="AB77" s="53">
        <v>0</v>
      </c>
      <c r="AC77" s="53">
        <v>0</v>
      </c>
      <c r="AD77" s="53">
        <v>0</v>
      </c>
      <c r="AE77" s="53">
        <v>0</v>
      </c>
      <c r="AF77" s="53">
        <v>0</v>
      </c>
      <c r="AG77" s="53">
        <v>5.9952043329758453E-15</v>
      </c>
      <c r="AH77" s="53">
        <v>0</v>
      </c>
      <c r="AI77" s="53">
        <v>0</v>
      </c>
      <c r="AJ77" s="53">
        <v>5.6843418860808015E-14</v>
      </c>
      <c r="AK77" s="53">
        <v>-7.1054273576010019E-15</v>
      </c>
      <c r="AL77" s="53">
        <v>0</v>
      </c>
      <c r="AM77" s="53">
        <v>0</v>
      </c>
    </row>
    <row r="81" spans="2:39" ht="13.8" x14ac:dyDescent="0.25">
      <c r="B81" s="38" t="s">
        <v>112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U81" s="38" t="s">
        <v>112</v>
      </c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</row>
    <row r="82" spans="2:39" x14ac:dyDescent="0.25"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</row>
    <row r="83" spans="2:39" ht="13.95" customHeight="1" x14ac:dyDescent="0.25">
      <c r="B83" s="185" t="s">
        <v>72</v>
      </c>
      <c r="C83" s="184" t="s">
        <v>73</v>
      </c>
      <c r="D83" s="184" t="s">
        <v>74</v>
      </c>
      <c r="E83" s="184" t="s">
        <v>75</v>
      </c>
      <c r="F83" s="184" t="s">
        <v>76</v>
      </c>
      <c r="G83" s="184" t="s">
        <v>77</v>
      </c>
      <c r="H83" s="184" t="s">
        <v>78</v>
      </c>
      <c r="I83" s="184" t="s">
        <v>79</v>
      </c>
      <c r="J83" s="184"/>
      <c r="K83" s="184"/>
      <c r="L83" s="184"/>
      <c r="M83" s="184"/>
      <c r="N83" s="184"/>
      <c r="O83" s="184" t="s">
        <v>80</v>
      </c>
      <c r="P83" s="184" t="s">
        <v>81</v>
      </c>
      <c r="Q83" s="184" t="s">
        <v>82</v>
      </c>
      <c r="R83" s="184" t="s">
        <v>35</v>
      </c>
      <c r="S83" s="40"/>
      <c r="U83" s="185" t="s">
        <v>72</v>
      </c>
      <c r="V83" s="184" t="s">
        <v>73</v>
      </c>
      <c r="W83" s="184" t="s">
        <v>74</v>
      </c>
      <c r="X83" s="184" t="s">
        <v>75</v>
      </c>
      <c r="Y83" s="177" t="s">
        <v>238</v>
      </c>
      <c r="Z83" s="184" t="s">
        <v>76</v>
      </c>
      <c r="AA83" s="177" t="s">
        <v>239</v>
      </c>
      <c r="AB83" s="179" t="s">
        <v>77</v>
      </c>
      <c r="AC83" s="179" t="s">
        <v>78</v>
      </c>
      <c r="AD83" s="181" t="s">
        <v>79</v>
      </c>
      <c r="AE83" s="182"/>
      <c r="AF83" s="182"/>
      <c r="AG83" s="182"/>
      <c r="AH83" s="182"/>
      <c r="AI83" s="183"/>
      <c r="AJ83" s="179" t="s">
        <v>80</v>
      </c>
      <c r="AK83" s="179" t="s">
        <v>81</v>
      </c>
      <c r="AL83" s="179" t="s">
        <v>82</v>
      </c>
      <c r="AM83" s="179" t="s">
        <v>35</v>
      </c>
    </row>
    <row r="84" spans="2:39" ht="45.6" x14ac:dyDescent="0.25">
      <c r="B84" s="185"/>
      <c r="C84" s="184"/>
      <c r="D84" s="184"/>
      <c r="E84" s="184"/>
      <c r="F84" s="184"/>
      <c r="G84" s="184"/>
      <c r="H84" s="184"/>
      <c r="I84" s="41" t="s">
        <v>32</v>
      </c>
      <c r="J84" s="41" t="s">
        <v>16</v>
      </c>
      <c r="K84" s="41" t="s">
        <v>33</v>
      </c>
      <c r="L84" s="41" t="s">
        <v>83</v>
      </c>
      <c r="M84" s="42" t="s">
        <v>84</v>
      </c>
      <c r="N84" s="41" t="s">
        <v>85</v>
      </c>
      <c r="O84" s="184"/>
      <c r="P84" s="184"/>
      <c r="Q84" s="184"/>
      <c r="R84" s="184"/>
      <c r="S84" s="40"/>
      <c r="U84" s="185"/>
      <c r="V84" s="184"/>
      <c r="W84" s="184"/>
      <c r="X84" s="184"/>
      <c r="Y84" s="178"/>
      <c r="Z84" s="184"/>
      <c r="AA84" s="178"/>
      <c r="AB84" s="180"/>
      <c r="AC84" s="180"/>
      <c r="AD84" s="41" t="s">
        <v>32</v>
      </c>
      <c r="AE84" s="41" t="s">
        <v>16</v>
      </c>
      <c r="AF84" s="41" t="s">
        <v>33</v>
      </c>
      <c r="AG84" s="41" t="s">
        <v>83</v>
      </c>
      <c r="AH84" s="42" t="s">
        <v>84</v>
      </c>
      <c r="AI84" s="41" t="s">
        <v>85</v>
      </c>
      <c r="AJ84" s="180"/>
      <c r="AK84" s="180"/>
      <c r="AL84" s="180"/>
      <c r="AM84" s="180"/>
    </row>
    <row r="85" spans="2:39" ht="13.8" x14ac:dyDescent="0.3">
      <c r="B85" s="43" t="s">
        <v>86</v>
      </c>
      <c r="C85" s="44">
        <v>0</v>
      </c>
      <c r="D85" s="44">
        <v>9.8000000000000007</v>
      </c>
      <c r="E85" s="44">
        <v>0</v>
      </c>
      <c r="F85" s="44">
        <v>0.2</v>
      </c>
      <c r="G85" s="45">
        <v>1190.9000000000001</v>
      </c>
      <c r="H85" s="45">
        <v>180.1</v>
      </c>
      <c r="I85" s="45">
        <v>187.2</v>
      </c>
      <c r="J85" s="45">
        <v>21.5</v>
      </c>
      <c r="K85" s="44">
        <v>0</v>
      </c>
      <c r="L85" s="44">
        <v>0</v>
      </c>
      <c r="M85" s="45">
        <v>49.5</v>
      </c>
      <c r="N85" s="45">
        <v>4</v>
      </c>
      <c r="O85" s="44">
        <v>0</v>
      </c>
      <c r="P85" s="44">
        <v>0</v>
      </c>
      <c r="Q85" s="44">
        <v>0</v>
      </c>
      <c r="R85" s="46">
        <v>1643.2</v>
      </c>
      <c r="S85" s="40"/>
      <c r="U85" s="43" t="s">
        <v>86</v>
      </c>
      <c r="V85" s="125">
        <v>0</v>
      </c>
      <c r="W85" s="125">
        <v>9.7691999999999997</v>
      </c>
      <c r="X85" s="125">
        <v>0</v>
      </c>
      <c r="Y85" s="125">
        <v>0</v>
      </c>
      <c r="Z85" s="125">
        <v>0.18608000000000002</v>
      </c>
      <c r="AA85" s="125">
        <v>0</v>
      </c>
      <c r="AB85" s="126">
        <v>1159.7098545454546</v>
      </c>
      <c r="AC85" s="126">
        <v>203.57860197085412</v>
      </c>
      <c r="AD85" s="126">
        <v>282.62174768144558</v>
      </c>
      <c r="AE85" s="126">
        <v>22.337180828807536</v>
      </c>
      <c r="AF85" s="125">
        <v>0</v>
      </c>
      <c r="AG85" s="125">
        <v>0</v>
      </c>
      <c r="AH85" s="126">
        <v>107.69757122399184</v>
      </c>
      <c r="AI85" s="126">
        <v>11.20389158745939</v>
      </c>
      <c r="AJ85" s="125">
        <v>0</v>
      </c>
      <c r="AK85" s="125">
        <v>0</v>
      </c>
      <c r="AL85" s="125">
        <v>0</v>
      </c>
      <c r="AM85" s="127">
        <v>1797.104127838013</v>
      </c>
    </row>
    <row r="86" spans="2:39" ht="13.8" x14ac:dyDescent="0.3">
      <c r="B86" s="43" t="s">
        <v>87</v>
      </c>
      <c r="C86" s="44">
        <v>48.5</v>
      </c>
      <c r="D86" s="44">
        <v>533.79999999999995</v>
      </c>
      <c r="E86" s="44">
        <v>142.30000000000001</v>
      </c>
      <c r="F86" s="44">
        <v>343.8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6">
        <v>1068.5</v>
      </c>
      <c r="S86" s="40"/>
      <c r="U86" s="43" t="s">
        <v>87</v>
      </c>
      <c r="V86" s="125">
        <v>23.408391415226877</v>
      </c>
      <c r="W86" s="125">
        <v>394.57893759798799</v>
      </c>
      <c r="X86" s="125">
        <v>181.38735775064919</v>
      </c>
      <c r="Y86" s="125">
        <v>0.63008968771673968</v>
      </c>
      <c r="Z86" s="125">
        <v>283.88973297973405</v>
      </c>
      <c r="AA86" s="125">
        <v>0</v>
      </c>
      <c r="AB86" s="125">
        <v>0</v>
      </c>
      <c r="AC86" s="125">
        <v>0</v>
      </c>
      <c r="AD86" s="125">
        <v>0</v>
      </c>
      <c r="AE86" s="125">
        <v>0</v>
      </c>
      <c r="AF86" s="125">
        <v>0</v>
      </c>
      <c r="AG86" s="125">
        <v>0</v>
      </c>
      <c r="AH86" s="125">
        <v>0</v>
      </c>
      <c r="AI86" s="125">
        <v>0</v>
      </c>
      <c r="AJ86" s="125">
        <v>0</v>
      </c>
      <c r="AK86" s="125">
        <v>0</v>
      </c>
      <c r="AL86" s="125">
        <v>0</v>
      </c>
      <c r="AM86" s="127">
        <v>883.89450943131476</v>
      </c>
    </row>
    <row r="87" spans="2:39" ht="13.8" x14ac:dyDescent="0.3">
      <c r="B87" s="43" t="s">
        <v>88</v>
      </c>
      <c r="C87" s="44">
        <v>0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-73.7</v>
      </c>
      <c r="P87" s="44">
        <v>0</v>
      </c>
      <c r="Q87" s="44">
        <v>0</v>
      </c>
      <c r="R87" s="46">
        <v>-73.7</v>
      </c>
      <c r="S87" s="40"/>
      <c r="U87" s="43" t="s">
        <v>88</v>
      </c>
      <c r="V87" s="125">
        <v>0</v>
      </c>
      <c r="W87" s="125">
        <v>0</v>
      </c>
      <c r="X87" s="125">
        <v>0</v>
      </c>
      <c r="Y87" s="125">
        <v>0</v>
      </c>
      <c r="Z87" s="125">
        <v>0</v>
      </c>
      <c r="AA87" s="125">
        <v>0</v>
      </c>
      <c r="AB87" s="125">
        <v>0</v>
      </c>
      <c r="AC87" s="125">
        <v>0</v>
      </c>
      <c r="AD87" s="125">
        <v>0</v>
      </c>
      <c r="AE87" s="125">
        <v>0</v>
      </c>
      <c r="AF87" s="125">
        <v>0</v>
      </c>
      <c r="AG87" s="125">
        <v>0</v>
      </c>
      <c r="AH87" s="125">
        <v>0</v>
      </c>
      <c r="AI87" s="125">
        <v>0</v>
      </c>
      <c r="AJ87" s="125">
        <v>-57.987768798955358</v>
      </c>
      <c r="AK87" s="125">
        <v>0</v>
      </c>
      <c r="AL87" s="125">
        <v>0</v>
      </c>
      <c r="AM87" s="127">
        <v>-57.987768798955358</v>
      </c>
    </row>
    <row r="88" spans="2:39" ht="13.8" x14ac:dyDescent="0.3">
      <c r="B88" s="43" t="s">
        <v>89</v>
      </c>
      <c r="C88" s="44">
        <v>0</v>
      </c>
      <c r="D88" s="44">
        <v>0</v>
      </c>
      <c r="E88" s="44">
        <v>-16.5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6">
        <v>-16.5</v>
      </c>
      <c r="S88" s="40"/>
      <c r="U88" s="43" t="s">
        <v>89</v>
      </c>
      <c r="V88" s="125">
        <v>0</v>
      </c>
      <c r="W88" s="125">
        <v>0</v>
      </c>
      <c r="X88" s="125">
        <v>-12.263405354493496</v>
      </c>
      <c r="Y88" s="125">
        <v>-5.8076344872398176E-2</v>
      </c>
      <c r="Z88" s="125">
        <v>-2.2639989057452867</v>
      </c>
      <c r="AA88" s="125">
        <v>-0.72771393398955631</v>
      </c>
      <c r="AB88" s="125">
        <v>0</v>
      </c>
      <c r="AC88" s="125">
        <v>0</v>
      </c>
      <c r="AD88" s="125">
        <v>0</v>
      </c>
      <c r="AE88" s="125">
        <v>0</v>
      </c>
      <c r="AF88" s="125">
        <v>-0.81896587882468008</v>
      </c>
      <c r="AG88" s="125">
        <v>-1.0511423490960259</v>
      </c>
      <c r="AH88" s="125">
        <v>0</v>
      </c>
      <c r="AI88" s="125">
        <v>0</v>
      </c>
      <c r="AJ88" s="125">
        <v>0</v>
      </c>
      <c r="AK88" s="125">
        <v>0</v>
      </c>
      <c r="AL88" s="125">
        <v>-0.13169239200090288</v>
      </c>
      <c r="AM88" s="127">
        <v>-17.314995159022349</v>
      </c>
    </row>
    <row r="89" spans="2:39" ht="13.8" x14ac:dyDescent="0.3">
      <c r="B89" s="43" t="s">
        <v>90</v>
      </c>
      <c r="C89" s="44">
        <v>0</v>
      </c>
      <c r="D89" s="44">
        <v>0</v>
      </c>
      <c r="E89" s="44">
        <v>-80.599999999999994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-0.8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6">
        <v>-81.400000000000006</v>
      </c>
      <c r="S89" s="40"/>
      <c r="U89" s="43" t="s">
        <v>90</v>
      </c>
      <c r="V89" s="125">
        <v>0</v>
      </c>
      <c r="W89" s="125">
        <v>0</v>
      </c>
      <c r="X89" s="125">
        <v>-74.035852741141312</v>
      </c>
      <c r="Y89" s="125">
        <v>-0.9629683641440927</v>
      </c>
      <c r="Z89" s="125">
        <v>0</v>
      </c>
      <c r="AA89" s="125">
        <v>0</v>
      </c>
      <c r="AB89" s="125">
        <v>0</v>
      </c>
      <c r="AC89" s="125">
        <v>0</v>
      </c>
      <c r="AD89" s="125">
        <v>0</v>
      </c>
      <c r="AE89" s="125">
        <v>0</v>
      </c>
      <c r="AF89" s="125">
        <v>-3.8518734565763708</v>
      </c>
      <c r="AG89" s="125">
        <v>0</v>
      </c>
      <c r="AH89" s="125">
        <v>0</v>
      </c>
      <c r="AI89" s="125">
        <v>0</v>
      </c>
      <c r="AJ89" s="125">
        <v>0</v>
      </c>
      <c r="AK89" s="125">
        <v>0</v>
      </c>
      <c r="AL89" s="125">
        <v>0</v>
      </c>
      <c r="AM89" s="127">
        <v>-78.850694561861772</v>
      </c>
    </row>
    <row r="90" spans="2:39" ht="13.8" x14ac:dyDescent="0.3">
      <c r="B90" s="43" t="s">
        <v>91</v>
      </c>
      <c r="C90" s="44">
        <v>0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6">
        <v>0</v>
      </c>
      <c r="S90" s="40"/>
      <c r="U90" s="43" t="s">
        <v>91</v>
      </c>
      <c r="V90" s="125">
        <v>0</v>
      </c>
      <c r="W90" s="125">
        <v>0</v>
      </c>
      <c r="X90" s="125">
        <v>0</v>
      </c>
      <c r="Y90" s="125">
        <v>0</v>
      </c>
      <c r="Z90" s="125">
        <v>0</v>
      </c>
      <c r="AA90" s="125">
        <v>0</v>
      </c>
      <c r="AB90" s="125">
        <v>0</v>
      </c>
      <c r="AC90" s="125">
        <v>0</v>
      </c>
      <c r="AD90" s="125">
        <v>0</v>
      </c>
      <c r="AE90" s="125">
        <v>0</v>
      </c>
      <c r="AF90" s="125">
        <v>0</v>
      </c>
      <c r="AG90" s="125">
        <v>0</v>
      </c>
      <c r="AH90" s="125">
        <v>0</v>
      </c>
      <c r="AI90" s="125">
        <v>0</v>
      </c>
      <c r="AJ90" s="125">
        <v>0</v>
      </c>
      <c r="AK90" s="125">
        <v>0</v>
      </c>
      <c r="AL90" s="125">
        <v>0</v>
      </c>
      <c r="AM90" s="127">
        <v>0</v>
      </c>
    </row>
    <row r="91" spans="2:39" ht="13.8" x14ac:dyDescent="0.3">
      <c r="B91" s="47" t="s">
        <v>92</v>
      </c>
      <c r="C91" s="48">
        <v>48.5</v>
      </c>
      <c r="D91" s="48">
        <v>543.6</v>
      </c>
      <c r="E91" s="48">
        <v>45.2</v>
      </c>
      <c r="F91" s="48">
        <v>344</v>
      </c>
      <c r="G91" s="48">
        <v>1190.9000000000001</v>
      </c>
      <c r="H91" s="48">
        <v>180.1</v>
      </c>
      <c r="I91" s="48">
        <v>187.2</v>
      </c>
      <c r="J91" s="48">
        <v>21.5</v>
      </c>
      <c r="K91" s="48">
        <v>-0.8</v>
      </c>
      <c r="L91" s="48">
        <v>0</v>
      </c>
      <c r="M91" s="48">
        <v>49.5</v>
      </c>
      <c r="N91" s="48">
        <v>4</v>
      </c>
      <c r="O91" s="48">
        <v>-73.7</v>
      </c>
      <c r="P91" s="48">
        <v>0</v>
      </c>
      <c r="Q91" s="48">
        <v>0</v>
      </c>
      <c r="R91" s="48">
        <v>2540</v>
      </c>
      <c r="S91" s="40"/>
      <c r="U91" s="47" t="s">
        <v>92</v>
      </c>
      <c r="V91" s="128">
        <v>23.408391415226877</v>
      </c>
      <c r="W91" s="128">
        <v>404.348137597988</v>
      </c>
      <c r="X91" s="128">
        <v>95.088099655014375</v>
      </c>
      <c r="Y91" s="128">
        <v>-0.39095502129975124</v>
      </c>
      <c r="Z91" s="128">
        <v>281.81181407398878</v>
      </c>
      <c r="AA91" s="128">
        <v>-0.72771393398955631</v>
      </c>
      <c r="AB91" s="128">
        <v>1159.7098545454546</v>
      </c>
      <c r="AC91" s="128">
        <v>203.57860197085412</v>
      </c>
      <c r="AD91" s="128">
        <v>282.62174768144558</v>
      </c>
      <c r="AE91" s="128">
        <v>22.337180828807536</v>
      </c>
      <c r="AF91" s="128">
        <v>-4.6708393354010509</v>
      </c>
      <c r="AG91" s="128">
        <v>-1.0511423490960259</v>
      </c>
      <c r="AH91" s="128">
        <v>107.69757122399184</v>
      </c>
      <c r="AI91" s="128">
        <v>11.20389158745939</v>
      </c>
      <c r="AJ91" s="128">
        <v>-57.987768798955358</v>
      </c>
      <c r="AK91" s="128">
        <v>0</v>
      </c>
      <c r="AL91" s="128">
        <v>-0.13169239200090288</v>
      </c>
      <c r="AM91" s="128">
        <v>2526.8451787494887</v>
      </c>
    </row>
    <row r="92" spans="2:39" ht="13.8" x14ac:dyDescent="0.3">
      <c r="B92" s="49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40"/>
      <c r="U92" s="49"/>
      <c r="V92" s="129"/>
      <c r="W92" s="129"/>
      <c r="X92" s="129"/>
      <c r="Y92" s="129"/>
      <c r="Z92" s="129"/>
      <c r="AA92" s="129"/>
      <c r="AB92" s="129"/>
      <c r="AC92" s="129"/>
      <c r="AD92" s="129"/>
      <c r="AE92" s="129"/>
      <c r="AF92" s="129"/>
      <c r="AG92" s="129"/>
      <c r="AH92" s="129"/>
      <c r="AI92" s="129"/>
      <c r="AJ92" s="129"/>
      <c r="AK92" s="129"/>
      <c r="AL92" s="129"/>
      <c r="AM92" s="129"/>
    </row>
    <row r="93" spans="2:39" ht="13.8" x14ac:dyDescent="0.3">
      <c r="B93" s="51" t="s">
        <v>93</v>
      </c>
      <c r="C93" s="44">
        <v>0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52">
        <v>0</v>
      </c>
      <c r="S93" s="40"/>
      <c r="U93" s="51" t="s">
        <v>93</v>
      </c>
      <c r="V93" s="125">
        <v>0</v>
      </c>
      <c r="W93" s="125">
        <v>0</v>
      </c>
      <c r="X93" s="125">
        <v>0</v>
      </c>
      <c r="Y93" s="125">
        <v>0</v>
      </c>
      <c r="Z93" s="125">
        <v>0</v>
      </c>
      <c r="AA93" s="125">
        <v>0</v>
      </c>
      <c r="AB93" s="125">
        <v>0</v>
      </c>
      <c r="AC93" s="125">
        <v>0</v>
      </c>
      <c r="AD93" s="125">
        <v>0</v>
      </c>
      <c r="AE93" s="125">
        <v>0</v>
      </c>
      <c r="AF93" s="125">
        <v>0</v>
      </c>
      <c r="AG93" s="125">
        <v>0</v>
      </c>
      <c r="AH93" s="125">
        <v>0</v>
      </c>
      <c r="AI93" s="125">
        <v>0</v>
      </c>
      <c r="AJ93" s="125">
        <v>0</v>
      </c>
      <c r="AK93" s="125">
        <v>0</v>
      </c>
      <c r="AL93" s="125">
        <v>0</v>
      </c>
      <c r="AM93" s="130">
        <v>0</v>
      </c>
    </row>
    <row r="94" spans="2:39" ht="13.8" x14ac:dyDescent="0.3">
      <c r="B94" s="51" t="s">
        <v>94</v>
      </c>
      <c r="C94" s="44">
        <v>2.2000000000000002</v>
      </c>
      <c r="D94" s="44">
        <v>0</v>
      </c>
      <c r="E94" s="44">
        <v>3.9</v>
      </c>
      <c r="F94" s="44">
        <v>17.8</v>
      </c>
      <c r="G94" s="44">
        <v>1190.9000000000001</v>
      </c>
      <c r="H94" s="44">
        <v>180.1</v>
      </c>
      <c r="I94" s="44">
        <v>26.8</v>
      </c>
      <c r="J94" s="44">
        <v>7.3</v>
      </c>
      <c r="K94" s="44">
        <v>0</v>
      </c>
      <c r="L94" s="44">
        <v>0.4</v>
      </c>
      <c r="M94" s="44">
        <v>0</v>
      </c>
      <c r="N94" s="44">
        <v>0</v>
      </c>
      <c r="O94" s="44">
        <v>-597.70000000000005</v>
      </c>
      <c r="P94" s="44">
        <v>0</v>
      </c>
      <c r="Q94" s="44">
        <v>0</v>
      </c>
      <c r="R94" s="52">
        <v>831.7</v>
      </c>
      <c r="S94" s="40"/>
      <c r="U94" s="51" t="s">
        <v>94</v>
      </c>
      <c r="V94" s="125">
        <v>0</v>
      </c>
      <c r="W94" s="125">
        <v>0</v>
      </c>
      <c r="X94" s="125">
        <v>0</v>
      </c>
      <c r="Y94" s="125">
        <v>0</v>
      </c>
      <c r="Z94" s="125">
        <v>48.649185599999988</v>
      </c>
      <c r="AA94" s="125">
        <v>0</v>
      </c>
      <c r="AB94" s="125">
        <v>1159.7098545454546</v>
      </c>
      <c r="AC94" s="125">
        <v>203.57860197085412</v>
      </c>
      <c r="AD94" s="125">
        <v>20.765599297131068</v>
      </c>
      <c r="AE94" s="125">
        <v>-0.1287367278135797</v>
      </c>
      <c r="AF94" s="125">
        <v>0</v>
      </c>
      <c r="AG94" s="125">
        <v>8.5851503999999998</v>
      </c>
      <c r="AH94" s="125">
        <v>0</v>
      </c>
      <c r="AI94" s="125">
        <v>0</v>
      </c>
      <c r="AJ94" s="125">
        <v>-647.06459597085404</v>
      </c>
      <c r="AK94" s="125">
        <v>0</v>
      </c>
      <c r="AL94" s="125">
        <v>0</v>
      </c>
      <c r="AM94" s="130">
        <v>794.09505911477231</v>
      </c>
    </row>
    <row r="95" spans="2:39" ht="13.8" x14ac:dyDescent="0.3">
      <c r="B95" s="51" t="s">
        <v>95</v>
      </c>
      <c r="C95" s="44">
        <v>0</v>
      </c>
      <c r="D95" s="44">
        <v>0</v>
      </c>
      <c r="E95" s="44">
        <v>0</v>
      </c>
      <c r="F95" s="44">
        <v>15.5</v>
      </c>
      <c r="G95" s="44">
        <v>0</v>
      </c>
      <c r="H95" s="44">
        <v>0</v>
      </c>
      <c r="I95" s="44">
        <v>12.8</v>
      </c>
      <c r="J95" s="44">
        <v>12.5</v>
      </c>
      <c r="K95" s="44">
        <v>0</v>
      </c>
      <c r="L95" s="44">
        <v>0.3</v>
      </c>
      <c r="M95" s="44">
        <v>0</v>
      </c>
      <c r="N95" s="44">
        <v>2.1</v>
      </c>
      <c r="O95" s="44">
        <v>0</v>
      </c>
      <c r="P95" s="44">
        <v>-38.9</v>
      </c>
      <c r="Q95" s="44">
        <v>0</v>
      </c>
      <c r="R95" s="52">
        <v>4.3</v>
      </c>
      <c r="S95" s="40"/>
      <c r="U95" s="51" t="s">
        <v>95</v>
      </c>
      <c r="V95" s="125">
        <v>0</v>
      </c>
      <c r="W95" s="125">
        <v>0</v>
      </c>
      <c r="X95" s="125">
        <v>0</v>
      </c>
      <c r="Y95" s="125">
        <v>0</v>
      </c>
      <c r="Z95" s="125">
        <v>16.620158076105728</v>
      </c>
      <c r="AA95" s="125">
        <v>0</v>
      </c>
      <c r="AB95" s="125">
        <v>0</v>
      </c>
      <c r="AC95" s="125">
        <v>0</v>
      </c>
      <c r="AD95" s="125">
        <v>32.207071611228024</v>
      </c>
      <c r="AE95" s="125">
        <v>15.176983861343588</v>
      </c>
      <c r="AF95" s="125">
        <v>0</v>
      </c>
      <c r="AG95" s="125">
        <v>4.155039519026432</v>
      </c>
      <c r="AH95" s="125">
        <v>0</v>
      </c>
      <c r="AI95" s="125">
        <v>7.1487522461849906</v>
      </c>
      <c r="AJ95" s="125">
        <v>0</v>
      </c>
      <c r="AK95" s="125">
        <v>-68.564378819411516</v>
      </c>
      <c r="AL95" s="125">
        <v>0</v>
      </c>
      <c r="AM95" s="130">
        <v>6.7436264944772546</v>
      </c>
    </row>
    <row r="96" spans="2:39" ht="13.8" x14ac:dyDescent="0.3">
      <c r="B96" s="51" t="s">
        <v>96</v>
      </c>
      <c r="C96" s="44">
        <v>0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7.8</v>
      </c>
      <c r="J96" s="44">
        <v>0</v>
      </c>
      <c r="K96" s="44">
        <v>0</v>
      </c>
      <c r="L96" s="44">
        <v>-6.8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52">
        <v>1</v>
      </c>
      <c r="S96" s="40"/>
      <c r="U96" s="51" t="s">
        <v>96</v>
      </c>
      <c r="V96" s="125">
        <v>0</v>
      </c>
      <c r="W96" s="125">
        <v>0</v>
      </c>
      <c r="X96" s="125">
        <v>0</v>
      </c>
      <c r="Y96" s="125">
        <v>0</v>
      </c>
      <c r="Z96" s="125">
        <v>0</v>
      </c>
      <c r="AA96" s="125">
        <v>0</v>
      </c>
      <c r="AB96" s="125">
        <v>0</v>
      </c>
      <c r="AC96" s="125">
        <v>0</v>
      </c>
      <c r="AD96" s="125">
        <v>57.003702343671577</v>
      </c>
      <c r="AE96" s="125">
        <v>0</v>
      </c>
      <c r="AF96" s="125">
        <v>0</v>
      </c>
      <c r="AG96" s="125">
        <v>-51.650820116954286</v>
      </c>
      <c r="AH96" s="125">
        <v>0</v>
      </c>
      <c r="AI96" s="125">
        <v>0</v>
      </c>
      <c r="AJ96" s="125">
        <v>0</v>
      </c>
      <c r="AK96" s="125">
        <v>0</v>
      </c>
      <c r="AL96" s="125">
        <v>0</v>
      </c>
      <c r="AM96" s="130">
        <v>5.3528822267172913</v>
      </c>
    </row>
    <row r="97" spans="2:39" ht="13.8" x14ac:dyDescent="0.3">
      <c r="B97" s="51" t="s">
        <v>97</v>
      </c>
      <c r="C97" s="44">
        <v>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52">
        <v>0</v>
      </c>
      <c r="S97" s="40"/>
      <c r="U97" s="51" t="s">
        <v>97</v>
      </c>
      <c r="V97" s="125">
        <v>0</v>
      </c>
      <c r="W97" s="125">
        <v>0</v>
      </c>
      <c r="X97" s="125">
        <v>0</v>
      </c>
      <c r="Y97" s="125">
        <v>0</v>
      </c>
      <c r="Z97" s="125">
        <v>0</v>
      </c>
      <c r="AA97" s="125">
        <v>-0.72771393398955631</v>
      </c>
      <c r="AB97" s="125">
        <v>0</v>
      </c>
      <c r="AC97" s="125">
        <v>0</v>
      </c>
      <c r="AD97" s="125">
        <v>0</v>
      </c>
      <c r="AE97" s="125">
        <v>0</v>
      </c>
      <c r="AF97" s="125">
        <v>0</v>
      </c>
      <c r="AG97" s="125">
        <v>0</v>
      </c>
      <c r="AH97" s="125">
        <v>0</v>
      </c>
      <c r="AI97" s="125">
        <v>0</v>
      </c>
      <c r="AJ97" s="125">
        <v>0</v>
      </c>
      <c r="AK97" s="125">
        <v>0</v>
      </c>
      <c r="AL97" s="125">
        <v>0</v>
      </c>
      <c r="AM97" s="130">
        <v>-0.72771393398955631</v>
      </c>
    </row>
    <row r="98" spans="2:39" ht="13.8" x14ac:dyDescent="0.3">
      <c r="B98" s="51" t="s">
        <v>98</v>
      </c>
      <c r="C98" s="44">
        <v>0</v>
      </c>
      <c r="D98" s="44">
        <v>563.1</v>
      </c>
      <c r="E98" s="44">
        <v>-557.5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52">
        <v>5.6</v>
      </c>
      <c r="S98" s="40"/>
      <c r="U98" s="51" t="s">
        <v>98</v>
      </c>
      <c r="V98" s="125">
        <v>0</v>
      </c>
      <c r="W98" s="125">
        <v>418.86169534157352</v>
      </c>
      <c r="X98" s="125">
        <v>-414.67307838815776</v>
      </c>
      <c r="Y98" s="125">
        <v>0</v>
      </c>
      <c r="Z98" s="125">
        <v>0</v>
      </c>
      <c r="AA98" s="125">
        <v>0</v>
      </c>
      <c r="AB98" s="125">
        <v>0</v>
      </c>
      <c r="AC98" s="125">
        <v>0</v>
      </c>
      <c r="AD98" s="125">
        <v>0</v>
      </c>
      <c r="AE98" s="125">
        <v>0</v>
      </c>
      <c r="AF98" s="125">
        <v>0</v>
      </c>
      <c r="AG98" s="125">
        <v>0</v>
      </c>
      <c r="AH98" s="125">
        <v>0</v>
      </c>
      <c r="AI98" s="125">
        <v>0</v>
      </c>
      <c r="AJ98" s="125">
        <v>0</v>
      </c>
      <c r="AK98" s="125">
        <v>0</v>
      </c>
      <c r="AL98" s="125">
        <v>0</v>
      </c>
      <c r="AM98" s="130">
        <v>4.1886169534157602</v>
      </c>
    </row>
    <row r="99" spans="2:39" ht="13.8" x14ac:dyDescent="0.3">
      <c r="B99" s="51" t="s">
        <v>99</v>
      </c>
      <c r="C99" s="44">
        <v>0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37.6</v>
      </c>
      <c r="J99" s="44">
        <v>0</v>
      </c>
      <c r="K99" s="44">
        <v>-37.6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52">
        <v>0</v>
      </c>
      <c r="S99" s="40"/>
      <c r="U99" s="51" t="s">
        <v>99</v>
      </c>
      <c r="V99" s="125">
        <v>0</v>
      </c>
      <c r="W99" s="125">
        <v>0</v>
      </c>
      <c r="X99" s="125">
        <v>0</v>
      </c>
      <c r="Y99" s="125">
        <v>0</v>
      </c>
      <c r="Z99" s="125">
        <v>0</v>
      </c>
      <c r="AA99" s="125">
        <v>0</v>
      </c>
      <c r="AB99" s="125">
        <v>0</v>
      </c>
      <c r="AC99" s="125">
        <v>0</v>
      </c>
      <c r="AD99" s="125">
        <v>88.69555402266576</v>
      </c>
      <c r="AE99" s="125">
        <v>0</v>
      </c>
      <c r="AF99" s="125">
        <v>-48.782554712466172</v>
      </c>
      <c r="AG99" s="125">
        <v>0</v>
      </c>
      <c r="AH99" s="125">
        <v>0</v>
      </c>
      <c r="AI99" s="125">
        <v>0</v>
      </c>
      <c r="AJ99" s="125">
        <v>0</v>
      </c>
      <c r="AK99" s="125">
        <v>0</v>
      </c>
      <c r="AL99" s="125">
        <v>0</v>
      </c>
      <c r="AM99" s="130">
        <v>39.912999310199588</v>
      </c>
    </row>
    <row r="100" spans="2:39" ht="13.8" x14ac:dyDescent="0.3">
      <c r="B100" s="51" t="s">
        <v>100</v>
      </c>
      <c r="C100" s="44">
        <v>0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52">
        <v>0</v>
      </c>
      <c r="S100" s="40"/>
      <c r="U100" s="51" t="s">
        <v>100</v>
      </c>
      <c r="V100" s="125">
        <v>0</v>
      </c>
      <c r="W100" s="125">
        <v>0</v>
      </c>
      <c r="X100" s="125">
        <v>0</v>
      </c>
      <c r="Y100" s="125">
        <v>-1.8953980293439947</v>
      </c>
      <c r="Z100" s="125">
        <v>0</v>
      </c>
      <c r="AA100" s="125">
        <v>0</v>
      </c>
      <c r="AB100" s="125">
        <v>0</v>
      </c>
      <c r="AC100" s="125">
        <v>0</v>
      </c>
      <c r="AD100" s="125">
        <v>0</v>
      </c>
      <c r="AE100" s="125">
        <v>0</v>
      </c>
      <c r="AF100" s="125">
        <v>0</v>
      </c>
      <c r="AG100" s="125">
        <v>0</v>
      </c>
      <c r="AH100" s="125">
        <v>0</v>
      </c>
      <c r="AI100" s="125">
        <v>0</v>
      </c>
      <c r="AJ100" s="125">
        <v>0</v>
      </c>
      <c r="AK100" s="125">
        <v>0</v>
      </c>
      <c r="AL100" s="125">
        <v>2.6398301244345332</v>
      </c>
      <c r="AM100" s="130">
        <v>0.74443209509053854</v>
      </c>
    </row>
    <row r="101" spans="2:39" ht="13.8" x14ac:dyDescent="0.3">
      <c r="B101" s="51" t="s">
        <v>101</v>
      </c>
      <c r="C101" s="44">
        <v>0</v>
      </c>
      <c r="D101" s="44">
        <v>0</v>
      </c>
      <c r="E101" s="44">
        <v>0</v>
      </c>
      <c r="F101" s="44">
        <v>0.9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0.1</v>
      </c>
      <c r="P101" s="44">
        <v>0</v>
      </c>
      <c r="Q101" s="44">
        <v>-0.7</v>
      </c>
      <c r="R101" s="52">
        <v>0.3</v>
      </c>
      <c r="S101" s="40"/>
      <c r="U101" s="51" t="s">
        <v>101</v>
      </c>
      <c r="V101" s="125">
        <v>0</v>
      </c>
      <c r="W101" s="125">
        <v>0</v>
      </c>
      <c r="X101" s="125">
        <v>0</v>
      </c>
      <c r="Y101" s="125">
        <v>0</v>
      </c>
      <c r="Z101" s="125">
        <v>0</v>
      </c>
      <c r="AA101" s="125">
        <v>0</v>
      </c>
      <c r="AB101" s="125">
        <v>0</v>
      </c>
      <c r="AC101" s="125">
        <v>0</v>
      </c>
      <c r="AD101" s="125">
        <v>0</v>
      </c>
      <c r="AE101" s="125">
        <v>0</v>
      </c>
      <c r="AF101" s="125">
        <v>0</v>
      </c>
      <c r="AG101" s="125">
        <v>0</v>
      </c>
      <c r="AH101" s="125">
        <v>0</v>
      </c>
      <c r="AI101" s="125">
        <v>0</v>
      </c>
      <c r="AJ101" s="125">
        <v>13.208991088456219</v>
      </c>
      <c r="AK101" s="125">
        <v>0</v>
      </c>
      <c r="AL101" s="125">
        <v>-8.5858442074965424</v>
      </c>
      <c r="AM101" s="130">
        <v>4.623146880959677</v>
      </c>
    </row>
    <row r="102" spans="2:39" ht="13.8" x14ac:dyDescent="0.3">
      <c r="B102" s="51" t="s">
        <v>102</v>
      </c>
      <c r="C102" s="44">
        <v>28.7</v>
      </c>
      <c r="D102" s="44">
        <v>-19.5</v>
      </c>
      <c r="E102" s="44">
        <v>25.5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52">
        <v>34.700000000000003</v>
      </c>
      <c r="S102" s="40"/>
      <c r="U102" s="51" t="s">
        <v>102</v>
      </c>
      <c r="V102" s="125">
        <v>14.423464335937501</v>
      </c>
      <c r="W102" s="125">
        <v>-14.513557743585523</v>
      </c>
      <c r="X102" s="125">
        <v>18.982876282374139</v>
      </c>
      <c r="Y102" s="125">
        <v>0</v>
      </c>
      <c r="Z102" s="125">
        <v>0</v>
      </c>
      <c r="AA102" s="125">
        <v>0</v>
      </c>
      <c r="AB102" s="125">
        <v>0</v>
      </c>
      <c r="AC102" s="125">
        <v>0</v>
      </c>
      <c r="AD102" s="125">
        <v>0</v>
      </c>
      <c r="AE102" s="125">
        <v>0</v>
      </c>
      <c r="AF102" s="125">
        <v>0</v>
      </c>
      <c r="AG102" s="125">
        <v>0</v>
      </c>
      <c r="AH102" s="125">
        <v>0</v>
      </c>
      <c r="AI102" s="125">
        <v>0</v>
      </c>
      <c r="AJ102" s="125">
        <v>0</v>
      </c>
      <c r="AK102" s="125">
        <v>0</v>
      </c>
      <c r="AL102" s="125">
        <v>0</v>
      </c>
      <c r="AM102" s="130">
        <v>18.892782874726116</v>
      </c>
    </row>
    <row r="103" spans="2:39" ht="13.8" x14ac:dyDescent="0.3">
      <c r="B103" s="51" t="s">
        <v>103</v>
      </c>
      <c r="C103" s="44">
        <v>11.2</v>
      </c>
      <c r="D103" s="44">
        <v>0</v>
      </c>
      <c r="E103" s="44">
        <v>19.100000000000001</v>
      </c>
      <c r="F103" s="44">
        <v>5.5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0.1</v>
      </c>
      <c r="M103" s="44">
        <v>0</v>
      </c>
      <c r="N103" s="44">
        <v>0</v>
      </c>
      <c r="O103" s="44">
        <v>36.200000000000003</v>
      </c>
      <c r="P103" s="44">
        <v>0</v>
      </c>
      <c r="Q103" s="44">
        <v>0</v>
      </c>
      <c r="R103" s="52">
        <v>72.099999999999994</v>
      </c>
      <c r="S103" s="40"/>
      <c r="U103" s="51" t="s">
        <v>103</v>
      </c>
      <c r="V103" s="125">
        <v>5.609125019531251</v>
      </c>
      <c r="W103" s="125">
        <v>0</v>
      </c>
      <c r="X103" s="125">
        <v>14.241297641613501</v>
      </c>
      <c r="Y103" s="125">
        <v>0</v>
      </c>
      <c r="Z103" s="125">
        <v>4.7384633059767616</v>
      </c>
      <c r="AA103" s="125">
        <v>0</v>
      </c>
      <c r="AB103" s="125">
        <v>0</v>
      </c>
      <c r="AC103" s="125">
        <v>0</v>
      </c>
      <c r="AD103" s="125">
        <v>0</v>
      </c>
      <c r="AE103" s="125">
        <v>0</v>
      </c>
      <c r="AF103" s="125">
        <v>0</v>
      </c>
      <c r="AG103" s="125">
        <v>0.83619940693707562</v>
      </c>
      <c r="AH103" s="125">
        <v>0</v>
      </c>
      <c r="AI103" s="125">
        <v>0</v>
      </c>
      <c r="AJ103" s="125">
        <v>56.372123609090913</v>
      </c>
      <c r="AK103" s="125">
        <v>0</v>
      </c>
      <c r="AL103" s="125">
        <v>0</v>
      </c>
      <c r="AM103" s="130">
        <v>81.797208983149503</v>
      </c>
    </row>
    <row r="104" spans="2:39" ht="13.8" x14ac:dyDescent="0.3">
      <c r="B104" s="51" t="s">
        <v>104</v>
      </c>
      <c r="C104" s="44">
        <v>0</v>
      </c>
      <c r="D104" s="44">
        <v>0</v>
      </c>
      <c r="E104" s="44">
        <v>0</v>
      </c>
      <c r="F104" s="44">
        <v>3.9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0.1</v>
      </c>
      <c r="M104" s="44">
        <v>0</v>
      </c>
      <c r="N104" s="44">
        <v>0</v>
      </c>
      <c r="O104" s="44">
        <v>40.200000000000003</v>
      </c>
      <c r="P104" s="44">
        <v>3</v>
      </c>
      <c r="Q104" s="44">
        <v>0</v>
      </c>
      <c r="R104" s="52">
        <v>47.2</v>
      </c>
      <c r="S104" s="40"/>
      <c r="U104" s="51" t="s">
        <v>104</v>
      </c>
      <c r="V104" s="125">
        <v>0</v>
      </c>
      <c r="W104" s="125">
        <v>0</v>
      </c>
      <c r="X104" s="125">
        <v>0</v>
      </c>
      <c r="Y104" s="125">
        <v>0</v>
      </c>
      <c r="Z104" s="125">
        <v>3.1933502134367608</v>
      </c>
      <c r="AA104" s="125">
        <v>0</v>
      </c>
      <c r="AB104" s="125">
        <v>0</v>
      </c>
      <c r="AC104" s="125">
        <v>0</v>
      </c>
      <c r="AD104" s="125">
        <v>0</v>
      </c>
      <c r="AE104" s="125">
        <v>0</v>
      </c>
      <c r="AF104" s="125">
        <v>0</v>
      </c>
      <c r="AG104" s="125">
        <v>0.56353239060648719</v>
      </c>
      <c r="AH104" s="125">
        <v>0</v>
      </c>
      <c r="AI104" s="125">
        <v>0</v>
      </c>
      <c r="AJ104" s="125">
        <v>45.146238832195372</v>
      </c>
      <c r="AK104" s="125">
        <v>5.3131068457846578</v>
      </c>
      <c r="AL104" s="125">
        <v>0</v>
      </c>
      <c r="AM104" s="130">
        <v>54.21622828202328</v>
      </c>
    </row>
    <row r="105" spans="2:39" ht="13.8" x14ac:dyDescent="0.3">
      <c r="B105" s="47" t="s">
        <v>105</v>
      </c>
      <c r="C105" s="48">
        <v>42</v>
      </c>
      <c r="D105" s="48">
        <v>543.6</v>
      </c>
      <c r="E105" s="48">
        <v>-508.9</v>
      </c>
      <c r="F105" s="48">
        <v>43.7</v>
      </c>
      <c r="G105" s="48">
        <v>1190.9000000000001</v>
      </c>
      <c r="H105" s="48">
        <v>180.1</v>
      </c>
      <c r="I105" s="48">
        <v>85</v>
      </c>
      <c r="J105" s="48">
        <v>19.7</v>
      </c>
      <c r="K105" s="48">
        <v>-37.6</v>
      </c>
      <c r="L105" s="48">
        <v>-5.9</v>
      </c>
      <c r="M105" s="48">
        <v>0</v>
      </c>
      <c r="N105" s="48">
        <v>2.1</v>
      </c>
      <c r="O105" s="48">
        <v>-521.20000000000005</v>
      </c>
      <c r="P105" s="48">
        <v>-35.9</v>
      </c>
      <c r="Q105" s="48">
        <v>-0.7</v>
      </c>
      <c r="R105" s="48">
        <v>996.9</v>
      </c>
      <c r="S105" s="40"/>
      <c r="U105" s="47" t="s">
        <v>105</v>
      </c>
      <c r="V105" s="128">
        <v>20.032589355468751</v>
      </c>
      <c r="W105" s="128">
        <v>404.348137597988</v>
      </c>
      <c r="X105" s="128">
        <v>-381.44890446417008</v>
      </c>
      <c r="Y105" s="128">
        <v>-1.8953980293439947</v>
      </c>
      <c r="Z105" s="128">
        <v>73.201157195519244</v>
      </c>
      <c r="AA105" s="128">
        <v>-0.72771393398955631</v>
      </c>
      <c r="AB105" s="128">
        <v>1159.7098545454546</v>
      </c>
      <c r="AC105" s="128">
        <v>203.57860197085412</v>
      </c>
      <c r="AD105" s="128">
        <v>198.67192727469643</v>
      </c>
      <c r="AE105" s="128">
        <v>15.048247133530008</v>
      </c>
      <c r="AF105" s="128">
        <v>-48.782554712466172</v>
      </c>
      <c r="AG105" s="128">
        <v>-37.510898400384292</v>
      </c>
      <c r="AH105" s="128">
        <v>0</v>
      </c>
      <c r="AI105" s="128">
        <v>7.1487522461849906</v>
      </c>
      <c r="AJ105" s="128">
        <v>-532.33724244111158</v>
      </c>
      <c r="AK105" s="128">
        <v>-63.251271973626856</v>
      </c>
      <c r="AL105" s="128">
        <v>-5.9460140830620087</v>
      </c>
      <c r="AM105" s="128">
        <v>1009.8392692815416</v>
      </c>
    </row>
    <row r="106" spans="2:39" ht="13.8" x14ac:dyDescent="0.3">
      <c r="B106" s="49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40"/>
      <c r="U106" s="49"/>
      <c r="V106" s="129"/>
      <c r="W106" s="129"/>
      <c r="X106" s="129"/>
      <c r="Y106" s="129"/>
      <c r="Z106" s="129"/>
      <c r="AA106" s="129"/>
      <c r="AB106" s="129"/>
      <c r="AC106" s="129"/>
      <c r="AD106" s="129"/>
      <c r="AE106" s="129"/>
      <c r="AF106" s="129"/>
      <c r="AG106" s="129"/>
      <c r="AH106" s="129"/>
      <c r="AI106" s="129"/>
      <c r="AJ106" s="129"/>
      <c r="AK106" s="129"/>
      <c r="AL106" s="129"/>
      <c r="AM106" s="129"/>
    </row>
    <row r="107" spans="2:39" ht="13.8" x14ac:dyDescent="0.3">
      <c r="B107" s="51" t="s">
        <v>50</v>
      </c>
      <c r="C107" s="44">
        <v>6.5</v>
      </c>
      <c r="D107" s="44">
        <v>0</v>
      </c>
      <c r="E107" s="44">
        <v>24.4</v>
      </c>
      <c r="F107" s="44">
        <v>105</v>
      </c>
      <c r="G107" s="44">
        <v>0</v>
      </c>
      <c r="H107" s="44">
        <v>0</v>
      </c>
      <c r="I107" s="44">
        <v>18.399999999999999</v>
      </c>
      <c r="J107" s="44">
        <v>1.8</v>
      </c>
      <c r="K107" s="44">
        <v>0.9</v>
      </c>
      <c r="L107" s="44">
        <v>2.1</v>
      </c>
      <c r="M107" s="44">
        <v>0</v>
      </c>
      <c r="N107" s="44">
        <v>0</v>
      </c>
      <c r="O107" s="44">
        <v>108.7</v>
      </c>
      <c r="P107" s="44">
        <v>15.7</v>
      </c>
      <c r="Q107" s="44">
        <v>0.4</v>
      </c>
      <c r="R107" s="52">
        <v>284</v>
      </c>
      <c r="S107" s="40"/>
      <c r="U107" s="51" t="s">
        <v>50</v>
      </c>
      <c r="V107" s="125">
        <v>3.3758020597581235</v>
      </c>
      <c r="W107" s="125">
        <v>0</v>
      </c>
      <c r="X107" s="125">
        <v>12.56569884931338</v>
      </c>
      <c r="Y107" s="125">
        <v>0</v>
      </c>
      <c r="Z107" s="125">
        <v>80.47134477164488</v>
      </c>
      <c r="AA107" s="125">
        <v>0</v>
      </c>
      <c r="AB107" s="125">
        <v>0</v>
      </c>
      <c r="AC107" s="125">
        <v>0</v>
      </c>
      <c r="AD107" s="125">
        <v>21.125039411651031</v>
      </c>
      <c r="AE107" s="125">
        <v>7.2889336952775272</v>
      </c>
      <c r="AF107" s="125">
        <v>1.0929506417768975</v>
      </c>
      <c r="AG107" s="125">
        <v>14.200825547937333</v>
      </c>
      <c r="AH107" s="125">
        <v>5.4360292968749997</v>
      </c>
      <c r="AI107" s="125">
        <v>0</v>
      </c>
      <c r="AJ107" s="125">
        <v>150.14343071834949</v>
      </c>
      <c r="AK107" s="125">
        <v>18.818917708627449</v>
      </c>
      <c r="AL107" s="125">
        <v>3.5524582519531251</v>
      </c>
      <c r="AM107" s="130">
        <v>318.07143095316422</v>
      </c>
    </row>
    <row r="108" spans="2:39" ht="13.8" x14ac:dyDescent="0.3">
      <c r="B108" s="51" t="s">
        <v>106</v>
      </c>
      <c r="C108" s="44">
        <v>0</v>
      </c>
      <c r="D108" s="44">
        <v>0</v>
      </c>
      <c r="E108" s="44">
        <v>333.6</v>
      </c>
      <c r="F108" s="44">
        <v>14.7</v>
      </c>
      <c r="G108" s="44">
        <v>0</v>
      </c>
      <c r="H108" s="44">
        <v>0</v>
      </c>
      <c r="I108" s="44">
        <v>0</v>
      </c>
      <c r="J108" s="44">
        <v>0</v>
      </c>
      <c r="K108" s="44">
        <v>33.5</v>
      </c>
      <c r="L108" s="44">
        <v>0.3</v>
      </c>
      <c r="M108" s="44">
        <v>0</v>
      </c>
      <c r="N108" s="44">
        <v>0</v>
      </c>
      <c r="O108" s="44">
        <v>29.9</v>
      </c>
      <c r="P108" s="44">
        <v>0</v>
      </c>
      <c r="Q108" s="44">
        <v>0.4</v>
      </c>
      <c r="R108" s="52">
        <v>412.3</v>
      </c>
      <c r="S108" s="40"/>
      <c r="U108" s="51" t="s">
        <v>106</v>
      </c>
      <c r="V108" s="125">
        <v>0</v>
      </c>
      <c r="W108" s="125">
        <v>0</v>
      </c>
      <c r="X108" s="125">
        <v>296.72508787402057</v>
      </c>
      <c r="Y108" s="125">
        <v>7.9500551995104321E-2</v>
      </c>
      <c r="Z108" s="125">
        <v>5.6309983287714074</v>
      </c>
      <c r="AA108" s="125">
        <v>0</v>
      </c>
      <c r="AB108" s="125">
        <v>0</v>
      </c>
      <c r="AC108" s="125">
        <v>0</v>
      </c>
      <c r="AD108" s="125">
        <v>0</v>
      </c>
      <c r="AE108" s="125">
        <v>0</v>
      </c>
      <c r="AF108" s="125">
        <v>37.226349448025999</v>
      </c>
      <c r="AG108" s="125">
        <v>0.99370558743024839</v>
      </c>
      <c r="AH108" s="125">
        <v>0</v>
      </c>
      <c r="AI108" s="125">
        <v>0</v>
      </c>
      <c r="AJ108" s="125">
        <v>32.947515975134671</v>
      </c>
      <c r="AK108" s="125">
        <v>0</v>
      </c>
      <c r="AL108" s="125">
        <v>0.96605492902811552</v>
      </c>
      <c r="AM108" s="130">
        <v>374.56921269440613</v>
      </c>
    </row>
    <row r="109" spans="2:39" ht="13.8" x14ac:dyDescent="0.3">
      <c r="B109" s="51" t="s">
        <v>52</v>
      </c>
      <c r="C109" s="44">
        <v>0</v>
      </c>
      <c r="D109" s="44">
        <v>0</v>
      </c>
      <c r="E109" s="44">
        <v>31.1</v>
      </c>
      <c r="F109" s="44">
        <v>103.7</v>
      </c>
      <c r="G109" s="44">
        <v>0</v>
      </c>
      <c r="H109" s="44">
        <v>0</v>
      </c>
      <c r="I109" s="44">
        <v>78.7</v>
      </c>
      <c r="J109" s="44">
        <v>0</v>
      </c>
      <c r="K109" s="44">
        <v>0</v>
      </c>
      <c r="L109" s="44">
        <v>2.1</v>
      </c>
      <c r="M109" s="44">
        <v>41.4</v>
      </c>
      <c r="N109" s="44">
        <v>1</v>
      </c>
      <c r="O109" s="44">
        <v>172.9</v>
      </c>
      <c r="P109" s="44">
        <v>15.8</v>
      </c>
      <c r="Q109" s="44">
        <v>0</v>
      </c>
      <c r="R109" s="52">
        <v>446.8</v>
      </c>
      <c r="S109" s="40"/>
      <c r="U109" s="51" t="s">
        <v>52</v>
      </c>
      <c r="V109" s="125">
        <v>0</v>
      </c>
      <c r="W109" s="125">
        <v>0</v>
      </c>
      <c r="X109" s="125">
        <v>6.9873713030846361</v>
      </c>
      <c r="Y109" s="125">
        <v>0</v>
      </c>
      <c r="Z109" s="125">
        <v>64.015994675506889</v>
      </c>
      <c r="AA109" s="125">
        <v>0</v>
      </c>
      <c r="AB109" s="125">
        <v>0</v>
      </c>
      <c r="AC109" s="125">
        <v>0</v>
      </c>
      <c r="AD109" s="125">
        <v>59.781394249240854</v>
      </c>
      <c r="AE109" s="125">
        <v>0</v>
      </c>
      <c r="AF109" s="125">
        <v>0</v>
      </c>
      <c r="AG109" s="125">
        <v>11.296940236854157</v>
      </c>
      <c r="AH109" s="125">
        <v>71.261229807028784</v>
      </c>
      <c r="AI109" s="125">
        <v>0.92934372935872023</v>
      </c>
      <c r="AJ109" s="125">
        <v>166.70516726255937</v>
      </c>
      <c r="AK109" s="125">
        <v>26.200174165432053</v>
      </c>
      <c r="AL109" s="125">
        <v>0</v>
      </c>
      <c r="AM109" s="130">
        <v>407.17761542906544</v>
      </c>
    </row>
    <row r="110" spans="2:39" ht="13.8" x14ac:dyDescent="0.3">
      <c r="B110" s="51" t="s">
        <v>53</v>
      </c>
      <c r="C110" s="44">
        <v>0</v>
      </c>
      <c r="D110" s="44">
        <v>0</v>
      </c>
      <c r="E110" s="44">
        <v>12.6</v>
      </c>
      <c r="F110" s="44">
        <v>62.3</v>
      </c>
      <c r="G110" s="44">
        <v>0</v>
      </c>
      <c r="H110" s="44">
        <v>0</v>
      </c>
      <c r="I110" s="44">
        <v>3.6</v>
      </c>
      <c r="J110" s="44">
        <v>0</v>
      </c>
      <c r="K110" s="44">
        <v>0</v>
      </c>
      <c r="L110" s="44">
        <v>1.3</v>
      </c>
      <c r="M110" s="44">
        <v>8.1</v>
      </c>
      <c r="N110" s="44">
        <v>0.8</v>
      </c>
      <c r="O110" s="44">
        <v>128.19999999999999</v>
      </c>
      <c r="P110" s="44">
        <v>4.4000000000000004</v>
      </c>
      <c r="Q110" s="44">
        <v>0</v>
      </c>
      <c r="R110" s="52">
        <v>221.3</v>
      </c>
      <c r="S110" s="40"/>
      <c r="U110" s="51" t="s">
        <v>53</v>
      </c>
      <c r="V110" s="125">
        <v>0</v>
      </c>
      <c r="W110" s="125">
        <v>0</v>
      </c>
      <c r="X110" s="125">
        <v>3.6403114306252427</v>
      </c>
      <c r="Y110" s="125">
        <v>0</v>
      </c>
      <c r="Z110" s="125">
        <v>43.02867282834201</v>
      </c>
      <c r="AA110" s="125">
        <v>0</v>
      </c>
      <c r="AB110" s="125">
        <v>0</v>
      </c>
      <c r="AC110" s="125">
        <v>0</v>
      </c>
      <c r="AD110" s="125">
        <v>0.65520868022421808</v>
      </c>
      <c r="AE110" s="125">
        <v>0</v>
      </c>
      <c r="AF110" s="125">
        <v>0</v>
      </c>
      <c r="AG110" s="125">
        <v>7.5932952050015308</v>
      </c>
      <c r="AH110" s="125">
        <v>30.500312120088047</v>
      </c>
      <c r="AI110" s="125">
        <v>2.5006110422175185</v>
      </c>
      <c r="AJ110" s="125">
        <v>117.7309958172379</v>
      </c>
      <c r="AK110" s="125">
        <v>18.232180099567369</v>
      </c>
      <c r="AL110" s="125">
        <v>0</v>
      </c>
      <c r="AM110" s="130">
        <v>223.88158722330382</v>
      </c>
    </row>
    <row r="111" spans="2:39" ht="13.8" x14ac:dyDescent="0.3">
      <c r="B111" s="51" t="s">
        <v>54</v>
      </c>
      <c r="C111" s="44">
        <v>0</v>
      </c>
      <c r="D111" s="44">
        <v>0</v>
      </c>
      <c r="E111" s="44">
        <v>32.6</v>
      </c>
      <c r="F111" s="44">
        <v>2.2000000000000002</v>
      </c>
      <c r="G111" s="44">
        <v>0</v>
      </c>
      <c r="H111" s="44">
        <v>0</v>
      </c>
      <c r="I111" s="44">
        <v>1.4</v>
      </c>
      <c r="J111" s="44">
        <v>0</v>
      </c>
      <c r="K111" s="44">
        <v>2.5</v>
      </c>
      <c r="L111" s="44">
        <v>4.41E-2</v>
      </c>
      <c r="M111" s="44">
        <v>0</v>
      </c>
      <c r="N111" s="44">
        <v>0.1</v>
      </c>
      <c r="O111" s="44">
        <v>7.7</v>
      </c>
      <c r="P111" s="44">
        <v>0</v>
      </c>
      <c r="Q111" s="44">
        <v>0</v>
      </c>
      <c r="R111" s="52">
        <v>46.6</v>
      </c>
      <c r="S111" s="40"/>
      <c r="U111" s="51" t="s">
        <v>54</v>
      </c>
      <c r="V111" s="125">
        <v>0</v>
      </c>
      <c r="W111" s="125">
        <v>0</v>
      </c>
      <c r="X111" s="125">
        <v>30.393782329363717</v>
      </c>
      <c r="Y111" s="125">
        <v>0</v>
      </c>
      <c r="Z111" s="125">
        <v>1.9189403202924635</v>
      </c>
      <c r="AA111" s="125">
        <v>0</v>
      </c>
      <c r="AB111" s="125">
        <v>0</v>
      </c>
      <c r="AC111" s="125">
        <v>0</v>
      </c>
      <c r="AD111" s="125">
        <v>2.2700672066089305</v>
      </c>
      <c r="AE111" s="125">
        <v>0</v>
      </c>
      <c r="AF111" s="125">
        <v>4.265150577046299</v>
      </c>
      <c r="AG111" s="125">
        <v>0.33863652711043474</v>
      </c>
      <c r="AH111" s="125">
        <v>0.5</v>
      </c>
      <c r="AI111" s="125">
        <v>0.62518456969816016</v>
      </c>
      <c r="AJ111" s="125">
        <v>6.822363868874719</v>
      </c>
      <c r="AK111" s="125">
        <v>0</v>
      </c>
      <c r="AL111" s="125">
        <v>0.17366238047171115</v>
      </c>
      <c r="AM111" s="130">
        <v>47.307787779466437</v>
      </c>
    </row>
    <row r="112" spans="2:39" ht="13.8" x14ac:dyDescent="0.3">
      <c r="B112" s="51" t="s">
        <v>107</v>
      </c>
      <c r="C112" s="44">
        <v>0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52">
        <v>0</v>
      </c>
      <c r="S112" s="40"/>
      <c r="U112" s="51" t="s">
        <v>107</v>
      </c>
      <c r="V112" s="125">
        <v>0</v>
      </c>
      <c r="W112" s="125">
        <v>0</v>
      </c>
      <c r="X112" s="125">
        <v>0</v>
      </c>
      <c r="Y112" s="125">
        <v>0</v>
      </c>
      <c r="Z112" s="125">
        <v>0</v>
      </c>
      <c r="AA112" s="125">
        <v>0</v>
      </c>
      <c r="AB112" s="125">
        <v>0</v>
      </c>
      <c r="AC112" s="125">
        <v>0</v>
      </c>
      <c r="AD112" s="125">
        <v>0</v>
      </c>
      <c r="AE112" s="125">
        <v>0</v>
      </c>
      <c r="AF112" s="125">
        <v>0</v>
      </c>
      <c r="AG112" s="125">
        <v>0</v>
      </c>
      <c r="AH112" s="125">
        <v>0</v>
      </c>
      <c r="AI112" s="125">
        <v>0</v>
      </c>
      <c r="AJ112" s="125">
        <v>0</v>
      </c>
      <c r="AK112" s="125">
        <v>0</v>
      </c>
      <c r="AL112" s="125">
        <v>0</v>
      </c>
      <c r="AM112" s="130">
        <v>0</v>
      </c>
    </row>
    <row r="113" spans="2:39" ht="13.8" x14ac:dyDescent="0.3">
      <c r="B113" s="47" t="s">
        <v>108</v>
      </c>
      <c r="C113" s="48">
        <v>6.5</v>
      </c>
      <c r="D113" s="48">
        <v>0</v>
      </c>
      <c r="E113" s="48">
        <v>434.4</v>
      </c>
      <c r="F113" s="48">
        <v>288</v>
      </c>
      <c r="G113" s="48">
        <v>0</v>
      </c>
      <c r="H113" s="48">
        <v>0</v>
      </c>
      <c r="I113" s="48">
        <v>102.2</v>
      </c>
      <c r="J113" s="48">
        <v>1.8</v>
      </c>
      <c r="K113" s="48">
        <v>36.799999999999997</v>
      </c>
      <c r="L113" s="48">
        <v>5.9</v>
      </c>
      <c r="M113" s="48">
        <v>49.5</v>
      </c>
      <c r="N113" s="48">
        <v>1.9</v>
      </c>
      <c r="O113" s="48">
        <v>447.5</v>
      </c>
      <c r="P113" s="48">
        <v>35.9</v>
      </c>
      <c r="Q113" s="48">
        <v>0.7</v>
      </c>
      <c r="R113" s="48">
        <v>1411</v>
      </c>
      <c r="S113" s="40"/>
      <c r="U113" s="47" t="s">
        <v>108</v>
      </c>
      <c r="V113" s="128">
        <v>3.3758020597581235</v>
      </c>
      <c r="W113" s="128">
        <v>0</v>
      </c>
      <c r="X113" s="128">
        <v>350.3122517864075</v>
      </c>
      <c r="Y113" s="128">
        <v>7.9500551995104321E-2</v>
      </c>
      <c r="Z113" s="128">
        <v>195.06595092455763</v>
      </c>
      <c r="AA113" s="128">
        <v>0</v>
      </c>
      <c r="AB113" s="128">
        <v>0</v>
      </c>
      <c r="AC113" s="128">
        <v>0</v>
      </c>
      <c r="AD113" s="128">
        <v>83.831709547725026</v>
      </c>
      <c r="AE113" s="128">
        <v>7.2889336952775272</v>
      </c>
      <c r="AF113" s="128">
        <v>42.584450666849193</v>
      </c>
      <c r="AG113" s="128">
        <v>34.423403104333708</v>
      </c>
      <c r="AH113" s="128">
        <v>107.69757122399184</v>
      </c>
      <c r="AI113" s="128">
        <v>4.0551393412743995</v>
      </c>
      <c r="AJ113" s="128">
        <v>474.34947364215617</v>
      </c>
      <c r="AK113" s="128">
        <v>63.251271973626871</v>
      </c>
      <c r="AL113" s="128">
        <v>4.6921755614529523</v>
      </c>
      <c r="AM113" s="128">
        <v>1371.0076340794062</v>
      </c>
    </row>
    <row r="114" spans="2:39" ht="13.8" x14ac:dyDescent="0.3">
      <c r="B114" s="43" t="s">
        <v>109</v>
      </c>
      <c r="C114" s="44">
        <v>0</v>
      </c>
      <c r="D114" s="44">
        <v>0</v>
      </c>
      <c r="E114" s="44">
        <v>119.8</v>
      </c>
      <c r="F114" s="44">
        <v>12.4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52">
        <v>132.19999999999999</v>
      </c>
      <c r="S114" s="40"/>
      <c r="U114" s="43" t="s">
        <v>109</v>
      </c>
      <c r="V114" s="125">
        <v>0</v>
      </c>
      <c r="W114" s="125">
        <v>0</v>
      </c>
      <c r="X114" s="125">
        <v>126.22475233277686</v>
      </c>
      <c r="Y114" s="125">
        <v>1.4249424560491393</v>
      </c>
      <c r="Z114" s="125">
        <v>13.544705953911897</v>
      </c>
      <c r="AA114" s="125">
        <v>0</v>
      </c>
      <c r="AB114" s="125">
        <v>0</v>
      </c>
      <c r="AC114" s="125">
        <v>0</v>
      </c>
      <c r="AD114" s="125">
        <v>0.11811085902414258</v>
      </c>
      <c r="AE114" s="125">
        <v>0</v>
      </c>
      <c r="AF114" s="125">
        <v>1.5272647102159218</v>
      </c>
      <c r="AG114" s="125">
        <v>2.0363529469545623</v>
      </c>
      <c r="AH114" s="125">
        <v>0</v>
      </c>
      <c r="AI114" s="125">
        <v>0</v>
      </c>
      <c r="AJ114" s="125">
        <v>0</v>
      </c>
      <c r="AK114" s="125">
        <v>0</v>
      </c>
      <c r="AL114" s="125">
        <v>1.1221461296081543</v>
      </c>
      <c r="AM114" s="130">
        <v>145.99827538854066</v>
      </c>
    </row>
    <row r="115" spans="2:39" ht="13.8" x14ac:dyDescent="0.3">
      <c r="B115" s="47" t="s">
        <v>110</v>
      </c>
      <c r="C115" s="48">
        <v>6.5</v>
      </c>
      <c r="D115" s="48">
        <v>0</v>
      </c>
      <c r="E115" s="48">
        <v>554.1</v>
      </c>
      <c r="F115" s="48">
        <v>300.39999999999998</v>
      </c>
      <c r="G115" s="48">
        <v>0</v>
      </c>
      <c r="H115" s="48">
        <v>0</v>
      </c>
      <c r="I115" s="48">
        <v>102.2</v>
      </c>
      <c r="J115" s="48">
        <v>1.8</v>
      </c>
      <c r="K115" s="48">
        <v>36.799999999999997</v>
      </c>
      <c r="L115" s="48">
        <v>5.9</v>
      </c>
      <c r="M115" s="48">
        <v>49.5</v>
      </c>
      <c r="N115" s="48">
        <v>1.9</v>
      </c>
      <c r="O115" s="48">
        <v>447.5</v>
      </c>
      <c r="P115" s="48">
        <v>35.9</v>
      </c>
      <c r="Q115" s="48">
        <v>0.7</v>
      </c>
      <c r="R115" s="48">
        <v>1543.1</v>
      </c>
      <c r="S115" s="40"/>
      <c r="U115" s="47" t="s">
        <v>110</v>
      </c>
      <c r="V115" s="128">
        <v>3.3758020597581235</v>
      </c>
      <c r="W115" s="128">
        <v>0</v>
      </c>
      <c r="X115" s="128">
        <v>476.53700411918436</v>
      </c>
      <c r="Y115" s="128">
        <v>1.5044430080442437</v>
      </c>
      <c r="Z115" s="128">
        <v>208.61065687846951</v>
      </c>
      <c r="AA115" s="128">
        <v>0</v>
      </c>
      <c r="AB115" s="128">
        <v>0</v>
      </c>
      <c r="AC115" s="128">
        <v>0</v>
      </c>
      <c r="AD115" s="128">
        <v>83.949820406749168</v>
      </c>
      <c r="AE115" s="128">
        <v>7.2889336952775272</v>
      </c>
      <c r="AF115" s="128">
        <v>44.111715377065117</v>
      </c>
      <c r="AG115" s="128">
        <v>36.459756051288274</v>
      </c>
      <c r="AH115" s="128">
        <v>107.69757122399184</v>
      </c>
      <c r="AI115" s="128">
        <v>4.0551393412743995</v>
      </c>
      <c r="AJ115" s="128">
        <v>474.34947364215617</v>
      </c>
      <c r="AK115" s="128">
        <v>63.251271973626871</v>
      </c>
      <c r="AL115" s="128">
        <v>5.8143216910611066</v>
      </c>
      <c r="AM115" s="128">
        <v>1517.0059094679468</v>
      </c>
    </row>
    <row r="116" spans="2:39" x14ac:dyDescent="0.25">
      <c r="B116" s="40"/>
      <c r="C116" s="53">
        <f t="shared" ref="C116:R116" si="0">C115+C105-C91</f>
        <v>0</v>
      </c>
      <c r="D116" s="53">
        <f t="shared" si="0"/>
        <v>0</v>
      </c>
      <c r="E116" s="53">
        <f t="shared" si="0"/>
        <v>0</v>
      </c>
      <c r="F116" s="53">
        <f t="shared" si="0"/>
        <v>9.9999999999965894E-2</v>
      </c>
      <c r="G116" s="53">
        <f t="shared" si="0"/>
        <v>0</v>
      </c>
      <c r="H116" s="53">
        <f t="shared" si="0"/>
        <v>0</v>
      </c>
      <c r="I116" s="53">
        <f t="shared" si="0"/>
        <v>0</v>
      </c>
      <c r="J116" s="53">
        <f t="shared" si="0"/>
        <v>0</v>
      </c>
      <c r="K116" s="53">
        <f t="shared" si="0"/>
        <v>-4.2188474935755949E-15</v>
      </c>
      <c r="L116" s="53">
        <f t="shared" si="0"/>
        <v>0</v>
      </c>
      <c r="M116" s="53">
        <f t="shared" si="0"/>
        <v>0</v>
      </c>
      <c r="N116" s="53">
        <f t="shared" si="0"/>
        <v>0</v>
      </c>
      <c r="O116" s="53">
        <f t="shared" si="0"/>
        <v>0</v>
      </c>
      <c r="P116" s="53">
        <f t="shared" si="0"/>
        <v>0</v>
      </c>
      <c r="Q116" s="53">
        <f t="shared" si="0"/>
        <v>0</v>
      </c>
      <c r="R116" s="53">
        <f t="shared" si="0"/>
        <v>0</v>
      </c>
      <c r="S116" s="40"/>
      <c r="U116" s="40"/>
      <c r="V116" s="53">
        <v>0</v>
      </c>
      <c r="W116" s="53">
        <v>0</v>
      </c>
      <c r="X116" s="53">
        <v>0</v>
      </c>
      <c r="Y116">
        <v>0</v>
      </c>
      <c r="Z116" s="53">
        <v>0</v>
      </c>
      <c r="AA116">
        <v>0</v>
      </c>
      <c r="AB116" s="53">
        <v>0</v>
      </c>
      <c r="AC116" s="53">
        <v>0</v>
      </c>
      <c r="AD116" s="53">
        <v>0</v>
      </c>
      <c r="AE116" s="53">
        <v>0</v>
      </c>
      <c r="AF116" s="53">
        <v>-1.7763568394002505E-15</v>
      </c>
      <c r="AG116" s="53">
        <v>-2.886579864025407E-15</v>
      </c>
      <c r="AH116" s="53">
        <v>0</v>
      </c>
      <c r="AI116" s="53">
        <v>0</v>
      </c>
      <c r="AJ116" s="53">
        <v>0</v>
      </c>
      <c r="AK116" s="53">
        <v>1.4210854715202004E-14</v>
      </c>
      <c r="AL116" s="53">
        <v>7.7715611723760958E-16</v>
      </c>
      <c r="AM116" s="53">
        <v>0</v>
      </c>
    </row>
    <row r="117" spans="2:39" x14ac:dyDescent="0.25"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</row>
    <row r="120" spans="2:39" ht="13.8" x14ac:dyDescent="0.25">
      <c r="B120" s="38" t="s">
        <v>113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U120" s="38" t="s">
        <v>113</v>
      </c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</row>
    <row r="121" spans="2:39" x14ac:dyDescent="0.25"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</row>
    <row r="122" spans="2:39" ht="13.95" customHeight="1" x14ac:dyDescent="0.25">
      <c r="B122" s="185" t="s">
        <v>72</v>
      </c>
      <c r="C122" s="184" t="s">
        <v>73</v>
      </c>
      <c r="D122" s="184" t="s">
        <v>74</v>
      </c>
      <c r="E122" s="184" t="s">
        <v>75</v>
      </c>
      <c r="F122" s="184" t="s">
        <v>76</v>
      </c>
      <c r="G122" s="184" t="s">
        <v>77</v>
      </c>
      <c r="H122" s="184" t="s">
        <v>78</v>
      </c>
      <c r="I122" s="184" t="s">
        <v>79</v>
      </c>
      <c r="J122" s="184"/>
      <c r="K122" s="184"/>
      <c r="L122" s="184"/>
      <c r="M122" s="184"/>
      <c r="N122" s="184"/>
      <c r="O122" s="184" t="s">
        <v>80</v>
      </c>
      <c r="P122" s="184" t="s">
        <v>81</v>
      </c>
      <c r="Q122" s="184" t="s">
        <v>82</v>
      </c>
      <c r="R122" s="184" t="s">
        <v>35</v>
      </c>
      <c r="S122" s="40"/>
      <c r="U122" s="185" t="s">
        <v>72</v>
      </c>
      <c r="V122" s="184" t="s">
        <v>73</v>
      </c>
      <c r="W122" s="184" t="s">
        <v>74</v>
      </c>
      <c r="X122" s="184" t="s">
        <v>75</v>
      </c>
      <c r="Y122" s="177" t="s">
        <v>238</v>
      </c>
      <c r="Z122" s="184" t="s">
        <v>76</v>
      </c>
      <c r="AA122" s="177" t="s">
        <v>239</v>
      </c>
      <c r="AB122" s="179" t="s">
        <v>77</v>
      </c>
      <c r="AC122" s="179" t="s">
        <v>78</v>
      </c>
      <c r="AD122" s="181" t="s">
        <v>79</v>
      </c>
      <c r="AE122" s="182"/>
      <c r="AF122" s="182"/>
      <c r="AG122" s="182"/>
      <c r="AH122" s="182"/>
      <c r="AI122" s="183"/>
      <c r="AJ122" s="179" t="s">
        <v>80</v>
      </c>
      <c r="AK122" s="179" t="s">
        <v>81</v>
      </c>
      <c r="AL122" s="179" t="s">
        <v>82</v>
      </c>
      <c r="AM122" s="179" t="s">
        <v>35</v>
      </c>
    </row>
    <row r="123" spans="2:39" ht="45.6" x14ac:dyDescent="0.25">
      <c r="B123" s="185"/>
      <c r="C123" s="184"/>
      <c r="D123" s="184"/>
      <c r="E123" s="184"/>
      <c r="F123" s="184"/>
      <c r="G123" s="184"/>
      <c r="H123" s="184"/>
      <c r="I123" s="41" t="s">
        <v>32</v>
      </c>
      <c r="J123" s="41" t="s">
        <v>16</v>
      </c>
      <c r="K123" s="41" t="s">
        <v>33</v>
      </c>
      <c r="L123" s="41" t="s">
        <v>83</v>
      </c>
      <c r="M123" s="42" t="s">
        <v>84</v>
      </c>
      <c r="N123" s="41" t="s">
        <v>85</v>
      </c>
      <c r="O123" s="184"/>
      <c r="P123" s="184"/>
      <c r="Q123" s="184"/>
      <c r="R123" s="184"/>
      <c r="S123" s="40"/>
      <c r="U123" s="185"/>
      <c r="V123" s="184"/>
      <c r="W123" s="184"/>
      <c r="X123" s="184"/>
      <c r="Y123" s="178"/>
      <c r="Z123" s="184"/>
      <c r="AA123" s="178"/>
      <c r="AB123" s="180"/>
      <c r="AC123" s="180"/>
      <c r="AD123" s="41" t="s">
        <v>32</v>
      </c>
      <c r="AE123" s="41" t="s">
        <v>16</v>
      </c>
      <c r="AF123" s="41" t="s">
        <v>33</v>
      </c>
      <c r="AG123" s="41" t="s">
        <v>83</v>
      </c>
      <c r="AH123" s="42" t="s">
        <v>84</v>
      </c>
      <c r="AI123" s="41" t="s">
        <v>85</v>
      </c>
      <c r="AJ123" s="180"/>
      <c r="AK123" s="180"/>
      <c r="AL123" s="180"/>
      <c r="AM123" s="180"/>
    </row>
    <row r="124" spans="2:39" ht="13.8" x14ac:dyDescent="0.3">
      <c r="B124" s="43" t="s">
        <v>86</v>
      </c>
      <c r="C124" s="44">
        <v>0</v>
      </c>
      <c r="D124" s="44">
        <v>0</v>
      </c>
      <c r="E124" s="44">
        <v>0</v>
      </c>
      <c r="F124" s="44">
        <v>0</v>
      </c>
      <c r="G124" s="45">
        <v>727.3</v>
      </c>
      <c r="H124" s="45">
        <v>335.1</v>
      </c>
      <c r="I124" s="45">
        <v>182.5</v>
      </c>
      <c r="J124" s="45">
        <v>19.100000000000001</v>
      </c>
      <c r="K124" s="44">
        <v>0</v>
      </c>
      <c r="L124" s="44">
        <v>0</v>
      </c>
      <c r="M124" s="45">
        <v>75.099999999999994</v>
      </c>
      <c r="N124" s="45">
        <v>3.7</v>
      </c>
      <c r="O124" s="44">
        <v>0</v>
      </c>
      <c r="P124" s="44">
        <v>0</v>
      </c>
      <c r="Q124" s="44">
        <v>0</v>
      </c>
      <c r="R124" s="46">
        <v>1342.7</v>
      </c>
      <c r="S124" s="40"/>
      <c r="U124" s="43" t="s">
        <v>86</v>
      </c>
      <c r="V124" s="131">
        <v>0</v>
      </c>
      <c r="W124" s="131">
        <v>0</v>
      </c>
      <c r="X124" s="131">
        <v>0</v>
      </c>
      <c r="Y124" s="131">
        <v>0</v>
      </c>
      <c r="Z124" s="131">
        <v>0</v>
      </c>
      <c r="AA124" s="131">
        <v>0</v>
      </c>
      <c r="AB124" s="132">
        <v>759.92203636363649</v>
      </c>
      <c r="AC124" s="132">
        <v>581.82550911198678</v>
      </c>
      <c r="AD124" s="132">
        <v>419.09381194383184</v>
      </c>
      <c r="AE124" s="132">
        <v>19.980063953345148</v>
      </c>
      <c r="AF124" s="131">
        <v>0</v>
      </c>
      <c r="AG124" s="131">
        <v>0</v>
      </c>
      <c r="AH124" s="132">
        <v>181.20215447851419</v>
      </c>
      <c r="AI124" s="132">
        <v>19.540660334208859</v>
      </c>
      <c r="AJ124" s="131">
        <v>0</v>
      </c>
      <c r="AK124" s="131">
        <v>0</v>
      </c>
      <c r="AL124" s="131">
        <v>0</v>
      </c>
      <c r="AM124" s="133">
        <v>1981.5642361855232</v>
      </c>
    </row>
    <row r="125" spans="2:39" ht="13.8" x14ac:dyDescent="0.3">
      <c r="B125" s="43" t="s">
        <v>87</v>
      </c>
      <c r="C125" s="44">
        <v>45.5</v>
      </c>
      <c r="D125" s="44">
        <v>464.8</v>
      </c>
      <c r="E125" s="44">
        <v>34.200000000000003</v>
      </c>
      <c r="F125" s="44">
        <v>345.6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46">
        <v>890.1</v>
      </c>
      <c r="S125" s="40"/>
      <c r="U125" s="43" t="s">
        <v>87</v>
      </c>
      <c r="V125" s="131">
        <v>0.64129319091675452</v>
      </c>
      <c r="W125" s="131">
        <v>72.401250000000005</v>
      </c>
      <c r="X125" s="131">
        <v>0</v>
      </c>
      <c r="Y125" s="131">
        <v>0</v>
      </c>
      <c r="Z125" s="131">
        <v>3.2223770587889593</v>
      </c>
      <c r="AA125" s="131">
        <v>0</v>
      </c>
      <c r="AB125" s="131">
        <v>0</v>
      </c>
      <c r="AC125" s="131">
        <v>0</v>
      </c>
      <c r="AD125" s="131">
        <v>0</v>
      </c>
      <c r="AE125" s="131">
        <v>0</v>
      </c>
      <c r="AF125" s="131">
        <v>0</v>
      </c>
      <c r="AG125" s="131">
        <v>0</v>
      </c>
      <c r="AH125" s="131">
        <v>0</v>
      </c>
      <c r="AI125" s="131">
        <v>0</v>
      </c>
      <c r="AJ125" s="131">
        <v>77.139218264542706</v>
      </c>
      <c r="AK125" s="131">
        <v>0</v>
      </c>
      <c r="AL125" s="131">
        <v>0</v>
      </c>
      <c r="AM125" s="133">
        <v>153.40413851424842</v>
      </c>
    </row>
    <row r="126" spans="2:39" ht="13.8" x14ac:dyDescent="0.3">
      <c r="B126" s="43" t="s">
        <v>88</v>
      </c>
      <c r="C126" s="44">
        <v>0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-12.8</v>
      </c>
      <c r="P126" s="44">
        <v>0</v>
      </c>
      <c r="Q126" s="44">
        <v>0</v>
      </c>
      <c r="R126" s="46">
        <v>-12.8</v>
      </c>
      <c r="S126" s="40"/>
      <c r="U126" s="43" t="s">
        <v>88</v>
      </c>
      <c r="V126" s="131">
        <v>0</v>
      </c>
      <c r="W126" s="131">
        <v>0</v>
      </c>
      <c r="X126" s="131">
        <v>-14.597899773774067</v>
      </c>
      <c r="Y126" s="131">
        <v>-13.394060784310689</v>
      </c>
      <c r="Z126" s="131">
        <v>0</v>
      </c>
      <c r="AA126" s="131">
        <v>0</v>
      </c>
      <c r="AB126" s="131">
        <v>0</v>
      </c>
      <c r="AC126" s="131">
        <v>0</v>
      </c>
      <c r="AD126" s="131">
        <v>0</v>
      </c>
      <c r="AE126" s="131">
        <v>0</v>
      </c>
      <c r="AF126" s="131">
        <v>0</v>
      </c>
      <c r="AG126" s="131">
        <v>0</v>
      </c>
      <c r="AH126" s="131">
        <v>0</v>
      </c>
      <c r="AI126" s="131">
        <v>0</v>
      </c>
      <c r="AJ126" s="131">
        <v>0</v>
      </c>
      <c r="AK126" s="131">
        <v>0</v>
      </c>
      <c r="AL126" s="131">
        <v>0</v>
      </c>
      <c r="AM126" s="133">
        <v>-27.991960558084756</v>
      </c>
    </row>
    <row r="127" spans="2:39" ht="13.8" x14ac:dyDescent="0.3">
      <c r="B127" s="43" t="s">
        <v>89</v>
      </c>
      <c r="C127" s="44">
        <v>0</v>
      </c>
      <c r="D127" s="44">
        <v>0</v>
      </c>
      <c r="E127" s="44">
        <v>-14.4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6">
        <v>-14.4</v>
      </c>
      <c r="S127" s="40"/>
      <c r="U127" s="43" t="s">
        <v>89</v>
      </c>
      <c r="V127" s="131">
        <v>0</v>
      </c>
      <c r="W127" s="131">
        <v>0</v>
      </c>
      <c r="X127" s="131">
        <v>0</v>
      </c>
      <c r="Y127" s="131">
        <v>-6.1101617494546652</v>
      </c>
      <c r="Z127" s="131">
        <v>0</v>
      </c>
      <c r="AA127" s="131">
        <v>-4.4416564350684116</v>
      </c>
      <c r="AB127" s="131">
        <v>0</v>
      </c>
      <c r="AC127" s="131">
        <v>0</v>
      </c>
      <c r="AD127" s="131">
        <v>0</v>
      </c>
      <c r="AE127" s="131">
        <v>0</v>
      </c>
      <c r="AF127" s="131">
        <v>-1.5423967884416028</v>
      </c>
      <c r="AG127" s="131">
        <v>-2.9611042900456073</v>
      </c>
      <c r="AH127" s="131">
        <v>0</v>
      </c>
      <c r="AI127" s="131">
        <v>0</v>
      </c>
      <c r="AJ127" s="131">
        <v>0</v>
      </c>
      <c r="AK127" s="131">
        <v>0</v>
      </c>
      <c r="AL127" s="131">
        <v>-2.4482488705422272</v>
      </c>
      <c r="AM127" s="133">
        <v>-17.503568133552513</v>
      </c>
    </row>
    <row r="128" spans="2:39" ht="13.8" x14ac:dyDescent="0.3">
      <c r="B128" s="43" t="s">
        <v>90</v>
      </c>
      <c r="C128" s="44">
        <v>0</v>
      </c>
      <c r="D128" s="44">
        <v>0</v>
      </c>
      <c r="E128" s="44">
        <v>-93.4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-1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6">
        <v>-94.4</v>
      </c>
      <c r="S128" s="40"/>
      <c r="U128" s="43" t="s">
        <v>90</v>
      </c>
      <c r="V128" s="131">
        <v>0</v>
      </c>
      <c r="W128" s="131">
        <v>0</v>
      </c>
      <c r="X128" s="131">
        <v>-7.9356012596002499</v>
      </c>
      <c r="Y128" s="131">
        <v>-26.951015095659891</v>
      </c>
      <c r="Z128" s="131">
        <v>0</v>
      </c>
      <c r="AA128" s="131">
        <v>0</v>
      </c>
      <c r="AB128" s="131">
        <v>0</v>
      </c>
      <c r="AC128" s="131">
        <v>0</v>
      </c>
      <c r="AD128" s="131">
        <v>0</v>
      </c>
      <c r="AE128" s="131">
        <v>0</v>
      </c>
      <c r="AF128" s="131">
        <v>-18.865710566961916</v>
      </c>
      <c r="AG128" s="131">
        <v>0</v>
      </c>
      <c r="AH128" s="131">
        <v>0</v>
      </c>
      <c r="AI128" s="131">
        <v>0</v>
      </c>
      <c r="AJ128" s="131">
        <v>0</v>
      </c>
      <c r="AK128" s="131">
        <v>0</v>
      </c>
      <c r="AL128" s="131">
        <v>-7.5807767073973409</v>
      </c>
      <c r="AM128" s="133">
        <v>-61.333103629619394</v>
      </c>
    </row>
    <row r="129" spans="2:39" ht="13.8" x14ac:dyDescent="0.3">
      <c r="B129" s="43" t="s">
        <v>91</v>
      </c>
      <c r="C129" s="44">
        <v>0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6">
        <v>0</v>
      </c>
      <c r="S129" s="40"/>
      <c r="U129" s="43" t="s">
        <v>91</v>
      </c>
      <c r="V129" s="131">
        <v>0</v>
      </c>
      <c r="W129" s="131">
        <v>0</v>
      </c>
      <c r="X129" s="131">
        <v>0</v>
      </c>
      <c r="Y129" s="131">
        <v>0</v>
      </c>
      <c r="Z129" s="131">
        <v>0</v>
      </c>
      <c r="AA129" s="131">
        <v>0</v>
      </c>
      <c r="AB129" s="131">
        <v>0</v>
      </c>
      <c r="AC129" s="131">
        <v>0</v>
      </c>
      <c r="AD129" s="131">
        <v>0</v>
      </c>
      <c r="AE129" s="131">
        <v>0</v>
      </c>
      <c r="AF129" s="131">
        <v>0</v>
      </c>
      <c r="AG129" s="131">
        <v>0</v>
      </c>
      <c r="AH129" s="131">
        <v>0</v>
      </c>
      <c r="AI129" s="131">
        <v>0</v>
      </c>
      <c r="AJ129" s="131">
        <v>0</v>
      </c>
      <c r="AK129" s="131">
        <v>0</v>
      </c>
      <c r="AL129" s="131">
        <v>0</v>
      </c>
      <c r="AM129" s="133">
        <v>0</v>
      </c>
    </row>
    <row r="130" spans="2:39" ht="13.8" x14ac:dyDescent="0.3">
      <c r="B130" s="47" t="s">
        <v>92</v>
      </c>
      <c r="C130" s="48">
        <v>45.5</v>
      </c>
      <c r="D130" s="48">
        <v>464.8</v>
      </c>
      <c r="E130" s="48">
        <v>-73.599999999999994</v>
      </c>
      <c r="F130" s="48">
        <v>345.6</v>
      </c>
      <c r="G130" s="48">
        <v>727.3</v>
      </c>
      <c r="H130" s="48">
        <v>335.1</v>
      </c>
      <c r="I130" s="48">
        <v>182.5</v>
      </c>
      <c r="J130" s="48">
        <v>19.100000000000001</v>
      </c>
      <c r="K130" s="48">
        <v>-1</v>
      </c>
      <c r="L130" s="48">
        <v>0</v>
      </c>
      <c r="M130" s="48">
        <v>75.099999999999994</v>
      </c>
      <c r="N130" s="48">
        <v>3.7</v>
      </c>
      <c r="O130" s="48">
        <v>-12.8</v>
      </c>
      <c r="P130" s="48">
        <v>0</v>
      </c>
      <c r="Q130" s="48">
        <v>0</v>
      </c>
      <c r="R130" s="48">
        <v>2111.1</v>
      </c>
      <c r="S130" s="40"/>
      <c r="U130" s="47" t="s">
        <v>92</v>
      </c>
      <c r="V130" s="134">
        <v>0.64129319091675452</v>
      </c>
      <c r="W130" s="134">
        <v>72.401250000000005</v>
      </c>
      <c r="X130" s="134">
        <v>-22.533501033374318</v>
      </c>
      <c r="Y130" s="134">
        <v>-46.455237629425241</v>
      </c>
      <c r="Z130" s="134">
        <v>3.2223770587889593</v>
      </c>
      <c r="AA130" s="134">
        <v>-4.4416564350684116</v>
      </c>
      <c r="AB130" s="134">
        <v>759.92203636363649</v>
      </c>
      <c r="AC130" s="134">
        <v>581.82550911198678</v>
      </c>
      <c r="AD130" s="134">
        <v>419.09381194383184</v>
      </c>
      <c r="AE130" s="134">
        <v>19.980063953345148</v>
      </c>
      <c r="AF130" s="134">
        <v>-20.408107355403519</v>
      </c>
      <c r="AG130" s="134">
        <v>-2.9611042900456073</v>
      </c>
      <c r="AH130" s="134">
        <v>181.20215447851419</v>
      </c>
      <c r="AI130" s="134">
        <v>19.540660334208859</v>
      </c>
      <c r="AJ130" s="134">
        <v>77.139218264542706</v>
      </c>
      <c r="AK130" s="134">
        <v>0</v>
      </c>
      <c r="AL130" s="134">
        <v>-10.029025577939567</v>
      </c>
      <c r="AM130" s="134">
        <v>2028.1397423785147</v>
      </c>
    </row>
    <row r="131" spans="2:39" ht="13.8" x14ac:dyDescent="0.3">
      <c r="B131" s="49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40"/>
      <c r="U131" s="49"/>
      <c r="V131" s="135"/>
      <c r="W131" s="135"/>
      <c r="X131" s="135"/>
      <c r="Y131" s="135"/>
      <c r="Z131" s="135"/>
      <c r="AA131" s="135"/>
      <c r="AB131" s="135"/>
      <c r="AC131" s="135"/>
      <c r="AD131" s="135"/>
      <c r="AE131" s="135"/>
      <c r="AF131" s="135"/>
      <c r="AG131" s="135"/>
      <c r="AH131" s="135"/>
      <c r="AI131" s="135"/>
      <c r="AJ131" s="135"/>
      <c r="AK131" s="135"/>
      <c r="AL131" s="135"/>
      <c r="AM131" s="135"/>
    </row>
    <row r="132" spans="2:39" ht="13.8" x14ac:dyDescent="0.3">
      <c r="B132" s="51" t="s">
        <v>93</v>
      </c>
      <c r="C132" s="44">
        <v>0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52">
        <v>0</v>
      </c>
      <c r="S132" s="40"/>
      <c r="U132" s="51" t="s">
        <v>93</v>
      </c>
      <c r="V132" s="131">
        <v>0</v>
      </c>
      <c r="W132" s="131">
        <v>0</v>
      </c>
      <c r="X132" s="131">
        <v>0</v>
      </c>
      <c r="Y132" s="131">
        <v>0</v>
      </c>
      <c r="Z132" s="131">
        <v>0</v>
      </c>
      <c r="AA132" s="131">
        <v>0</v>
      </c>
      <c r="AB132" s="131">
        <v>0</v>
      </c>
      <c r="AC132" s="131">
        <v>0</v>
      </c>
      <c r="AD132" s="131">
        <v>0</v>
      </c>
      <c r="AE132" s="131">
        <v>0</v>
      </c>
      <c r="AF132" s="131">
        <v>0</v>
      </c>
      <c r="AG132" s="131">
        <v>0</v>
      </c>
      <c r="AH132" s="131">
        <v>0</v>
      </c>
      <c r="AI132" s="131">
        <v>0</v>
      </c>
      <c r="AJ132" s="131">
        <v>0</v>
      </c>
      <c r="AK132" s="131">
        <v>0</v>
      </c>
      <c r="AL132" s="131">
        <v>0</v>
      </c>
      <c r="AM132" s="136">
        <v>0</v>
      </c>
    </row>
    <row r="133" spans="2:39" ht="13.8" x14ac:dyDescent="0.3">
      <c r="B133" s="51" t="s">
        <v>94</v>
      </c>
      <c r="C133" s="44">
        <v>2.2000000000000002</v>
      </c>
      <c r="D133" s="44">
        <v>0</v>
      </c>
      <c r="E133" s="44">
        <v>3.9</v>
      </c>
      <c r="F133" s="44">
        <v>46.5</v>
      </c>
      <c r="G133" s="44">
        <v>727.3</v>
      </c>
      <c r="H133" s="44">
        <v>335.1</v>
      </c>
      <c r="I133" s="44">
        <v>21</v>
      </c>
      <c r="J133" s="44">
        <v>5.4</v>
      </c>
      <c r="K133" s="44">
        <v>0</v>
      </c>
      <c r="L133" s="44">
        <v>0.9</v>
      </c>
      <c r="M133" s="44">
        <v>0</v>
      </c>
      <c r="N133" s="44">
        <v>0</v>
      </c>
      <c r="O133" s="44">
        <v>-618.20000000000005</v>
      </c>
      <c r="P133" s="44">
        <v>0</v>
      </c>
      <c r="Q133" s="44">
        <v>0</v>
      </c>
      <c r="R133" s="52">
        <v>524.20000000000005</v>
      </c>
      <c r="S133" s="40"/>
      <c r="U133" s="51" t="s">
        <v>94</v>
      </c>
      <c r="V133" s="131">
        <v>0</v>
      </c>
      <c r="W133" s="131">
        <v>0</v>
      </c>
      <c r="X133" s="131">
        <v>0</v>
      </c>
      <c r="Y133" s="131">
        <v>0</v>
      </c>
      <c r="Z133" s="131">
        <v>0</v>
      </c>
      <c r="AA133" s="131">
        <v>0</v>
      </c>
      <c r="AB133" s="131">
        <v>759.92203636363649</v>
      </c>
      <c r="AC133" s="131">
        <v>581.82550911198678</v>
      </c>
      <c r="AD133" s="131">
        <v>14.808532532725991</v>
      </c>
      <c r="AE133" s="131">
        <v>-8.5494091031004041E-2</v>
      </c>
      <c r="AF133" s="131">
        <v>0</v>
      </c>
      <c r="AG133" s="131">
        <v>1.4614600000000002</v>
      </c>
      <c r="AH133" s="131">
        <v>0</v>
      </c>
      <c r="AI133" s="131">
        <v>0</v>
      </c>
      <c r="AJ133" s="131">
        <v>-885.35639031198673</v>
      </c>
      <c r="AK133" s="131">
        <v>0</v>
      </c>
      <c r="AL133" s="131">
        <v>6.4421899999999992</v>
      </c>
      <c r="AM133" s="136">
        <v>479.01784360533145</v>
      </c>
    </row>
    <row r="134" spans="2:39" ht="13.8" x14ac:dyDescent="0.3">
      <c r="B134" s="51" t="s">
        <v>95</v>
      </c>
      <c r="C134" s="44">
        <v>0</v>
      </c>
      <c r="D134" s="44">
        <v>0</v>
      </c>
      <c r="E134" s="44">
        <v>0</v>
      </c>
      <c r="F134" s="44">
        <v>14.8</v>
      </c>
      <c r="G134" s="44">
        <v>0</v>
      </c>
      <c r="H134" s="44">
        <v>0</v>
      </c>
      <c r="I134" s="44">
        <v>11.4</v>
      </c>
      <c r="J134" s="44">
        <v>11.8</v>
      </c>
      <c r="K134" s="44">
        <v>0</v>
      </c>
      <c r="L134" s="44">
        <v>0.3</v>
      </c>
      <c r="M134" s="44">
        <v>0</v>
      </c>
      <c r="N134" s="44">
        <v>2</v>
      </c>
      <c r="O134" s="44">
        <v>0</v>
      </c>
      <c r="P134" s="44">
        <v>-36.9</v>
      </c>
      <c r="Q134" s="44">
        <v>0</v>
      </c>
      <c r="R134" s="52">
        <v>3.4</v>
      </c>
      <c r="S134" s="40"/>
      <c r="U134" s="51" t="s">
        <v>95</v>
      </c>
      <c r="V134" s="131">
        <v>0</v>
      </c>
      <c r="W134" s="131">
        <v>0</v>
      </c>
      <c r="X134" s="131">
        <v>0</v>
      </c>
      <c r="Y134" s="131">
        <v>0</v>
      </c>
      <c r="Z134" s="131">
        <v>0</v>
      </c>
      <c r="AA134" s="131">
        <v>0</v>
      </c>
      <c r="AB134" s="131">
        <v>0</v>
      </c>
      <c r="AC134" s="131">
        <v>0</v>
      </c>
      <c r="AD134" s="131">
        <v>34.106685168288706</v>
      </c>
      <c r="AE134" s="131">
        <v>14.707872710950403</v>
      </c>
      <c r="AF134" s="131">
        <v>0</v>
      </c>
      <c r="AG134" s="131">
        <v>8.3812592369722374</v>
      </c>
      <c r="AH134" s="131">
        <v>0</v>
      </c>
      <c r="AI134" s="131">
        <v>11.591120201202257</v>
      </c>
      <c r="AJ134" s="131">
        <v>0</v>
      </c>
      <c r="AK134" s="131">
        <v>-65.834655433812486</v>
      </c>
      <c r="AL134" s="131">
        <v>0</v>
      </c>
      <c r="AM134" s="136">
        <v>2.9522818836011169</v>
      </c>
    </row>
    <row r="135" spans="2:39" ht="13.8" x14ac:dyDescent="0.3">
      <c r="B135" s="51" t="s">
        <v>96</v>
      </c>
      <c r="C135" s="44">
        <v>0</v>
      </c>
      <c r="D135" s="44">
        <v>0</v>
      </c>
      <c r="E135" s="44">
        <v>0</v>
      </c>
      <c r="F135" s="44">
        <v>0</v>
      </c>
      <c r="G135" s="44">
        <v>0</v>
      </c>
      <c r="H135" s="44">
        <v>0</v>
      </c>
      <c r="I135" s="44">
        <v>7.1</v>
      </c>
      <c r="J135" s="44">
        <v>0</v>
      </c>
      <c r="K135" s="44">
        <v>0</v>
      </c>
      <c r="L135" s="44">
        <v>-6.8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52">
        <v>0.3</v>
      </c>
      <c r="S135" s="40"/>
      <c r="U135" s="51" t="s">
        <v>96</v>
      </c>
      <c r="V135" s="131">
        <v>0</v>
      </c>
      <c r="W135" s="131">
        <v>0</v>
      </c>
      <c r="X135" s="131">
        <v>0</v>
      </c>
      <c r="Y135" s="131">
        <v>0</v>
      </c>
      <c r="Z135" s="131">
        <v>0</v>
      </c>
      <c r="AA135" s="131">
        <v>0</v>
      </c>
      <c r="AB135" s="131">
        <v>0</v>
      </c>
      <c r="AC135" s="131">
        <v>0</v>
      </c>
      <c r="AD135" s="131">
        <v>117.14732036926046</v>
      </c>
      <c r="AE135" s="131">
        <v>0</v>
      </c>
      <c r="AF135" s="131">
        <v>0</v>
      </c>
      <c r="AG135" s="131">
        <v>-108.09307399195026</v>
      </c>
      <c r="AH135" s="131">
        <v>0</v>
      </c>
      <c r="AI135" s="131">
        <v>0</v>
      </c>
      <c r="AJ135" s="131">
        <v>0</v>
      </c>
      <c r="AK135" s="131">
        <v>0</v>
      </c>
      <c r="AL135" s="131">
        <v>0</v>
      </c>
      <c r="AM135" s="136">
        <v>9.0542463773101929</v>
      </c>
    </row>
    <row r="136" spans="2:39" ht="13.8" x14ac:dyDescent="0.3">
      <c r="B136" s="51" t="s">
        <v>97</v>
      </c>
      <c r="C136" s="44">
        <v>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52">
        <v>0</v>
      </c>
      <c r="S136" s="40"/>
      <c r="U136" s="51" t="s">
        <v>97</v>
      </c>
      <c r="V136" s="131">
        <v>0</v>
      </c>
      <c r="W136" s="131">
        <v>0</v>
      </c>
      <c r="X136" s="131">
        <v>0</v>
      </c>
      <c r="Y136" s="131">
        <v>0</v>
      </c>
      <c r="Z136" s="131">
        <v>0</v>
      </c>
      <c r="AA136" s="131">
        <v>-8.7305099822153558</v>
      </c>
      <c r="AB136" s="131">
        <v>0</v>
      </c>
      <c r="AC136" s="131">
        <v>0</v>
      </c>
      <c r="AD136" s="131">
        <v>0</v>
      </c>
      <c r="AE136" s="131">
        <v>0</v>
      </c>
      <c r="AF136" s="131">
        <v>0</v>
      </c>
      <c r="AG136" s="131">
        <v>0</v>
      </c>
      <c r="AH136" s="131">
        <v>0</v>
      </c>
      <c r="AI136" s="131">
        <v>0</v>
      </c>
      <c r="AJ136" s="131">
        <v>0</v>
      </c>
      <c r="AK136" s="131">
        <v>0</v>
      </c>
      <c r="AL136" s="131">
        <v>6.4074201765093832</v>
      </c>
      <c r="AM136" s="136">
        <v>-2.3230898057059726</v>
      </c>
    </row>
    <row r="137" spans="2:39" ht="13.8" x14ac:dyDescent="0.3">
      <c r="B137" s="51" t="s">
        <v>98</v>
      </c>
      <c r="C137" s="44">
        <v>0</v>
      </c>
      <c r="D137" s="44">
        <v>481.5</v>
      </c>
      <c r="E137" s="44">
        <v>-476.7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52">
        <v>4.8</v>
      </c>
      <c r="S137" s="40"/>
      <c r="U137" s="51" t="s">
        <v>98</v>
      </c>
      <c r="V137" s="131">
        <v>0</v>
      </c>
      <c r="W137" s="131">
        <v>75</v>
      </c>
      <c r="X137" s="131">
        <v>-74.25</v>
      </c>
      <c r="Y137" s="131">
        <v>0</v>
      </c>
      <c r="Z137" s="131">
        <v>0</v>
      </c>
      <c r="AA137" s="131">
        <v>0</v>
      </c>
      <c r="AB137" s="131">
        <v>0</v>
      </c>
      <c r="AC137" s="131">
        <v>0</v>
      </c>
      <c r="AD137" s="131">
        <v>0</v>
      </c>
      <c r="AE137" s="131">
        <v>0</v>
      </c>
      <c r="AF137" s="131">
        <v>0</v>
      </c>
      <c r="AG137" s="131">
        <v>0</v>
      </c>
      <c r="AH137" s="131">
        <v>0</v>
      </c>
      <c r="AI137" s="131">
        <v>0</v>
      </c>
      <c r="AJ137" s="131">
        <v>0</v>
      </c>
      <c r="AK137" s="131">
        <v>0</v>
      </c>
      <c r="AL137" s="131">
        <v>0</v>
      </c>
      <c r="AM137" s="136">
        <v>0.75</v>
      </c>
    </row>
    <row r="138" spans="2:39" ht="13.8" x14ac:dyDescent="0.3">
      <c r="B138" s="51" t="s">
        <v>99</v>
      </c>
      <c r="C138" s="44">
        <v>0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26.1</v>
      </c>
      <c r="J138" s="44">
        <v>0</v>
      </c>
      <c r="K138" s="44">
        <v>-26.1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52">
        <v>0</v>
      </c>
      <c r="S138" s="40"/>
      <c r="U138" s="51" t="s">
        <v>99</v>
      </c>
      <c r="V138" s="131">
        <v>0</v>
      </c>
      <c r="W138" s="131">
        <v>0</v>
      </c>
      <c r="X138" s="131">
        <v>0</v>
      </c>
      <c r="Y138" s="131">
        <v>0</v>
      </c>
      <c r="Z138" s="131">
        <v>0</v>
      </c>
      <c r="AA138" s="131">
        <v>0</v>
      </c>
      <c r="AB138" s="131">
        <v>0</v>
      </c>
      <c r="AC138" s="131">
        <v>0</v>
      </c>
      <c r="AD138" s="131">
        <v>194.54575293909065</v>
      </c>
      <c r="AE138" s="131">
        <v>0</v>
      </c>
      <c r="AF138" s="131">
        <v>-107.00016411649986</v>
      </c>
      <c r="AG138" s="131">
        <v>0</v>
      </c>
      <c r="AH138" s="131">
        <v>0</v>
      </c>
      <c r="AI138" s="131">
        <v>0</v>
      </c>
      <c r="AJ138" s="131">
        <v>0</v>
      </c>
      <c r="AK138" s="131">
        <v>0</v>
      </c>
      <c r="AL138" s="131">
        <v>0</v>
      </c>
      <c r="AM138" s="136">
        <v>87.545588822590787</v>
      </c>
    </row>
    <row r="139" spans="2:39" ht="13.8" x14ac:dyDescent="0.3">
      <c r="B139" s="51" t="s">
        <v>100</v>
      </c>
      <c r="C139" s="44">
        <v>0</v>
      </c>
      <c r="D139" s="44">
        <v>0</v>
      </c>
      <c r="E139" s="44">
        <v>0</v>
      </c>
      <c r="F139" s="44">
        <v>0</v>
      </c>
      <c r="G139" s="44">
        <v>0</v>
      </c>
      <c r="H139" s="44">
        <v>0</v>
      </c>
      <c r="I139" s="44">
        <v>0</v>
      </c>
      <c r="J139" s="44">
        <v>0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52">
        <v>0</v>
      </c>
      <c r="S139" s="40"/>
      <c r="U139" s="51" t="s">
        <v>100</v>
      </c>
      <c r="V139" s="131">
        <v>0</v>
      </c>
      <c r="W139" s="131">
        <v>0</v>
      </c>
      <c r="X139" s="131">
        <v>0</v>
      </c>
      <c r="Y139" s="131">
        <v>-49.964723272147026</v>
      </c>
      <c r="Z139" s="131">
        <v>0</v>
      </c>
      <c r="AA139" s="131">
        <v>0</v>
      </c>
      <c r="AB139" s="131">
        <v>0</v>
      </c>
      <c r="AC139" s="131">
        <v>0</v>
      </c>
      <c r="AD139" s="131">
        <v>0</v>
      </c>
      <c r="AE139" s="131">
        <v>0</v>
      </c>
      <c r="AF139" s="131">
        <v>0</v>
      </c>
      <c r="AG139" s="131">
        <v>0</v>
      </c>
      <c r="AH139" s="131">
        <v>0</v>
      </c>
      <c r="AI139" s="131">
        <v>0</v>
      </c>
      <c r="AJ139" s="131">
        <v>0</v>
      </c>
      <c r="AK139" s="131">
        <v>0</v>
      </c>
      <c r="AL139" s="131">
        <v>69.588751075413697</v>
      </c>
      <c r="AM139" s="136">
        <v>19.624027803266671</v>
      </c>
    </row>
    <row r="140" spans="2:39" ht="13.8" x14ac:dyDescent="0.3">
      <c r="B140" s="51" t="s">
        <v>101</v>
      </c>
      <c r="C140" s="44">
        <v>0</v>
      </c>
      <c r="D140" s="44">
        <v>0</v>
      </c>
      <c r="E140" s="44">
        <v>0</v>
      </c>
      <c r="F140" s="44">
        <v>8.6</v>
      </c>
      <c r="G140" s="44">
        <v>0</v>
      </c>
      <c r="H140" s="44">
        <v>0</v>
      </c>
      <c r="I140" s="44">
        <v>0</v>
      </c>
      <c r="J140" s="44">
        <v>0.1</v>
      </c>
      <c r="K140" s="44">
        <v>0</v>
      </c>
      <c r="L140" s="44">
        <v>0.2</v>
      </c>
      <c r="M140" s="44">
        <v>0</v>
      </c>
      <c r="N140" s="44">
        <v>0</v>
      </c>
      <c r="O140" s="44">
        <v>1.2</v>
      </c>
      <c r="P140" s="44">
        <v>0</v>
      </c>
      <c r="Q140" s="44">
        <v>-7.1</v>
      </c>
      <c r="R140" s="52">
        <v>3</v>
      </c>
      <c r="S140" s="40"/>
      <c r="U140" s="51" t="s">
        <v>101</v>
      </c>
      <c r="V140" s="131">
        <v>0</v>
      </c>
      <c r="W140" s="131">
        <v>0</v>
      </c>
      <c r="X140" s="131">
        <v>0</v>
      </c>
      <c r="Y140" s="131">
        <v>0</v>
      </c>
      <c r="Z140" s="131">
        <v>0</v>
      </c>
      <c r="AA140" s="131">
        <v>0</v>
      </c>
      <c r="AB140" s="131">
        <v>0</v>
      </c>
      <c r="AC140" s="131">
        <v>0</v>
      </c>
      <c r="AD140" s="131">
        <v>0</v>
      </c>
      <c r="AE140" s="131">
        <v>0</v>
      </c>
      <c r="AF140" s="131">
        <v>0</v>
      </c>
      <c r="AG140" s="131">
        <v>0</v>
      </c>
      <c r="AH140" s="131">
        <v>0</v>
      </c>
      <c r="AI140" s="131">
        <v>0</v>
      </c>
      <c r="AJ140" s="131">
        <v>250.1423933728517</v>
      </c>
      <c r="AK140" s="131">
        <v>0</v>
      </c>
      <c r="AL140" s="131">
        <v>-180.10252322845321</v>
      </c>
      <c r="AM140" s="136">
        <v>70.039870144398492</v>
      </c>
    </row>
    <row r="141" spans="2:39" ht="13.8" x14ac:dyDescent="0.3">
      <c r="B141" s="51" t="s">
        <v>102</v>
      </c>
      <c r="C141" s="44">
        <v>28.5</v>
      </c>
      <c r="D141" s="44">
        <v>-16.7</v>
      </c>
      <c r="E141" s="44">
        <v>21.8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52">
        <v>33.6</v>
      </c>
      <c r="S141" s="40"/>
      <c r="U141" s="51" t="s">
        <v>102</v>
      </c>
      <c r="V141" s="131">
        <v>0</v>
      </c>
      <c r="W141" s="131">
        <v>-2.5987500000000003</v>
      </c>
      <c r="X141" s="131">
        <v>3.3990115043034623</v>
      </c>
      <c r="Y141" s="131">
        <v>0</v>
      </c>
      <c r="Z141" s="131">
        <v>0</v>
      </c>
      <c r="AA141" s="131">
        <v>0</v>
      </c>
      <c r="AB141" s="131">
        <v>0</v>
      </c>
      <c r="AC141" s="131">
        <v>0</v>
      </c>
      <c r="AD141" s="131">
        <v>0</v>
      </c>
      <c r="AE141" s="131">
        <v>0</v>
      </c>
      <c r="AF141" s="131">
        <v>0</v>
      </c>
      <c r="AG141" s="131">
        <v>0</v>
      </c>
      <c r="AH141" s="131">
        <v>0</v>
      </c>
      <c r="AI141" s="131">
        <v>0</v>
      </c>
      <c r="AJ141" s="131">
        <v>0</v>
      </c>
      <c r="AK141" s="131">
        <v>0</v>
      </c>
      <c r="AL141" s="131">
        <v>0</v>
      </c>
      <c r="AM141" s="136">
        <v>0.80026150430346199</v>
      </c>
    </row>
    <row r="142" spans="2:39" ht="13.8" x14ac:dyDescent="0.3">
      <c r="B142" s="51" t="s">
        <v>103</v>
      </c>
      <c r="C142" s="44">
        <v>11.1</v>
      </c>
      <c r="D142" s="44">
        <v>0</v>
      </c>
      <c r="E142" s="44">
        <v>16.399999999999999</v>
      </c>
      <c r="F142" s="44">
        <v>4.7</v>
      </c>
      <c r="G142" s="44">
        <v>0</v>
      </c>
      <c r="H142" s="44">
        <v>0</v>
      </c>
      <c r="I142" s="44">
        <v>0</v>
      </c>
      <c r="J142" s="44">
        <v>0</v>
      </c>
      <c r="K142" s="44">
        <v>0</v>
      </c>
      <c r="L142" s="44">
        <v>0.1</v>
      </c>
      <c r="M142" s="44">
        <v>0</v>
      </c>
      <c r="N142" s="44">
        <v>0</v>
      </c>
      <c r="O142" s="44">
        <v>26</v>
      </c>
      <c r="P142" s="44">
        <v>0</v>
      </c>
      <c r="Q142" s="44">
        <v>0</v>
      </c>
      <c r="R142" s="52">
        <v>58.2</v>
      </c>
      <c r="S142" s="40"/>
      <c r="U142" s="51" t="s">
        <v>103</v>
      </c>
      <c r="V142" s="131">
        <v>0</v>
      </c>
      <c r="W142" s="131">
        <v>0</v>
      </c>
      <c r="X142" s="131">
        <v>2.5500000000000003</v>
      </c>
      <c r="Y142" s="131">
        <v>0</v>
      </c>
      <c r="Z142" s="131">
        <v>0</v>
      </c>
      <c r="AA142" s="131">
        <v>0.23833359000000001</v>
      </c>
      <c r="AB142" s="131">
        <v>0</v>
      </c>
      <c r="AC142" s="131">
        <v>0</v>
      </c>
      <c r="AD142" s="131">
        <v>0</v>
      </c>
      <c r="AE142" s="131">
        <v>0</v>
      </c>
      <c r="AF142" s="131">
        <v>0</v>
      </c>
      <c r="AG142" s="131">
        <v>4.5283382100000003</v>
      </c>
      <c r="AH142" s="131">
        <v>0</v>
      </c>
      <c r="AI142" s="131">
        <v>0</v>
      </c>
      <c r="AJ142" s="131">
        <v>65.247115532727264</v>
      </c>
      <c r="AK142" s="131">
        <v>0</v>
      </c>
      <c r="AL142" s="131">
        <v>0</v>
      </c>
      <c r="AM142" s="136">
        <v>72.563787332727259</v>
      </c>
    </row>
    <row r="143" spans="2:39" ht="13.8" x14ac:dyDescent="0.3">
      <c r="B143" s="51" t="s">
        <v>104</v>
      </c>
      <c r="C143" s="44">
        <v>0</v>
      </c>
      <c r="D143" s="44">
        <v>0</v>
      </c>
      <c r="E143" s="44">
        <v>0</v>
      </c>
      <c r="F143" s="44">
        <v>4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0.1</v>
      </c>
      <c r="M143" s="44">
        <v>0</v>
      </c>
      <c r="N143" s="44">
        <v>0</v>
      </c>
      <c r="O143" s="44">
        <v>46.4</v>
      </c>
      <c r="P143" s="44">
        <v>2.9</v>
      </c>
      <c r="Q143" s="44">
        <v>0</v>
      </c>
      <c r="R143" s="52">
        <v>53.3</v>
      </c>
      <c r="S143" s="40"/>
      <c r="U143" s="51" t="s">
        <v>104</v>
      </c>
      <c r="V143" s="131">
        <v>0</v>
      </c>
      <c r="W143" s="131">
        <v>0</v>
      </c>
      <c r="X143" s="131">
        <v>0</v>
      </c>
      <c r="Y143" s="131">
        <v>0</v>
      </c>
      <c r="Z143" s="131">
        <v>0</v>
      </c>
      <c r="AA143" s="131">
        <v>5.6691575205480904E-2</v>
      </c>
      <c r="AB143" s="131">
        <v>0</v>
      </c>
      <c r="AC143" s="131">
        <v>0</v>
      </c>
      <c r="AD143" s="131">
        <v>0</v>
      </c>
      <c r="AE143" s="131">
        <v>0</v>
      </c>
      <c r="AF143" s="131">
        <v>0</v>
      </c>
      <c r="AG143" s="131">
        <v>1.0771399289041372</v>
      </c>
      <c r="AH143" s="131">
        <v>0</v>
      </c>
      <c r="AI143" s="131">
        <v>0</v>
      </c>
      <c r="AJ143" s="131">
        <v>73.76466806265185</v>
      </c>
      <c r="AK143" s="131">
        <v>5.1015784653507827</v>
      </c>
      <c r="AL143" s="131">
        <v>0</v>
      </c>
      <c r="AM143" s="136">
        <v>80.000078032112256</v>
      </c>
    </row>
    <row r="144" spans="2:39" ht="13.8" x14ac:dyDescent="0.3">
      <c r="B144" s="47" t="s">
        <v>105</v>
      </c>
      <c r="C144" s="48">
        <v>41.8</v>
      </c>
      <c r="D144" s="48">
        <v>464.8</v>
      </c>
      <c r="E144" s="48">
        <v>-434.6</v>
      </c>
      <c r="F144" s="48">
        <v>78.599999999999994</v>
      </c>
      <c r="G144" s="48">
        <v>727.3</v>
      </c>
      <c r="H144" s="48">
        <v>335.1</v>
      </c>
      <c r="I144" s="48">
        <v>65.7</v>
      </c>
      <c r="J144" s="48">
        <v>17.399999999999999</v>
      </c>
      <c r="K144" s="48">
        <v>-26.1</v>
      </c>
      <c r="L144" s="48">
        <v>-5.2</v>
      </c>
      <c r="M144" s="48">
        <v>0</v>
      </c>
      <c r="N144" s="48">
        <v>2</v>
      </c>
      <c r="O144" s="48">
        <v>-544.6</v>
      </c>
      <c r="P144" s="48">
        <v>-34.1</v>
      </c>
      <c r="Q144" s="48">
        <v>-7.1</v>
      </c>
      <c r="R144" s="48">
        <v>680.8</v>
      </c>
      <c r="S144" s="40"/>
      <c r="U144" s="47" t="s">
        <v>105</v>
      </c>
      <c r="V144" s="134">
        <v>0</v>
      </c>
      <c r="W144" s="134">
        <v>72.401250000000005</v>
      </c>
      <c r="X144" s="134">
        <v>-68.300988495696544</v>
      </c>
      <c r="Y144" s="134">
        <v>-49.964723272147026</v>
      </c>
      <c r="Z144" s="134">
        <v>0</v>
      </c>
      <c r="AA144" s="134">
        <v>-8.4354848170098755</v>
      </c>
      <c r="AB144" s="134">
        <v>759.92203636363649</v>
      </c>
      <c r="AC144" s="134">
        <v>581.82550911198678</v>
      </c>
      <c r="AD144" s="134">
        <v>360.60829100936576</v>
      </c>
      <c r="AE144" s="134">
        <v>14.622378619919399</v>
      </c>
      <c r="AF144" s="134">
        <v>-107.00016411649986</v>
      </c>
      <c r="AG144" s="134">
        <v>-92.644876616073887</v>
      </c>
      <c r="AH144" s="134">
        <v>0</v>
      </c>
      <c r="AI144" s="134">
        <v>11.591120201202257</v>
      </c>
      <c r="AJ144" s="134">
        <v>-496.20221334375594</v>
      </c>
      <c r="AK144" s="134">
        <v>-60.733076968461702</v>
      </c>
      <c r="AL144" s="134">
        <v>-97.664161976530124</v>
      </c>
      <c r="AM144" s="134">
        <v>820.02489569993554</v>
      </c>
    </row>
    <row r="145" spans="2:39" ht="13.8" x14ac:dyDescent="0.3">
      <c r="B145" s="49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40"/>
      <c r="U145" s="49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  <c r="AI145" s="135"/>
      <c r="AJ145" s="135"/>
      <c r="AK145" s="135"/>
      <c r="AL145" s="135"/>
      <c r="AM145" s="135"/>
    </row>
    <row r="146" spans="2:39" ht="13.8" x14ac:dyDescent="0.3">
      <c r="B146" s="51" t="s">
        <v>50</v>
      </c>
      <c r="C146" s="44">
        <v>3.7</v>
      </c>
      <c r="D146" s="44">
        <v>0</v>
      </c>
      <c r="E146" s="44">
        <v>18.8</v>
      </c>
      <c r="F146" s="44">
        <v>91.1</v>
      </c>
      <c r="G146" s="44">
        <v>0</v>
      </c>
      <c r="H146" s="44">
        <v>0</v>
      </c>
      <c r="I146" s="44">
        <v>22.7</v>
      </c>
      <c r="J146" s="44">
        <v>1.7</v>
      </c>
      <c r="K146" s="44">
        <v>1</v>
      </c>
      <c r="L146" s="44">
        <v>1.9</v>
      </c>
      <c r="M146" s="44">
        <v>0</v>
      </c>
      <c r="N146" s="44">
        <v>0</v>
      </c>
      <c r="O146" s="44">
        <v>113.3</v>
      </c>
      <c r="P146" s="44">
        <v>15.5</v>
      </c>
      <c r="Q146" s="44">
        <v>0.2</v>
      </c>
      <c r="R146" s="52">
        <v>269.89999999999998</v>
      </c>
      <c r="S146" s="40"/>
      <c r="U146" s="51" t="s">
        <v>50</v>
      </c>
      <c r="V146" s="131">
        <v>0.64129319091675452</v>
      </c>
      <c r="W146" s="131">
        <v>0</v>
      </c>
      <c r="X146" s="131">
        <v>1.525731430410463</v>
      </c>
      <c r="Y146" s="131">
        <v>0</v>
      </c>
      <c r="Z146" s="131">
        <v>0</v>
      </c>
      <c r="AA146" s="137">
        <v>2.3097710049874536</v>
      </c>
      <c r="AB146" s="131">
        <v>0</v>
      </c>
      <c r="AC146" s="131">
        <v>0</v>
      </c>
      <c r="AD146" s="131">
        <v>23.028034805072643</v>
      </c>
      <c r="AE146" s="131">
        <v>5.3576853334257502</v>
      </c>
      <c r="AF146" s="131">
        <v>1.3034813300305972</v>
      </c>
      <c r="AG146" s="131">
        <v>43.885649094761618</v>
      </c>
      <c r="AH146" s="131">
        <v>22.01365625</v>
      </c>
      <c r="AI146" s="131">
        <v>0</v>
      </c>
      <c r="AJ146" s="131">
        <v>199.76291623893903</v>
      </c>
      <c r="AK146" s="131">
        <v>21.588185205376341</v>
      </c>
      <c r="AL146" s="131">
        <v>16.001347656250001</v>
      </c>
      <c r="AM146" s="136">
        <v>337.41775154017068</v>
      </c>
    </row>
    <row r="147" spans="2:39" ht="13.8" x14ac:dyDescent="0.3">
      <c r="B147" s="51" t="s">
        <v>106</v>
      </c>
      <c r="C147" s="44">
        <v>0</v>
      </c>
      <c r="D147" s="44">
        <v>0</v>
      </c>
      <c r="E147" s="44">
        <v>210.2</v>
      </c>
      <c r="F147" s="44">
        <v>32.700000000000003</v>
      </c>
      <c r="G147" s="44">
        <v>0</v>
      </c>
      <c r="H147" s="44">
        <v>0</v>
      </c>
      <c r="I147" s="44">
        <v>0</v>
      </c>
      <c r="J147" s="44">
        <v>0</v>
      </c>
      <c r="K147" s="44">
        <v>20.9</v>
      </c>
      <c r="L147" s="44">
        <v>0.7</v>
      </c>
      <c r="M147" s="44">
        <v>0</v>
      </c>
      <c r="N147" s="44">
        <v>0</v>
      </c>
      <c r="O147" s="44">
        <v>79.3</v>
      </c>
      <c r="P147" s="44">
        <v>0</v>
      </c>
      <c r="Q147" s="44">
        <v>2.9</v>
      </c>
      <c r="R147" s="52">
        <v>346.7</v>
      </c>
      <c r="S147" s="40"/>
      <c r="U147" s="51" t="s">
        <v>106</v>
      </c>
      <c r="V147" s="131">
        <v>0</v>
      </c>
      <c r="W147" s="131">
        <v>0</v>
      </c>
      <c r="X147" s="131">
        <v>0.15520521830853912</v>
      </c>
      <c r="Y147" s="131">
        <v>0.5295827040209784</v>
      </c>
      <c r="Z147" s="131">
        <v>0</v>
      </c>
      <c r="AA147" s="137">
        <v>0.39196782379108752</v>
      </c>
      <c r="AB147" s="131">
        <v>0</v>
      </c>
      <c r="AC147" s="131">
        <v>0</v>
      </c>
      <c r="AD147" s="131">
        <v>0</v>
      </c>
      <c r="AE147" s="131">
        <v>0</v>
      </c>
      <c r="AF147" s="131">
        <v>16.654860508354002</v>
      </c>
      <c r="AG147" s="131">
        <v>7.4473886520306625</v>
      </c>
      <c r="AH147" s="131">
        <v>0</v>
      </c>
      <c r="AI147" s="131">
        <v>0</v>
      </c>
      <c r="AJ147" s="131">
        <v>114.20744967173394</v>
      </c>
      <c r="AK147" s="131">
        <v>0</v>
      </c>
      <c r="AL147" s="131">
        <v>6.9740998058852091</v>
      </c>
      <c r="AM147" s="136">
        <v>146.36055438412441</v>
      </c>
    </row>
    <row r="148" spans="2:39" ht="13.8" x14ac:dyDescent="0.3">
      <c r="B148" s="51" t="s">
        <v>52</v>
      </c>
      <c r="C148" s="44">
        <v>0</v>
      </c>
      <c r="D148" s="44">
        <v>0</v>
      </c>
      <c r="E148" s="44">
        <v>4.5999999999999996</v>
      </c>
      <c r="F148" s="44">
        <v>68.599999999999994</v>
      </c>
      <c r="G148" s="44">
        <v>0</v>
      </c>
      <c r="H148" s="44">
        <v>0</v>
      </c>
      <c r="I148" s="44">
        <v>86.2</v>
      </c>
      <c r="J148" s="44">
        <v>0</v>
      </c>
      <c r="K148" s="44">
        <v>0</v>
      </c>
      <c r="L148" s="44">
        <v>1.4</v>
      </c>
      <c r="M148" s="44">
        <v>66.5</v>
      </c>
      <c r="N148" s="44">
        <v>0.9</v>
      </c>
      <c r="O148" s="44">
        <v>190.8</v>
      </c>
      <c r="P148" s="44">
        <v>15.2</v>
      </c>
      <c r="Q148" s="44">
        <v>0</v>
      </c>
      <c r="R148" s="52">
        <v>434.1</v>
      </c>
      <c r="S148" s="40"/>
      <c r="U148" s="51" t="s">
        <v>52</v>
      </c>
      <c r="V148" s="131">
        <v>0</v>
      </c>
      <c r="W148" s="131">
        <v>0</v>
      </c>
      <c r="X148" s="131">
        <v>0.35613019618188829</v>
      </c>
      <c r="Y148" s="131">
        <v>0</v>
      </c>
      <c r="Z148" s="131">
        <v>0</v>
      </c>
      <c r="AA148" s="137">
        <v>0.92121942110506694</v>
      </c>
      <c r="AB148" s="131">
        <v>0</v>
      </c>
      <c r="AC148" s="131">
        <v>0</v>
      </c>
      <c r="AD148" s="131">
        <v>30.406752837013876</v>
      </c>
      <c r="AE148" s="131">
        <v>0</v>
      </c>
      <c r="AF148" s="131">
        <v>0</v>
      </c>
      <c r="AG148" s="131">
        <v>17.503169000996269</v>
      </c>
      <c r="AH148" s="131">
        <v>105.40020235475453</v>
      </c>
      <c r="AI148" s="131">
        <v>2.4058191917512057</v>
      </c>
      <c r="AJ148" s="131">
        <v>131.5806898048061</v>
      </c>
      <c r="AK148" s="131">
        <v>20.977029614075306</v>
      </c>
      <c r="AL148" s="131">
        <v>0</v>
      </c>
      <c r="AM148" s="136">
        <v>309.55101242068423</v>
      </c>
    </row>
    <row r="149" spans="2:39" ht="13.8" x14ac:dyDescent="0.3">
      <c r="B149" s="51" t="s">
        <v>53</v>
      </c>
      <c r="C149" s="44">
        <v>0</v>
      </c>
      <c r="D149" s="44">
        <v>0</v>
      </c>
      <c r="E149" s="44">
        <v>1.8</v>
      </c>
      <c r="F149" s="44">
        <v>62.6</v>
      </c>
      <c r="G149" s="44">
        <v>0</v>
      </c>
      <c r="H149" s="44">
        <v>0</v>
      </c>
      <c r="I149" s="44">
        <v>3</v>
      </c>
      <c r="J149" s="44">
        <v>0</v>
      </c>
      <c r="K149" s="44">
        <v>0</v>
      </c>
      <c r="L149" s="44">
        <v>1.3</v>
      </c>
      <c r="M149" s="44">
        <v>8.6</v>
      </c>
      <c r="N149" s="44">
        <v>0.7</v>
      </c>
      <c r="O149" s="44">
        <v>142.5</v>
      </c>
      <c r="P149" s="44">
        <v>3.4</v>
      </c>
      <c r="Q149" s="44">
        <v>0</v>
      </c>
      <c r="R149" s="52">
        <v>223.8</v>
      </c>
      <c r="S149" s="40"/>
      <c r="U149" s="51" t="s">
        <v>53</v>
      </c>
      <c r="V149" s="131">
        <v>0</v>
      </c>
      <c r="W149" s="131">
        <v>0</v>
      </c>
      <c r="X149" s="131">
        <v>6.5854952123934399E-2</v>
      </c>
      <c r="Y149" s="131">
        <v>0</v>
      </c>
      <c r="Z149" s="131">
        <v>0</v>
      </c>
      <c r="AA149" s="137">
        <v>0.31585874142938569</v>
      </c>
      <c r="AB149" s="131">
        <v>0</v>
      </c>
      <c r="AC149" s="131">
        <v>0</v>
      </c>
      <c r="AD149" s="131">
        <v>0.45236993281073634</v>
      </c>
      <c r="AE149" s="131">
        <v>0</v>
      </c>
      <c r="AF149" s="131">
        <v>0</v>
      </c>
      <c r="AG149" s="131">
        <v>6.0013160871583278</v>
      </c>
      <c r="AH149" s="131">
        <v>52.288295873759658</v>
      </c>
      <c r="AI149" s="131">
        <v>3.3563139361649084</v>
      </c>
      <c r="AJ149" s="131">
        <v>109.16386917701317</v>
      </c>
      <c r="AK149" s="131">
        <v>18.167862149010045</v>
      </c>
      <c r="AL149" s="131">
        <v>0</v>
      </c>
      <c r="AM149" s="136">
        <v>189.81174084947014</v>
      </c>
    </row>
    <row r="150" spans="2:39" ht="13.8" x14ac:dyDescent="0.3">
      <c r="B150" s="51" t="s">
        <v>54</v>
      </c>
      <c r="C150" s="44">
        <v>0</v>
      </c>
      <c r="D150" s="44">
        <v>0</v>
      </c>
      <c r="E150" s="44">
        <v>26.5</v>
      </c>
      <c r="F150" s="44">
        <v>0.8</v>
      </c>
      <c r="G150" s="44">
        <v>0</v>
      </c>
      <c r="H150" s="44">
        <v>0</v>
      </c>
      <c r="I150" s="44">
        <v>5</v>
      </c>
      <c r="J150" s="44">
        <v>0</v>
      </c>
      <c r="K150" s="44">
        <v>3.3</v>
      </c>
      <c r="L150" s="44">
        <v>0</v>
      </c>
      <c r="M150" s="44">
        <v>0</v>
      </c>
      <c r="N150" s="44">
        <v>0.1</v>
      </c>
      <c r="O150" s="44">
        <v>5.5</v>
      </c>
      <c r="P150" s="44">
        <v>0</v>
      </c>
      <c r="Q150" s="44">
        <v>0</v>
      </c>
      <c r="R150" s="52">
        <v>41.2</v>
      </c>
      <c r="S150" s="40"/>
      <c r="U150" s="51" t="s">
        <v>54</v>
      </c>
      <c r="V150" s="131">
        <v>0</v>
      </c>
      <c r="W150" s="131">
        <v>0</v>
      </c>
      <c r="X150" s="131">
        <v>0.14607036001340537</v>
      </c>
      <c r="Y150" s="131">
        <v>0</v>
      </c>
      <c r="Z150" s="131">
        <v>0</v>
      </c>
      <c r="AA150" s="137">
        <v>5.5011390628469027E-2</v>
      </c>
      <c r="AB150" s="131">
        <v>0</v>
      </c>
      <c r="AC150" s="131">
        <v>0</v>
      </c>
      <c r="AD150" s="131">
        <v>3.9918011059239289</v>
      </c>
      <c r="AE150" s="131">
        <v>0</v>
      </c>
      <c r="AF150" s="131">
        <v>18.292200164781711</v>
      </c>
      <c r="AG150" s="131">
        <v>1.0452164219409115</v>
      </c>
      <c r="AH150" s="131">
        <v>1.5</v>
      </c>
      <c r="AI150" s="131">
        <v>2.1874070050904897</v>
      </c>
      <c r="AJ150" s="131">
        <v>6.9265067158061804</v>
      </c>
      <c r="AK150" s="131">
        <v>0</v>
      </c>
      <c r="AL150" s="131">
        <v>0.82604920070086296</v>
      </c>
      <c r="AM150" s="136">
        <v>34.970262364885954</v>
      </c>
    </row>
    <row r="151" spans="2:39" ht="13.8" x14ac:dyDescent="0.3">
      <c r="B151" s="51" t="s">
        <v>107</v>
      </c>
      <c r="C151" s="44">
        <v>0</v>
      </c>
      <c r="D151" s="44">
        <v>0</v>
      </c>
      <c r="E151" s="44">
        <v>0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0.5</v>
      </c>
      <c r="P151" s="44">
        <v>0</v>
      </c>
      <c r="Q151" s="44">
        <v>0</v>
      </c>
      <c r="R151" s="52">
        <v>0.5</v>
      </c>
      <c r="S151" s="40"/>
      <c r="U151" s="51" t="s">
        <v>107</v>
      </c>
      <c r="V151" s="131">
        <v>0</v>
      </c>
      <c r="W151" s="131">
        <v>0</v>
      </c>
      <c r="X151" s="131">
        <v>0</v>
      </c>
      <c r="Y151" s="131">
        <v>0</v>
      </c>
      <c r="Z151" s="131">
        <v>0</v>
      </c>
      <c r="AA151" s="131">
        <v>0</v>
      </c>
      <c r="AB151" s="131">
        <v>0</v>
      </c>
      <c r="AC151" s="131">
        <v>0</v>
      </c>
      <c r="AD151" s="131">
        <v>0</v>
      </c>
      <c r="AE151" s="131">
        <v>0</v>
      </c>
      <c r="AF151" s="131">
        <v>0</v>
      </c>
      <c r="AG151" s="131">
        <v>0</v>
      </c>
      <c r="AH151" s="131">
        <v>0</v>
      </c>
      <c r="AI151" s="131">
        <v>0</v>
      </c>
      <c r="AJ151" s="131">
        <v>11.7</v>
      </c>
      <c r="AK151" s="131">
        <v>0</v>
      </c>
      <c r="AL151" s="131">
        <v>0</v>
      </c>
      <c r="AM151" s="136">
        <v>11.7</v>
      </c>
    </row>
    <row r="152" spans="2:39" ht="13.8" x14ac:dyDescent="0.3">
      <c r="B152" s="47" t="s">
        <v>108</v>
      </c>
      <c r="C152" s="48">
        <v>3.7</v>
      </c>
      <c r="D152" s="48">
        <v>0</v>
      </c>
      <c r="E152" s="48">
        <v>262</v>
      </c>
      <c r="F152" s="48">
        <v>255.8</v>
      </c>
      <c r="G152" s="48">
        <v>0</v>
      </c>
      <c r="H152" s="48">
        <v>0</v>
      </c>
      <c r="I152" s="48">
        <v>116.9</v>
      </c>
      <c r="J152" s="48">
        <v>1.7</v>
      </c>
      <c r="K152" s="48">
        <v>25.2</v>
      </c>
      <c r="L152" s="48">
        <v>5.2</v>
      </c>
      <c r="M152" s="48">
        <v>75.099999999999994</v>
      </c>
      <c r="N152" s="48">
        <v>1.7</v>
      </c>
      <c r="O152" s="48">
        <v>531.79999999999995</v>
      </c>
      <c r="P152" s="48">
        <v>34.1</v>
      </c>
      <c r="Q152" s="48">
        <v>3.2</v>
      </c>
      <c r="R152" s="48">
        <v>1316.1</v>
      </c>
      <c r="S152" s="40"/>
      <c r="U152" s="47" t="s">
        <v>108</v>
      </c>
      <c r="V152" s="134">
        <v>0.64129319091675452</v>
      </c>
      <c r="W152" s="134">
        <v>0</v>
      </c>
      <c r="X152" s="134">
        <v>2.2489921570382299</v>
      </c>
      <c r="Y152" s="134">
        <v>0.5295827040209784</v>
      </c>
      <c r="Z152" s="134">
        <v>0</v>
      </c>
      <c r="AA152" s="134">
        <v>3.9938283819414631</v>
      </c>
      <c r="AB152" s="134">
        <v>0</v>
      </c>
      <c r="AC152" s="134">
        <v>0</v>
      </c>
      <c r="AD152" s="134">
        <v>57.878958680821185</v>
      </c>
      <c r="AE152" s="134">
        <v>5.3576853334257502</v>
      </c>
      <c r="AF152" s="134">
        <v>36.250542003166309</v>
      </c>
      <c r="AG152" s="134">
        <v>75.882739256887788</v>
      </c>
      <c r="AH152" s="134">
        <v>181.20215447851419</v>
      </c>
      <c r="AI152" s="134">
        <v>7.9495401330066038</v>
      </c>
      <c r="AJ152" s="134">
        <v>573.34143160829854</v>
      </c>
      <c r="AK152" s="134">
        <v>60.733076968461688</v>
      </c>
      <c r="AL152" s="134">
        <v>23.801496662836072</v>
      </c>
      <c r="AM152" s="134">
        <v>1029.8113215593355</v>
      </c>
    </row>
    <row r="153" spans="2:39" ht="13.8" x14ac:dyDescent="0.3">
      <c r="B153" s="43" t="s">
        <v>109</v>
      </c>
      <c r="C153" s="44">
        <v>0</v>
      </c>
      <c r="D153" s="44">
        <v>0</v>
      </c>
      <c r="E153" s="44">
        <v>99</v>
      </c>
      <c r="F153" s="44">
        <v>11.2</v>
      </c>
      <c r="G153" s="44">
        <v>0</v>
      </c>
      <c r="H153" s="44">
        <v>0</v>
      </c>
      <c r="I153" s="44">
        <v>0</v>
      </c>
      <c r="J153" s="44">
        <v>0</v>
      </c>
      <c r="K153" s="44">
        <v>0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3.9</v>
      </c>
      <c r="R153" s="52">
        <v>114.1</v>
      </c>
      <c r="S153" s="40"/>
      <c r="U153" s="43" t="s">
        <v>109</v>
      </c>
      <c r="V153" s="131">
        <v>0</v>
      </c>
      <c r="W153" s="131">
        <v>0</v>
      </c>
      <c r="X153" s="131">
        <v>43.518495305283999</v>
      </c>
      <c r="Y153" s="131">
        <v>2.9799029387007945</v>
      </c>
      <c r="Z153" s="131">
        <v>3.2223770587889593</v>
      </c>
      <c r="AA153" s="131">
        <v>0</v>
      </c>
      <c r="AB153" s="131">
        <v>0</v>
      </c>
      <c r="AC153" s="131">
        <v>0</v>
      </c>
      <c r="AD153" s="131">
        <v>0.60656225364490568</v>
      </c>
      <c r="AE153" s="131">
        <v>0</v>
      </c>
      <c r="AF153" s="131">
        <v>50.341514757930035</v>
      </c>
      <c r="AG153" s="131">
        <v>13.801033069140475</v>
      </c>
      <c r="AH153" s="131">
        <v>0</v>
      </c>
      <c r="AI153" s="131">
        <v>0</v>
      </c>
      <c r="AJ153" s="131">
        <v>0</v>
      </c>
      <c r="AK153" s="131">
        <v>0</v>
      </c>
      <c r="AL153" s="131">
        <v>63.833639735754474</v>
      </c>
      <c r="AM153" s="136">
        <v>178.30352511924366</v>
      </c>
    </row>
    <row r="154" spans="2:39" ht="13.8" x14ac:dyDescent="0.3">
      <c r="B154" s="47" t="s">
        <v>110</v>
      </c>
      <c r="C154" s="48">
        <v>3.7</v>
      </c>
      <c r="D154" s="48">
        <v>0</v>
      </c>
      <c r="E154" s="48">
        <v>361</v>
      </c>
      <c r="F154" s="48">
        <v>267</v>
      </c>
      <c r="G154" s="48">
        <v>0</v>
      </c>
      <c r="H154" s="48">
        <v>0</v>
      </c>
      <c r="I154" s="48">
        <v>116.9</v>
      </c>
      <c r="J154" s="48">
        <v>1.7</v>
      </c>
      <c r="K154" s="48">
        <v>25.2</v>
      </c>
      <c r="L154" s="48">
        <v>5.2</v>
      </c>
      <c r="M154" s="48">
        <v>75.099999999999994</v>
      </c>
      <c r="N154" s="48">
        <v>1.7</v>
      </c>
      <c r="O154" s="48">
        <v>531.79999999999995</v>
      </c>
      <c r="P154" s="48">
        <v>34.1</v>
      </c>
      <c r="Q154" s="48">
        <v>7.1</v>
      </c>
      <c r="R154" s="48">
        <v>1430.3</v>
      </c>
      <c r="S154" s="40"/>
      <c r="U154" s="47" t="s">
        <v>110</v>
      </c>
      <c r="V154" s="134">
        <v>0.64129319091675452</v>
      </c>
      <c r="W154" s="134">
        <v>0</v>
      </c>
      <c r="X154" s="134">
        <v>45.767487462322229</v>
      </c>
      <c r="Y154" s="134">
        <v>3.5094856427217729</v>
      </c>
      <c r="Z154" s="134">
        <v>3.2223770587889593</v>
      </c>
      <c r="AA154" s="134">
        <v>3.9938283819414631</v>
      </c>
      <c r="AB154" s="134">
        <v>0</v>
      </c>
      <c r="AC154" s="134">
        <v>0</v>
      </c>
      <c r="AD154" s="134">
        <v>58.485520934466088</v>
      </c>
      <c r="AE154" s="134">
        <v>5.3576853334257502</v>
      </c>
      <c r="AF154" s="134">
        <v>86.592056761096345</v>
      </c>
      <c r="AG154" s="134">
        <v>89.683772326028262</v>
      </c>
      <c r="AH154" s="134">
        <v>181.20215447851419</v>
      </c>
      <c r="AI154" s="134">
        <v>7.9495401330066038</v>
      </c>
      <c r="AJ154" s="134">
        <v>573.34143160829854</v>
      </c>
      <c r="AK154" s="134">
        <v>60.733076968461688</v>
      </c>
      <c r="AL154" s="134">
        <v>87.635136398590546</v>
      </c>
      <c r="AM154" s="134">
        <v>1208.1148466785792</v>
      </c>
    </row>
    <row r="155" spans="2:39" x14ac:dyDescent="0.25">
      <c r="B155" s="40"/>
      <c r="C155" s="53">
        <f t="shared" ref="C155:R155" si="1">C154+C144-C130</f>
        <v>0</v>
      </c>
      <c r="D155" s="53">
        <f t="shared" si="1"/>
        <v>0</v>
      </c>
      <c r="E155" s="53">
        <f t="shared" si="1"/>
        <v>0</v>
      </c>
      <c r="F155" s="53">
        <f t="shared" si="1"/>
        <v>0</v>
      </c>
      <c r="G155" s="53">
        <f t="shared" si="1"/>
        <v>0</v>
      </c>
      <c r="H155" s="53">
        <f t="shared" si="1"/>
        <v>0</v>
      </c>
      <c r="I155" s="53">
        <f t="shared" si="1"/>
        <v>0.10000000000002274</v>
      </c>
      <c r="J155" s="53">
        <f t="shared" si="1"/>
        <v>0</v>
      </c>
      <c r="K155" s="53">
        <f t="shared" si="1"/>
        <v>9.9999999999997868E-2</v>
      </c>
      <c r="L155" s="53">
        <f t="shared" si="1"/>
        <v>0</v>
      </c>
      <c r="M155" s="53">
        <f t="shared" si="1"/>
        <v>0</v>
      </c>
      <c r="N155" s="53">
        <f t="shared" si="1"/>
        <v>0</v>
      </c>
      <c r="O155" s="53">
        <f t="shared" si="1"/>
        <v>-6.7501559897209518E-14</v>
      </c>
      <c r="P155" s="53">
        <f t="shared" si="1"/>
        <v>0</v>
      </c>
      <c r="Q155" s="53">
        <f t="shared" si="1"/>
        <v>0</v>
      </c>
      <c r="R155" s="53">
        <f t="shared" si="1"/>
        <v>0</v>
      </c>
      <c r="S155" s="40"/>
      <c r="U155" s="40"/>
      <c r="V155" s="53">
        <v>0</v>
      </c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0</v>
      </c>
      <c r="AC155" s="53">
        <v>0</v>
      </c>
      <c r="AD155" s="53">
        <v>0</v>
      </c>
      <c r="AE155" s="53">
        <v>0</v>
      </c>
      <c r="AF155" s="53">
        <v>1.7763568394002505E-14</v>
      </c>
      <c r="AG155" s="53">
        <v>7.9936057773011271E-15</v>
      </c>
      <c r="AH155" s="53">
        <v>0</v>
      </c>
      <c r="AI155" s="53">
        <v>0</v>
      </c>
      <c r="AJ155" s="53">
        <v>-1.7053025658242404E-13</v>
      </c>
      <c r="AK155" s="53">
        <v>-1.4210854715202004E-14</v>
      </c>
      <c r="AL155" s="40">
        <v>0</v>
      </c>
      <c r="AM155">
        <v>0</v>
      </c>
    </row>
    <row r="156" spans="2:39" x14ac:dyDescent="0.25"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</row>
    <row r="160" spans="2:39" ht="13.8" x14ac:dyDescent="0.25">
      <c r="B160" s="38" t="s">
        <v>114</v>
      </c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U160" s="38" t="s">
        <v>114</v>
      </c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</row>
    <row r="161" spans="2:39" x14ac:dyDescent="0.25"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</row>
    <row r="162" spans="2:39" ht="13.95" customHeight="1" x14ac:dyDescent="0.25">
      <c r="B162" s="185" t="s">
        <v>72</v>
      </c>
      <c r="C162" s="184" t="s">
        <v>73</v>
      </c>
      <c r="D162" s="184" t="s">
        <v>74</v>
      </c>
      <c r="E162" s="184" t="s">
        <v>75</v>
      </c>
      <c r="F162" s="184" t="s">
        <v>76</v>
      </c>
      <c r="G162" s="184" t="s">
        <v>77</v>
      </c>
      <c r="H162" s="184" t="s">
        <v>78</v>
      </c>
      <c r="I162" s="184" t="s">
        <v>79</v>
      </c>
      <c r="J162" s="184"/>
      <c r="K162" s="184"/>
      <c r="L162" s="184"/>
      <c r="M162" s="184"/>
      <c r="N162" s="184"/>
      <c r="O162" s="184" t="s">
        <v>80</v>
      </c>
      <c r="P162" s="184" t="s">
        <v>81</v>
      </c>
      <c r="Q162" s="184" t="s">
        <v>82</v>
      </c>
      <c r="R162" s="184" t="s">
        <v>35</v>
      </c>
      <c r="U162" s="185" t="s">
        <v>72</v>
      </c>
      <c r="V162" s="184" t="s">
        <v>73</v>
      </c>
      <c r="W162" s="184" t="s">
        <v>74</v>
      </c>
      <c r="X162" s="184" t="s">
        <v>75</v>
      </c>
      <c r="Y162" s="177" t="s">
        <v>238</v>
      </c>
      <c r="Z162" s="184" t="s">
        <v>76</v>
      </c>
      <c r="AA162" s="177" t="s">
        <v>239</v>
      </c>
      <c r="AB162" s="179" t="s">
        <v>77</v>
      </c>
      <c r="AC162" s="179" t="s">
        <v>78</v>
      </c>
      <c r="AD162" s="181" t="s">
        <v>79</v>
      </c>
      <c r="AE162" s="182"/>
      <c r="AF162" s="182"/>
      <c r="AG162" s="182"/>
      <c r="AH162" s="182"/>
      <c r="AI162" s="183"/>
      <c r="AJ162" s="179" t="s">
        <v>80</v>
      </c>
      <c r="AK162" s="179" t="s">
        <v>81</v>
      </c>
      <c r="AL162" s="179" t="s">
        <v>82</v>
      </c>
      <c r="AM162" s="179" t="s">
        <v>35</v>
      </c>
    </row>
    <row r="163" spans="2:39" ht="45.6" x14ac:dyDescent="0.25">
      <c r="B163" s="185"/>
      <c r="C163" s="184"/>
      <c r="D163" s="184"/>
      <c r="E163" s="184"/>
      <c r="F163" s="184"/>
      <c r="G163" s="184"/>
      <c r="H163" s="184"/>
      <c r="I163" s="41" t="s">
        <v>32</v>
      </c>
      <c r="J163" s="41" t="s">
        <v>16</v>
      </c>
      <c r="K163" s="41" t="s">
        <v>33</v>
      </c>
      <c r="L163" s="41" t="s">
        <v>83</v>
      </c>
      <c r="M163" s="42" t="s">
        <v>84</v>
      </c>
      <c r="N163" s="41" t="s">
        <v>85</v>
      </c>
      <c r="O163" s="184"/>
      <c r="P163" s="184"/>
      <c r="Q163" s="184"/>
      <c r="R163" s="184"/>
      <c r="U163" s="185"/>
      <c r="V163" s="184"/>
      <c r="W163" s="184"/>
      <c r="X163" s="184"/>
      <c r="Y163" s="178"/>
      <c r="Z163" s="184"/>
      <c r="AA163" s="178"/>
      <c r="AB163" s="180"/>
      <c r="AC163" s="180"/>
      <c r="AD163" s="41" t="s">
        <v>32</v>
      </c>
      <c r="AE163" s="41" t="s">
        <v>16</v>
      </c>
      <c r="AF163" s="41" t="s">
        <v>33</v>
      </c>
      <c r="AG163" s="41" t="s">
        <v>83</v>
      </c>
      <c r="AH163" s="42" t="s">
        <v>84</v>
      </c>
      <c r="AI163" s="41" t="s">
        <v>85</v>
      </c>
      <c r="AJ163" s="180"/>
      <c r="AK163" s="180"/>
      <c r="AL163" s="180"/>
      <c r="AM163" s="180"/>
    </row>
    <row r="164" spans="2:39" ht="13.8" x14ac:dyDescent="0.3">
      <c r="B164" s="43" t="s">
        <v>86</v>
      </c>
      <c r="C164" s="44">
        <v>0</v>
      </c>
      <c r="D164" s="44">
        <v>0</v>
      </c>
      <c r="E164" s="44">
        <v>0</v>
      </c>
      <c r="F164" s="44">
        <v>0</v>
      </c>
      <c r="G164" s="45">
        <v>959.1</v>
      </c>
      <c r="H164" s="45">
        <v>262.60000000000002</v>
      </c>
      <c r="I164" s="45">
        <v>186.1</v>
      </c>
      <c r="J164" s="45">
        <v>20</v>
      </c>
      <c r="K164" s="44">
        <v>0</v>
      </c>
      <c r="L164" s="44">
        <v>0</v>
      </c>
      <c r="M164" s="45">
        <v>62.9</v>
      </c>
      <c r="N164" s="45">
        <v>3.8</v>
      </c>
      <c r="O164" s="44">
        <v>0</v>
      </c>
      <c r="P164" s="44">
        <v>0</v>
      </c>
      <c r="Q164" s="44">
        <v>0</v>
      </c>
      <c r="R164" s="46">
        <v>1494.5</v>
      </c>
      <c r="U164" s="43" t="s">
        <v>86</v>
      </c>
      <c r="V164" s="138">
        <v>0</v>
      </c>
      <c r="W164" s="138">
        <v>0</v>
      </c>
      <c r="X164" s="138">
        <v>0</v>
      </c>
      <c r="Y164" s="138">
        <v>0</v>
      </c>
      <c r="Z164" s="138">
        <v>0</v>
      </c>
      <c r="AA164" s="138">
        <v>0</v>
      </c>
      <c r="AB164" s="139">
        <v>1175.1327636363635</v>
      </c>
      <c r="AC164" s="139">
        <v>406.3906787712354</v>
      </c>
      <c r="AD164" s="139">
        <v>453.02163420874058</v>
      </c>
      <c r="AE164" s="139">
        <v>21.176761712278807</v>
      </c>
      <c r="AF164" s="138">
        <v>0</v>
      </c>
      <c r="AG164" s="138">
        <v>0</v>
      </c>
      <c r="AH164" s="139">
        <v>157.62105211134346</v>
      </c>
      <c r="AI164" s="139">
        <v>17.204889270336217</v>
      </c>
      <c r="AJ164" s="138">
        <v>0</v>
      </c>
      <c r="AK164" s="138">
        <v>0</v>
      </c>
      <c r="AL164" s="138">
        <v>0</v>
      </c>
      <c r="AM164" s="140">
        <v>2230.5477797102976</v>
      </c>
    </row>
    <row r="165" spans="2:39" ht="13.8" x14ac:dyDescent="0.3">
      <c r="B165" s="43" t="s">
        <v>87</v>
      </c>
      <c r="C165" s="44">
        <v>47.4</v>
      </c>
      <c r="D165" s="44">
        <v>504.2</v>
      </c>
      <c r="E165" s="44">
        <v>53.9</v>
      </c>
      <c r="F165" s="44">
        <v>333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6">
        <v>938.4</v>
      </c>
      <c r="U165" s="43" t="s">
        <v>87</v>
      </c>
      <c r="V165" s="138">
        <v>13.340633881136302</v>
      </c>
      <c r="W165" s="138">
        <v>238.374693798994</v>
      </c>
      <c r="X165" s="138">
        <v>0</v>
      </c>
      <c r="Y165" s="138">
        <v>0</v>
      </c>
      <c r="Z165" s="138">
        <v>97.924354584213233</v>
      </c>
      <c r="AA165" s="138">
        <v>0</v>
      </c>
      <c r="AB165" s="138">
        <v>0</v>
      </c>
      <c r="AC165" s="138">
        <v>0</v>
      </c>
      <c r="AD165" s="138">
        <v>0</v>
      </c>
      <c r="AE165" s="138">
        <v>0</v>
      </c>
      <c r="AF165" s="138">
        <v>0</v>
      </c>
      <c r="AG165" s="138">
        <v>0</v>
      </c>
      <c r="AH165" s="138">
        <v>0</v>
      </c>
      <c r="AI165" s="138">
        <v>0</v>
      </c>
      <c r="AJ165" s="138">
        <v>0</v>
      </c>
      <c r="AK165" s="138">
        <v>0</v>
      </c>
      <c r="AL165" s="138">
        <v>0</v>
      </c>
      <c r="AM165" s="140">
        <v>349.63968226434355</v>
      </c>
    </row>
    <row r="166" spans="2:39" ht="13.8" x14ac:dyDescent="0.3">
      <c r="B166" s="43" t="s">
        <v>88</v>
      </c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-31.1</v>
      </c>
      <c r="P166" s="44">
        <v>0</v>
      </c>
      <c r="Q166" s="44">
        <v>0</v>
      </c>
      <c r="R166" s="46">
        <v>-31.1</v>
      </c>
      <c r="U166" s="43" t="s">
        <v>88</v>
      </c>
      <c r="V166" s="138">
        <v>0</v>
      </c>
      <c r="W166" s="138">
        <v>0</v>
      </c>
      <c r="X166" s="138">
        <v>-20.774951839924768</v>
      </c>
      <c r="Y166" s="138">
        <v>-1.2183628084381777</v>
      </c>
      <c r="Z166" s="138">
        <v>0</v>
      </c>
      <c r="AA166" s="138">
        <v>0</v>
      </c>
      <c r="AB166" s="138">
        <v>0</v>
      </c>
      <c r="AC166" s="138">
        <v>0</v>
      </c>
      <c r="AD166" s="138">
        <v>0</v>
      </c>
      <c r="AE166" s="138">
        <v>0</v>
      </c>
      <c r="AF166" s="138">
        <v>0</v>
      </c>
      <c r="AG166" s="138">
        <v>0</v>
      </c>
      <c r="AH166" s="138">
        <v>0</v>
      </c>
      <c r="AI166" s="138">
        <v>0</v>
      </c>
      <c r="AJ166" s="138">
        <v>-61.565780569382696</v>
      </c>
      <c r="AK166" s="138">
        <v>0</v>
      </c>
      <c r="AL166" s="138">
        <v>0</v>
      </c>
      <c r="AM166" s="140">
        <v>-83.559095217745636</v>
      </c>
    </row>
    <row r="167" spans="2:39" ht="13.8" x14ac:dyDescent="0.3">
      <c r="B167" s="43" t="s">
        <v>89</v>
      </c>
      <c r="C167" s="44">
        <v>0</v>
      </c>
      <c r="D167" s="44">
        <v>0</v>
      </c>
      <c r="E167" s="44">
        <v>-15.9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6">
        <v>-15.9</v>
      </c>
      <c r="U167" s="43" t="s">
        <v>89</v>
      </c>
      <c r="V167" s="138">
        <v>0</v>
      </c>
      <c r="W167" s="138">
        <v>0</v>
      </c>
      <c r="X167" s="138">
        <v>-4.6456635915647668</v>
      </c>
      <c r="Y167" s="138">
        <v>-4.1045183661856841</v>
      </c>
      <c r="Z167" s="138">
        <v>0</v>
      </c>
      <c r="AA167" s="138">
        <v>-3.6084739343150005</v>
      </c>
      <c r="AB167" s="138">
        <v>0</v>
      </c>
      <c r="AC167" s="138">
        <v>0</v>
      </c>
      <c r="AD167" s="138">
        <v>0</v>
      </c>
      <c r="AE167" s="138">
        <v>0</v>
      </c>
      <c r="AF167" s="138">
        <v>-1.3861783673523449</v>
      </c>
      <c r="AG167" s="138">
        <v>-2.4056492895433337</v>
      </c>
      <c r="AH167" s="138">
        <v>0</v>
      </c>
      <c r="AI167" s="138">
        <v>0</v>
      </c>
      <c r="AJ167" s="138">
        <v>0</v>
      </c>
      <c r="AK167" s="138">
        <v>0</v>
      </c>
      <c r="AL167" s="138">
        <v>-1.1711400462326651</v>
      </c>
      <c r="AM167" s="140">
        <v>-17.321623595193795</v>
      </c>
    </row>
    <row r="168" spans="2:39" ht="13.8" x14ac:dyDescent="0.3">
      <c r="B168" s="43" t="s">
        <v>90</v>
      </c>
      <c r="C168" s="44">
        <v>0</v>
      </c>
      <c r="D168" s="44">
        <v>0</v>
      </c>
      <c r="E168" s="44">
        <v>-87.1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-0.9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6">
        <v>-88</v>
      </c>
      <c r="U168" s="43" t="s">
        <v>90</v>
      </c>
      <c r="V168" s="138">
        <v>0</v>
      </c>
      <c r="W168" s="138">
        <v>0</v>
      </c>
      <c r="X168" s="138">
        <v>-42.082559026366795</v>
      </c>
      <c r="Y168" s="138">
        <v>-8.8475186839031803</v>
      </c>
      <c r="Z168" s="138">
        <v>0</v>
      </c>
      <c r="AA168" s="138">
        <v>0</v>
      </c>
      <c r="AB168" s="138">
        <v>0</v>
      </c>
      <c r="AC168" s="138">
        <v>0</v>
      </c>
      <c r="AD168" s="138">
        <v>0</v>
      </c>
      <c r="AE168" s="138">
        <v>0</v>
      </c>
      <c r="AF168" s="138">
        <v>-16.333880647205874</v>
      </c>
      <c r="AG168" s="138">
        <v>0</v>
      </c>
      <c r="AH168" s="138">
        <v>0</v>
      </c>
      <c r="AI168" s="138">
        <v>0</v>
      </c>
      <c r="AJ168" s="138">
        <v>0</v>
      </c>
      <c r="AK168" s="138">
        <v>0</v>
      </c>
      <c r="AL168" s="138">
        <v>-2.6141112366127883</v>
      </c>
      <c r="AM168" s="140">
        <v>-69.878069594088629</v>
      </c>
    </row>
    <row r="169" spans="2:39" ht="13.8" x14ac:dyDescent="0.3">
      <c r="B169" s="43" t="s">
        <v>91</v>
      </c>
      <c r="C169" s="44">
        <v>0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6">
        <v>0</v>
      </c>
      <c r="U169" s="43" t="s">
        <v>91</v>
      </c>
      <c r="V169" s="138">
        <v>0</v>
      </c>
      <c r="W169" s="138">
        <v>0</v>
      </c>
      <c r="X169" s="138">
        <v>0</v>
      </c>
      <c r="Y169" s="138">
        <v>0</v>
      </c>
      <c r="Z169" s="138">
        <v>0</v>
      </c>
      <c r="AA169" s="138">
        <v>0</v>
      </c>
      <c r="AB169" s="138">
        <v>0</v>
      </c>
      <c r="AC169" s="138">
        <v>0</v>
      </c>
      <c r="AD169" s="138">
        <v>0</v>
      </c>
      <c r="AE169" s="138">
        <v>0</v>
      </c>
      <c r="AF169" s="138">
        <v>0</v>
      </c>
      <c r="AG169" s="138">
        <v>0</v>
      </c>
      <c r="AH169" s="138">
        <v>0</v>
      </c>
      <c r="AI169" s="138">
        <v>0</v>
      </c>
      <c r="AJ169" s="138">
        <v>0</v>
      </c>
      <c r="AK169" s="138">
        <v>0</v>
      </c>
      <c r="AL169" s="138">
        <v>0</v>
      </c>
      <c r="AM169" s="140">
        <v>0</v>
      </c>
    </row>
    <row r="170" spans="2:39" ht="13.8" x14ac:dyDescent="0.3">
      <c r="B170" s="47" t="s">
        <v>92</v>
      </c>
      <c r="C170" s="48">
        <v>47.4</v>
      </c>
      <c r="D170" s="48">
        <v>504.2</v>
      </c>
      <c r="E170" s="48">
        <v>-49.1</v>
      </c>
      <c r="F170" s="48">
        <v>333</v>
      </c>
      <c r="G170" s="48">
        <v>959.1</v>
      </c>
      <c r="H170" s="48">
        <v>262.60000000000002</v>
      </c>
      <c r="I170" s="48">
        <v>186.1</v>
      </c>
      <c r="J170" s="48">
        <v>20</v>
      </c>
      <c r="K170" s="48">
        <v>-0.9</v>
      </c>
      <c r="L170" s="48">
        <v>0</v>
      </c>
      <c r="M170" s="48">
        <v>62.9</v>
      </c>
      <c r="N170" s="48">
        <v>3.8</v>
      </c>
      <c r="O170" s="48">
        <v>-31.1</v>
      </c>
      <c r="P170" s="48">
        <v>0</v>
      </c>
      <c r="Q170" s="48">
        <v>0</v>
      </c>
      <c r="R170" s="48">
        <v>2298.1</v>
      </c>
      <c r="U170" s="47" t="s">
        <v>92</v>
      </c>
      <c r="V170" s="141">
        <v>13.340633881136302</v>
      </c>
      <c r="W170" s="141">
        <v>238.374693798994</v>
      </c>
      <c r="X170" s="141">
        <v>-67.503174457856332</v>
      </c>
      <c r="Y170" s="141">
        <v>-14.170399858527041</v>
      </c>
      <c r="Z170" s="141">
        <v>97.924354584213233</v>
      </c>
      <c r="AA170" s="141">
        <v>-3.6084739343150005</v>
      </c>
      <c r="AB170" s="141">
        <v>1175.1327636363635</v>
      </c>
      <c r="AC170" s="141">
        <v>406.3906787712354</v>
      </c>
      <c r="AD170" s="141">
        <v>453.02163420874058</v>
      </c>
      <c r="AE170" s="141">
        <v>21.176761712278807</v>
      </c>
      <c r="AF170" s="141">
        <v>-17.720059014558217</v>
      </c>
      <c r="AG170" s="141">
        <v>-2.4056492895433337</v>
      </c>
      <c r="AH170" s="141">
        <v>157.62105211134346</v>
      </c>
      <c r="AI170" s="141">
        <v>17.204889270336217</v>
      </c>
      <c r="AJ170" s="141">
        <v>-61.565780569382696</v>
      </c>
      <c r="AK170" s="141">
        <v>0</v>
      </c>
      <c r="AL170" s="141">
        <v>-3.7852512828454534</v>
      </c>
      <c r="AM170" s="141">
        <v>2409.4286735676133</v>
      </c>
    </row>
    <row r="171" spans="2:39" ht="13.8" x14ac:dyDescent="0.3">
      <c r="B171" s="49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U171" s="49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2"/>
      <c r="AM171" s="142"/>
    </row>
    <row r="172" spans="2:39" ht="13.8" x14ac:dyDescent="0.3">
      <c r="B172" s="51" t="s">
        <v>93</v>
      </c>
      <c r="C172" s="44">
        <v>0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52">
        <v>0</v>
      </c>
      <c r="U172" s="51" t="s">
        <v>93</v>
      </c>
      <c r="V172" s="138">
        <v>0</v>
      </c>
      <c r="W172" s="138">
        <v>0</v>
      </c>
      <c r="X172" s="138">
        <v>0</v>
      </c>
      <c r="Y172" s="138">
        <v>0</v>
      </c>
      <c r="Z172" s="138">
        <v>0</v>
      </c>
      <c r="AA172" s="138">
        <v>0</v>
      </c>
      <c r="AB172" s="138">
        <v>0</v>
      </c>
      <c r="AC172" s="138">
        <v>0</v>
      </c>
      <c r="AD172" s="138">
        <v>0</v>
      </c>
      <c r="AE172" s="138">
        <v>0</v>
      </c>
      <c r="AF172" s="138">
        <v>0</v>
      </c>
      <c r="AG172" s="138">
        <v>0</v>
      </c>
      <c r="AH172" s="138">
        <v>0</v>
      </c>
      <c r="AI172" s="138">
        <v>0</v>
      </c>
      <c r="AJ172" s="138">
        <v>0</v>
      </c>
      <c r="AK172" s="138">
        <v>0</v>
      </c>
      <c r="AL172" s="138">
        <v>0</v>
      </c>
      <c r="AM172" s="143">
        <v>0</v>
      </c>
    </row>
    <row r="173" spans="2:39" ht="13.8" x14ac:dyDescent="0.3">
      <c r="B173" s="51" t="s">
        <v>94</v>
      </c>
      <c r="C173" s="44">
        <v>2.2000000000000002</v>
      </c>
      <c r="D173" s="44">
        <v>0</v>
      </c>
      <c r="E173" s="44">
        <v>3.9</v>
      </c>
      <c r="F173" s="44">
        <v>17</v>
      </c>
      <c r="G173" s="44">
        <v>959.1</v>
      </c>
      <c r="H173" s="44">
        <v>262.60000000000002</v>
      </c>
      <c r="I173" s="44">
        <v>23.5</v>
      </c>
      <c r="J173" s="44">
        <v>6.2</v>
      </c>
      <c r="K173" s="44">
        <v>0</v>
      </c>
      <c r="L173" s="44">
        <v>0.3</v>
      </c>
      <c r="M173" s="44">
        <v>0</v>
      </c>
      <c r="N173" s="44">
        <v>0</v>
      </c>
      <c r="O173" s="44">
        <v>-603.70000000000005</v>
      </c>
      <c r="P173" s="44">
        <v>0</v>
      </c>
      <c r="Q173" s="44">
        <v>0</v>
      </c>
      <c r="R173" s="52">
        <v>671.2</v>
      </c>
      <c r="U173" s="51" t="s">
        <v>94</v>
      </c>
      <c r="V173" s="138">
        <v>0</v>
      </c>
      <c r="W173" s="138">
        <v>0</v>
      </c>
      <c r="X173" s="138">
        <v>0</v>
      </c>
      <c r="Y173" s="138">
        <v>0</v>
      </c>
      <c r="Z173" s="138">
        <v>0.83875095652173937</v>
      </c>
      <c r="AA173" s="138">
        <v>0</v>
      </c>
      <c r="AB173" s="138">
        <v>1175.1327636363635</v>
      </c>
      <c r="AC173" s="138">
        <v>406.3906787712354</v>
      </c>
      <c r="AD173" s="138">
        <v>17.048352433082222</v>
      </c>
      <c r="AE173" s="138">
        <v>-9.6613807786553388E-2</v>
      </c>
      <c r="AF173" s="138">
        <v>0</v>
      </c>
      <c r="AG173" s="138">
        <v>0.68625078260869576</v>
      </c>
      <c r="AH173" s="138">
        <v>0</v>
      </c>
      <c r="AI173" s="138">
        <v>0</v>
      </c>
      <c r="AJ173" s="138">
        <v>-835.84109997123517</v>
      </c>
      <c r="AK173" s="138">
        <v>0</v>
      </c>
      <c r="AL173" s="138">
        <v>3.6921899999999996</v>
      </c>
      <c r="AM173" s="143">
        <v>767.85127280079007</v>
      </c>
    </row>
    <row r="174" spans="2:39" ht="13.8" x14ac:dyDescent="0.3">
      <c r="B174" s="51" t="s">
        <v>95</v>
      </c>
      <c r="C174" s="44">
        <v>0</v>
      </c>
      <c r="D174" s="44">
        <v>0</v>
      </c>
      <c r="E174" s="44">
        <v>0</v>
      </c>
      <c r="F174" s="44">
        <v>15</v>
      </c>
      <c r="G174" s="44">
        <v>0</v>
      </c>
      <c r="H174" s="44">
        <v>0</v>
      </c>
      <c r="I174" s="44">
        <v>11.9</v>
      </c>
      <c r="J174" s="44">
        <v>12</v>
      </c>
      <c r="K174" s="44">
        <v>0</v>
      </c>
      <c r="L174" s="44">
        <v>0.3</v>
      </c>
      <c r="M174" s="44">
        <v>0</v>
      </c>
      <c r="N174" s="44">
        <v>2</v>
      </c>
      <c r="O174" s="44">
        <v>0</v>
      </c>
      <c r="P174" s="44">
        <v>-37.4</v>
      </c>
      <c r="Q174" s="44">
        <v>0</v>
      </c>
      <c r="R174" s="52">
        <v>3.8</v>
      </c>
      <c r="U174" s="51" t="s">
        <v>95</v>
      </c>
      <c r="V174" s="138">
        <v>0</v>
      </c>
      <c r="W174" s="138">
        <v>0</v>
      </c>
      <c r="X174" s="138">
        <v>0</v>
      </c>
      <c r="Y174" s="138">
        <v>0</v>
      </c>
      <c r="Z174" s="138">
        <v>7.3970017533359673</v>
      </c>
      <c r="AA174" s="138">
        <v>0</v>
      </c>
      <c r="AB174" s="138">
        <v>0</v>
      </c>
      <c r="AC174" s="138">
        <v>0</v>
      </c>
      <c r="AD174" s="138">
        <v>34.513732676424191</v>
      </c>
      <c r="AE174" s="138">
        <v>14.290044583270845</v>
      </c>
      <c r="AF174" s="138">
        <v>0</v>
      </c>
      <c r="AG174" s="138">
        <v>6.0520923436385186</v>
      </c>
      <c r="AH174" s="138">
        <v>0</v>
      </c>
      <c r="AI174" s="138">
        <v>10.830928803974846</v>
      </c>
      <c r="AJ174" s="138">
        <v>0</v>
      </c>
      <c r="AK174" s="138">
        <v>-68.002323107138523</v>
      </c>
      <c r="AL174" s="138">
        <v>0</v>
      </c>
      <c r="AM174" s="143">
        <v>5.0814770535058358</v>
      </c>
    </row>
    <row r="175" spans="2:39" ht="13.8" x14ac:dyDescent="0.3">
      <c r="B175" s="51" t="s">
        <v>96</v>
      </c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7.2</v>
      </c>
      <c r="J175" s="44">
        <v>0</v>
      </c>
      <c r="K175" s="44">
        <v>0</v>
      </c>
      <c r="L175" s="44">
        <v>-6.6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52">
        <v>0.6</v>
      </c>
      <c r="U175" s="51" t="s">
        <v>96</v>
      </c>
      <c r="V175" s="138">
        <v>0</v>
      </c>
      <c r="W175" s="138">
        <v>0</v>
      </c>
      <c r="X175" s="138">
        <v>0</v>
      </c>
      <c r="Y175" s="138">
        <v>0</v>
      </c>
      <c r="Z175" s="138">
        <v>0</v>
      </c>
      <c r="AA175" s="138">
        <v>0</v>
      </c>
      <c r="AB175" s="138">
        <v>0</v>
      </c>
      <c r="AC175" s="138">
        <v>0</v>
      </c>
      <c r="AD175" s="138">
        <v>91.528259029193293</v>
      </c>
      <c r="AE175" s="138">
        <v>0</v>
      </c>
      <c r="AF175" s="138">
        <v>0</v>
      </c>
      <c r="AG175" s="138">
        <v>-82.947743276664795</v>
      </c>
      <c r="AH175" s="138">
        <v>0</v>
      </c>
      <c r="AI175" s="138">
        <v>0</v>
      </c>
      <c r="AJ175" s="138">
        <v>0</v>
      </c>
      <c r="AK175" s="138">
        <v>0</v>
      </c>
      <c r="AL175" s="138">
        <v>0</v>
      </c>
      <c r="AM175" s="143">
        <v>8.5805157525284983</v>
      </c>
    </row>
    <row r="176" spans="2:39" ht="13.8" x14ac:dyDescent="0.3">
      <c r="B176" s="51" t="s">
        <v>97</v>
      </c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52">
        <v>0</v>
      </c>
      <c r="U176" s="51" t="s">
        <v>97</v>
      </c>
      <c r="V176" s="138">
        <v>0</v>
      </c>
      <c r="W176" s="138">
        <v>0</v>
      </c>
      <c r="X176" s="138">
        <v>0</v>
      </c>
      <c r="Y176" s="138">
        <v>0</v>
      </c>
      <c r="Z176" s="138">
        <v>0</v>
      </c>
      <c r="AA176" s="138">
        <v>-3.6084739343150005</v>
      </c>
      <c r="AB176" s="138">
        <v>0</v>
      </c>
      <c r="AC176" s="138">
        <v>0</v>
      </c>
      <c r="AD176" s="138">
        <v>0</v>
      </c>
      <c r="AE176" s="138">
        <v>0</v>
      </c>
      <c r="AF176" s="138">
        <v>0</v>
      </c>
      <c r="AG176" s="138">
        <v>0</v>
      </c>
      <c r="AH176" s="138">
        <v>0</v>
      </c>
      <c r="AI176" s="138">
        <v>0</v>
      </c>
      <c r="AJ176" s="138">
        <v>0</v>
      </c>
      <c r="AK176" s="138">
        <v>0</v>
      </c>
      <c r="AL176" s="138">
        <v>0</v>
      </c>
      <c r="AM176" s="143">
        <v>-3.6084739343150005</v>
      </c>
    </row>
    <row r="177" spans="2:39" ht="13.8" x14ac:dyDescent="0.3">
      <c r="B177" s="51" t="s">
        <v>98</v>
      </c>
      <c r="C177" s="44">
        <v>0</v>
      </c>
      <c r="D177" s="44">
        <v>522.29999999999995</v>
      </c>
      <c r="E177" s="44">
        <v>-517.1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52">
        <v>5.2</v>
      </c>
      <c r="U177" s="51" t="s">
        <v>98</v>
      </c>
      <c r="V177" s="138">
        <v>0</v>
      </c>
      <c r="W177" s="138">
        <v>246.93084767078676</v>
      </c>
      <c r="X177" s="138">
        <v>-244.46153919407888</v>
      </c>
      <c r="Y177" s="138">
        <v>0</v>
      </c>
      <c r="Z177" s="138">
        <v>0</v>
      </c>
      <c r="AA177" s="138">
        <v>0</v>
      </c>
      <c r="AB177" s="138">
        <v>0</v>
      </c>
      <c r="AC177" s="138">
        <v>0</v>
      </c>
      <c r="AD177" s="138">
        <v>0</v>
      </c>
      <c r="AE177" s="138">
        <v>0</v>
      </c>
      <c r="AF177" s="138">
        <v>0</v>
      </c>
      <c r="AG177" s="138">
        <v>0</v>
      </c>
      <c r="AH177" s="138">
        <v>0</v>
      </c>
      <c r="AI177" s="138">
        <v>0</v>
      </c>
      <c r="AJ177" s="138">
        <v>0</v>
      </c>
      <c r="AK177" s="138">
        <v>0</v>
      </c>
      <c r="AL177" s="138">
        <v>0</v>
      </c>
      <c r="AM177" s="143">
        <v>2.4693084767078801</v>
      </c>
    </row>
    <row r="178" spans="2:39" ht="13.8" x14ac:dyDescent="0.3">
      <c r="B178" s="51" t="s">
        <v>99</v>
      </c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28.9</v>
      </c>
      <c r="J178" s="44">
        <v>0</v>
      </c>
      <c r="K178" s="44">
        <v>-28.9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52">
        <v>0</v>
      </c>
      <c r="U178" s="51" t="s">
        <v>99</v>
      </c>
      <c r="V178" s="138">
        <v>0</v>
      </c>
      <c r="W178" s="138">
        <v>0</v>
      </c>
      <c r="X178" s="138">
        <v>0</v>
      </c>
      <c r="Y178" s="138">
        <v>0</v>
      </c>
      <c r="Z178" s="138">
        <v>0</v>
      </c>
      <c r="AA178" s="138">
        <v>0</v>
      </c>
      <c r="AB178" s="138">
        <v>0</v>
      </c>
      <c r="AC178" s="138">
        <v>0</v>
      </c>
      <c r="AD178" s="138">
        <v>241.23547887431721</v>
      </c>
      <c r="AE178" s="138">
        <v>0</v>
      </c>
      <c r="AF178" s="138">
        <v>-132.67951338087448</v>
      </c>
      <c r="AG178" s="138">
        <v>0</v>
      </c>
      <c r="AH178" s="138">
        <v>0</v>
      </c>
      <c r="AI178" s="138">
        <v>0</v>
      </c>
      <c r="AJ178" s="138">
        <v>0</v>
      </c>
      <c r="AK178" s="138">
        <v>0</v>
      </c>
      <c r="AL178" s="138">
        <v>0</v>
      </c>
      <c r="AM178" s="143">
        <v>108.55596549344273</v>
      </c>
    </row>
    <row r="179" spans="2:39" ht="13.8" x14ac:dyDescent="0.3">
      <c r="B179" s="51" t="s">
        <v>100</v>
      </c>
      <c r="C179" s="44">
        <v>0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52">
        <v>0</v>
      </c>
      <c r="U179" s="51" t="s">
        <v>100</v>
      </c>
      <c r="V179" s="138">
        <v>0</v>
      </c>
      <c r="W179" s="138">
        <v>0</v>
      </c>
      <c r="X179" s="138">
        <v>0</v>
      </c>
      <c r="Y179" s="138">
        <v>-16.538535672068452</v>
      </c>
      <c r="Z179" s="138">
        <v>0</v>
      </c>
      <c r="AA179" s="138">
        <v>0</v>
      </c>
      <c r="AB179" s="138">
        <v>0</v>
      </c>
      <c r="AC179" s="138">
        <v>0</v>
      </c>
      <c r="AD179" s="138">
        <v>0</v>
      </c>
      <c r="AE179" s="138">
        <v>0</v>
      </c>
      <c r="AF179" s="138">
        <v>0</v>
      </c>
      <c r="AG179" s="138">
        <v>0</v>
      </c>
      <c r="AH179" s="138">
        <v>0</v>
      </c>
      <c r="AI179" s="138">
        <v>0</v>
      </c>
      <c r="AJ179" s="138">
        <v>0</v>
      </c>
      <c r="AK179" s="138">
        <v>0</v>
      </c>
      <c r="AL179" s="138">
        <v>23.034172245220685</v>
      </c>
      <c r="AM179" s="143">
        <v>6.4956365731522325</v>
      </c>
    </row>
    <row r="180" spans="2:39" ht="13.8" x14ac:dyDescent="0.3">
      <c r="B180" s="51" t="s">
        <v>101</v>
      </c>
      <c r="C180" s="44">
        <v>0</v>
      </c>
      <c r="D180" s="44">
        <v>0</v>
      </c>
      <c r="E180" s="44">
        <v>0</v>
      </c>
      <c r="F180" s="44">
        <v>5.0999999999999996</v>
      </c>
      <c r="G180" s="44">
        <v>0</v>
      </c>
      <c r="H180" s="44">
        <v>0</v>
      </c>
      <c r="I180" s="44">
        <v>0</v>
      </c>
      <c r="J180" s="44">
        <v>0.1</v>
      </c>
      <c r="K180" s="44">
        <v>0</v>
      </c>
      <c r="L180" s="44">
        <v>0.1</v>
      </c>
      <c r="M180" s="44">
        <v>0</v>
      </c>
      <c r="N180" s="44">
        <v>0</v>
      </c>
      <c r="O180" s="44">
        <v>0.6</v>
      </c>
      <c r="P180" s="44">
        <v>0</v>
      </c>
      <c r="Q180" s="44">
        <v>-4.0999999999999996</v>
      </c>
      <c r="R180" s="52">
        <v>1.8</v>
      </c>
      <c r="U180" s="51" t="s">
        <v>101</v>
      </c>
      <c r="V180" s="138">
        <v>0</v>
      </c>
      <c r="W180" s="138">
        <v>0</v>
      </c>
      <c r="X180" s="138">
        <v>0</v>
      </c>
      <c r="Y180" s="138">
        <v>0</v>
      </c>
      <c r="Z180" s="138">
        <v>0</v>
      </c>
      <c r="AA180" s="138">
        <v>0</v>
      </c>
      <c r="AB180" s="138">
        <v>0</v>
      </c>
      <c r="AC180" s="138">
        <v>0</v>
      </c>
      <c r="AD180" s="138">
        <v>0</v>
      </c>
      <c r="AE180" s="138">
        <v>0</v>
      </c>
      <c r="AF180" s="138">
        <v>0</v>
      </c>
      <c r="AG180" s="138">
        <v>0</v>
      </c>
      <c r="AH180" s="138">
        <v>0</v>
      </c>
      <c r="AI180" s="138">
        <v>0</v>
      </c>
      <c r="AJ180" s="138">
        <v>110.53641823408192</v>
      </c>
      <c r="AK180" s="138">
        <v>0</v>
      </c>
      <c r="AL180" s="138">
        <v>-75.71744649034612</v>
      </c>
      <c r="AM180" s="143">
        <v>34.818971743735801</v>
      </c>
    </row>
    <row r="181" spans="2:39" ht="13.8" x14ac:dyDescent="0.3">
      <c r="B181" s="51" t="s">
        <v>102</v>
      </c>
      <c r="C181" s="44">
        <v>28.6</v>
      </c>
      <c r="D181" s="44">
        <v>-18.100000000000001</v>
      </c>
      <c r="E181" s="44">
        <v>23.7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52">
        <v>34.200000000000003</v>
      </c>
      <c r="U181" s="51" t="s">
        <v>102</v>
      </c>
      <c r="V181" s="138">
        <v>7.6015399218749993</v>
      </c>
      <c r="W181" s="138">
        <v>-8.5561538717927608</v>
      </c>
      <c r="X181" s="138">
        <v>11.190943893338799</v>
      </c>
      <c r="Y181" s="138">
        <v>0</v>
      </c>
      <c r="Z181" s="138">
        <v>0</v>
      </c>
      <c r="AA181" s="138">
        <v>0</v>
      </c>
      <c r="AB181" s="138">
        <v>0</v>
      </c>
      <c r="AC181" s="138">
        <v>0</v>
      </c>
      <c r="AD181" s="138">
        <v>0</v>
      </c>
      <c r="AE181" s="138">
        <v>0</v>
      </c>
      <c r="AF181" s="138">
        <v>0</v>
      </c>
      <c r="AG181" s="138">
        <v>0</v>
      </c>
      <c r="AH181" s="138">
        <v>0</v>
      </c>
      <c r="AI181" s="138">
        <v>0</v>
      </c>
      <c r="AJ181" s="138">
        <v>0</v>
      </c>
      <c r="AK181" s="138">
        <v>0</v>
      </c>
      <c r="AL181" s="138">
        <v>0</v>
      </c>
      <c r="AM181" s="143">
        <v>10.236329943421037</v>
      </c>
    </row>
    <row r="182" spans="2:39" ht="13.8" x14ac:dyDescent="0.3">
      <c r="B182" s="51" t="s">
        <v>103</v>
      </c>
      <c r="C182" s="44">
        <v>11.1</v>
      </c>
      <c r="D182" s="44">
        <v>0</v>
      </c>
      <c r="E182" s="44">
        <v>17.8</v>
      </c>
      <c r="F182" s="44">
        <v>5.0999999999999996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0.1</v>
      </c>
      <c r="M182" s="44">
        <v>0</v>
      </c>
      <c r="N182" s="44">
        <v>0</v>
      </c>
      <c r="O182" s="44">
        <v>30.6</v>
      </c>
      <c r="P182" s="44">
        <v>0</v>
      </c>
      <c r="Q182" s="44">
        <v>0</v>
      </c>
      <c r="R182" s="52">
        <v>64.7</v>
      </c>
      <c r="U182" s="51" t="s">
        <v>103</v>
      </c>
      <c r="V182" s="138">
        <v>2.9561544140625</v>
      </c>
      <c r="W182" s="138">
        <v>0</v>
      </c>
      <c r="X182" s="138">
        <v>8.3956488208067501</v>
      </c>
      <c r="Y182" s="138">
        <v>0</v>
      </c>
      <c r="Z182" s="138">
        <v>2.8438669910513061</v>
      </c>
      <c r="AA182" s="138">
        <v>0</v>
      </c>
      <c r="AB182" s="138">
        <v>0</v>
      </c>
      <c r="AC182" s="138">
        <v>0</v>
      </c>
      <c r="AD182" s="138">
        <v>0</v>
      </c>
      <c r="AE182" s="138">
        <v>0</v>
      </c>
      <c r="AF182" s="138">
        <v>0</v>
      </c>
      <c r="AG182" s="138">
        <v>2.3268002654056139</v>
      </c>
      <c r="AH182" s="138">
        <v>0</v>
      </c>
      <c r="AI182" s="138">
        <v>0</v>
      </c>
      <c r="AJ182" s="138">
        <v>65.212172987272723</v>
      </c>
      <c r="AK182" s="138">
        <v>0</v>
      </c>
      <c r="AL182" s="138">
        <v>0</v>
      </c>
      <c r="AM182" s="143">
        <v>81.734643478598883</v>
      </c>
    </row>
    <row r="183" spans="2:39" ht="13.8" x14ac:dyDescent="0.3">
      <c r="B183" s="51" t="s">
        <v>104</v>
      </c>
      <c r="C183" s="44">
        <v>0</v>
      </c>
      <c r="D183" s="44">
        <v>0</v>
      </c>
      <c r="E183" s="44">
        <v>0</v>
      </c>
      <c r="F183" s="44">
        <v>3.8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0.1</v>
      </c>
      <c r="M183" s="44">
        <v>0</v>
      </c>
      <c r="N183" s="44">
        <v>0</v>
      </c>
      <c r="O183" s="44">
        <v>43.9</v>
      </c>
      <c r="P183" s="44">
        <v>2.9</v>
      </c>
      <c r="Q183" s="44">
        <v>0</v>
      </c>
      <c r="R183" s="52">
        <v>50.7</v>
      </c>
      <c r="U183" s="51" t="s">
        <v>104</v>
      </c>
      <c r="V183" s="138">
        <v>0</v>
      </c>
      <c r="W183" s="138">
        <v>0</v>
      </c>
      <c r="X183" s="138">
        <v>0</v>
      </c>
      <c r="Y183" s="138">
        <v>0</v>
      </c>
      <c r="Z183" s="138">
        <v>1.054652287398383</v>
      </c>
      <c r="AA183" s="138">
        <v>0</v>
      </c>
      <c r="AB183" s="138">
        <v>0</v>
      </c>
      <c r="AC183" s="138">
        <v>0</v>
      </c>
      <c r="AD183" s="138">
        <v>0</v>
      </c>
      <c r="AE183" s="138">
        <v>0</v>
      </c>
      <c r="AF183" s="138">
        <v>0</v>
      </c>
      <c r="AG183" s="138">
        <v>0.86289732605322245</v>
      </c>
      <c r="AH183" s="138">
        <v>0</v>
      </c>
      <c r="AI183" s="138">
        <v>0</v>
      </c>
      <c r="AJ183" s="138">
        <v>59.339659751019163</v>
      </c>
      <c r="AK183" s="138">
        <v>5.2695527130992952</v>
      </c>
      <c r="AL183" s="138">
        <v>0</v>
      </c>
      <c r="AM183" s="143">
        <v>66.526762077570069</v>
      </c>
    </row>
    <row r="184" spans="2:39" ht="13.8" x14ac:dyDescent="0.3">
      <c r="B184" s="47" t="s">
        <v>105</v>
      </c>
      <c r="C184" s="48">
        <v>41.9</v>
      </c>
      <c r="D184" s="48">
        <v>504.2</v>
      </c>
      <c r="E184" s="48">
        <v>-471.8</v>
      </c>
      <c r="F184" s="48">
        <v>46</v>
      </c>
      <c r="G184" s="48">
        <v>959.1</v>
      </c>
      <c r="H184" s="48">
        <v>262.60000000000002</v>
      </c>
      <c r="I184" s="48">
        <v>71.599999999999994</v>
      </c>
      <c r="J184" s="48">
        <v>18.3</v>
      </c>
      <c r="K184" s="48">
        <v>-28.9</v>
      </c>
      <c r="L184" s="48">
        <v>-5.6</v>
      </c>
      <c r="M184" s="48">
        <v>0</v>
      </c>
      <c r="N184" s="48">
        <v>2</v>
      </c>
      <c r="O184" s="48">
        <v>-528.6</v>
      </c>
      <c r="P184" s="48">
        <v>-34.5</v>
      </c>
      <c r="Q184" s="48">
        <v>-4.0999999999999996</v>
      </c>
      <c r="R184" s="48">
        <v>832.2</v>
      </c>
      <c r="U184" s="47" t="s">
        <v>105</v>
      </c>
      <c r="V184" s="141">
        <v>10.5576943359375</v>
      </c>
      <c r="W184" s="141">
        <v>238.374693798994</v>
      </c>
      <c r="X184" s="141">
        <v>-224.87494647993333</v>
      </c>
      <c r="Y184" s="141">
        <v>-16.538535672068452</v>
      </c>
      <c r="Z184" s="141">
        <v>12.134271988307397</v>
      </c>
      <c r="AA184" s="141">
        <v>-3.6084739343150005</v>
      </c>
      <c r="AB184" s="141">
        <v>1175.1327636363635</v>
      </c>
      <c r="AC184" s="141">
        <v>406.3906787712354</v>
      </c>
      <c r="AD184" s="141">
        <v>384.32582301301693</v>
      </c>
      <c r="AE184" s="141">
        <v>14.193430775484291</v>
      </c>
      <c r="AF184" s="141">
        <v>-132.67951338087448</v>
      </c>
      <c r="AG184" s="141">
        <v>-73.019702558958741</v>
      </c>
      <c r="AH184" s="141">
        <v>0</v>
      </c>
      <c r="AI184" s="141">
        <v>10.830928803974846</v>
      </c>
      <c r="AJ184" s="141">
        <v>-600.75284899886128</v>
      </c>
      <c r="AK184" s="141">
        <v>-62.732770394039228</v>
      </c>
      <c r="AL184" s="141">
        <v>-48.991084245125435</v>
      </c>
      <c r="AM184" s="141">
        <v>1088.7424094591379</v>
      </c>
    </row>
    <row r="185" spans="2:39" ht="13.8" x14ac:dyDescent="0.3">
      <c r="B185" s="49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U185" s="49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42"/>
      <c r="AM185" s="142"/>
    </row>
    <row r="186" spans="2:39" ht="13.8" x14ac:dyDescent="0.3">
      <c r="B186" s="51" t="s">
        <v>50</v>
      </c>
      <c r="C186" s="44">
        <v>5.5</v>
      </c>
      <c r="D186" s="44">
        <v>0</v>
      </c>
      <c r="E186" s="44">
        <v>21.2</v>
      </c>
      <c r="F186" s="44">
        <v>98</v>
      </c>
      <c r="G186" s="44">
        <v>0</v>
      </c>
      <c r="H186" s="44">
        <v>0</v>
      </c>
      <c r="I186" s="44">
        <v>20.6</v>
      </c>
      <c r="J186" s="44">
        <v>1.8</v>
      </c>
      <c r="K186" s="44">
        <v>0.9</v>
      </c>
      <c r="L186" s="44">
        <v>2</v>
      </c>
      <c r="M186" s="44">
        <v>0</v>
      </c>
      <c r="N186" s="44">
        <v>0</v>
      </c>
      <c r="O186" s="44">
        <v>110.5</v>
      </c>
      <c r="P186" s="44">
        <v>15.5</v>
      </c>
      <c r="Q186" s="44">
        <v>0.3</v>
      </c>
      <c r="R186" s="52">
        <v>276.2</v>
      </c>
      <c r="U186" s="51" t="s">
        <v>50</v>
      </c>
      <c r="V186" s="138">
        <v>2.7829395451988024</v>
      </c>
      <c r="W186" s="138">
        <v>0</v>
      </c>
      <c r="X186" s="138">
        <v>5.8062707071403681</v>
      </c>
      <c r="Y186" s="138">
        <v>0</v>
      </c>
      <c r="Z186" s="138">
        <v>39.821792629681532</v>
      </c>
      <c r="AA186" s="138">
        <v>0</v>
      </c>
      <c r="AB186" s="138">
        <v>0</v>
      </c>
      <c r="AC186" s="138">
        <v>0</v>
      </c>
      <c r="AD186" s="138">
        <v>22.006944417271232</v>
      </c>
      <c r="AE186" s="138">
        <v>6.9833309367945162</v>
      </c>
      <c r="AF186" s="138">
        <v>2.0803229791147206</v>
      </c>
      <c r="AG186" s="138">
        <v>32.581466697012161</v>
      </c>
      <c r="AH186" s="138">
        <v>13.3040771484375</v>
      </c>
      <c r="AI186" s="138">
        <v>0</v>
      </c>
      <c r="AJ186" s="138">
        <v>172.28705975456515</v>
      </c>
      <c r="AK186" s="138">
        <v>20.005159240705392</v>
      </c>
      <c r="AL186" s="138">
        <v>9.0650810546875</v>
      </c>
      <c r="AM186" s="143">
        <v>326.72444511060883</v>
      </c>
    </row>
    <row r="187" spans="2:39" ht="13.8" x14ac:dyDescent="0.3">
      <c r="B187" s="51" t="s">
        <v>106</v>
      </c>
      <c r="C187" s="44">
        <v>0</v>
      </c>
      <c r="D187" s="44">
        <v>0</v>
      </c>
      <c r="E187" s="44">
        <v>241.3</v>
      </c>
      <c r="F187" s="44">
        <v>29.9</v>
      </c>
      <c r="G187" s="44">
        <v>0</v>
      </c>
      <c r="H187" s="44">
        <v>0</v>
      </c>
      <c r="I187" s="44">
        <v>0</v>
      </c>
      <c r="J187" s="44">
        <v>0</v>
      </c>
      <c r="K187" s="44">
        <v>24.1</v>
      </c>
      <c r="L187" s="44">
        <v>0.6</v>
      </c>
      <c r="M187" s="44">
        <v>0</v>
      </c>
      <c r="N187" s="44">
        <v>0</v>
      </c>
      <c r="O187" s="44">
        <v>61</v>
      </c>
      <c r="P187" s="44">
        <v>0</v>
      </c>
      <c r="Q187" s="44">
        <v>2</v>
      </c>
      <c r="R187" s="52">
        <v>358.9</v>
      </c>
      <c r="U187" s="51" t="s">
        <v>106</v>
      </c>
      <c r="V187" s="138">
        <v>0</v>
      </c>
      <c r="W187" s="138">
        <v>0</v>
      </c>
      <c r="X187" s="138">
        <v>56.512068826283475</v>
      </c>
      <c r="Y187" s="138">
        <v>0.24867593573446825</v>
      </c>
      <c r="Z187" s="138">
        <v>4.2678947974839696</v>
      </c>
      <c r="AA187" s="138">
        <v>0</v>
      </c>
      <c r="AB187" s="138">
        <v>0</v>
      </c>
      <c r="AC187" s="138">
        <v>0</v>
      </c>
      <c r="AD187" s="138">
        <v>0</v>
      </c>
      <c r="AE187" s="138">
        <v>0</v>
      </c>
      <c r="AF187" s="138">
        <v>71.305109535332036</v>
      </c>
      <c r="AG187" s="138">
        <v>3.4919139252141571</v>
      </c>
      <c r="AH187" s="138">
        <v>0</v>
      </c>
      <c r="AI187" s="138">
        <v>0</v>
      </c>
      <c r="AJ187" s="138">
        <v>91.029539300364419</v>
      </c>
      <c r="AK187" s="138">
        <v>0</v>
      </c>
      <c r="AL187" s="138">
        <v>4.8685919891456626</v>
      </c>
      <c r="AM187" s="143">
        <v>231.72379430955817</v>
      </c>
    </row>
    <row r="188" spans="2:39" ht="13.8" x14ac:dyDescent="0.3">
      <c r="B188" s="51" t="s">
        <v>52</v>
      </c>
      <c r="C188" s="44">
        <v>0</v>
      </c>
      <c r="D188" s="44">
        <v>0</v>
      </c>
      <c r="E188" s="44">
        <v>17.2</v>
      </c>
      <c r="F188" s="44">
        <v>82.8</v>
      </c>
      <c r="G188" s="44">
        <v>0</v>
      </c>
      <c r="H188" s="44">
        <v>0</v>
      </c>
      <c r="I188" s="44">
        <v>87</v>
      </c>
      <c r="J188" s="44">
        <v>0</v>
      </c>
      <c r="K188" s="44">
        <v>0</v>
      </c>
      <c r="L188" s="44">
        <v>1.7</v>
      </c>
      <c r="M188" s="44">
        <v>54.2</v>
      </c>
      <c r="N188" s="44">
        <v>1</v>
      </c>
      <c r="O188" s="44">
        <v>183.9</v>
      </c>
      <c r="P188" s="44">
        <v>15.5</v>
      </c>
      <c r="Q188" s="44">
        <v>0</v>
      </c>
      <c r="R188" s="52">
        <v>443.3</v>
      </c>
      <c r="U188" s="51" t="s">
        <v>52</v>
      </c>
      <c r="V188" s="138">
        <v>0</v>
      </c>
      <c r="W188" s="138">
        <v>0</v>
      </c>
      <c r="X188" s="138">
        <v>0.5603479391569216</v>
      </c>
      <c r="Y188" s="138">
        <v>0</v>
      </c>
      <c r="Z188" s="138">
        <v>19.424181377554081</v>
      </c>
      <c r="AA188" s="138">
        <v>0</v>
      </c>
      <c r="AB188" s="138">
        <v>0</v>
      </c>
      <c r="AC188" s="138">
        <v>0</v>
      </c>
      <c r="AD188" s="138">
        <v>42.672719714557346</v>
      </c>
      <c r="AE188" s="138">
        <v>0</v>
      </c>
      <c r="AF188" s="138">
        <v>0</v>
      </c>
      <c r="AG188" s="138">
        <v>15.89251203618061</v>
      </c>
      <c r="AH188" s="138">
        <v>97.294965653266104</v>
      </c>
      <c r="AI188" s="138">
        <v>1.9236208520494107</v>
      </c>
      <c r="AJ188" s="138">
        <v>151.45133049128657</v>
      </c>
      <c r="AK188" s="138">
        <v>23.742467864871486</v>
      </c>
      <c r="AL188" s="138">
        <v>0</v>
      </c>
      <c r="AM188" s="143">
        <v>352.96214592892261</v>
      </c>
    </row>
    <row r="189" spans="2:39" ht="13.8" x14ac:dyDescent="0.3">
      <c r="B189" s="51" t="s">
        <v>53</v>
      </c>
      <c r="C189" s="44">
        <v>0</v>
      </c>
      <c r="D189" s="44">
        <v>0</v>
      </c>
      <c r="E189" s="44">
        <v>5.3</v>
      </c>
      <c r="F189" s="44">
        <v>63.2</v>
      </c>
      <c r="G189" s="44">
        <v>0</v>
      </c>
      <c r="H189" s="44">
        <v>0</v>
      </c>
      <c r="I189" s="44">
        <v>3.2</v>
      </c>
      <c r="J189" s="44">
        <v>0</v>
      </c>
      <c r="K189" s="44">
        <v>0</v>
      </c>
      <c r="L189" s="44">
        <v>1.3</v>
      </c>
      <c r="M189" s="44">
        <v>8.6999999999999993</v>
      </c>
      <c r="N189" s="44">
        <v>0.7</v>
      </c>
      <c r="O189" s="44">
        <v>135.4</v>
      </c>
      <c r="P189" s="44">
        <v>3.6</v>
      </c>
      <c r="Q189" s="44">
        <v>0</v>
      </c>
      <c r="R189" s="52">
        <v>221.4</v>
      </c>
      <c r="U189" s="51" t="s">
        <v>53</v>
      </c>
      <c r="V189" s="138">
        <v>0</v>
      </c>
      <c r="W189" s="138">
        <v>0</v>
      </c>
      <c r="X189" s="138">
        <v>0.60071956115982927</v>
      </c>
      <c r="Y189" s="138">
        <v>0</v>
      </c>
      <c r="Z189" s="138">
        <v>12.370805829410971</v>
      </c>
      <c r="AA189" s="138">
        <v>0</v>
      </c>
      <c r="AB189" s="138">
        <v>0</v>
      </c>
      <c r="AC189" s="138">
        <v>0</v>
      </c>
      <c r="AD189" s="138">
        <v>0.54085293774126075</v>
      </c>
      <c r="AE189" s="138">
        <v>0</v>
      </c>
      <c r="AF189" s="138">
        <v>0</v>
      </c>
      <c r="AG189" s="138">
        <v>10.121568405881703</v>
      </c>
      <c r="AH189" s="138">
        <v>46.022009309639856</v>
      </c>
      <c r="AI189" s="138">
        <v>3.1497192329068038</v>
      </c>
      <c r="AJ189" s="138">
        <v>114.28022244098172</v>
      </c>
      <c r="AK189" s="138">
        <v>18.985143288462343</v>
      </c>
      <c r="AL189" s="138">
        <v>0</v>
      </c>
      <c r="AM189" s="143">
        <v>206.07104100618449</v>
      </c>
    </row>
    <row r="190" spans="2:39" ht="13.8" x14ac:dyDescent="0.3">
      <c r="B190" s="51" t="s">
        <v>54</v>
      </c>
      <c r="C190" s="44">
        <v>0</v>
      </c>
      <c r="D190" s="44">
        <v>0</v>
      </c>
      <c r="E190" s="44">
        <v>28.9</v>
      </c>
      <c r="F190" s="44">
        <v>1.3</v>
      </c>
      <c r="G190" s="44">
        <v>0</v>
      </c>
      <c r="H190" s="44">
        <v>0</v>
      </c>
      <c r="I190" s="44">
        <v>3.7</v>
      </c>
      <c r="J190" s="44">
        <v>0</v>
      </c>
      <c r="K190" s="44">
        <v>3</v>
      </c>
      <c r="L190" s="44">
        <v>0</v>
      </c>
      <c r="M190" s="44">
        <v>0</v>
      </c>
      <c r="N190" s="44">
        <v>0.1</v>
      </c>
      <c r="O190" s="44">
        <v>6.3</v>
      </c>
      <c r="P190" s="44">
        <v>0</v>
      </c>
      <c r="Q190" s="44">
        <v>0</v>
      </c>
      <c r="R190" s="52">
        <v>43.3</v>
      </c>
      <c r="U190" s="51" t="s">
        <v>54</v>
      </c>
      <c r="V190" s="138">
        <v>0</v>
      </c>
      <c r="W190" s="138">
        <v>0</v>
      </c>
      <c r="X190" s="138">
        <v>11.561724039377012</v>
      </c>
      <c r="Y190" s="138">
        <v>0</v>
      </c>
      <c r="Z190" s="138">
        <v>0.92339628149237685</v>
      </c>
      <c r="AA190" s="138">
        <v>0</v>
      </c>
      <c r="AB190" s="138">
        <v>0</v>
      </c>
      <c r="AC190" s="138">
        <v>0</v>
      </c>
      <c r="AD190" s="138">
        <v>3.1309341562664299</v>
      </c>
      <c r="AE190" s="138">
        <v>0</v>
      </c>
      <c r="AF190" s="138">
        <v>14.57963577290988</v>
      </c>
      <c r="AG190" s="138">
        <v>0.75550604849376291</v>
      </c>
      <c r="AH190" s="138">
        <v>1</v>
      </c>
      <c r="AI190" s="138">
        <v>1.300620381405156</v>
      </c>
      <c r="AJ190" s="138">
        <v>6.8803164422808401</v>
      </c>
      <c r="AK190" s="138">
        <v>0</v>
      </c>
      <c r="AL190" s="138">
        <v>0.51648303978038701</v>
      </c>
      <c r="AM190" s="143">
        <v>40.648616162005844</v>
      </c>
    </row>
    <row r="191" spans="2:39" ht="13.8" x14ac:dyDescent="0.3">
      <c r="B191" s="51" t="s">
        <v>107</v>
      </c>
      <c r="C191" s="44">
        <v>0</v>
      </c>
      <c r="D191" s="44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0</v>
      </c>
      <c r="N191" s="44">
        <v>0</v>
      </c>
      <c r="O191" s="44">
        <v>0.3</v>
      </c>
      <c r="P191" s="44">
        <v>0</v>
      </c>
      <c r="Q191" s="44">
        <v>0</v>
      </c>
      <c r="R191" s="52">
        <v>0.3</v>
      </c>
      <c r="U191" s="51" t="s">
        <v>107</v>
      </c>
      <c r="V191" s="138">
        <v>0</v>
      </c>
      <c r="W191" s="138">
        <v>0</v>
      </c>
      <c r="X191" s="138">
        <v>0</v>
      </c>
      <c r="Y191" s="138">
        <v>0</v>
      </c>
      <c r="Z191" s="138">
        <v>0</v>
      </c>
      <c r="AA191" s="138">
        <v>0</v>
      </c>
      <c r="AB191" s="138">
        <v>0</v>
      </c>
      <c r="AC191" s="138">
        <v>0</v>
      </c>
      <c r="AD191" s="138">
        <v>0</v>
      </c>
      <c r="AE191" s="138">
        <v>0</v>
      </c>
      <c r="AF191" s="138">
        <v>0</v>
      </c>
      <c r="AG191" s="138">
        <v>0</v>
      </c>
      <c r="AH191" s="138">
        <v>0</v>
      </c>
      <c r="AI191" s="138">
        <v>0</v>
      </c>
      <c r="AJ191" s="138">
        <v>3.2585999999999999</v>
      </c>
      <c r="AK191" s="138">
        <v>0</v>
      </c>
      <c r="AL191" s="138">
        <v>0</v>
      </c>
      <c r="AM191" s="143">
        <v>3.2585999999999999</v>
      </c>
    </row>
    <row r="192" spans="2:39" ht="13.8" x14ac:dyDescent="0.3">
      <c r="B192" s="47" t="s">
        <v>108</v>
      </c>
      <c r="C192" s="48">
        <v>5.5</v>
      </c>
      <c r="D192" s="48">
        <v>0</v>
      </c>
      <c r="E192" s="48">
        <v>313.8</v>
      </c>
      <c r="F192" s="48">
        <v>275.2</v>
      </c>
      <c r="G192" s="48">
        <v>0</v>
      </c>
      <c r="H192" s="48">
        <v>0</v>
      </c>
      <c r="I192" s="48">
        <v>114.5</v>
      </c>
      <c r="J192" s="48">
        <v>1.8</v>
      </c>
      <c r="K192" s="48">
        <v>28</v>
      </c>
      <c r="L192" s="48">
        <v>5.6</v>
      </c>
      <c r="M192" s="48">
        <v>62.9</v>
      </c>
      <c r="N192" s="48">
        <v>1.8</v>
      </c>
      <c r="O192" s="48">
        <v>497.5</v>
      </c>
      <c r="P192" s="48">
        <v>34.5</v>
      </c>
      <c r="Q192" s="48">
        <v>2.2999999999999998</v>
      </c>
      <c r="R192" s="48">
        <v>1343.4</v>
      </c>
      <c r="U192" s="47" t="s">
        <v>108</v>
      </c>
      <c r="V192" s="141">
        <v>2.7829395451988024</v>
      </c>
      <c r="W192" s="141">
        <v>0</v>
      </c>
      <c r="X192" s="141">
        <v>75.041131073117612</v>
      </c>
      <c r="Y192" s="141">
        <v>0.24867593573446825</v>
      </c>
      <c r="Z192" s="141">
        <v>76.80807091562292</v>
      </c>
      <c r="AA192" s="141">
        <v>0</v>
      </c>
      <c r="AB192" s="141">
        <v>0</v>
      </c>
      <c r="AC192" s="141">
        <v>0</v>
      </c>
      <c r="AD192" s="141">
        <v>68.351451225836271</v>
      </c>
      <c r="AE192" s="141">
        <v>6.9833309367945162</v>
      </c>
      <c r="AF192" s="141">
        <v>87.965068287356644</v>
      </c>
      <c r="AG192" s="141">
        <v>62.842967112782397</v>
      </c>
      <c r="AH192" s="141">
        <v>157.62105211134346</v>
      </c>
      <c r="AI192" s="141">
        <v>6.3739604663613703</v>
      </c>
      <c r="AJ192" s="141">
        <v>539.18706842947859</v>
      </c>
      <c r="AK192" s="141">
        <v>62.732770394039221</v>
      </c>
      <c r="AL192" s="141">
        <v>14.45015608361355</v>
      </c>
      <c r="AM192" s="141">
        <v>1161.3886425172798</v>
      </c>
    </row>
    <row r="193" spans="2:39" ht="13.8" x14ac:dyDescent="0.3">
      <c r="B193" s="43" t="s">
        <v>109</v>
      </c>
      <c r="C193" s="44">
        <v>0</v>
      </c>
      <c r="D193" s="44">
        <v>0</v>
      </c>
      <c r="E193" s="44">
        <v>108.8</v>
      </c>
      <c r="F193" s="44">
        <v>11.8</v>
      </c>
      <c r="G193" s="44">
        <v>0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1.8</v>
      </c>
      <c r="R193" s="52">
        <v>122.4</v>
      </c>
      <c r="U193" s="43" t="s">
        <v>109</v>
      </c>
      <c r="V193" s="138">
        <v>0</v>
      </c>
      <c r="W193" s="138">
        <v>0</v>
      </c>
      <c r="X193" s="138">
        <v>82.330640948959385</v>
      </c>
      <c r="Y193" s="138">
        <v>2.1194598778069409</v>
      </c>
      <c r="Z193" s="138">
        <v>8.9820116802829233</v>
      </c>
      <c r="AA193" s="138">
        <v>0</v>
      </c>
      <c r="AB193" s="138">
        <v>0</v>
      </c>
      <c r="AC193" s="138">
        <v>0</v>
      </c>
      <c r="AD193" s="138">
        <v>0.34435996988737483</v>
      </c>
      <c r="AE193" s="138">
        <v>0</v>
      </c>
      <c r="AF193" s="138">
        <v>26.994386078959611</v>
      </c>
      <c r="AG193" s="138">
        <v>7.771086156633026</v>
      </c>
      <c r="AH193" s="138">
        <v>0</v>
      </c>
      <c r="AI193" s="138">
        <v>0</v>
      </c>
      <c r="AJ193" s="138">
        <v>0</v>
      </c>
      <c r="AK193" s="138">
        <v>0</v>
      </c>
      <c r="AL193" s="138">
        <v>30.755676878666431</v>
      </c>
      <c r="AM193" s="143">
        <v>159.29762159119571</v>
      </c>
    </row>
    <row r="194" spans="2:39" ht="13.8" x14ac:dyDescent="0.3">
      <c r="B194" s="47" t="s">
        <v>110</v>
      </c>
      <c r="C194" s="48">
        <v>5.5</v>
      </c>
      <c r="D194" s="48">
        <v>0</v>
      </c>
      <c r="E194" s="48">
        <v>422.7</v>
      </c>
      <c r="F194" s="48">
        <v>287</v>
      </c>
      <c r="G194" s="48">
        <v>0</v>
      </c>
      <c r="H194" s="48">
        <v>0</v>
      </c>
      <c r="I194" s="48">
        <v>114.5</v>
      </c>
      <c r="J194" s="48">
        <v>1.8</v>
      </c>
      <c r="K194" s="48">
        <v>28</v>
      </c>
      <c r="L194" s="48">
        <v>5.6</v>
      </c>
      <c r="M194" s="48">
        <v>62.9</v>
      </c>
      <c r="N194" s="48">
        <v>1.8</v>
      </c>
      <c r="O194" s="48">
        <v>497.5</v>
      </c>
      <c r="P194" s="48">
        <v>34.5</v>
      </c>
      <c r="Q194" s="48">
        <v>4.0999999999999996</v>
      </c>
      <c r="R194" s="48">
        <v>1465.9</v>
      </c>
      <c r="U194" s="47" t="s">
        <v>110</v>
      </c>
      <c r="V194" s="141">
        <v>2.7829395451988024</v>
      </c>
      <c r="W194" s="141">
        <v>0</v>
      </c>
      <c r="X194" s="141">
        <v>157.37177202207698</v>
      </c>
      <c r="Y194" s="141">
        <v>2.368135813541409</v>
      </c>
      <c r="Z194" s="141">
        <v>85.790082595905844</v>
      </c>
      <c r="AA194" s="141">
        <v>0</v>
      </c>
      <c r="AB194" s="141">
        <v>0</v>
      </c>
      <c r="AC194" s="141">
        <v>0</v>
      </c>
      <c r="AD194" s="141">
        <v>68.69581119572365</v>
      </c>
      <c r="AE194" s="141">
        <v>6.9833309367945162</v>
      </c>
      <c r="AF194" s="141">
        <v>114.95945436631625</v>
      </c>
      <c r="AG194" s="141">
        <v>70.614053269415422</v>
      </c>
      <c r="AH194" s="141">
        <v>157.62105211134346</v>
      </c>
      <c r="AI194" s="141">
        <v>6.3739604663613703</v>
      </c>
      <c r="AJ194" s="141">
        <v>539.18706842947859</v>
      </c>
      <c r="AK194" s="141">
        <v>62.732770394039221</v>
      </c>
      <c r="AL194" s="141">
        <v>45.205832962279985</v>
      </c>
      <c r="AM194" s="141">
        <v>1320.6862641084754</v>
      </c>
    </row>
    <row r="195" spans="2:39" x14ac:dyDescent="0.25"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-1.7319479184152442E-14</v>
      </c>
      <c r="AH195">
        <v>0</v>
      </c>
      <c r="AI195">
        <v>0</v>
      </c>
      <c r="AJ195">
        <v>0</v>
      </c>
      <c r="AK195">
        <v>-7.1054273576010019E-15</v>
      </c>
      <c r="AL195">
        <v>0</v>
      </c>
      <c r="AM195">
        <v>0</v>
      </c>
    </row>
    <row r="196" spans="2:39" x14ac:dyDescent="0.25">
      <c r="AG196" s="40"/>
    </row>
  </sheetData>
  <mergeCells count="116">
    <mergeCell ref="B162:B163"/>
    <mergeCell ref="C162:C163"/>
    <mergeCell ref="D162:D163"/>
    <mergeCell ref="E162:E163"/>
    <mergeCell ref="F162:F163"/>
    <mergeCell ref="G162:G163"/>
    <mergeCell ref="H162:H163"/>
    <mergeCell ref="I162:N162"/>
    <mergeCell ref="O162:O163"/>
    <mergeCell ref="B122:B123"/>
    <mergeCell ref="C122:C123"/>
    <mergeCell ref="D122:D123"/>
    <mergeCell ref="E122:E123"/>
    <mergeCell ref="F122:F123"/>
    <mergeCell ref="G122:G123"/>
    <mergeCell ref="H122:H123"/>
    <mergeCell ref="I122:N122"/>
    <mergeCell ref="O122:O123"/>
    <mergeCell ref="P83:P84"/>
    <mergeCell ref="Q83:Q84"/>
    <mergeCell ref="R83:R84"/>
    <mergeCell ref="U83:U84"/>
    <mergeCell ref="V83:V84"/>
    <mergeCell ref="W83:W84"/>
    <mergeCell ref="X83:X84"/>
    <mergeCell ref="Z83:Z84"/>
    <mergeCell ref="AA162:AA163"/>
    <mergeCell ref="P122:P123"/>
    <mergeCell ref="Q122:Q123"/>
    <mergeCell ref="R122:R123"/>
    <mergeCell ref="U122:U123"/>
    <mergeCell ref="V122:V123"/>
    <mergeCell ref="W122:W123"/>
    <mergeCell ref="X122:X123"/>
    <mergeCell ref="Z122:Z123"/>
    <mergeCell ref="P162:P163"/>
    <mergeCell ref="Q162:Q163"/>
    <mergeCell ref="R162:R163"/>
    <mergeCell ref="U162:U163"/>
    <mergeCell ref="V162:V163"/>
    <mergeCell ref="W162:W163"/>
    <mergeCell ref="X162:X163"/>
    <mergeCell ref="B83:B84"/>
    <mergeCell ref="C83:C84"/>
    <mergeCell ref="D83:D84"/>
    <mergeCell ref="E83:E84"/>
    <mergeCell ref="F83:F84"/>
    <mergeCell ref="G83:G84"/>
    <mergeCell ref="H83:H84"/>
    <mergeCell ref="I83:N83"/>
    <mergeCell ref="O83:O84"/>
    <mergeCell ref="U44:U45"/>
    <mergeCell ref="V44:V45"/>
    <mergeCell ref="W44:W45"/>
    <mergeCell ref="X44:X45"/>
    <mergeCell ref="Z44:Z45"/>
    <mergeCell ref="AA44:AA45"/>
    <mergeCell ref="Y44:Y45"/>
    <mergeCell ref="AB44:AB45"/>
    <mergeCell ref="AC44:AC45"/>
    <mergeCell ref="P4:P5"/>
    <mergeCell ref="Q4:Q5"/>
    <mergeCell ref="R4:R5"/>
    <mergeCell ref="B44:B45"/>
    <mergeCell ref="C44:C45"/>
    <mergeCell ref="D44:D45"/>
    <mergeCell ref="E44:E45"/>
    <mergeCell ref="F44:F45"/>
    <mergeCell ref="G44:G45"/>
    <mergeCell ref="H44:H45"/>
    <mergeCell ref="I44:N44"/>
    <mergeCell ref="O44:O45"/>
    <mergeCell ref="P44:P45"/>
    <mergeCell ref="Q44:Q45"/>
    <mergeCell ref="R44:R45"/>
    <mergeCell ref="B4:B5"/>
    <mergeCell ref="C4:C5"/>
    <mergeCell ref="D4:D5"/>
    <mergeCell ref="E4:E5"/>
    <mergeCell ref="F4:F5"/>
    <mergeCell ref="G4:G5"/>
    <mergeCell ref="H4:H5"/>
    <mergeCell ref="I4:N4"/>
    <mergeCell ref="O4:O5"/>
    <mergeCell ref="AJ44:AJ45"/>
    <mergeCell ref="AK44:AK45"/>
    <mergeCell ref="AL44:AL45"/>
    <mergeCell ref="AM44:AM45"/>
    <mergeCell ref="Y83:Y84"/>
    <mergeCell ref="AB83:AB84"/>
    <mergeCell ref="AC83:AC84"/>
    <mergeCell ref="AD83:AI83"/>
    <mergeCell ref="AJ83:AJ84"/>
    <mergeCell ref="AK83:AK84"/>
    <mergeCell ref="AL83:AL84"/>
    <mergeCell ref="AM83:AM84"/>
    <mergeCell ref="AA83:AA84"/>
    <mergeCell ref="AD44:AI44"/>
    <mergeCell ref="Y122:Y123"/>
    <mergeCell ref="AB122:AB123"/>
    <mergeCell ref="AC122:AC123"/>
    <mergeCell ref="AD122:AI122"/>
    <mergeCell ref="AJ122:AJ123"/>
    <mergeCell ref="AK122:AK123"/>
    <mergeCell ref="AL122:AL123"/>
    <mergeCell ref="AM122:AM123"/>
    <mergeCell ref="Y162:Y163"/>
    <mergeCell ref="AB162:AB163"/>
    <mergeCell ref="AC162:AC163"/>
    <mergeCell ref="AD162:AI162"/>
    <mergeCell ref="AL162:AL163"/>
    <mergeCell ref="AM162:AM163"/>
    <mergeCell ref="AA122:AA123"/>
    <mergeCell ref="AJ162:AJ163"/>
    <mergeCell ref="AK162:AK163"/>
    <mergeCell ref="Z162:Z163"/>
  </mergeCells>
  <conditionalFormatting sqref="I5:M5 O27:R27 C27:H27 C13:R13 V85:X115 AB107:AL115 AB106:AC106 AB86:AL105 Z85:Z115 V124:X154 AB146:AL154 AB145:AC145 AB125:AL144 Z124:Z154 V164:X194 AB186:AL194 AB185:AC185 AB165:AL184 Z164:Z194">
    <cfRule type="cellIs" priority="8" operator="equal">
      <formula>0</formula>
    </cfRule>
  </conditionalFormatting>
  <conditionalFormatting sqref="N5">
    <cfRule type="cellIs" priority="9" operator="equal">
      <formula>0</formula>
    </cfRule>
  </conditionalFormatting>
  <conditionalFormatting sqref="I27">
    <cfRule type="cellIs" priority="10" operator="equal">
      <formula>0</formula>
    </cfRule>
  </conditionalFormatting>
  <conditionalFormatting sqref="J27">
    <cfRule type="cellIs" priority="11" operator="equal">
      <formula>0</formula>
    </cfRule>
  </conditionalFormatting>
  <conditionalFormatting sqref="K27">
    <cfRule type="cellIs" priority="12" operator="equal">
      <formula>0</formula>
    </cfRule>
  </conditionalFormatting>
  <conditionalFormatting sqref="L27">
    <cfRule type="cellIs" priority="13" operator="equal">
      <formula>0</formula>
    </cfRule>
  </conditionalFormatting>
  <conditionalFormatting sqref="M27">
    <cfRule type="cellIs" priority="14" operator="equal">
      <formula>0</formula>
    </cfRule>
  </conditionalFormatting>
  <conditionalFormatting sqref="N27">
    <cfRule type="cellIs" priority="15" operator="equal">
      <formula>0</formula>
    </cfRule>
  </conditionalFormatting>
  <conditionalFormatting sqref="Q7:Q8 Q11 F7:F8 C11:H11">
    <cfRule type="cellIs" priority="16" operator="equal">
      <formula>0</formula>
    </cfRule>
  </conditionalFormatting>
  <conditionalFormatting sqref="C7:D8 G7:H8">
    <cfRule type="cellIs" priority="17" operator="equal">
      <formula>0</formula>
    </cfRule>
  </conditionalFormatting>
  <conditionalFormatting sqref="E7:E8">
    <cfRule type="cellIs" priority="18" operator="equal">
      <formula>0</formula>
    </cfRule>
  </conditionalFormatting>
  <conditionalFormatting sqref="I11">
    <cfRule type="cellIs" priority="19" operator="equal">
      <formula>0</formula>
    </cfRule>
  </conditionalFormatting>
  <conditionalFormatting sqref="I7:I8">
    <cfRule type="cellIs" priority="20" operator="equal">
      <formula>0</formula>
    </cfRule>
  </conditionalFormatting>
  <conditionalFormatting sqref="J11">
    <cfRule type="cellIs" priority="21" operator="equal">
      <formula>0</formula>
    </cfRule>
  </conditionalFormatting>
  <conditionalFormatting sqref="J7:J8">
    <cfRule type="cellIs" priority="22" operator="equal">
      <formula>0</formula>
    </cfRule>
  </conditionalFormatting>
  <conditionalFormatting sqref="K11">
    <cfRule type="cellIs" priority="23" operator="equal">
      <formula>0</formula>
    </cfRule>
  </conditionalFormatting>
  <conditionalFormatting sqref="K7:K8">
    <cfRule type="cellIs" priority="24" operator="equal">
      <formula>0</formula>
    </cfRule>
  </conditionalFormatting>
  <conditionalFormatting sqref="L11">
    <cfRule type="cellIs" priority="25" operator="equal">
      <formula>0</formula>
    </cfRule>
  </conditionalFormatting>
  <conditionalFormatting sqref="L7:L8">
    <cfRule type="cellIs" priority="26" operator="equal">
      <formula>0</formula>
    </cfRule>
  </conditionalFormatting>
  <conditionalFormatting sqref="M11">
    <cfRule type="cellIs" priority="27" operator="equal">
      <formula>0</formula>
    </cfRule>
  </conditionalFormatting>
  <conditionalFormatting sqref="M7:M8">
    <cfRule type="cellIs" priority="28" operator="equal">
      <formula>0</formula>
    </cfRule>
  </conditionalFormatting>
  <conditionalFormatting sqref="N11">
    <cfRule type="cellIs" priority="29" operator="equal">
      <formula>0</formula>
    </cfRule>
  </conditionalFormatting>
  <conditionalFormatting sqref="N7:N8">
    <cfRule type="cellIs" priority="30" operator="equal">
      <formula>0</formula>
    </cfRule>
  </conditionalFormatting>
  <conditionalFormatting sqref="C7:N8 C11:N11 Q11 Q7:Q8 V107:X115 AB86:AL91 V85:X91 Z85:Z91 V93:X105 Z107:Z115 AB107:AL115 Z93:Z105 AB93:AL105 V146:X154 AB125:AL130 V124:X130 Z124:Z130 V132:X144 Z146:Z154 AB146:AL154 Z132:Z144 AB132:AL144 V186:X194 AB165:AL170 V164:X170 Z164:Z170 V172:X184 Z186:Z194 AB186:AL194 Z172:Z184 AB172:AL184">
    <cfRule type="expression" priority="31">
      <formula>LEN(TRIM(C7))=0</formula>
    </cfRule>
  </conditionalFormatting>
  <conditionalFormatting sqref="C6:F6 Q6 O6:P11">
    <cfRule type="cellIs" priority="32" operator="equal">
      <formula>0</formula>
    </cfRule>
  </conditionalFormatting>
  <conditionalFormatting sqref="G6">
    <cfRule type="cellIs" priority="33" operator="equal">
      <formula>0</formula>
    </cfRule>
  </conditionalFormatting>
  <conditionalFormatting sqref="H6">
    <cfRule type="cellIs" priority="34" operator="equal">
      <formula>0</formula>
    </cfRule>
  </conditionalFormatting>
  <conditionalFormatting sqref="K6:N6">
    <cfRule type="cellIs" priority="35" operator="equal">
      <formula>0</formula>
    </cfRule>
  </conditionalFormatting>
  <conditionalFormatting sqref="I6">
    <cfRule type="cellIs" priority="36" operator="equal">
      <formula>0</formula>
    </cfRule>
  </conditionalFormatting>
  <conditionalFormatting sqref="J6">
    <cfRule type="cellIs" priority="37" operator="equal">
      <formula>0</formula>
    </cfRule>
  </conditionalFormatting>
  <conditionalFormatting sqref="C6:O6 O7:O11 Q6 P6:P11">
    <cfRule type="expression" priority="38">
      <formula>LEN(TRIM(C6))=0</formula>
    </cfRule>
  </conditionalFormatting>
  <conditionalFormatting sqref="R6:R11">
    <cfRule type="cellIs" priority="39" operator="equal">
      <formula>0</formula>
    </cfRule>
  </conditionalFormatting>
  <conditionalFormatting sqref="R6:R11">
    <cfRule type="expression" priority="40">
      <formula>LEN(TRIM(R6))=0</formula>
    </cfRule>
  </conditionalFormatting>
  <conditionalFormatting sqref="C9:N10 Q9:Q10">
    <cfRule type="cellIs" priority="41" operator="equal">
      <formula>0</formula>
    </cfRule>
  </conditionalFormatting>
  <conditionalFormatting sqref="I9:I10">
    <cfRule type="cellIs" priority="42" operator="equal">
      <formula>0</formula>
    </cfRule>
  </conditionalFormatting>
  <conditionalFormatting sqref="J9:J10">
    <cfRule type="cellIs" priority="43" operator="equal">
      <formula>0</formula>
    </cfRule>
  </conditionalFormatting>
  <conditionalFormatting sqref="K9:K10">
    <cfRule type="cellIs" priority="44" operator="equal">
      <formula>0</formula>
    </cfRule>
  </conditionalFormatting>
  <conditionalFormatting sqref="L9:L10">
    <cfRule type="cellIs" priority="45" operator="equal">
      <formula>0</formula>
    </cfRule>
  </conditionalFormatting>
  <conditionalFormatting sqref="M9:M10">
    <cfRule type="cellIs" priority="46" operator="equal">
      <formula>0</formula>
    </cfRule>
  </conditionalFormatting>
  <conditionalFormatting sqref="N9:N10">
    <cfRule type="cellIs" priority="47" operator="equal">
      <formula>0</formula>
    </cfRule>
  </conditionalFormatting>
  <conditionalFormatting sqref="C9:N10 Q9:Q10">
    <cfRule type="expression" priority="48">
      <formula>LEN(TRIM(C9))=0</formula>
    </cfRule>
  </conditionalFormatting>
  <conditionalFormatting sqref="K9:K10">
    <cfRule type="cellIs" priority="49" operator="equal">
      <formula>0</formula>
    </cfRule>
  </conditionalFormatting>
  <conditionalFormatting sqref="L9:L10">
    <cfRule type="cellIs" priority="50" operator="equal">
      <formula>0</formula>
    </cfRule>
  </conditionalFormatting>
  <conditionalFormatting sqref="M9:N9">
    <cfRule type="cellIs" priority="51" operator="equal">
      <formula>0</formula>
    </cfRule>
  </conditionalFormatting>
  <conditionalFormatting sqref="M10:N10">
    <cfRule type="cellIs" priority="52" operator="equal">
      <formula>0</formula>
    </cfRule>
  </conditionalFormatting>
  <conditionalFormatting sqref="C14:P16">
    <cfRule type="cellIs" priority="53" operator="equal">
      <formula>0</formula>
    </cfRule>
  </conditionalFormatting>
  <conditionalFormatting sqref="C14:P16">
    <cfRule type="expression" priority="54">
      <formula>LEN(TRIM(C14))=0</formula>
    </cfRule>
  </conditionalFormatting>
  <conditionalFormatting sqref="C24:P25 C19:P20">
    <cfRule type="cellIs" priority="55" operator="equal">
      <formula>0</formula>
    </cfRule>
  </conditionalFormatting>
  <conditionalFormatting sqref="C23:P25">
    <cfRule type="cellIs" priority="56" operator="equal">
      <formula>0</formula>
    </cfRule>
  </conditionalFormatting>
  <conditionalFormatting sqref="C19:P20 C23:P25">
    <cfRule type="expression" priority="57">
      <formula>LEN(TRIM(C19))=0</formula>
    </cfRule>
  </conditionalFormatting>
  <conditionalFormatting sqref="C17:P18">
    <cfRule type="cellIs" priority="58" operator="equal">
      <formula>0</formula>
    </cfRule>
  </conditionalFormatting>
  <conditionalFormatting sqref="C17:P18">
    <cfRule type="expression" priority="59">
      <formula>LEN(TRIM(C17))=0</formula>
    </cfRule>
  </conditionalFormatting>
  <conditionalFormatting sqref="Q14:Q20 Q23:Q25">
    <cfRule type="cellIs" priority="60" operator="equal">
      <formula>0</formula>
    </cfRule>
  </conditionalFormatting>
  <conditionalFormatting sqref="Q14:Q20 Q23:Q25">
    <cfRule type="expression" priority="61">
      <formula>LEN(TRIM(Q14))=0</formula>
    </cfRule>
  </conditionalFormatting>
  <conditionalFormatting sqref="R14:R25">
    <cfRule type="cellIs" priority="62" operator="equal">
      <formula>0</formula>
    </cfRule>
  </conditionalFormatting>
  <conditionalFormatting sqref="R14:R25">
    <cfRule type="expression" priority="63">
      <formula>LEN(TRIM(R14))=0</formula>
    </cfRule>
  </conditionalFormatting>
  <conditionalFormatting sqref="C21:P22">
    <cfRule type="cellIs" priority="64" operator="equal">
      <formula>0</formula>
    </cfRule>
  </conditionalFormatting>
  <conditionalFormatting sqref="C21:P22">
    <cfRule type="expression" priority="65">
      <formula>LEN(TRIM(C21))=0</formula>
    </cfRule>
  </conditionalFormatting>
  <conditionalFormatting sqref="Q21:Q22">
    <cfRule type="cellIs" priority="66" operator="equal">
      <formula>0</formula>
    </cfRule>
  </conditionalFormatting>
  <conditionalFormatting sqref="Q21:Q22">
    <cfRule type="expression" priority="67">
      <formula>LEN(TRIM(Q21))=0</formula>
    </cfRule>
  </conditionalFormatting>
  <conditionalFormatting sqref="C28:R33">
    <cfRule type="cellIs" priority="68" operator="equal">
      <formula>0</formula>
    </cfRule>
  </conditionalFormatting>
  <conditionalFormatting sqref="C28:R33">
    <cfRule type="expression" priority="69">
      <formula>LEN(TRIM(C28))=0</formula>
    </cfRule>
  </conditionalFormatting>
  <conditionalFormatting sqref="R35">
    <cfRule type="cellIs" priority="70" operator="equal">
      <formula>0</formula>
    </cfRule>
  </conditionalFormatting>
  <conditionalFormatting sqref="C35:R35">
    <cfRule type="cellIs" priority="71" operator="equal">
      <formula>0</formula>
    </cfRule>
  </conditionalFormatting>
  <conditionalFormatting sqref="C35:R35">
    <cfRule type="expression" priority="72">
      <formula>LEN(TRIM(C35))=0</formula>
    </cfRule>
  </conditionalFormatting>
  <conditionalFormatting sqref="C35:Q35">
    <cfRule type="cellIs" priority="73" operator="equal">
      <formula>0</formula>
    </cfRule>
  </conditionalFormatting>
  <conditionalFormatting sqref="C12:R12">
    <cfRule type="cellIs" priority="74" operator="equal">
      <formula>0</formula>
    </cfRule>
  </conditionalFormatting>
  <conditionalFormatting sqref="C12:R12">
    <cfRule type="expression" priority="75">
      <formula>LEN(TRIM(C12))=0</formula>
    </cfRule>
  </conditionalFormatting>
  <conditionalFormatting sqref="C26:R26">
    <cfRule type="cellIs" priority="76" operator="equal">
      <formula>0</formula>
    </cfRule>
  </conditionalFormatting>
  <conditionalFormatting sqref="C26:R26">
    <cfRule type="expression" priority="77">
      <formula>LEN(TRIM(C26))=0</formula>
    </cfRule>
  </conditionalFormatting>
  <conditionalFormatting sqref="C34:R34">
    <cfRule type="cellIs" priority="78" operator="equal">
      <formula>0</formula>
    </cfRule>
  </conditionalFormatting>
  <conditionalFormatting sqref="C34:R34">
    <cfRule type="expression" priority="79">
      <formula>LEN(TRIM(C34))=0</formula>
    </cfRule>
  </conditionalFormatting>
  <conditionalFormatting sqref="C36:R36">
    <cfRule type="cellIs" priority="80" operator="equal">
      <formula>0</formula>
    </cfRule>
  </conditionalFormatting>
  <conditionalFormatting sqref="C36:R36">
    <cfRule type="expression" priority="81">
      <formula>LEN(TRIM(C36))=0</formula>
    </cfRule>
  </conditionalFormatting>
  <conditionalFormatting sqref="I45:M45 AD45:AH45">
    <cfRule type="cellIs" priority="82" operator="equal">
      <formula>0</formula>
    </cfRule>
  </conditionalFormatting>
  <conditionalFormatting sqref="N45 AI45">
    <cfRule type="cellIs" priority="83" operator="equal">
      <formula>0</formula>
    </cfRule>
  </conditionalFormatting>
  <conditionalFormatting sqref="R76 R46:R74">
    <cfRule type="cellIs" priority="84" operator="equal">
      <formula>0</formula>
    </cfRule>
  </conditionalFormatting>
  <conditionalFormatting sqref="R75">
    <cfRule type="cellIs" priority="85" operator="equal">
      <formula>0</formula>
    </cfRule>
  </conditionalFormatting>
  <conditionalFormatting sqref="R68:R76 R46:R52 R54:R66">
    <cfRule type="expression" priority="86">
      <formula>LEN(TRIM(R46))=0</formula>
    </cfRule>
  </conditionalFormatting>
  <conditionalFormatting sqref="C76:Q76 O67:Q67 C67:H67 C68:Q74 C66:Q66 C47:Q53 C46:F46 K46:L46 O46:Q46">
    <cfRule type="cellIs" priority="87" operator="equal">
      <formula>0</formula>
    </cfRule>
  </conditionalFormatting>
  <conditionalFormatting sqref="O46:O48">
    <cfRule type="cellIs" priority="88" operator="equal">
      <formula>0</formula>
    </cfRule>
  </conditionalFormatting>
  <conditionalFormatting sqref="O46:Q46 K46:L46 C47:Q48">
    <cfRule type="cellIs" priority="89" operator="equal">
      <formula>0</formula>
    </cfRule>
  </conditionalFormatting>
  <conditionalFormatting sqref="E47:E48">
    <cfRule type="cellIs" priority="90" operator="equal">
      <formula>0</formula>
    </cfRule>
  </conditionalFormatting>
  <conditionalFormatting sqref="K46:L46">
    <cfRule type="cellIs" priority="91" operator="equal">
      <formula>0</formula>
    </cfRule>
  </conditionalFormatting>
  <conditionalFormatting sqref="I49:I51 I67">
    <cfRule type="cellIs" priority="92" operator="equal">
      <formula>0</formula>
    </cfRule>
  </conditionalFormatting>
  <conditionalFormatting sqref="I47:I48">
    <cfRule type="cellIs" priority="93" operator="equal">
      <formula>0</formula>
    </cfRule>
  </conditionalFormatting>
  <conditionalFormatting sqref="J49:J51 J67">
    <cfRule type="cellIs" priority="94" operator="equal">
      <formula>0</formula>
    </cfRule>
  </conditionalFormatting>
  <conditionalFormatting sqref="J47:J48">
    <cfRule type="cellIs" priority="95" operator="equal">
      <formula>0</formula>
    </cfRule>
  </conditionalFormatting>
  <conditionalFormatting sqref="K49:K51 K67">
    <cfRule type="cellIs" priority="96" operator="equal">
      <formula>0</formula>
    </cfRule>
  </conditionalFormatting>
  <conditionalFormatting sqref="K46:K48">
    <cfRule type="cellIs" priority="97" operator="equal">
      <formula>0</formula>
    </cfRule>
  </conditionalFormatting>
  <conditionalFormatting sqref="L49:L51 L67">
    <cfRule type="cellIs" priority="98" operator="equal">
      <formula>0</formula>
    </cfRule>
  </conditionalFormatting>
  <conditionalFormatting sqref="L46:L48">
    <cfRule type="cellIs" priority="99" operator="equal">
      <formula>0</formula>
    </cfRule>
  </conditionalFormatting>
  <conditionalFormatting sqref="M49:M51 M67">
    <cfRule type="cellIs" priority="100" operator="equal">
      <formula>0</formula>
    </cfRule>
  </conditionalFormatting>
  <conditionalFormatting sqref="M47:M48">
    <cfRule type="cellIs" priority="101" operator="equal">
      <formula>0</formula>
    </cfRule>
  </conditionalFormatting>
  <conditionalFormatting sqref="N49:N51 N67">
    <cfRule type="cellIs" priority="102" operator="equal">
      <formula>0</formula>
    </cfRule>
  </conditionalFormatting>
  <conditionalFormatting sqref="N47:N48">
    <cfRule type="cellIs" priority="103" operator="equal">
      <formula>0</formula>
    </cfRule>
  </conditionalFormatting>
  <conditionalFormatting sqref="C75:Q75">
    <cfRule type="cellIs" priority="104" operator="equal">
      <formula>0</formula>
    </cfRule>
  </conditionalFormatting>
  <conditionalFormatting sqref="C68:Q76 C66:Q66 C47:Q52 C46:F46 K46:L46 O46:Q46">
    <cfRule type="expression" priority="105">
      <formula>LEN(TRIM(C46))=0</formula>
    </cfRule>
  </conditionalFormatting>
  <conditionalFormatting sqref="C75:Q75">
    <cfRule type="cellIs" priority="106" operator="equal">
      <formula>0</formula>
    </cfRule>
  </conditionalFormatting>
  <conditionalFormatting sqref="K49:K50">
    <cfRule type="cellIs" priority="107" operator="equal">
      <formula>0</formula>
    </cfRule>
  </conditionalFormatting>
  <conditionalFormatting sqref="L49:L50">
    <cfRule type="cellIs" priority="108" operator="equal">
      <formula>0</formula>
    </cfRule>
  </conditionalFormatting>
  <conditionalFormatting sqref="M49:N49">
    <cfRule type="cellIs" priority="109" operator="equal">
      <formula>0</formula>
    </cfRule>
  </conditionalFormatting>
  <conditionalFormatting sqref="M50:N50">
    <cfRule type="cellIs" priority="110" operator="equal">
      <formula>0</formula>
    </cfRule>
  </conditionalFormatting>
  <conditionalFormatting sqref="C54:Q65">
    <cfRule type="cellIs" priority="111" operator="equal">
      <formula>0</formula>
    </cfRule>
  </conditionalFormatting>
  <conditionalFormatting sqref="C54:Q65">
    <cfRule type="expression" priority="112">
      <formula>LEN(TRIM(C54))=0</formula>
    </cfRule>
  </conditionalFormatting>
  <conditionalFormatting sqref="G46">
    <cfRule type="cellIs" priority="113" operator="equal">
      <formula>0</formula>
    </cfRule>
  </conditionalFormatting>
  <conditionalFormatting sqref="H46">
    <cfRule type="cellIs" priority="114" operator="equal">
      <formula>0</formula>
    </cfRule>
  </conditionalFormatting>
  <conditionalFormatting sqref="I46:J46">
    <cfRule type="cellIs" priority="115" operator="equal">
      <formula>0</formula>
    </cfRule>
  </conditionalFormatting>
  <conditionalFormatting sqref="J46">
    <cfRule type="cellIs" priority="116" operator="equal">
      <formula>0</formula>
    </cfRule>
  </conditionalFormatting>
  <conditionalFormatting sqref="G46:J46">
    <cfRule type="expression" priority="117">
      <formula>LEN(TRIM(G46))=0</formula>
    </cfRule>
  </conditionalFormatting>
  <conditionalFormatting sqref="M46:N46">
    <cfRule type="cellIs" priority="118" operator="equal">
      <formula>0</formula>
    </cfRule>
  </conditionalFormatting>
  <conditionalFormatting sqref="M46:N46">
    <cfRule type="cellIs" priority="119" operator="equal">
      <formula>0</formula>
    </cfRule>
  </conditionalFormatting>
  <conditionalFormatting sqref="M46:N46">
    <cfRule type="expression" priority="120">
      <formula>LEN(TRIM(M46))=0</formula>
    </cfRule>
  </conditionalFormatting>
  <conditionalFormatting sqref="I84:M84">
    <cfRule type="cellIs" priority="121" operator="equal">
      <formula>0</formula>
    </cfRule>
  </conditionalFormatting>
  <conditionalFormatting sqref="N84">
    <cfRule type="cellIs" priority="122" operator="equal">
      <formula>0</formula>
    </cfRule>
  </conditionalFormatting>
  <conditionalFormatting sqref="R115 R85:R113 AM115 AM85:AM113">
    <cfRule type="cellIs" priority="123" operator="equal">
      <formula>0</formula>
    </cfRule>
  </conditionalFormatting>
  <conditionalFormatting sqref="R114 AM114">
    <cfRule type="cellIs" priority="124" operator="equal">
      <formula>0</formula>
    </cfRule>
  </conditionalFormatting>
  <conditionalFormatting sqref="R107:R115 R85:R91 R93:R105 AM107:AM115 AM85:AM91 AM93:AM105">
    <cfRule type="expression" priority="125">
      <formula>LEN(TRIM(R85))=0</formula>
    </cfRule>
  </conditionalFormatting>
  <conditionalFormatting sqref="C115:Q115 O106:Q106 C106:H106 C107:Q113 C105:Q105 C86:Q92 C85:F85 K85:L85 O85:Q85 AJ106:AL106 AF85:AG85 AJ85:AL85">
    <cfRule type="cellIs" priority="126" operator="equal">
      <formula>0</formula>
    </cfRule>
  </conditionalFormatting>
  <conditionalFormatting sqref="O85:O87 AJ85:AJ87">
    <cfRule type="cellIs" priority="127" operator="equal">
      <formula>0</formula>
    </cfRule>
  </conditionalFormatting>
  <conditionalFormatting sqref="O85:Q85 K85:L85 C86:Q87 AJ85:AL85 AF85:AG85">
    <cfRule type="cellIs" priority="128" operator="equal">
      <formula>0</formula>
    </cfRule>
  </conditionalFormatting>
  <conditionalFormatting sqref="E86:E87 X86:X87">
    <cfRule type="cellIs" priority="129" operator="equal">
      <formula>0</formula>
    </cfRule>
  </conditionalFormatting>
  <conditionalFormatting sqref="K85:L85 AF85:AG85">
    <cfRule type="cellIs" priority="130" operator="equal">
      <formula>0</formula>
    </cfRule>
  </conditionalFormatting>
  <conditionalFormatting sqref="I88:I90 I106 AD88:AD90 AD106">
    <cfRule type="cellIs" priority="131" operator="equal">
      <formula>0</formula>
    </cfRule>
  </conditionalFormatting>
  <conditionalFormatting sqref="I86:I87 AD86:AD87">
    <cfRule type="cellIs" priority="132" operator="equal">
      <formula>0</formula>
    </cfRule>
  </conditionalFormatting>
  <conditionalFormatting sqref="J88:J90 J106 AE88:AE90 AE106">
    <cfRule type="cellIs" priority="133" operator="equal">
      <formula>0</formula>
    </cfRule>
  </conditionalFormatting>
  <conditionalFormatting sqref="J86:J87 AE86:AE87">
    <cfRule type="cellIs" priority="134" operator="equal">
      <formula>0</formula>
    </cfRule>
  </conditionalFormatting>
  <conditionalFormatting sqref="K88:K90 K106 AF88:AF90 AF106">
    <cfRule type="cellIs" priority="135" operator="equal">
      <formula>0</formula>
    </cfRule>
  </conditionalFormatting>
  <conditionalFormatting sqref="K85:K87 AF85:AF87">
    <cfRule type="cellIs" priority="136" operator="equal">
      <formula>0</formula>
    </cfRule>
  </conditionalFormatting>
  <conditionalFormatting sqref="L88:L90 L106 AG88:AG90 AG106">
    <cfRule type="cellIs" priority="137" operator="equal">
      <formula>0</formula>
    </cfRule>
  </conditionalFormatting>
  <conditionalFormatting sqref="L85:L87 AG85:AG87">
    <cfRule type="cellIs" priority="138" operator="equal">
      <formula>0</formula>
    </cfRule>
  </conditionalFormatting>
  <conditionalFormatting sqref="M88:M90 M106 AH88:AH90 AH106">
    <cfRule type="cellIs" priority="139" operator="equal">
      <formula>0</formula>
    </cfRule>
  </conditionalFormatting>
  <conditionalFormatting sqref="M86:M87 AH86:AH87">
    <cfRule type="cellIs" priority="140" operator="equal">
      <formula>0</formula>
    </cfRule>
  </conditionalFormatting>
  <conditionalFormatting sqref="N88:N90 N106 AI88:AI90 AI106">
    <cfRule type="cellIs" priority="141" operator="equal">
      <formula>0</formula>
    </cfRule>
  </conditionalFormatting>
  <conditionalFormatting sqref="N86:N87 AI86:AI87">
    <cfRule type="cellIs" priority="142" operator="equal">
      <formula>0</formula>
    </cfRule>
  </conditionalFormatting>
  <conditionalFormatting sqref="C114:Q114">
    <cfRule type="cellIs" priority="143" operator="equal">
      <formula>0</formula>
    </cfRule>
  </conditionalFormatting>
  <conditionalFormatting sqref="C107:Q115 C105:Q105 C86:Q91 C85:F85 K85:L85 O85:Q85 AF85:AG85 AJ85:AL85">
    <cfRule type="expression" priority="144">
      <formula>LEN(TRIM(C85))=0</formula>
    </cfRule>
  </conditionalFormatting>
  <conditionalFormatting sqref="C114:Q114">
    <cfRule type="cellIs" priority="145" operator="equal">
      <formula>0</formula>
    </cfRule>
  </conditionalFormatting>
  <conditionalFormatting sqref="K88:K89 AF88:AF89">
    <cfRule type="cellIs" priority="146" operator="equal">
      <formula>0</formula>
    </cfRule>
  </conditionalFormatting>
  <conditionalFormatting sqref="L88:L89 AG88:AG89">
    <cfRule type="cellIs" priority="147" operator="equal">
      <formula>0</formula>
    </cfRule>
  </conditionalFormatting>
  <conditionalFormatting sqref="M88:N88 AH88:AI88">
    <cfRule type="cellIs" priority="148" operator="equal">
      <formula>0</formula>
    </cfRule>
  </conditionalFormatting>
  <conditionalFormatting sqref="M89:N89 AH89:AI89">
    <cfRule type="cellIs" priority="149" operator="equal">
      <formula>0</formula>
    </cfRule>
  </conditionalFormatting>
  <conditionalFormatting sqref="C93:Q104">
    <cfRule type="cellIs" priority="150" operator="equal">
      <formula>0</formula>
    </cfRule>
  </conditionalFormatting>
  <conditionalFormatting sqref="C93:Q104">
    <cfRule type="expression" priority="151">
      <formula>LEN(TRIM(C93))=0</formula>
    </cfRule>
  </conditionalFormatting>
  <conditionalFormatting sqref="G85 AB85">
    <cfRule type="cellIs" priority="152" operator="equal">
      <formula>0</formula>
    </cfRule>
  </conditionalFormatting>
  <conditionalFormatting sqref="H85 AC85">
    <cfRule type="cellIs" priority="153" operator="equal">
      <formula>0</formula>
    </cfRule>
  </conditionalFormatting>
  <conditionalFormatting sqref="I85:J85 AD85:AE85">
    <cfRule type="cellIs" priority="154" operator="equal">
      <formula>0</formula>
    </cfRule>
  </conditionalFormatting>
  <conditionalFormatting sqref="J85 AE85">
    <cfRule type="cellIs" priority="155" operator="equal">
      <formula>0</formula>
    </cfRule>
  </conditionalFormatting>
  <conditionalFormatting sqref="G85:J85 AB85:AE85">
    <cfRule type="expression" priority="156">
      <formula>LEN(TRIM(G85))=0</formula>
    </cfRule>
  </conditionalFormatting>
  <conditionalFormatting sqref="M85:N85 AH85:AI85">
    <cfRule type="cellIs" priority="157" operator="equal">
      <formula>0</formula>
    </cfRule>
  </conditionalFormatting>
  <conditionalFormatting sqref="M85:N85 AH85:AI85">
    <cfRule type="cellIs" priority="158" operator="equal">
      <formula>0</formula>
    </cfRule>
  </conditionalFormatting>
  <conditionalFormatting sqref="M85:N85 AH85:AI85">
    <cfRule type="expression" priority="159">
      <formula>LEN(TRIM(M85))=0</formula>
    </cfRule>
  </conditionalFormatting>
  <conditionalFormatting sqref="R129:R131 R144:R152 AM129:AM131 AM144:AM152">
    <cfRule type="cellIs" priority="160" operator="equal">
      <formula>0</formula>
    </cfRule>
  </conditionalFormatting>
  <conditionalFormatting sqref="R144 AM144">
    <cfRule type="expression" priority="161">
      <formula>LEN(TRIM(R144))=0</formula>
    </cfRule>
  </conditionalFormatting>
  <conditionalFormatting sqref="I123:M123">
    <cfRule type="cellIs" priority="162" operator="equal">
      <formula>0</formula>
    </cfRule>
  </conditionalFormatting>
  <conditionalFormatting sqref="N123">
    <cfRule type="cellIs" priority="163" operator="equal">
      <formula>0</formula>
    </cfRule>
  </conditionalFormatting>
  <conditionalFormatting sqref="R154 R124:R126 AM154 AM124:AM126">
    <cfRule type="cellIs" priority="164" operator="equal">
      <formula>0</formula>
    </cfRule>
  </conditionalFormatting>
  <conditionalFormatting sqref="R153 AM153">
    <cfRule type="cellIs" priority="165" operator="equal">
      <formula>0</formula>
    </cfRule>
  </conditionalFormatting>
  <conditionalFormatting sqref="R146:R154 R124:R126 R129:R130 AM146:AM154 AM124:AM126 AM129:AM130">
    <cfRule type="expression" priority="166">
      <formula>LEN(TRIM(R124))=0</formula>
    </cfRule>
  </conditionalFormatting>
  <conditionalFormatting sqref="R127:R128 AM127:AM128">
    <cfRule type="cellIs" priority="167" operator="equal">
      <formula>0</formula>
    </cfRule>
  </conditionalFormatting>
  <conditionalFormatting sqref="R127:R128 AM127:AM128">
    <cfRule type="expression" priority="168">
      <formula>LEN(TRIM(R127))=0</formula>
    </cfRule>
  </conditionalFormatting>
  <conditionalFormatting sqref="R132:R143 AM132:AM143">
    <cfRule type="cellIs" priority="169" operator="equal">
      <formula>0</formula>
    </cfRule>
  </conditionalFormatting>
  <conditionalFormatting sqref="R132:R143 AM132:AM143">
    <cfRule type="expression" priority="170">
      <formula>LEN(TRIM(R132))=0</formula>
    </cfRule>
  </conditionalFormatting>
  <conditionalFormatting sqref="C154:Q154 O145:Q145 C145:H145 C146:Q152 C144:Q144 C125:Q131 C124:F124 K124:L124 O124:Q124 AJ145:AL145 AF124:AG124 AJ124:AL124">
    <cfRule type="cellIs" priority="171" operator="equal">
      <formula>0</formula>
    </cfRule>
  </conditionalFormatting>
  <conditionalFormatting sqref="O124:O126 AJ124:AJ126">
    <cfRule type="cellIs" priority="172" operator="equal">
      <formula>0</formula>
    </cfRule>
  </conditionalFormatting>
  <conditionalFormatting sqref="O124:Q124 K124:L124 C125:Q126 AJ124:AL124 AF124:AG124">
    <cfRule type="cellIs" priority="173" operator="equal">
      <formula>0</formula>
    </cfRule>
  </conditionalFormatting>
  <conditionalFormatting sqref="E125:E126 X125:X126">
    <cfRule type="cellIs" priority="174" operator="equal">
      <formula>0</formula>
    </cfRule>
  </conditionalFormatting>
  <conditionalFormatting sqref="K124:L124 AF124:AG124">
    <cfRule type="cellIs" priority="175" operator="equal">
      <formula>0</formula>
    </cfRule>
  </conditionalFormatting>
  <conditionalFormatting sqref="I127:I129 I145 AD127:AD129 AD145">
    <cfRule type="cellIs" priority="176" operator="equal">
      <formula>0</formula>
    </cfRule>
  </conditionalFormatting>
  <conditionalFormatting sqref="I125:I126 AD125:AD126">
    <cfRule type="cellIs" priority="177" operator="equal">
      <formula>0</formula>
    </cfRule>
  </conditionalFormatting>
  <conditionalFormatting sqref="J127:J129 J145 AE127:AE129 AE145">
    <cfRule type="cellIs" priority="178" operator="equal">
      <formula>0</formula>
    </cfRule>
  </conditionalFormatting>
  <conditionalFormatting sqref="J125:J126 AE125:AE126">
    <cfRule type="cellIs" priority="179" operator="equal">
      <formula>0</formula>
    </cfRule>
  </conditionalFormatting>
  <conditionalFormatting sqref="K127:K129 K145 AF127:AF129 AF145">
    <cfRule type="cellIs" priority="180" operator="equal">
      <formula>0</formula>
    </cfRule>
  </conditionalFormatting>
  <conditionalFormatting sqref="K124:K126 AF124:AF126">
    <cfRule type="cellIs" priority="181" operator="equal">
      <formula>0</formula>
    </cfRule>
  </conditionalFormatting>
  <conditionalFormatting sqref="L127:L129 L145 AG127:AG129 AG145">
    <cfRule type="cellIs" priority="182" operator="equal">
      <formula>0</formula>
    </cfRule>
  </conditionalFormatting>
  <conditionalFormatting sqref="L124:L126 AG124:AG126">
    <cfRule type="cellIs" priority="183" operator="equal">
      <formula>0</formula>
    </cfRule>
  </conditionalFormatting>
  <conditionalFormatting sqref="M127:M129 M145 AH127:AH129 AH145">
    <cfRule type="cellIs" priority="184" operator="equal">
      <formula>0</formula>
    </cfRule>
  </conditionalFormatting>
  <conditionalFormatting sqref="M125:M126 AH125:AH126">
    <cfRule type="cellIs" priority="185" operator="equal">
      <formula>0</formula>
    </cfRule>
  </conditionalFormatting>
  <conditionalFormatting sqref="N127:N129 N145 AI127:AI129 AI145">
    <cfRule type="cellIs" priority="186" operator="equal">
      <formula>0</formula>
    </cfRule>
  </conditionalFormatting>
  <conditionalFormatting sqref="N125:N126 AI125:AI126">
    <cfRule type="cellIs" priority="187" operator="equal">
      <formula>0</formula>
    </cfRule>
  </conditionalFormatting>
  <conditionalFormatting sqref="C153:Q153">
    <cfRule type="cellIs" priority="188" operator="equal">
      <formula>0</formula>
    </cfRule>
  </conditionalFormatting>
  <conditionalFormatting sqref="C146:Q154 C144:Q144 C125:Q130 C124:F124 K124:L124 O124:Q124 AF124:AG124 AJ124:AL124">
    <cfRule type="expression" priority="189">
      <formula>LEN(TRIM(C124))=0</formula>
    </cfRule>
  </conditionalFormatting>
  <conditionalFormatting sqref="C153:Q153">
    <cfRule type="cellIs" priority="190" operator="equal">
      <formula>0</formula>
    </cfRule>
  </conditionalFormatting>
  <conditionalFormatting sqref="K127:K128 AF127:AF128">
    <cfRule type="cellIs" priority="191" operator="equal">
      <formula>0</formula>
    </cfRule>
  </conditionalFormatting>
  <conditionalFormatting sqref="L127:L128 AG127:AG128">
    <cfRule type="cellIs" priority="192" operator="equal">
      <formula>0</formula>
    </cfRule>
  </conditionalFormatting>
  <conditionalFormatting sqref="M127:N127 AH127:AI127">
    <cfRule type="cellIs" priority="193" operator="equal">
      <formula>0</formula>
    </cfRule>
  </conditionalFormatting>
  <conditionalFormatting sqref="M128:N128 AH128:AI128">
    <cfRule type="cellIs" priority="194" operator="equal">
      <formula>0</formula>
    </cfRule>
  </conditionalFormatting>
  <conditionalFormatting sqref="C132:Q143">
    <cfRule type="cellIs" priority="195" operator="equal">
      <formula>0</formula>
    </cfRule>
  </conditionalFormatting>
  <conditionalFormatting sqref="C132:Q143">
    <cfRule type="expression" priority="196">
      <formula>LEN(TRIM(C132))=0</formula>
    </cfRule>
  </conditionalFormatting>
  <conditionalFormatting sqref="G124 AB124">
    <cfRule type="cellIs" priority="197" operator="equal">
      <formula>0</formula>
    </cfRule>
  </conditionalFormatting>
  <conditionalFormatting sqref="H124 AC124">
    <cfRule type="cellIs" priority="198" operator="equal">
      <formula>0</formula>
    </cfRule>
  </conditionalFormatting>
  <conditionalFormatting sqref="I124:J124 AD124:AE124">
    <cfRule type="cellIs" priority="199" operator="equal">
      <formula>0</formula>
    </cfRule>
  </conditionalFormatting>
  <conditionalFormatting sqref="J124 AE124">
    <cfRule type="cellIs" priority="200" operator="equal">
      <formula>0</formula>
    </cfRule>
  </conditionalFormatting>
  <conditionalFormatting sqref="G124:J124 AB124:AE124">
    <cfRule type="expression" priority="201">
      <formula>LEN(TRIM(G124))=0</formula>
    </cfRule>
  </conditionalFormatting>
  <conditionalFormatting sqref="M124:N124 AH124:AI124">
    <cfRule type="cellIs" priority="202" operator="equal">
      <formula>0</formula>
    </cfRule>
  </conditionalFormatting>
  <conditionalFormatting sqref="M124:N124 AH124:AI124">
    <cfRule type="cellIs" priority="203" operator="equal">
      <formula>0</formula>
    </cfRule>
  </conditionalFormatting>
  <conditionalFormatting sqref="M124:N124 AH124:AI124">
    <cfRule type="expression" priority="204">
      <formula>LEN(TRIM(M124))=0</formula>
    </cfRule>
  </conditionalFormatting>
  <conditionalFormatting sqref="AM194 AM164:AM192">
    <cfRule type="cellIs" priority="207" operator="equal">
      <formula>0</formula>
    </cfRule>
  </conditionalFormatting>
  <conditionalFormatting sqref="AM193">
    <cfRule type="cellIs" priority="208" operator="equal">
      <formula>0</formula>
    </cfRule>
  </conditionalFormatting>
  <conditionalFormatting sqref="AM186:AM194 AM164:AM170 AM172:AM184">
    <cfRule type="expression" priority="209">
      <formula>LEN(TRIM(AM164))=0</formula>
    </cfRule>
  </conditionalFormatting>
  <conditionalFormatting sqref="AJ185:AL185 AF164:AG164 AJ164:AL164">
    <cfRule type="cellIs" priority="210" operator="equal">
      <formula>0</formula>
    </cfRule>
  </conditionalFormatting>
  <conditionalFormatting sqref="AJ164:AJ166">
    <cfRule type="cellIs" priority="211" operator="equal">
      <formula>0</formula>
    </cfRule>
  </conditionalFormatting>
  <conditionalFormatting sqref="AJ164:AL164 AF164:AG164">
    <cfRule type="cellIs" priority="212" operator="equal">
      <formula>0</formula>
    </cfRule>
  </conditionalFormatting>
  <conditionalFormatting sqref="X165:X166">
    <cfRule type="cellIs" priority="213" operator="equal">
      <formula>0</formula>
    </cfRule>
  </conditionalFormatting>
  <conditionalFormatting sqref="AF164:AG164">
    <cfRule type="cellIs" priority="214" operator="equal">
      <formula>0</formula>
    </cfRule>
  </conditionalFormatting>
  <conditionalFormatting sqref="AD167:AD169 AD185">
    <cfRule type="cellIs" priority="215" operator="equal">
      <formula>0</formula>
    </cfRule>
  </conditionalFormatting>
  <conditionalFormatting sqref="AD165:AD166">
    <cfRule type="cellIs" priority="216" operator="equal">
      <formula>0</formula>
    </cfRule>
  </conditionalFormatting>
  <conditionalFormatting sqref="AE167:AE169 AE185">
    <cfRule type="cellIs" priority="217" operator="equal">
      <formula>0</formula>
    </cfRule>
  </conditionalFormatting>
  <conditionalFormatting sqref="AE165:AE166">
    <cfRule type="cellIs" priority="218" operator="equal">
      <formula>0</formula>
    </cfRule>
  </conditionalFormatting>
  <conditionalFormatting sqref="AF167:AF169 AF185">
    <cfRule type="cellIs" priority="219" operator="equal">
      <formula>0</formula>
    </cfRule>
  </conditionalFormatting>
  <conditionalFormatting sqref="AF164:AF166">
    <cfRule type="cellIs" priority="220" operator="equal">
      <formula>0</formula>
    </cfRule>
  </conditionalFormatting>
  <conditionalFormatting sqref="AG167:AG169 AG185">
    <cfRule type="cellIs" priority="221" operator="equal">
      <formula>0</formula>
    </cfRule>
  </conditionalFormatting>
  <conditionalFormatting sqref="AG164:AG166">
    <cfRule type="cellIs" priority="222" operator="equal">
      <formula>0</formula>
    </cfRule>
  </conditionalFormatting>
  <conditionalFormatting sqref="AH167:AH169 AH185">
    <cfRule type="cellIs" priority="223" operator="equal">
      <formula>0</formula>
    </cfRule>
  </conditionalFormatting>
  <conditionalFormatting sqref="AH165:AH166">
    <cfRule type="cellIs" priority="224" operator="equal">
      <formula>0</formula>
    </cfRule>
  </conditionalFormatting>
  <conditionalFormatting sqref="AI167:AI169 AI185">
    <cfRule type="cellIs" priority="225" operator="equal">
      <formula>0</formula>
    </cfRule>
  </conditionalFormatting>
  <conditionalFormatting sqref="AI165:AI166">
    <cfRule type="cellIs" priority="226" operator="equal">
      <formula>0</formula>
    </cfRule>
  </conditionalFormatting>
  <conditionalFormatting sqref="AF164:AG164 AJ164:AL164">
    <cfRule type="expression" priority="228">
      <formula>LEN(TRIM(AF164))=0</formula>
    </cfRule>
  </conditionalFormatting>
  <conditionalFormatting sqref="AF167:AF168">
    <cfRule type="cellIs" priority="230" operator="equal">
      <formula>0</formula>
    </cfRule>
  </conditionalFormatting>
  <conditionalFormatting sqref="AG167:AG168">
    <cfRule type="cellIs" priority="231" operator="equal">
      <formula>0</formula>
    </cfRule>
  </conditionalFormatting>
  <conditionalFormatting sqref="AH167:AI167">
    <cfRule type="cellIs" priority="232" operator="equal">
      <formula>0</formula>
    </cfRule>
  </conditionalFormatting>
  <conditionalFormatting sqref="AH168:AI168">
    <cfRule type="cellIs" priority="233" operator="equal">
      <formula>0</formula>
    </cfRule>
  </conditionalFormatting>
  <conditionalFormatting sqref="AB164">
    <cfRule type="cellIs" priority="236" operator="equal">
      <formula>0</formula>
    </cfRule>
  </conditionalFormatting>
  <conditionalFormatting sqref="AC164">
    <cfRule type="cellIs" priority="237" operator="equal">
      <formula>0</formula>
    </cfRule>
  </conditionalFormatting>
  <conditionalFormatting sqref="AD164:AE164">
    <cfRule type="cellIs" priority="238" operator="equal">
      <formula>0</formula>
    </cfRule>
  </conditionalFormatting>
  <conditionalFormatting sqref="AE164">
    <cfRule type="cellIs" priority="239" operator="equal">
      <formula>0</formula>
    </cfRule>
  </conditionalFormatting>
  <conditionalFormatting sqref="AB164:AE164">
    <cfRule type="expression" priority="240">
      <formula>LEN(TRIM(AB164))=0</formula>
    </cfRule>
  </conditionalFormatting>
  <conditionalFormatting sqref="AH164:AI164">
    <cfRule type="cellIs" priority="241" operator="equal">
      <formula>0</formula>
    </cfRule>
  </conditionalFormatting>
  <conditionalFormatting sqref="AH164:AI164">
    <cfRule type="cellIs" priority="242" operator="equal">
      <formula>0</formula>
    </cfRule>
  </conditionalFormatting>
  <conditionalFormatting sqref="AH164:AI164">
    <cfRule type="expression" priority="243">
      <formula>LEN(TRIM(AH164))=0</formula>
    </cfRule>
  </conditionalFormatting>
  <conditionalFormatting sqref="I163:M163">
    <cfRule type="cellIs" priority="244" operator="equal">
      <formula>0</formula>
    </cfRule>
  </conditionalFormatting>
  <conditionalFormatting sqref="N163">
    <cfRule type="cellIs" priority="245" operator="equal">
      <formula>0</formula>
    </cfRule>
  </conditionalFormatting>
  <conditionalFormatting sqref="R194 R164:R192">
    <cfRule type="cellIs" priority="246" operator="equal">
      <formula>0</formula>
    </cfRule>
  </conditionalFormatting>
  <conditionalFormatting sqref="R193">
    <cfRule type="cellIs" priority="247" operator="equal">
      <formula>0</formula>
    </cfRule>
  </conditionalFormatting>
  <conditionalFormatting sqref="R186:R194 R164:R170 R172:R184">
    <cfRule type="expression" priority="248">
      <formula>LEN(TRIM(R164))=0</formula>
    </cfRule>
  </conditionalFormatting>
  <conditionalFormatting sqref="C194:Q194 O185:Q185 C185:H185 C186:Q192 C184:Q184 C165:Q171 C164:F164 K164:L164 O164:Q164">
    <cfRule type="cellIs" priority="249" operator="equal">
      <formula>0</formula>
    </cfRule>
  </conditionalFormatting>
  <conditionalFormatting sqref="O164:O166">
    <cfRule type="cellIs" priority="250" operator="equal">
      <formula>0</formula>
    </cfRule>
  </conditionalFormatting>
  <conditionalFormatting sqref="O164:Q164 K164:L164 C165:Q166">
    <cfRule type="cellIs" priority="251" operator="equal">
      <formula>0</formula>
    </cfRule>
  </conditionalFormatting>
  <conditionalFormatting sqref="E165:E166">
    <cfRule type="cellIs" priority="252" operator="equal">
      <formula>0</formula>
    </cfRule>
  </conditionalFormatting>
  <conditionalFormatting sqref="K164:L164">
    <cfRule type="cellIs" priority="253" operator="equal">
      <formula>0</formula>
    </cfRule>
  </conditionalFormatting>
  <conditionalFormatting sqref="I167:I169 I185">
    <cfRule type="cellIs" priority="254" operator="equal">
      <formula>0</formula>
    </cfRule>
  </conditionalFormatting>
  <conditionalFormatting sqref="I165:I166">
    <cfRule type="cellIs" priority="255" operator="equal">
      <formula>0</formula>
    </cfRule>
  </conditionalFormatting>
  <conditionalFormatting sqref="J167:J169 J185">
    <cfRule type="cellIs" priority="256" operator="equal">
      <formula>0</formula>
    </cfRule>
  </conditionalFormatting>
  <conditionalFormatting sqref="J165:J166">
    <cfRule type="cellIs" priority="257" operator="equal">
      <formula>0</formula>
    </cfRule>
  </conditionalFormatting>
  <conditionalFormatting sqref="K167:K169 K185">
    <cfRule type="cellIs" priority="258" operator="equal">
      <formula>0</formula>
    </cfRule>
  </conditionalFormatting>
  <conditionalFormatting sqref="K164:K166">
    <cfRule type="cellIs" priority="259" operator="equal">
      <formula>0</formula>
    </cfRule>
  </conditionalFormatting>
  <conditionalFormatting sqref="L167:L169 L185">
    <cfRule type="cellIs" priority="260" operator="equal">
      <formula>0</formula>
    </cfRule>
  </conditionalFormatting>
  <conditionalFormatting sqref="L164:L166">
    <cfRule type="cellIs" priority="261" operator="equal">
      <formula>0</formula>
    </cfRule>
  </conditionalFormatting>
  <conditionalFormatting sqref="M167:M169 M185">
    <cfRule type="cellIs" priority="262" operator="equal">
      <formula>0</formula>
    </cfRule>
  </conditionalFormatting>
  <conditionalFormatting sqref="M165:M166">
    <cfRule type="cellIs" priority="263" operator="equal">
      <formula>0</formula>
    </cfRule>
  </conditionalFormatting>
  <conditionalFormatting sqref="N167:N169 N185">
    <cfRule type="cellIs" priority="264" operator="equal">
      <formula>0</formula>
    </cfRule>
  </conditionalFormatting>
  <conditionalFormatting sqref="N165:N166">
    <cfRule type="cellIs" priority="265" operator="equal">
      <formula>0</formula>
    </cfRule>
  </conditionalFormatting>
  <conditionalFormatting sqref="C193:Q193">
    <cfRule type="cellIs" priority="266" operator="equal">
      <formula>0</formula>
    </cfRule>
  </conditionalFormatting>
  <conditionalFormatting sqref="C186:Q194 C184:Q184 C165:Q170 C164:F164 K164:L164 O164:Q164">
    <cfRule type="expression" priority="267">
      <formula>LEN(TRIM(C164))=0</formula>
    </cfRule>
  </conditionalFormatting>
  <conditionalFormatting sqref="C193:Q193">
    <cfRule type="cellIs" priority="268" operator="equal">
      <formula>0</formula>
    </cfRule>
  </conditionalFormatting>
  <conditionalFormatting sqref="K167:K168">
    <cfRule type="cellIs" priority="269" operator="equal">
      <formula>0</formula>
    </cfRule>
  </conditionalFormatting>
  <conditionalFormatting sqref="L167:L168">
    <cfRule type="cellIs" priority="270" operator="equal">
      <formula>0</formula>
    </cfRule>
  </conditionalFormatting>
  <conditionalFormatting sqref="M167:N167">
    <cfRule type="cellIs" priority="271" operator="equal">
      <formula>0</formula>
    </cfRule>
  </conditionalFormatting>
  <conditionalFormatting sqref="M168:N168">
    <cfRule type="cellIs" priority="272" operator="equal">
      <formula>0</formula>
    </cfRule>
  </conditionalFormatting>
  <conditionalFormatting sqref="C172:Q183">
    <cfRule type="cellIs" priority="273" operator="equal">
      <formula>0</formula>
    </cfRule>
  </conditionalFormatting>
  <conditionalFormatting sqref="C172:Q183">
    <cfRule type="expression" priority="274">
      <formula>LEN(TRIM(C172))=0</formula>
    </cfRule>
  </conditionalFormatting>
  <conditionalFormatting sqref="G164">
    <cfRule type="cellIs" priority="275" operator="equal">
      <formula>0</formula>
    </cfRule>
  </conditionalFormatting>
  <conditionalFormatting sqref="H164">
    <cfRule type="cellIs" priority="276" operator="equal">
      <formula>0</formula>
    </cfRule>
  </conditionalFormatting>
  <conditionalFormatting sqref="I164:J164">
    <cfRule type="cellIs" priority="277" operator="equal">
      <formula>0</formula>
    </cfRule>
  </conditionalFormatting>
  <conditionalFormatting sqref="J164">
    <cfRule type="cellIs" priority="278" operator="equal">
      <formula>0</formula>
    </cfRule>
  </conditionalFormatting>
  <conditionalFormatting sqref="G164:J164">
    <cfRule type="expression" priority="279">
      <formula>LEN(TRIM(G164))=0</formula>
    </cfRule>
  </conditionalFormatting>
  <conditionalFormatting sqref="M164:N164">
    <cfRule type="cellIs" priority="280" operator="equal">
      <formula>0</formula>
    </cfRule>
  </conditionalFormatting>
  <conditionalFormatting sqref="M164:N164">
    <cfRule type="cellIs" priority="281" operator="equal">
      <formula>0</formula>
    </cfRule>
  </conditionalFormatting>
  <conditionalFormatting sqref="M164:N164">
    <cfRule type="expression" priority="282">
      <formula>LEN(TRIM(M164))=0</formula>
    </cfRule>
  </conditionalFormatting>
  <conditionalFormatting sqref="AD84:AH84">
    <cfRule type="cellIs" priority="5" operator="equal">
      <formula>0</formula>
    </cfRule>
  </conditionalFormatting>
  <conditionalFormatting sqref="AI84">
    <cfRule type="cellIs" priority="6" operator="equal">
      <formula>0</formula>
    </cfRule>
  </conditionalFormatting>
  <conditionalFormatting sqref="AD123:AH123">
    <cfRule type="cellIs" priority="3" operator="equal">
      <formula>0</formula>
    </cfRule>
  </conditionalFormatting>
  <conditionalFormatting sqref="AI123">
    <cfRule type="cellIs" priority="4" operator="equal">
      <formula>0</formula>
    </cfRule>
  </conditionalFormatting>
  <conditionalFormatting sqref="AD163:AH163">
    <cfRule type="cellIs" priority="1" operator="equal">
      <formula>0</formula>
    </cfRule>
  </conditionalFormatting>
  <conditionalFormatting sqref="AI163">
    <cfRule type="cellIs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6"/>
  <dimension ref="A2:AC83"/>
  <sheetViews>
    <sheetView workbookViewId="0">
      <selection activeCell="J37" sqref="J37"/>
    </sheetView>
  </sheetViews>
  <sheetFormatPr baseColWidth="10" defaultColWidth="8.6640625" defaultRowHeight="13.2" x14ac:dyDescent="0.25"/>
  <cols>
    <col min="1" max="1" width="10.44140625" customWidth="1"/>
    <col min="2" max="2" width="13.33203125" customWidth="1"/>
    <col min="3" max="1025" width="10.44140625" customWidth="1"/>
  </cols>
  <sheetData>
    <row r="2" spans="1:23" ht="14.4" x14ac:dyDescent="0.3">
      <c r="B2" s="174" t="s">
        <v>115</v>
      </c>
      <c r="C2" s="174"/>
      <c r="D2" s="174"/>
      <c r="E2" t="s">
        <v>43</v>
      </c>
      <c r="I2" s="54"/>
      <c r="J2" s="54"/>
      <c r="K2" s="54"/>
      <c r="U2">
        <f>4.4*U5*11.628</f>
        <v>10.5907824</v>
      </c>
    </row>
    <row r="4" spans="1:23" ht="12.75" customHeight="1" x14ac:dyDescent="0.25">
      <c r="A4" t="s">
        <v>116</v>
      </c>
      <c r="B4" s="169" t="s">
        <v>4</v>
      </c>
      <c r="C4" s="170" t="s">
        <v>117</v>
      </c>
      <c r="D4" s="170"/>
      <c r="E4" s="170"/>
      <c r="F4" s="170"/>
      <c r="G4" s="170"/>
      <c r="H4" s="170" t="s">
        <v>118</v>
      </c>
      <c r="I4" s="170"/>
      <c r="J4" s="170"/>
      <c r="K4" s="170"/>
      <c r="L4" s="170"/>
      <c r="M4" s="170" t="s">
        <v>72</v>
      </c>
      <c r="N4" s="170"/>
      <c r="O4" s="170"/>
      <c r="P4" s="170" t="s">
        <v>119</v>
      </c>
      <c r="Q4" s="170"/>
      <c r="R4" s="170"/>
      <c r="T4" s="55" t="s">
        <v>120</v>
      </c>
      <c r="U4" s="55">
        <v>0.9</v>
      </c>
      <c r="V4" s="55"/>
      <c r="W4" s="55" t="s">
        <v>121</v>
      </c>
    </row>
    <row r="5" spans="1:23" x14ac:dyDescent="0.25">
      <c r="B5" s="169"/>
      <c r="C5" s="170" t="s">
        <v>122</v>
      </c>
      <c r="D5" s="170"/>
      <c r="E5" s="170" t="s">
        <v>123</v>
      </c>
      <c r="F5" s="170"/>
      <c r="G5" s="170"/>
      <c r="H5" s="170" t="s">
        <v>122</v>
      </c>
      <c r="I5" s="170"/>
      <c r="J5" s="170" t="s">
        <v>123</v>
      </c>
      <c r="K5" s="170"/>
      <c r="L5" s="170"/>
      <c r="M5" s="170" t="s">
        <v>122</v>
      </c>
      <c r="N5" s="170"/>
      <c r="O5" s="170"/>
      <c r="P5" s="170" t="s">
        <v>122</v>
      </c>
      <c r="Q5" s="170"/>
      <c r="R5" s="170"/>
      <c r="T5" s="55" t="s">
        <v>124</v>
      </c>
      <c r="U5" s="55">
        <v>0.20699999999999999</v>
      </c>
    </row>
    <row r="6" spans="1:23" x14ac:dyDescent="0.25">
      <c r="B6" s="169"/>
      <c r="C6" s="56" t="s">
        <v>125</v>
      </c>
      <c r="D6" s="56" t="s">
        <v>126</v>
      </c>
      <c r="E6" s="56" t="s">
        <v>127</v>
      </c>
      <c r="F6" s="56" t="s">
        <v>128</v>
      </c>
      <c r="G6" s="56" t="s">
        <v>129</v>
      </c>
      <c r="H6" s="56" t="s">
        <v>125</v>
      </c>
      <c r="I6" s="56" t="s">
        <v>126</v>
      </c>
      <c r="J6" s="56" t="s">
        <v>127</v>
      </c>
      <c r="K6" s="56" t="s">
        <v>128</v>
      </c>
      <c r="L6" s="56" t="s">
        <v>129</v>
      </c>
      <c r="M6" s="56" t="s">
        <v>125</v>
      </c>
      <c r="N6" s="56" t="s">
        <v>126</v>
      </c>
      <c r="O6" s="56" t="s">
        <v>35</v>
      </c>
      <c r="P6" s="56" t="s">
        <v>125</v>
      </c>
      <c r="Q6" s="56" t="s">
        <v>126</v>
      </c>
      <c r="R6" s="56" t="s">
        <v>35</v>
      </c>
      <c r="T6" s="55" t="s">
        <v>130</v>
      </c>
      <c r="U6" s="55">
        <f>U5*0.8</f>
        <v>0.1656</v>
      </c>
      <c r="V6" t="s">
        <v>131</v>
      </c>
    </row>
    <row r="7" spans="1:23" x14ac:dyDescent="0.25">
      <c r="B7" s="56">
        <v>2019</v>
      </c>
      <c r="C7" s="57">
        <v>28.074285</v>
      </c>
      <c r="D7" s="57">
        <v>8.13140048760485</v>
      </c>
      <c r="E7" s="57">
        <v>3.8757419999999998</v>
      </c>
      <c r="F7" s="57">
        <v>5.863302</v>
      </c>
      <c r="G7" s="57">
        <v>3.0310290000000002</v>
      </c>
      <c r="H7" s="4">
        <f t="shared" ref="H7:L11" si="0">C7/$U$4</f>
        <v>31.193649999999998</v>
      </c>
      <c r="I7" s="4">
        <f t="shared" si="0"/>
        <v>9.034889430672056</v>
      </c>
      <c r="J7" s="4">
        <f t="shared" si="0"/>
        <v>4.3063799999999999</v>
      </c>
      <c r="K7" s="4">
        <f t="shared" si="0"/>
        <v>6.51478</v>
      </c>
      <c r="L7" s="4">
        <f t="shared" si="0"/>
        <v>3.36781</v>
      </c>
      <c r="M7" s="4">
        <f>H7*$U$5*11.628</f>
        <v>75.082990775399992</v>
      </c>
      <c r="N7" s="4">
        <f>I7*$U$6*11.628</f>
        <v>17.397554176055934</v>
      </c>
      <c r="O7" s="4">
        <f>(H7*$U$5+I7*$U$6)*11.628</f>
        <v>92.480544951455926</v>
      </c>
      <c r="P7" s="4">
        <f>M7/O7*R7</f>
        <v>72.104152373221766</v>
      </c>
      <c r="Q7" s="4">
        <f>N7/O7*R7</f>
        <v>16.707324578800847</v>
      </c>
      <c r="R7" s="4">
        <f>79.4*118.9/106.3</f>
        <v>88.811476952022602</v>
      </c>
      <c r="S7" t="s">
        <v>132</v>
      </c>
      <c r="V7" s="58"/>
    </row>
    <row r="8" spans="1:23" x14ac:dyDescent="0.25">
      <c r="B8" s="56">
        <v>2025</v>
      </c>
      <c r="C8" s="57">
        <v>31.116869999999999</v>
      </c>
      <c r="D8" s="57">
        <v>8.46553929706565</v>
      </c>
      <c r="E8" s="57">
        <v>4.3848900000000004</v>
      </c>
      <c r="F8" s="57">
        <v>6.2339399999999996</v>
      </c>
      <c r="G8" s="57">
        <v>3.6981000000000002</v>
      </c>
      <c r="H8" s="4">
        <f t="shared" si="0"/>
        <v>34.574300000000001</v>
      </c>
      <c r="I8" s="4">
        <f t="shared" si="0"/>
        <v>9.4061547745173879</v>
      </c>
      <c r="J8" s="4">
        <f t="shared" si="0"/>
        <v>4.8721000000000005</v>
      </c>
      <c r="K8" s="4">
        <f t="shared" si="0"/>
        <v>6.9265999999999996</v>
      </c>
      <c r="L8" s="4">
        <f t="shared" si="0"/>
        <v>4.109</v>
      </c>
      <c r="M8" s="4">
        <f>H8*$U$5*11.628</f>
        <v>83.220201802799991</v>
      </c>
      <c r="N8" s="4">
        <f>I8*$U$6*11.628</f>
        <v>18.112461534115404</v>
      </c>
      <c r="O8" s="4">
        <f>(H8*$U$5+I8*$U$6)*11.628</f>
        <v>101.3326633369154</v>
      </c>
      <c r="P8" s="4">
        <f>M8/O8*R8</f>
        <v>79.918528142666233</v>
      </c>
      <c r="Q8" s="4">
        <f>N8/O8*R8</f>
        <v>17.393868742078187</v>
      </c>
      <c r="R8" s="4">
        <f>O8*R$7/O$7</f>
        <v>97.31239688474443</v>
      </c>
    </row>
    <row r="9" spans="1:23" x14ac:dyDescent="0.25">
      <c r="B9" s="56">
        <v>2030</v>
      </c>
      <c r="C9" s="57">
        <v>32.329439999999998</v>
      </c>
      <c r="D9" s="57">
        <v>9.2088913192826105</v>
      </c>
      <c r="E9" s="57">
        <v>5.6520000000000001</v>
      </c>
      <c r="F9" s="57">
        <v>6.6693600000000002</v>
      </c>
      <c r="G9" s="57">
        <v>3.9563999999999999</v>
      </c>
      <c r="H9" s="4">
        <f t="shared" si="0"/>
        <v>35.921599999999998</v>
      </c>
      <c r="I9" s="4">
        <f t="shared" si="0"/>
        <v>10.232101465869567</v>
      </c>
      <c r="J9" s="4">
        <f t="shared" si="0"/>
        <v>6.28</v>
      </c>
      <c r="K9" s="4">
        <f t="shared" si="0"/>
        <v>7.4104000000000001</v>
      </c>
      <c r="L9" s="4">
        <f t="shared" si="0"/>
        <v>4.3959999999999999</v>
      </c>
      <c r="M9" s="4">
        <f>H9*$U$5*11.628</f>
        <v>86.463147513599992</v>
      </c>
      <c r="N9" s="4">
        <f>I9*$U$6*11.628</f>
        <v>19.702901839953746</v>
      </c>
      <c r="O9" s="4">
        <f>(H9*$U$5+I9*$U$6)*11.628</f>
        <v>106.16604935355375</v>
      </c>
      <c r="P9" s="4">
        <f>M9/O9*R9</f>
        <v>83.032813405610511</v>
      </c>
      <c r="Q9" s="4">
        <f>N9/O9*R9</f>
        <v>18.921210007634883</v>
      </c>
      <c r="R9" s="4">
        <f>O9*R$7/O$7</f>
        <v>101.95402341324541</v>
      </c>
      <c r="T9" s="5"/>
      <c r="U9" t="s">
        <v>252</v>
      </c>
      <c r="V9" t="s">
        <v>253</v>
      </c>
    </row>
    <row r="10" spans="1:23" x14ac:dyDescent="0.25">
      <c r="B10" s="56">
        <v>2040</v>
      </c>
      <c r="C10" s="57">
        <v>30.9</v>
      </c>
      <c r="D10" s="57">
        <v>12.1</v>
      </c>
      <c r="E10" s="57">
        <v>5.6520000000000001</v>
      </c>
      <c r="F10" s="57">
        <v>6.6693600000000002</v>
      </c>
      <c r="G10" s="57">
        <v>3.9563999999999999</v>
      </c>
      <c r="H10" s="4">
        <f t="shared" si="0"/>
        <v>34.333333333333329</v>
      </c>
      <c r="I10" s="4">
        <f t="shared" si="0"/>
        <v>13.444444444444443</v>
      </c>
      <c r="J10" s="4">
        <f t="shared" si="0"/>
        <v>6.28</v>
      </c>
      <c r="K10" s="4">
        <f t="shared" si="0"/>
        <v>7.4104000000000001</v>
      </c>
      <c r="L10" s="4">
        <f t="shared" si="0"/>
        <v>4.3959999999999999</v>
      </c>
      <c r="M10" s="4">
        <f>H10*$U$5*11.628</f>
        <v>82.640195999999989</v>
      </c>
      <c r="N10" s="4">
        <f>I10*$U$6*11.628</f>
        <v>25.888579199999995</v>
      </c>
      <c r="O10" s="4">
        <f>(H10*$U$5+I10*$U$6)*11.628</f>
        <v>108.52877519999997</v>
      </c>
      <c r="P10" s="4">
        <f>M10/O10*R10</f>
        <v>79.361533457844146</v>
      </c>
      <c r="Q10" s="4">
        <f>N10/O10*R10</f>
        <v>24.861477147958944</v>
      </c>
      <c r="R10" s="4">
        <f>O10*R$7/O$7</f>
        <v>104.22301060580308</v>
      </c>
      <c r="T10" s="5" t="s">
        <v>250</v>
      </c>
      <c r="U10">
        <f>U5*11.628</f>
        <v>2.4069959999999999</v>
      </c>
      <c r="V10">
        <f>U10*1.11</f>
        <v>2.6717655600000003</v>
      </c>
    </row>
    <row r="11" spans="1:23" x14ac:dyDescent="0.25">
      <c r="B11" s="56">
        <v>2050</v>
      </c>
      <c r="C11" s="57">
        <v>28.9</v>
      </c>
      <c r="D11" s="57">
        <v>14.1</v>
      </c>
      <c r="E11" s="57">
        <v>5.6520000000000001</v>
      </c>
      <c r="F11" s="57">
        <v>6.6693600000000002</v>
      </c>
      <c r="G11" s="57">
        <v>3.9563999999999999</v>
      </c>
      <c r="H11" s="4">
        <f t="shared" si="0"/>
        <v>32.111111111111107</v>
      </c>
      <c r="I11" s="4">
        <f t="shared" si="0"/>
        <v>15.666666666666666</v>
      </c>
      <c r="J11" s="4">
        <f t="shared" si="0"/>
        <v>6.28</v>
      </c>
      <c r="K11" s="4">
        <f t="shared" si="0"/>
        <v>7.4104000000000001</v>
      </c>
      <c r="L11" s="4">
        <f t="shared" si="0"/>
        <v>4.3959999999999999</v>
      </c>
      <c r="M11" s="4">
        <f>H11*$U$5*11.628</f>
        <v>77.291315999999981</v>
      </c>
      <c r="N11" s="4">
        <f>I11*$U$6*11.628</f>
        <v>30.167683199999999</v>
      </c>
      <c r="O11" s="4">
        <f>(H11*$U$5+I11*$U$6)*11.628</f>
        <v>107.45899919999998</v>
      </c>
      <c r="P11" s="4">
        <f>M11/O11*R11</f>
        <v>74.224864625621223</v>
      </c>
      <c r="Q11" s="4">
        <f>N11/O11*R11</f>
        <v>28.970812213737286</v>
      </c>
      <c r="R11" s="4">
        <f>O11*R$7/O$7</f>
        <v>103.19567683935851</v>
      </c>
      <c r="T11" s="5" t="s">
        <v>251</v>
      </c>
      <c r="U11">
        <f>U6*11.628</f>
        <v>1.9255967999999999</v>
      </c>
      <c r="V11">
        <f>U11*1.11</f>
        <v>2.1374124480000001</v>
      </c>
    </row>
    <row r="12" spans="1:23" x14ac:dyDescent="0.25">
      <c r="A12" s="5"/>
      <c r="B12" t="s">
        <v>133</v>
      </c>
      <c r="P12" s="5"/>
      <c r="Q12" s="5"/>
      <c r="R12" s="5"/>
    </row>
    <row r="13" spans="1:23" x14ac:dyDescent="0.25">
      <c r="P13" s="5"/>
    </row>
    <row r="14" spans="1:23" ht="12.75" customHeight="1" x14ac:dyDescent="0.25">
      <c r="A14" t="s">
        <v>257</v>
      </c>
      <c r="B14" s="169" t="s">
        <v>4</v>
      </c>
      <c r="C14" s="170" t="s">
        <v>117</v>
      </c>
      <c r="D14" s="170"/>
      <c r="E14" s="170"/>
      <c r="F14" s="170"/>
      <c r="G14" s="170"/>
      <c r="H14" s="170" t="s">
        <v>118</v>
      </c>
      <c r="I14" s="170"/>
      <c r="J14" s="170"/>
      <c r="K14" s="170"/>
      <c r="L14" s="170"/>
      <c r="M14" s="170" t="s">
        <v>72</v>
      </c>
      <c r="N14" s="170"/>
      <c r="O14" s="170"/>
      <c r="P14" s="170" t="s">
        <v>119</v>
      </c>
      <c r="Q14" s="170"/>
      <c r="R14" s="170"/>
    </row>
    <row r="15" spans="1:23" x14ac:dyDescent="0.25">
      <c r="B15" s="169"/>
      <c r="C15" s="170" t="s">
        <v>122</v>
      </c>
      <c r="D15" s="170"/>
      <c r="E15" s="170" t="s">
        <v>123</v>
      </c>
      <c r="F15" s="170"/>
      <c r="G15" s="170"/>
      <c r="H15" s="170" t="s">
        <v>122</v>
      </c>
      <c r="I15" s="170"/>
      <c r="J15" s="170" t="s">
        <v>123</v>
      </c>
      <c r="K15" s="170"/>
      <c r="L15" s="170"/>
      <c r="M15" s="170" t="s">
        <v>122</v>
      </c>
      <c r="N15" s="170"/>
      <c r="O15" s="170"/>
      <c r="P15" s="170" t="s">
        <v>122</v>
      </c>
      <c r="Q15" s="170"/>
      <c r="R15" s="170"/>
    </row>
    <row r="16" spans="1:23" x14ac:dyDescent="0.25">
      <c r="B16" s="169"/>
      <c r="C16" s="56" t="s">
        <v>125</v>
      </c>
      <c r="D16" s="56" t="s">
        <v>126</v>
      </c>
      <c r="E16" s="56" t="s">
        <v>127</v>
      </c>
      <c r="F16" s="56" t="s">
        <v>128</v>
      </c>
      <c r="G16" s="56" t="s">
        <v>129</v>
      </c>
      <c r="H16" s="56" t="s">
        <v>125</v>
      </c>
      <c r="I16" s="56" t="s">
        <v>126</v>
      </c>
      <c r="J16" s="56" t="s">
        <v>127</v>
      </c>
      <c r="K16" s="56" t="s">
        <v>128</v>
      </c>
      <c r="L16" s="56" t="s">
        <v>129</v>
      </c>
      <c r="M16" s="56" t="s">
        <v>125</v>
      </c>
      <c r="N16" s="56" t="s">
        <v>126</v>
      </c>
      <c r="O16" s="56" t="s">
        <v>35</v>
      </c>
      <c r="P16" s="56" t="s">
        <v>125</v>
      </c>
      <c r="Q16" s="56" t="s">
        <v>126</v>
      </c>
      <c r="R16" s="56" t="s">
        <v>35</v>
      </c>
    </row>
    <row r="17" spans="1:29" x14ac:dyDescent="0.25">
      <c r="B17" s="56">
        <v>2019</v>
      </c>
      <c r="C17" s="57">
        <v>29.8</v>
      </c>
      <c r="D17" s="57">
        <v>8</v>
      </c>
      <c r="E17" s="57">
        <v>4.1254491665192452</v>
      </c>
      <c r="F17" s="57">
        <v>5.8374945119909807</v>
      </c>
      <c r="G17" s="57">
        <v>3.0022281658435666</v>
      </c>
      <c r="H17" s="4">
        <f t="shared" ref="H17:L21" si="1">C17/$U$4</f>
        <v>33.111111111111114</v>
      </c>
      <c r="I17" s="4">
        <f t="shared" si="1"/>
        <v>8.8888888888888893</v>
      </c>
      <c r="J17" s="4">
        <f t="shared" si="1"/>
        <v>4.5838324072436061</v>
      </c>
      <c r="K17" s="4">
        <f t="shared" si="1"/>
        <v>6.4861050133233116</v>
      </c>
      <c r="L17" s="4">
        <f t="shared" si="1"/>
        <v>3.3358090731595182</v>
      </c>
      <c r="M17" s="4">
        <f>H17*$U$5*11.628</f>
        <v>79.698312000000001</v>
      </c>
      <c r="N17" s="4">
        <f>I17*$U$6*11.628</f>
        <v>17.116416000000001</v>
      </c>
      <c r="O17" s="4">
        <f>(H17*$U$5+I17*$U$6)*11.628</f>
        <v>96.814728000000002</v>
      </c>
      <c r="P17" s="4">
        <f>M17/O17*R17</f>
        <v>73.110000363819708</v>
      </c>
      <c r="Q17" s="4">
        <f>N17/O17*R17</f>
        <v>15.70147658820289</v>
      </c>
      <c r="R17" s="4">
        <f>79.4*118.9/106.3</f>
        <v>88.811476952022602</v>
      </c>
      <c r="S17" t="s">
        <v>255</v>
      </c>
    </row>
    <row r="18" spans="1:29" x14ac:dyDescent="0.25">
      <c r="B18" s="56">
        <v>2025</v>
      </c>
      <c r="C18" s="57">
        <v>34.299999999999997</v>
      </c>
      <c r="D18" s="57">
        <v>8.6</v>
      </c>
      <c r="E18" s="57">
        <v>5.2699779856906996</v>
      </c>
      <c r="F18" s="57">
        <v>8.5067746828797972</v>
      </c>
      <c r="G18" s="57">
        <v>3.4317000000000002</v>
      </c>
      <c r="H18" s="4">
        <f t="shared" si="1"/>
        <v>38.111111111111107</v>
      </c>
      <c r="I18" s="4">
        <f t="shared" si="1"/>
        <v>9.5555555555555554</v>
      </c>
      <c r="J18" s="4">
        <f t="shared" si="1"/>
        <v>5.8555310952118882</v>
      </c>
      <c r="K18" s="4">
        <f t="shared" si="1"/>
        <v>9.4519718698664406</v>
      </c>
      <c r="L18" s="4">
        <f t="shared" si="1"/>
        <v>3.8130000000000002</v>
      </c>
      <c r="M18" s="4">
        <f>H18*$U$5*11.628</f>
        <v>91.733291999999977</v>
      </c>
      <c r="N18" s="4">
        <f>I18*$U$6*11.628</f>
        <v>18.400147199999999</v>
      </c>
      <c r="O18" s="4">
        <f>(H18*$U$5+I18*$U$6)*11.628</f>
        <v>110.1334392</v>
      </c>
      <c r="P18" s="4">
        <f>M18/O18*R18</f>
        <v>84.150101089899849</v>
      </c>
      <c r="Q18" s="4">
        <f>N18/O18*R18</f>
        <v>16.879087332318107</v>
      </c>
      <c r="R18" s="4">
        <f>O18*R$17/O$17</f>
        <v>101.02918842221797</v>
      </c>
    </row>
    <row r="19" spans="1:29" x14ac:dyDescent="0.25">
      <c r="B19" s="56">
        <v>2030</v>
      </c>
      <c r="C19" s="57">
        <v>32.9</v>
      </c>
      <c r="D19" s="57">
        <v>10</v>
      </c>
      <c r="E19" s="57">
        <v>6.8114646187602848</v>
      </c>
      <c r="F19" s="57">
        <v>10.226450848249518</v>
      </c>
      <c r="G19" s="57">
        <v>3.4983900000000001</v>
      </c>
      <c r="H19" s="4">
        <f t="shared" si="1"/>
        <v>36.55555555555555</v>
      </c>
      <c r="I19" s="4">
        <f t="shared" si="1"/>
        <v>11.111111111111111</v>
      </c>
      <c r="J19" s="4">
        <f t="shared" si="1"/>
        <v>7.5682940208447604</v>
      </c>
      <c r="K19" s="4">
        <f t="shared" si="1"/>
        <v>11.362723164721688</v>
      </c>
      <c r="L19" s="4">
        <f t="shared" si="1"/>
        <v>3.8871000000000002</v>
      </c>
      <c r="M19" s="4">
        <f>H19*$U$5*11.628</f>
        <v>87.989075999999983</v>
      </c>
      <c r="N19" s="4">
        <f>I19*$U$6*11.628</f>
        <v>21.395519999999998</v>
      </c>
      <c r="O19" s="4">
        <f>(H19*$U$5+I19*$U$6)*11.628</f>
        <v>109.38459599999999</v>
      </c>
      <c r="P19" s="4">
        <f>M19/O19*R19</f>
        <v>80.715403086230481</v>
      </c>
      <c r="Q19" s="4">
        <f>N19/O19*R19</f>
        <v>19.626845735253614</v>
      </c>
      <c r="R19" s="4">
        <f t="shared" ref="R19:R20" si="2">O19*R$17/O$17</f>
        <v>100.34224882148409</v>
      </c>
    </row>
    <row r="20" spans="1:29" x14ac:dyDescent="0.25">
      <c r="B20" s="56">
        <v>2040</v>
      </c>
      <c r="C20" s="57">
        <v>28.9</v>
      </c>
      <c r="D20" s="57">
        <v>14</v>
      </c>
      <c r="E20" s="57">
        <v>7.5753058468323005</v>
      </c>
      <c r="F20" s="57">
        <v>11.634743168288503</v>
      </c>
      <c r="G20" s="57">
        <v>3.4360200000000005</v>
      </c>
      <c r="H20" s="4">
        <f t="shared" si="1"/>
        <v>32.111111111111107</v>
      </c>
      <c r="I20" s="4">
        <f t="shared" si="1"/>
        <v>15.555555555555555</v>
      </c>
      <c r="J20" s="4">
        <f t="shared" si="1"/>
        <v>8.4170064964803331</v>
      </c>
      <c r="K20" s="4">
        <f t="shared" si="1"/>
        <v>12.927492409209448</v>
      </c>
      <c r="L20" s="4">
        <f t="shared" si="1"/>
        <v>3.8178000000000005</v>
      </c>
      <c r="M20" s="4">
        <f>H20*$U$5*11.628</f>
        <v>77.291315999999981</v>
      </c>
      <c r="N20" s="4">
        <f>I20*$U$6*11.628</f>
        <v>29.953728000000002</v>
      </c>
      <c r="O20" s="4">
        <f>(H20*$U$5+I20*$U$6)*11.628</f>
        <v>107.24504399999999</v>
      </c>
      <c r="P20" s="4">
        <f>M20/O20*R20</f>
        <v>70.901980218603654</v>
      </c>
      <c r="Q20" s="4">
        <f>N20/O20*R20</f>
        <v>27.477584029355057</v>
      </c>
      <c r="R20" s="4">
        <f t="shared" si="2"/>
        <v>98.379564247958726</v>
      </c>
    </row>
    <row r="21" spans="1:29" x14ac:dyDescent="0.25">
      <c r="A21" s="5"/>
      <c r="B21" s="56">
        <v>2050</v>
      </c>
      <c r="C21" s="57">
        <v>25.9</v>
      </c>
      <c r="D21" s="57">
        <v>18.8</v>
      </c>
      <c r="E21" s="57">
        <v>8.3391470749043197</v>
      </c>
      <c r="F21" s="57">
        <v>13.043035488327492</v>
      </c>
      <c r="G21" s="57">
        <v>3.37365</v>
      </c>
      <c r="H21" s="4">
        <f t="shared" si="1"/>
        <v>28.777777777777775</v>
      </c>
      <c r="I21" s="4">
        <f t="shared" si="1"/>
        <v>20.888888888888889</v>
      </c>
      <c r="J21" s="4">
        <f t="shared" si="1"/>
        <v>9.265718972115911</v>
      </c>
      <c r="K21" s="4">
        <f t="shared" si="1"/>
        <v>14.492261653697213</v>
      </c>
      <c r="L21" s="4">
        <f t="shared" si="1"/>
        <v>3.7484999999999999</v>
      </c>
      <c r="M21" s="4">
        <f>H21*$U$5*11.628</f>
        <v>69.267995999999982</v>
      </c>
      <c r="N21" s="4">
        <f>I21*$U$6*11.628</f>
        <v>40.223577599999999</v>
      </c>
      <c r="O21" s="4">
        <f>(H21*$U$5+I21*$U$6)*11.628</f>
        <v>109.4915736</v>
      </c>
      <c r="P21" s="4">
        <f>M21/O21*R21</f>
        <v>63.541913067883563</v>
      </c>
      <c r="Q21" s="4">
        <f>N21/O21*R21</f>
        <v>36.898469982276794</v>
      </c>
      <c r="R21" s="4">
        <f>O21*R$17/O$17</f>
        <v>100.44038305016036</v>
      </c>
    </row>
    <row r="22" spans="1:29" x14ac:dyDescent="0.25">
      <c r="A22" s="5"/>
      <c r="B22" t="s">
        <v>254</v>
      </c>
    </row>
    <row r="25" spans="1:29" ht="14.4" x14ac:dyDescent="0.3">
      <c r="B25" s="174" t="s">
        <v>135</v>
      </c>
      <c r="C25" s="174"/>
      <c r="D25" s="174"/>
      <c r="E25" t="s">
        <v>43</v>
      </c>
      <c r="G25" t="s">
        <v>136</v>
      </c>
    </row>
    <row r="26" spans="1:29" x14ac:dyDescent="0.25">
      <c r="Y26" t="s">
        <v>137</v>
      </c>
      <c r="Z26">
        <v>2015</v>
      </c>
      <c r="AA26">
        <v>2025</v>
      </c>
      <c r="AB26">
        <v>2035</v>
      </c>
      <c r="AC26">
        <v>2050</v>
      </c>
    </row>
    <row r="27" spans="1:29" ht="13.8" x14ac:dyDescent="0.25">
      <c r="D27" s="59" t="s">
        <v>138</v>
      </c>
      <c r="E27" s="186" t="s">
        <v>44</v>
      </c>
      <c r="F27" s="186"/>
      <c r="G27" s="186"/>
      <c r="H27" s="186"/>
      <c r="I27" s="186"/>
      <c r="J27" s="186" t="s">
        <v>139</v>
      </c>
      <c r="K27" s="186"/>
      <c r="L27" s="186"/>
      <c r="M27" s="186"/>
      <c r="Y27" s="60" t="s">
        <v>140</v>
      </c>
      <c r="Z27" s="61">
        <v>27.892400220032901</v>
      </c>
      <c r="AA27" s="61">
        <v>63.259914210964801</v>
      </c>
      <c r="AB27" s="61">
        <v>107.118205735207</v>
      </c>
      <c r="AC27" s="61">
        <v>189.195660388796</v>
      </c>
    </row>
    <row r="28" spans="1:29" ht="14.4" x14ac:dyDescent="0.3">
      <c r="B28" s="62" t="s">
        <v>32</v>
      </c>
      <c r="D28" s="63">
        <v>2019</v>
      </c>
      <c r="E28" s="64">
        <v>2019</v>
      </c>
      <c r="F28">
        <v>2025</v>
      </c>
      <c r="G28">
        <v>2030</v>
      </c>
      <c r="H28">
        <v>2040</v>
      </c>
      <c r="I28" s="65">
        <v>2050</v>
      </c>
      <c r="J28">
        <v>2025</v>
      </c>
      <c r="K28">
        <v>2030</v>
      </c>
      <c r="L28">
        <v>2040</v>
      </c>
      <c r="M28" s="65">
        <v>2050</v>
      </c>
      <c r="Y28" s="66" t="s">
        <v>141</v>
      </c>
      <c r="Z28" s="67">
        <v>0.55313581885371699</v>
      </c>
      <c r="AA28" s="67">
        <v>23.6997254065388</v>
      </c>
      <c r="AB28" s="67">
        <v>48.366357346013402</v>
      </c>
      <c r="AC28" s="67">
        <v>96.144512694425401</v>
      </c>
    </row>
    <row r="29" spans="1:29" ht="13.8" x14ac:dyDescent="0.25">
      <c r="B29" t="s">
        <v>142</v>
      </c>
      <c r="C29" t="s">
        <v>143</v>
      </c>
      <c r="D29" s="63">
        <v>112</v>
      </c>
      <c r="E29" s="64">
        <v>112</v>
      </c>
      <c r="G29">
        <v>132.5</v>
      </c>
      <c r="I29" s="65">
        <v>152.19999999999999</v>
      </c>
      <c r="K29">
        <v>155</v>
      </c>
      <c r="M29" s="65">
        <v>156</v>
      </c>
      <c r="N29" t="s">
        <v>144</v>
      </c>
      <c r="Y29" s="68" t="s">
        <v>145</v>
      </c>
      <c r="Z29" s="69">
        <v>2.3184907367579198E-5</v>
      </c>
      <c r="AA29" s="69">
        <v>1.26080459633032</v>
      </c>
      <c r="AB29" s="69">
        <v>4.6309893151769801</v>
      </c>
      <c r="AC29" s="69">
        <v>8.1892958740042197</v>
      </c>
    </row>
    <row r="30" spans="1:29" ht="14.4" x14ac:dyDescent="0.25">
      <c r="B30" s="70" t="s">
        <v>146</v>
      </c>
      <c r="C30" s="70"/>
      <c r="D30" s="71">
        <f>D34+D33+D31</f>
        <v>43.3843212359495</v>
      </c>
      <c r="E30" s="71">
        <f t="shared" ref="E30:I30" si="3">E34+E33+E31</f>
        <v>47.2</v>
      </c>
      <c r="F30" s="71">
        <f t="shared" si="3"/>
        <v>48.35</v>
      </c>
      <c r="G30" s="71">
        <f t="shared" si="3"/>
        <v>49.5</v>
      </c>
      <c r="H30" s="71">
        <f t="shared" si="3"/>
        <v>49.25</v>
      </c>
      <c r="I30" s="71">
        <f t="shared" si="3"/>
        <v>49</v>
      </c>
      <c r="J30" s="71">
        <f t="shared" ref="J30:J35" si="4">(E30+K30)/2</f>
        <v>45.444324641835919</v>
      </c>
      <c r="K30" s="71">
        <f>K34+K33+K31</f>
        <v>43.688649283671836</v>
      </c>
      <c r="L30" s="71">
        <f t="shared" ref="L30:L35" si="5">(K30+M30)/2</f>
        <v>44.128345346663913</v>
      </c>
      <c r="M30" s="71">
        <f>M34+M33+M31</f>
        <v>44.56804140965599</v>
      </c>
      <c r="P30" t="s">
        <v>116</v>
      </c>
      <c r="Q30">
        <v>2019</v>
      </c>
      <c r="R30">
        <v>2025</v>
      </c>
      <c r="S30">
        <v>2030</v>
      </c>
      <c r="T30">
        <v>2040</v>
      </c>
      <c r="U30">
        <v>2050</v>
      </c>
      <c r="Y30" s="68" t="s">
        <v>147</v>
      </c>
      <c r="Z30" s="69">
        <v>7.1573301707035394E-2</v>
      </c>
      <c r="AA30" s="69">
        <v>13.991078218305899</v>
      </c>
      <c r="AB30" s="69">
        <v>27.8182727842551</v>
      </c>
      <c r="AC30" s="69">
        <v>50.216386881743603</v>
      </c>
    </row>
    <row r="31" spans="1:29" ht="14.4" x14ac:dyDescent="0.3">
      <c r="B31" s="72" t="s">
        <v>148</v>
      </c>
      <c r="D31" s="159">
        <v>22.810767964023409</v>
      </c>
      <c r="E31" s="64">
        <v>26.6</v>
      </c>
      <c r="F31">
        <f>(E31+G31)/2</f>
        <v>27.6</v>
      </c>
      <c r="G31" s="74">
        <v>28.6</v>
      </c>
      <c r="H31">
        <f>(G31+I31)/2</f>
        <v>28.6</v>
      </c>
      <c r="I31" s="75">
        <v>28.6</v>
      </c>
      <c r="J31">
        <f>(E31+K31)/2</f>
        <v>25.899600657842651</v>
      </c>
      <c r="K31" s="159">
        <v>25.199201315685301</v>
      </c>
      <c r="L31">
        <f t="shared" si="5"/>
        <v>26.547907076956363</v>
      </c>
      <c r="M31" s="159">
        <v>27.896612838227423</v>
      </c>
      <c r="Y31" s="68"/>
      <c r="Z31" s="69"/>
      <c r="AA31" s="69"/>
      <c r="AB31" s="69"/>
      <c r="AC31" s="69"/>
    </row>
    <row r="32" spans="1:29" ht="18" x14ac:dyDescent="0.3">
      <c r="B32" s="76" t="s">
        <v>149</v>
      </c>
      <c r="C32" s="77"/>
      <c r="D32" s="78">
        <v>43.403152548341701</v>
      </c>
      <c r="E32" s="79"/>
      <c r="G32" s="80"/>
      <c r="I32" s="81"/>
      <c r="J32">
        <f t="shared" si="4"/>
        <v>0</v>
      </c>
      <c r="K32" s="80"/>
      <c r="L32">
        <f t="shared" si="5"/>
        <v>0</v>
      </c>
      <c r="M32" s="81"/>
      <c r="N32" t="s">
        <v>150</v>
      </c>
      <c r="P32" s="82" t="s">
        <v>151</v>
      </c>
      <c r="Q32" s="83">
        <v>85.593066224430004</v>
      </c>
      <c r="R32" s="83">
        <v>83.975710599612896</v>
      </c>
      <c r="S32" s="83">
        <v>81.866380978087093</v>
      </c>
      <c r="T32" s="83">
        <v>83.052521912005602</v>
      </c>
      <c r="U32" s="83">
        <v>86.473343046075797</v>
      </c>
      <c r="Y32" s="68" t="s">
        <v>152</v>
      </c>
      <c r="Z32" s="69">
        <v>0</v>
      </c>
      <c r="AA32" s="69">
        <v>0</v>
      </c>
      <c r="AB32" s="69">
        <v>0.99427443281875905</v>
      </c>
      <c r="AC32" s="69">
        <v>11.0466504762654</v>
      </c>
    </row>
    <row r="33" spans="2:29" ht="14.4" x14ac:dyDescent="0.3">
      <c r="B33" s="72" t="s">
        <v>153</v>
      </c>
      <c r="D33" s="159">
        <v>16.671428571428571</v>
      </c>
      <c r="E33" s="64">
        <v>16.7</v>
      </c>
      <c r="F33">
        <f>(E33+G33)/2</f>
        <v>16.7</v>
      </c>
      <c r="G33" s="74">
        <v>16.7</v>
      </c>
      <c r="H33">
        <f>(G33+I33)/2</f>
        <v>16.7</v>
      </c>
      <c r="I33" s="75">
        <v>16.7</v>
      </c>
      <c r="J33" s="5">
        <f>(E33+K33)/2</f>
        <v>16.685714285714283</v>
      </c>
      <c r="K33" s="159">
        <v>16.671428571428571</v>
      </c>
      <c r="L33" s="5">
        <f t="shared" si="5"/>
        <v>16.671428571428571</v>
      </c>
      <c r="M33" s="159">
        <v>16.671428571428571</v>
      </c>
      <c r="P33" s="84" t="s">
        <v>154</v>
      </c>
      <c r="Q33" s="85">
        <v>2.3186057044528199</v>
      </c>
      <c r="R33" s="86">
        <v>3.3584444832110401</v>
      </c>
      <c r="S33" s="86">
        <v>6.5987297494623096</v>
      </c>
      <c r="T33" s="86">
        <v>16.6029964845604</v>
      </c>
      <c r="U33" s="86">
        <v>22.108199742556199</v>
      </c>
      <c r="Y33" s="68" t="s">
        <v>155</v>
      </c>
      <c r="Z33" s="69">
        <v>0.481539332239314</v>
      </c>
      <c r="AA33" s="69">
        <v>8.4478425919025693</v>
      </c>
      <c r="AB33" s="69">
        <v>14.922820813762501</v>
      </c>
      <c r="AC33" s="69">
        <v>26.692179462412199</v>
      </c>
    </row>
    <row r="34" spans="2:29" ht="14.4" x14ac:dyDescent="0.3">
      <c r="B34" s="72" t="s">
        <v>156</v>
      </c>
      <c r="D34" s="159">
        <v>3.9021247004975161</v>
      </c>
      <c r="E34" s="64">
        <v>3.9</v>
      </c>
      <c r="F34">
        <f>(E34+G34)/2</f>
        <v>4.05</v>
      </c>
      <c r="G34" s="74">
        <v>4.2</v>
      </c>
      <c r="H34">
        <f>(G34+I34)/2</f>
        <v>3.95</v>
      </c>
      <c r="I34" s="75">
        <v>3.7</v>
      </c>
      <c r="J34">
        <f t="shared" si="4"/>
        <v>2.8590096982789817</v>
      </c>
      <c r="K34" s="159">
        <v>1.8180193965579639</v>
      </c>
      <c r="L34">
        <f t="shared" si="5"/>
        <v>0.90900969827898193</v>
      </c>
      <c r="M34" s="159">
        <v>0</v>
      </c>
      <c r="P34" s="84" t="s">
        <v>157</v>
      </c>
      <c r="Q34" s="85">
        <v>35.714970059770302</v>
      </c>
      <c r="R34" s="86">
        <v>34.516030504409599</v>
      </c>
      <c r="S34" s="86">
        <v>32.483328075772398</v>
      </c>
      <c r="T34" s="86">
        <v>27.7069035888941</v>
      </c>
      <c r="U34" s="86">
        <v>25.1816679052063</v>
      </c>
      <c r="Y34" s="66" t="s">
        <v>158</v>
      </c>
      <c r="Z34" s="67">
        <v>6.89079347834749</v>
      </c>
      <c r="AA34" s="67">
        <v>19.117709399532199</v>
      </c>
      <c r="AB34" s="67">
        <v>38.476653266009201</v>
      </c>
      <c r="AC34" s="67">
        <v>72.236861894170204</v>
      </c>
    </row>
    <row r="35" spans="2:29" ht="14.4" x14ac:dyDescent="0.3">
      <c r="B35" s="87" t="s">
        <v>159</v>
      </c>
      <c r="C35" s="88"/>
      <c r="D35" s="159">
        <v>0</v>
      </c>
      <c r="E35" s="90">
        <v>0</v>
      </c>
      <c r="F35">
        <f>(E35+G35)/2</f>
        <v>2.1</v>
      </c>
      <c r="G35" s="91">
        <v>4.2</v>
      </c>
      <c r="H35">
        <f>(G35+I35)/2</f>
        <v>6.1999999999999993</v>
      </c>
      <c r="I35" s="92">
        <v>8.1999999999999993</v>
      </c>
      <c r="J35">
        <f t="shared" si="4"/>
        <v>0.90900969827898193</v>
      </c>
      <c r="K35" s="159">
        <v>1.8180193965579639</v>
      </c>
      <c r="L35">
        <f t="shared" si="5"/>
        <v>2.6819326322843406</v>
      </c>
      <c r="M35" s="159">
        <v>3.5458458680107174</v>
      </c>
      <c r="N35" t="s">
        <v>160</v>
      </c>
      <c r="P35" s="84" t="s">
        <v>161</v>
      </c>
      <c r="Q35" s="85">
        <v>47.559490460206803</v>
      </c>
      <c r="R35" s="86">
        <v>46.101235611992202</v>
      </c>
      <c r="S35" s="86">
        <v>42.784323152852402</v>
      </c>
      <c r="T35" s="86">
        <v>38.742621838551102</v>
      </c>
      <c r="U35" s="86">
        <v>39.183475398313298</v>
      </c>
      <c r="Y35" s="68" t="s">
        <v>145</v>
      </c>
      <c r="Z35" s="69">
        <v>7.0271781093487299E-5</v>
      </c>
      <c r="AA35" s="69">
        <v>3.8214077455784898</v>
      </c>
      <c r="AB35" s="69">
        <v>14.0361944191962</v>
      </c>
      <c r="AC35" s="69">
        <v>24.821164813992102</v>
      </c>
    </row>
    <row r="36" spans="2:29" ht="14.4" x14ac:dyDescent="0.3">
      <c r="B36" s="62" t="s">
        <v>162</v>
      </c>
      <c r="C36" s="70"/>
      <c r="D36" s="71">
        <f t="shared" ref="D36:M36" si="6">D37/1.11</f>
        <v>4.1576077226685522</v>
      </c>
      <c r="E36" s="71">
        <f t="shared" si="6"/>
        <v>4.1441441441441436</v>
      </c>
      <c r="F36" s="71">
        <f t="shared" si="6"/>
        <v>7.9729729729729719</v>
      </c>
      <c r="G36" s="71">
        <f t="shared" si="6"/>
        <v>11.801801801801801</v>
      </c>
      <c r="H36" s="71">
        <f t="shared" si="6"/>
        <v>16.891891891891891</v>
      </c>
      <c r="I36" s="71">
        <f t="shared" si="6"/>
        <v>21.981981981981981</v>
      </c>
      <c r="J36" s="71">
        <f t="shared" si="6"/>
        <v>18.821367645232247</v>
      </c>
      <c r="K36" s="71">
        <f>K37/1.11</f>
        <v>33.498591146320351</v>
      </c>
      <c r="L36" s="71">
        <f t="shared" si="6"/>
        <v>59.154952698404834</v>
      </c>
      <c r="M36" s="71">
        <f t="shared" si="6"/>
        <v>84.811314250489332</v>
      </c>
      <c r="P36" s="84"/>
      <c r="Q36" s="85"/>
      <c r="R36" s="86"/>
      <c r="S36" s="86"/>
      <c r="T36" s="86"/>
      <c r="U36" s="86"/>
      <c r="Y36" s="68"/>
      <c r="Z36" s="69"/>
      <c r="AA36" s="69"/>
      <c r="AB36" s="69"/>
      <c r="AC36" s="69"/>
    </row>
    <row r="37" spans="2:29" ht="14.4" x14ac:dyDescent="0.3">
      <c r="B37" s="62" t="s">
        <v>163</v>
      </c>
      <c r="C37" s="70"/>
      <c r="D37" s="71">
        <f t="shared" ref="D37:M37" si="7">SUM(D39:D45)</f>
        <v>4.6149445721620932</v>
      </c>
      <c r="E37" s="71">
        <f t="shared" si="7"/>
        <v>4.5999999999999996</v>
      </c>
      <c r="F37" s="71">
        <f t="shared" si="7"/>
        <v>8.85</v>
      </c>
      <c r="G37" s="71">
        <f t="shared" si="7"/>
        <v>13.1</v>
      </c>
      <c r="H37" s="71">
        <f t="shared" si="7"/>
        <v>18.75</v>
      </c>
      <c r="I37" s="71">
        <f t="shared" si="7"/>
        <v>24.400000000000002</v>
      </c>
      <c r="J37" s="71">
        <f t="shared" si="7"/>
        <v>20.891718086207796</v>
      </c>
      <c r="K37" s="71">
        <f>SUM(K39:K45)</f>
        <v>37.18343617241559</v>
      </c>
      <c r="L37" s="71">
        <f t="shared" si="7"/>
        <v>65.661997495229372</v>
      </c>
      <c r="M37" s="71">
        <f t="shared" si="7"/>
        <v>94.140558818043161</v>
      </c>
      <c r="Y37" s="68" t="s">
        <v>164</v>
      </c>
      <c r="Z37" s="69">
        <v>0.21693351239039499</v>
      </c>
      <c r="AA37" s="69">
        <v>7.9163279014260697</v>
      </c>
      <c r="AB37" s="69">
        <v>15.335936279214501</v>
      </c>
      <c r="AC37" s="69">
        <v>28.6144379379868</v>
      </c>
    </row>
    <row r="38" spans="2:29" ht="14.4" x14ac:dyDescent="0.3">
      <c r="B38" s="62" t="s">
        <v>165</v>
      </c>
      <c r="C38" s="70"/>
      <c r="D38" s="71">
        <f>D36*0.8</f>
        <v>3.3260861781348421</v>
      </c>
      <c r="E38" s="71">
        <f t="shared" ref="E38:M38" si="8">E36*0.8</f>
        <v>3.3153153153153152</v>
      </c>
      <c r="F38" s="71">
        <f t="shared" si="8"/>
        <v>6.3783783783783781</v>
      </c>
      <c r="G38" s="71">
        <f t="shared" si="8"/>
        <v>9.4414414414414409</v>
      </c>
      <c r="H38" s="71">
        <f t="shared" si="8"/>
        <v>13.513513513513514</v>
      </c>
      <c r="I38" s="71">
        <f t="shared" si="8"/>
        <v>17.585585585585587</v>
      </c>
      <c r="J38" s="71">
        <f t="shared" si="8"/>
        <v>15.057094116185798</v>
      </c>
      <c r="K38" s="71">
        <f>K36*0.8</f>
        <v>26.798872917056283</v>
      </c>
      <c r="L38" s="71">
        <f t="shared" si="8"/>
        <v>47.323962158723873</v>
      </c>
      <c r="M38" s="71">
        <f t="shared" si="8"/>
        <v>67.849051400391474</v>
      </c>
      <c r="N38" t="s">
        <v>166</v>
      </c>
      <c r="Y38" s="68"/>
      <c r="Z38" s="69"/>
      <c r="AA38" s="69"/>
      <c r="AB38" s="69"/>
      <c r="AC38" s="69"/>
    </row>
    <row r="39" spans="2:29" ht="14.4" x14ac:dyDescent="0.3">
      <c r="B39" s="72" t="s">
        <v>19</v>
      </c>
      <c r="D39" s="159">
        <v>0.26903363502394473</v>
      </c>
      <c r="E39" s="64">
        <v>0.3</v>
      </c>
      <c r="F39">
        <f t="shared" ref="F39:F45" si="9">(E39+G39)/2</f>
        <v>0.35</v>
      </c>
      <c r="G39" s="74">
        <v>0.4</v>
      </c>
      <c r="H39">
        <f t="shared" ref="H39:H45" si="10">(G39+I39)/2</f>
        <v>0.4</v>
      </c>
      <c r="I39" s="75">
        <v>0.4</v>
      </c>
      <c r="J39">
        <f t="shared" ref="J39:J45" si="11">(E39+K39)/2</f>
        <v>0.4683588676877819</v>
      </c>
      <c r="K39" s="159">
        <v>0.63671773537556386</v>
      </c>
      <c r="L39">
        <f t="shared" ref="L39:L45" si="12">(K39+M39)/2</f>
        <v>0.96330999197293798</v>
      </c>
      <c r="M39" s="159">
        <v>1.2899022485703122</v>
      </c>
      <c r="P39" t="s">
        <v>134</v>
      </c>
      <c r="Q39">
        <v>2019</v>
      </c>
      <c r="R39">
        <v>2025</v>
      </c>
      <c r="S39">
        <v>2030</v>
      </c>
      <c r="T39">
        <v>2040</v>
      </c>
      <c r="U39">
        <v>2050</v>
      </c>
      <c r="Y39" s="68" t="s">
        <v>167</v>
      </c>
      <c r="Z39" s="69">
        <v>6.6737896941760004</v>
      </c>
      <c r="AA39" s="69">
        <v>7.3799737525276097</v>
      </c>
      <c r="AB39" s="69">
        <v>9.1045225675985204</v>
      </c>
      <c r="AC39" s="69">
        <v>18.801259142191299</v>
      </c>
    </row>
    <row r="40" spans="2:29" ht="18" x14ac:dyDescent="0.3">
      <c r="B40" s="72" t="s">
        <v>168</v>
      </c>
      <c r="D40" s="159">
        <v>2.0586019855611193</v>
      </c>
      <c r="E40" s="64">
        <v>2.1</v>
      </c>
      <c r="F40">
        <f t="shared" si="9"/>
        <v>3.2</v>
      </c>
      <c r="G40" s="74">
        <v>4.3</v>
      </c>
      <c r="H40">
        <f t="shared" si="10"/>
        <v>5.6</v>
      </c>
      <c r="I40" s="75">
        <v>6.9</v>
      </c>
      <c r="J40">
        <f t="shared" si="11"/>
        <v>4.4748310914631126</v>
      </c>
      <c r="K40" s="159">
        <v>6.8496621829262248</v>
      </c>
      <c r="L40">
        <f t="shared" si="12"/>
        <v>12.896266554958585</v>
      </c>
      <c r="M40" s="159">
        <v>18.942870926990945</v>
      </c>
      <c r="P40" s="82" t="s">
        <v>151</v>
      </c>
      <c r="Q40" s="83">
        <v>85.607773896997102</v>
      </c>
      <c r="R40" s="83">
        <v>85.196339738153696</v>
      </c>
      <c r="S40" s="83">
        <v>87.243062412932304</v>
      </c>
      <c r="T40" s="83">
        <v>102.384285461129</v>
      </c>
      <c r="U40" s="83">
        <v>112.221295087614</v>
      </c>
      <c r="Y40" s="93" t="s">
        <v>169</v>
      </c>
      <c r="Z40" s="94">
        <v>20.448470922831699</v>
      </c>
      <c r="AA40" s="94">
        <v>20.442479404893799</v>
      </c>
      <c r="AB40" s="94">
        <v>20.275195123184201</v>
      </c>
      <c r="AC40" s="94">
        <v>20.814285800199901</v>
      </c>
    </row>
    <row r="41" spans="2:29" ht="14.4" x14ac:dyDescent="0.3">
      <c r="B41" s="72" t="s">
        <v>170</v>
      </c>
      <c r="D41" s="159">
        <v>1.3874221157324502</v>
      </c>
      <c r="E41" s="64">
        <v>1.4</v>
      </c>
      <c r="F41">
        <f t="shared" si="9"/>
        <v>1.8499999999999999</v>
      </c>
      <c r="G41" s="74">
        <v>2.2999999999999998</v>
      </c>
      <c r="H41">
        <f t="shared" si="10"/>
        <v>3.8</v>
      </c>
      <c r="I41" s="75">
        <v>5.3</v>
      </c>
      <c r="J41">
        <f t="shared" si="11"/>
        <v>7.1640689655394274</v>
      </c>
      <c r="K41" s="159">
        <v>12.928137931078854</v>
      </c>
      <c r="L41">
        <f t="shared" si="12"/>
        <v>19.736707240067375</v>
      </c>
      <c r="M41" s="159">
        <v>26.545276549055899</v>
      </c>
      <c r="P41" s="84" t="s">
        <v>154</v>
      </c>
      <c r="Q41" s="85">
        <v>2.3333133770199601</v>
      </c>
      <c r="R41" s="86">
        <v>4.2490341160579597</v>
      </c>
      <c r="S41" s="86">
        <v>10.451280347839999</v>
      </c>
      <c r="T41" s="86">
        <v>30.4634265414184</v>
      </c>
      <c r="U41" s="86">
        <v>40.149777432946301</v>
      </c>
    </row>
    <row r="42" spans="2:29" ht="14.4" x14ac:dyDescent="0.3">
      <c r="B42" s="72" t="s">
        <v>171</v>
      </c>
      <c r="D42" s="159">
        <v>0.89988683584457929</v>
      </c>
      <c r="E42" s="64">
        <v>0.8</v>
      </c>
      <c r="F42">
        <f t="shared" si="9"/>
        <v>2.85</v>
      </c>
      <c r="G42" s="74">
        <v>4.9000000000000004</v>
      </c>
      <c r="H42">
        <f t="shared" si="10"/>
        <v>7.05</v>
      </c>
      <c r="I42" s="75">
        <v>9.1999999999999993</v>
      </c>
      <c r="J42">
        <f t="shared" si="11"/>
        <v>7.8197793799724842</v>
      </c>
      <c r="K42" s="159">
        <v>14.839558759944968</v>
      </c>
      <c r="L42">
        <f t="shared" si="12"/>
        <v>28.59630335788944</v>
      </c>
      <c r="M42" s="159">
        <v>42.353047955833915</v>
      </c>
      <c r="P42" s="84" t="s">
        <v>157</v>
      </c>
      <c r="Q42" s="85">
        <v>35.714970059770302</v>
      </c>
      <c r="R42" s="86">
        <v>34.516030504409599</v>
      </c>
      <c r="S42" s="86">
        <v>32.483328075772398</v>
      </c>
      <c r="T42" s="86">
        <v>27.7069035888941</v>
      </c>
      <c r="U42" s="86">
        <v>25.1816679052063</v>
      </c>
    </row>
    <row r="43" spans="2:29" ht="14.4" x14ac:dyDescent="0.3">
      <c r="B43" s="72" t="s">
        <v>172</v>
      </c>
      <c r="D43" s="159">
        <v>0</v>
      </c>
      <c r="E43" s="64">
        <v>0</v>
      </c>
      <c r="F43">
        <f t="shared" si="9"/>
        <v>0.6</v>
      </c>
      <c r="G43" s="74">
        <v>1.2</v>
      </c>
      <c r="H43">
        <f t="shared" si="10"/>
        <v>1.9</v>
      </c>
      <c r="I43" s="75">
        <v>2.6</v>
      </c>
      <c r="J43">
        <f t="shared" si="11"/>
        <v>0.96467978154499212</v>
      </c>
      <c r="K43" s="159">
        <v>1.9293595630899842</v>
      </c>
      <c r="L43">
        <f t="shared" si="12"/>
        <v>3.4694103503410405</v>
      </c>
      <c r="M43" s="159">
        <v>5.0094611375920968</v>
      </c>
      <c r="P43" s="84" t="s">
        <v>161</v>
      </c>
      <c r="Q43" s="85">
        <v>47.559490460206803</v>
      </c>
      <c r="R43" s="86">
        <v>46.431275117686098</v>
      </c>
      <c r="S43" s="86">
        <v>44.308453989319901</v>
      </c>
      <c r="T43" s="86">
        <v>44.213955330816901</v>
      </c>
      <c r="U43" s="86">
        <v>46.8898497494609</v>
      </c>
    </row>
    <row r="44" spans="2:29" ht="14.4" x14ac:dyDescent="0.3">
      <c r="B44" s="72" t="s">
        <v>173</v>
      </c>
      <c r="D44" s="73">
        <v>0</v>
      </c>
      <c r="E44" s="64">
        <v>0</v>
      </c>
      <c r="F44">
        <f t="shared" si="9"/>
        <v>0</v>
      </c>
      <c r="G44" s="74">
        <v>0</v>
      </c>
      <c r="H44">
        <f t="shared" si="10"/>
        <v>0</v>
      </c>
      <c r="I44" s="75">
        <v>0</v>
      </c>
      <c r="J44">
        <f t="shared" si="11"/>
        <v>0</v>
      </c>
      <c r="K44" s="74">
        <v>0</v>
      </c>
      <c r="L44">
        <f t="shared" si="12"/>
        <v>0</v>
      </c>
      <c r="M44" s="75">
        <v>0</v>
      </c>
    </row>
    <row r="45" spans="2:29" ht="14.4" x14ac:dyDescent="0.3">
      <c r="B45" s="72" t="s">
        <v>174</v>
      </c>
      <c r="D45" s="73">
        <v>0</v>
      </c>
      <c r="E45" s="64">
        <v>0</v>
      </c>
      <c r="F45">
        <f t="shared" si="9"/>
        <v>0</v>
      </c>
      <c r="G45" s="74">
        <v>0</v>
      </c>
      <c r="H45">
        <f t="shared" si="10"/>
        <v>0</v>
      </c>
      <c r="I45" s="75">
        <v>0</v>
      </c>
      <c r="J45">
        <f t="shared" si="11"/>
        <v>0</v>
      </c>
      <c r="K45" s="74">
        <v>0</v>
      </c>
      <c r="L45">
        <f t="shared" si="12"/>
        <v>0</v>
      </c>
      <c r="M45" s="75">
        <v>0</v>
      </c>
      <c r="Q45" t="s">
        <v>10</v>
      </c>
    </row>
    <row r="46" spans="2:29" ht="14.4" x14ac:dyDescent="0.3">
      <c r="B46" s="62" t="s">
        <v>175</v>
      </c>
      <c r="C46" s="70"/>
      <c r="D46" s="71">
        <f>SUM(D48:D53)</f>
        <v>35.883530740967444</v>
      </c>
      <c r="E46" s="95">
        <f t="shared" ref="E46:I46" si="13">SUM(E48:E53)</f>
        <v>35.6</v>
      </c>
      <c r="F46" s="95">
        <f t="shared" si="13"/>
        <v>35.900000000000006</v>
      </c>
      <c r="G46" s="95">
        <f t="shared" si="13"/>
        <v>36.200000000000003</v>
      </c>
      <c r="H46" s="95">
        <f t="shared" si="13"/>
        <v>34.75</v>
      </c>
      <c r="I46" s="95">
        <f t="shared" si="13"/>
        <v>33.299999999999997</v>
      </c>
      <c r="J46" s="95">
        <f>SUM(I48:I53)</f>
        <v>33.299999999999997</v>
      </c>
      <c r="K46" s="95">
        <f>SUM(J48:J53)</f>
        <v>36.123510794168311</v>
      </c>
      <c r="L46" s="95">
        <f>SUM(K48:K53)</f>
        <v>36.647021588336628</v>
      </c>
      <c r="M46" s="95">
        <f>SUM(L48:L53)</f>
        <v>37.510934824063007</v>
      </c>
      <c r="Q46" t="s">
        <v>176</v>
      </c>
      <c r="R46" t="s">
        <v>177</v>
      </c>
      <c r="S46" t="s">
        <v>178</v>
      </c>
      <c r="T46" t="s">
        <v>48</v>
      </c>
    </row>
    <row r="47" spans="2:29" ht="14.4" x14ac:dyDescent="0.3">
      <c r="B47" s="62" t="s">
        <v>179</v>
      </c>
      <c r="C47" s="70"/>
      <c r="D47" s="71">
        <f t="shared" ref="D47:M47" si="14">D46*0.7</f>
        <v>25.118471518677211</v>
      </c>
      <c r="E47" s="71">
        <f t="shared" si="14"/>
        <v>24.919999999999998</v>
      </c>
      <c r="F47" s="71">
        <f t="shared" si="14"/>
        <v>25.130000000000003</v>
      </c>
      <c r="G47" s="71">
        <f t="shared" si="14"/>
        <v>25.34</v>
      </c>
      <c r="H47" s="71">
        <f t="shared" si="14"/>
        <v>24.324999999999999</v>
      </c>
      <c r="I47" s="71">
        <f t="shared" si="14"/>
        <v>23.309999999999995</v>
      </c>
      <c r="J47" s="71">
        <f t="shared" si="14"/>
        <v>23.309999999999995</v>
      </c>
      <c r="K47" s="71">
        <f t="shared" si="14"/>
        <v>25.286457555917817</v>
      </c>
      <c r="L47" s="71">
        <f t="shared" si="14"/>
        <v>25.65291511183564</v>
      </c>
      <c r="M47" s="71">
        <f t="shared" si="14"/>
        <v>26.257654376844105</v>
      </c>
      <c r="N47" t="s">
        <v>180</v>
      </c>
      <c r="Q47">
        <v>2019</v>
      </c>
      <c r="R47">
        <f>E34/U47</f>
        <v>0.73584905660377364</v>
      </c>
      <c r="S47">
        <f>E35/U47</f>
        <v>0</v>
      </c>
      <c r="T47">
        <f>E41/U47</f>
        <v>0.26415094339622641</v>
      </c>
      <c r="U47">
        <f>E34+E35+E41</f>
        <v>5.3</v>
      </c>
    </row>
    <row r="48" spans="2:29" ht="14.4" x14ac:dyDescent="0.3">
      <c r="B48" s="72" t="s">
        <v>181</v>
      </c>
      <c r="D48" s="159">
        <v>4.4946059438635091</v>
      </c>
      <c r="E48" s="64">
        <v>4.4000000000000004</v>
      </c>
      <c r="F48">
        <f t="shared" ref="F48:F53" si="15">(E48+G48)/2</f>
        <v>3.95</v>
      </c>
      <c r="G48" s="74">
        <v>3.5</v>
      </c>
      <c r="H48">
        <f t="shared" ref="H48:H53" si="16">(G48+I48)/2</f>
        <v>2.65</v>
      </c>
      <c r="I48" s="75">
        <v>1.8</v>
      </c>
      <c r="J48">
        <f t="shared" ref="J48:J53" si="17">(E48+K48)/2</f>
        <v>4.4473029719317552</v>
      </c>
      <c r="K48" s="159">
        <v>4.4946059438635091</v>
      </c>
      <c r="L48">
        <f t="shared" ref="L48:L53" si="18">(K48+M48)/2</f>
        <v>4.4946059438635091</v>
      </c>
      <c r="M48" s="159">
        <v>4.4946059438635091</v>
      </c>
      <c r="Q48">
        <v>2025</v>
      </c>
      <c r="R48">
        <f>F34/U48</f>
        <v>0.50624999999999998</v>
      </c>
      <c r="S48">
        <f>F35/U48</f>
        <v>0.26250000000000001</v>
      </c>
      <c r="T48">
        <f>F41/U48</f>
        <v>0.23124999999999998</v>
      </c>
      <c r="U48">
        <f>F34+F35+F41</f>
        <v>8</v>
      </c>
    </row>
    <row r="49" spans="2:21" ht="14.4" x14ac:dyDescent="0.3">
      <c r="B49" s="72" t="s">
        <v>182</v>
      </c>
      <c r="D49" s="159">
        <v>31.388924797103932</v>
      </c>
      <c r="E49" s="64">
        <v>31.2</v>
      </c>
      <c r="F49">
        <f t="shared" si="15"/>
        <v>29.85</v>
      </c>
      <c r="G49" s="74">
        <v>28.5</v>
      </c>
      <c r="H49">
        <f t="shared" si="16"/>
        <v>25.9</v>
      </c>
      <c r="I49" s="75">
        <v>23.3</v>
      </c>
      <c r="J49">
        <f t="shared" si="17"/>
        <v>30.767198123957577</v>
      </c>
      <c r="K49" s="159">
        <v>30.334396247915155</v>
      </c>
      <c r="L49">
        <f t="shared" si="18"/>
        <v>30.334396247915155</v>
      </c>
      <c r="M49" s="159">
        <v>30.334396247915155</v>
      </c>
      <c r="Q49">
        <v>2030</v>
      </c>
      <c r="R49">
        <f>G34/U49</f>
        <v>0.39252336448598135</v>
      </c>
      <c r="S49">
        <f>G35/U49</f>
        <v>0.39252336448598135</v>
      </c>
      <c r="T49">
        <f>G41/U49</f>
        <v>0.21495327102803738</v>
      </c>
      <c r="U49">
        <f>G34+G35+G41</f>
        <v>10.7</v>
      </c>
    </row>
    <row r="50" spans="2:21" ht="14.4" x14ac:dyDescent="0.3">
      <c r="B50" s="72" t="s">
        <v>183</v>
      </c>
      <c r="D50" s="73">
        <v>0</v>
      </c>
      <c r="E50" s="64">
        <v>0</v>
      </c>
      <c r="F50">
        <f t="shared" si="15"/>
        <v>0</v>
      </c>
      <c r="G50" s="74">
        <v>0</v>
      </c>
      <c r="H50">
        <f t="shared" si="16"/>
        <v>0</v>
      </c>
      <c r="I50" s="75">
        <v>0</v>
      </c>
      <c r="J50">
        <f t="shared" si="17"/>
        <v>0</v>
      </c>
      <c r="K50" s="74">
        <v>0</v>
      </c>
      <c r="L50">
        <f t="shared" si="18"/>
        <v>0</v>
      </c>
      <c r="M50" s="75">
        <v>0</v>
      </c>
      <c r="Q50">
        <v>2040</v>
      </c>
      <c r="R50">
        <f>H34/U50</f>
        <v>0.28315412186379929</v>
      </c>
      <c r="S50">
        <f>H35/U50</f>
        <v>0.44444444444444442</v>
      </c>
      <c r="T50">
        <f>H41/U50</f>
        <v>0.27240143369175629</v>
      </c>
      <c r="U50">
        <f>H34+H35+H41</f>
        <v>13.95</v>
      </c>
    </row>
    <row r="51" spans="2:21" ht="14.4" x14ac:dyDescent="0.3">
      <c r="B51" s="72" t="s">
        <v>184</v>
      </c>
      <c r="D51" s="73">
        <v>0</v>
      </c>
      <c r="E51" s="64">
        <v>0</v>
      </c>
      <c r="F51">
        <f t="shared" si="15"/>
        <v>0</v>
      </c>
      <c r="G51" s="74">
        <v>0</v>
      </c>
      <c r="H51">
        <f t="shared" si="16"/>
        <v>0</v>
      </c>
      <c r="I51" s="75">
        <v>0</v>
      </c>
      <c r="J51">
        <f t="shared" si="17"/>
        <v>0</v>
      </c>
      <c r="K51" s="74">
        <v>0</v>
      </c>
      <c r="L51">
        <f t="shared" si="18"/>
        <v>0</v>
      </c>
      <c r="M51" s="75">
        <v>0</v>
      </c>
      <c r="Q51">
        <v>2050</v>
      </c>
      <c r="R51">
        <f>I34/U51</f>
        <v>0.21511627906976746</v>
      </c>
      <c r="S51">
        <f>I35/U51</f>
        <v>0.47674418604651159</v>
      </c>
      <c r="T51">
        <f>I41/U51</f>
        <v>0.30813953488372092</v>
      </c>
      <c r="U51">
        <f>I34+I35+I41</f>
        <v>17.2</v>
      </c>
    </row>
    <row r="52" spans="2:21" ht="14.4" x14ac:dyDescent="0.3">
      <c r="B52" s="72" t="s">
        <v>185</v>
      </c>
      <c r="D52" s="96">
        <v>0</v>
      </c>
      <c r="E52" s="97">
        <v>0</v>
      </c>
      <c r="F52">
        <f t="shared" si="15"/>
        <v>0</v>
      </c>
      <c r="G52" s="98">
        <v>0</v>
      </c>
      <c r="H52">
        <f t="shared" si="16"/>
        <v>0</v>
      </c>
      <c r="I52" s="99">
        <v>0</v>
      </c>
      <c r="J52">
        <f t="shared" si="17"/>
        <v>0</v>
      </c>
      <c r="K52" s="98">
        <v>0</v>
      </c>
      <c r="L52">
        <f t="shared" si="18"/>
        <v>0</v>
      </c>
      <c r="M52" s="99">
        <v>0</v>
      </c>
      <c r="Q52" t="s">
        <v>186</v>
      </c>
      <c r="R52" t="s">
        <v>177</v>
      </c>
      <c r="S52" t="s">
        <v>178</v>
      </c>
      <c r="T52" t="s">
        <v>48</v>
      </c>
    </row>
    <row r="53" spans="2:21" ht="14.4" x14ac:dyDescent="0.3">
      <c r="B53" s="87" t="s">
        <v>159</v>
      </c>
      <c r="C53" s="88"/>
      <c r="D53" s="89">
        <f>D35</f>
        <v>0</v>
      </c>
      <c r="E53" s="91">
        <v>0</v>
      </c>
      <c r="F53" s="100">
        <f t="shared" si="15"/>
        <v>2.1</v>
      </c>
      <c r="G53" s="100">
        <v>4.2</v>
      </c>
      <c r="H53" s="100">
        <f t="shared" si="16"/>
        <v>6.1999999999999993</v>
      </c>
      <c r="I53" s="100">
        <v>8.1999999999999993</v>
      </c>
      <c r="J53" s="100">
        <f t="shared" si="17"/>
        <v>0.90900969827898193</v>
      </c>
      <c r="K53" s="101">
        <f>K35</f>
        <v>1.8180193965579639</v>
      </c>
      <c r="L53" s="100">
        <f t="shared" si="18"/>
        <v>2.6819326322843406</v>
      </c>
      <c r="M53" s="101">
        <f>M35</f>
        <v>3.5458458680107174</v>
      </c>
      <c r="Q53">
        <v>2019</v>
      </c>
      <c r="R53">
        <f>E34/U53</f>
        <v>0.73584905660377364</v>
      </c>
      <c r="S53">
        <f>E35/U53</f>
        <v>0</v>
      </c>
      <c r="T53">
        <f>E41/U53</f>
        <v>0.26415094339622641</v>
      </c>
      <c r="U53">
        <f>E34+E35+E41</f>
        <v>5.3</v>
      </c>
    </row>
    <row r="54" spans="2:21" x14ac:dyDescent="0.25">
      <c r="B54" t="s">
        <v>187</v>
      </c>
      <c r="Q54">
        <v>2025</v>
      </c>
      <c r="R54">
        <f>J34/U54</f>
        <v>0.26152456910167732</v>
      </c>
      <c r="S54">
        <f>J35/U54</f>
        <v>8.3150599242374099E-2</v>
      </c>
      <c r="T54">
        <f>J41/U54</f>
        <v>0.65532483165594857</v>
      </c>
      <c r="U54">
        <f>J34+J35+J41</f>
        <v>10.932088362097391</v>
      </c>
    </row>
    <row r="55" spans="2:21" x14ac:dyDescent="0.25">
      <c r="Q55">
        <v>2030</v>
      </c>
      <c r="R55">
        <f>K34/U55</f>
        <v>0.10975609756097562</v>
      </c>
      <c r="S55">
        <f>K35/U55</f>
        <v>0.10975609756097562</v>
      </c>
      <c r="T55">
        <f>K41/U55</f>
        <v>0.78048780487804892</v>
      </c>
      <c r="U55">
        <f>K34+K35+K41</f>
        <v>16.56417672419478</v>
      </c>
    </row>
    <row r="56" spans="2:21" ht="14.4" x14ac:dyDescent="0.3">
      <c r="B56" s="20" t="s">
        <v>188</v>
      </c>
      <c r="C56" s="20"/>
      <c r="D56" s="20"/>
      <c r="E56" t="s">
        <v>43</v>
      </c>
      <c r="G56" t="s">
        <v>189</v>
      </c>
      <c r="Q56">
        <v>2040</v>
      </c>
      <c r="R56">
        <f>L34/U56</f>
        <v>3.8967050474875829E-2</v>
      </c>
      <c r="S56">
        <f>L35/U56</f>
        <v>0.11496797498453809</v>
      </c>
      <c r="T56">
        <f>L41/U56</f>
        <v>0.84606497454058605</v>
      </c>
      <c r="U56">
        <f>L34+L35+L41</f>
        <v>23.327649570630697</v>
      </c>
    </row>
    <row r="57" spans="2:21" x14ac:dyDescent="0.25">
      <c r="Q57">
        <v>2050</v>
      </c>
      <c r="R57">
        <f>M34/U57</f>
        <v>0</v>
      </c>
      <c r="S57">
        <f>M35/U57</f>
        <v>0.11783694269907459</v>
      </c>
      <c r="T57">
        <f>M41/U57</f>
        <v>0.88216305730092548</v>
      </c>
      <c r="U57">
        <f>M34+M35+M41</f>
        <v>30.091122417066615</v>
      </c>
    </row>
    <row r="58" spans="2:21" x14ac:dyDescent="0.25">
      <c r="B58" s="3"/>
      <c r="C58" s="10" t="s">
        <v>24</v>
      </c>
      <c r="D58" s="10"/>
      <c r="E58" s="10" t="s">
        <v>190</v>
      </c>
      <c r="F58" s="10"/>
      <c r="G58" s="10"/>
      <c r="H58" s="10"/>
    </row>
    <row r="59" spans="2:21" x14ac:dyDescent="0.25">
      <c r="B59" s="3" t="s">
        <v>72</v>
      </c>
      <c r="C59" s="3">
        <v>2019</v>
      </c>
      <c r="D59" s="3">
        <v>2021</v>
      </c>
      <c r="E59" s="3">
        <v>2025</v>
      </c>
      <c r="F59" s="3">
        <v>2030</v>
      </c>
      <c r="G59" s="3">
        <v>2040</v>
      </c>
      <c r="H59" s="3">
        <v>2050</v>
      </c>
    </row>
    <row r="60" spans="2:21" x14ac:dyDescent="0.25">
      <c r="B60" s="3" t="s">
        <v>17</v>
      </c>
      <c r="C60" s="3">
        <v>0.17899999999999999</v>
      </c>
      <c r="D60" s="3">
        <v>0.38400000000000001</v>
      </c>
      <c r="E60" s="4">
        <f t="shared" ref="E60:G62" si="19">$D60+($H60-$D60)*((E$59-$D$59)/($H$59-$D$59))</f>
        <v>0.58344827586206893</v>
      </c>
      <c r="F60" s="4">
        <f t="shared" si="19"/>
        <v>0.83275862068965523</v>
      </c>
      <c r="G60" s="4">
        <f t="shared" si="19"/>
        <v>1.3313793103448277</v>
      </c>
      <c r="H60" s="3">
        <v>1.83</v>
      </c>
    </row>
    <row r="61" spans="2:21" x14ac:dyDescent="0.25">
      <c r="B61" s="3" t="s">
        <v>191</v>
      </c>
      <c r="C61" s="3">
        <v>0.11799999999999999</v>
      </c>
      <c r="D61" s="3">
        <v>0.17</v>
      </c>
      <c r="E61" s="4">
        <f t="shared" si="19"/>
        <v>0.48724137931034484</v>
      </c>
      <c r="F61" s="4">
        <f t="shared" si="19"/>
        <v>0.883793103448276</v>
      </c>
      <c r="G61" s="4">
        <f t="shared" si="19"/>
        <v>1.6768965517241379</v>
      </c>
      <c r="H61" s="3">
        <v>2.4700000000000002</v>
      </c>
    </row>
    <row r="62" spans="2:21" x14ac:dyDescent="0.25">
      <c r="B62" s="3" t="s">
        <v>192</v>
      </c>
      <c r="C62" s="3">
        <v>0.247</v>
      </c>
      <c r="D62" s="3">
        <v>0.497</v>
      </c>
      <c r="E62" s="4">
        <f t="shared" si="19"/>
        <v>0.98017241379310338</v>
      </c>
      <c r="F62" s="4">
        <f t="shared" si="19"/>
        <v>1.584137931034483</v>
      </c>
      <c r="G62" s="4">
        <f t="shared" si="19"/>
        <v>2.7920689655172413</v>
      </c>
      <c r="H62" s="3">
        <v>4</v>
      </c>
    </row>
    <row r="63" spans="2:21" x14ac:dyDescent="0.25">
      <c r="B63" s="3" t="s">
        <v>22</v>
      </c>
      <c r="C63" s="3">
        <f t="shared" ref="C63:H63" si="20">SUM(C60:C62)</f>
        <v>0.54400000000000004</v>
      </c>
      <c r="D63" s="3">
        <f t="shared" si="20"/>
        <v>1.0510000000000002</v>
      </c>
      <c r="E63" s="4">
        <f t="shared" si="20"/>
        <v>2.0508620689655173</v>
      </c>
      <c r="F63" s="4">
        <f t="shared" si="20"/>
        <v>3.3006896551724143</v>
      </c>
      <c r="G63" s="4">
        <f t="shared" si="20"/>
        <v>5.8003448275862066</v>
      </c>
      <c r="H63" s="3">
        <f t="shared" si="20"/>
        <v>8.3000000000000007</v>
      </c>
    </row>
    <row r="64" spans="2:21" x14ac:dyDescent="0.25">
      <c r="B64" s="3" t="s">
        <v>193</v>
      </c>
      <c r="C64" s="3">
        <v>0.128</v>
      </c>
      <c r="D64" s="3">
        <v>0.21299999999999999</v>
      </c>
      <c r="E64" t="s">
        <v>194</v>
      </c>
    </row>
    <row r="65" spans="2:16" x14ac:dyDescent="0.25">
      <c r="B65" t="s">
        <v>195</v>
      </c>
      <c r="C65" t="s">
        <v>196</v>
      </c>
    </row>
    <row r="66" spans="2:16" x14ac:dyDescent="0.25">
      <c r="C66" t="s">
        <v>197</v>
      </c>
    </row>
    <row r="71" spans="2:16" x14ac:dyDescent="0.25">
      <c r="C71">
        <v>2019</v>
      </c>
      <c r="D71" t="s">
        <v>65</v>
      </c>
      <c r="E71" t="s">
        <v>66</v>
      </c>
      <c r="F71" t="s">
        <v>67</v>
      </c>
      <c r="G71" t="s">
        <v>68</v>
      </c>
      <c r="L71">
        <v>2019</v>
      </c>
      <c r="M71" t="s">
        <v>65</v>
      </c>
      <c r="N71" t="s">
        <v>66</v>
      </c>
      <c r="O71" t="s">
        <v>67</v>
      </c>
      <c r="P71" t="s">
        <v>68</v>
      </c>
    </row>
    <row r="72" spans="2:16" x14ac:dyDescent="0.25">
      <c r="B72" t="s">
        <v>198</v>
      </c>
      <c r="C72" s="5">
        <f>R7</f>
        <v>88.811476952022602</v>
      </c>
      <c r="D72" s="5">
        <f>R9</f>
        <v>101.95402341324541</v>
      </c>
      <c r="E72" s="5">
        <f>R11</f>
        <v>103.19567683935851</v>
      </c>
      <c r="F72" s="5">
        <f>R19</f>
        <v>100.34224882148409</v>
      </c>
      <c r="G72" s="5">
        <f>R21</f>
        <v>100.44038305016036</v>
      </c>
      <c r="K72" t="s">
        <v>26</v>
      </c>
      <c r="L72" s="5">
        <f>Ressources!D65</f>
        <v>132.19579818797212</v>
      </c>
      <c r="M72" s="5">
        <f>Ressources!L65</f>
        <v>151.45402341324538</v>
      </c>
      <c r="N72" s="5">
        <f>Ressources!T65</f>
        <v>152.1956768393585</v>
      </c>
      <c r="O72" s="5">
        <f>Ressources!AB65</f>
        <v>144.06977622353438</v>
      </c>
      <c r="P72" s="5">
        <f>Ressources!AJ65</f>
        <v>115.75706424713773</v>
      </c>
    </row>
    <row r="73" spans="2:16" x14ac:dyDescent="0.25">
      <c r="B73" t="s">
        <v>146</v>
      </c>
      <c r="C73" s="102">
        <f>D31+D33</f>
        <v>39.482196535451976</v>
      </c>
      <c r="D73" s="102">
        <f>G31+G33</f>
        <v>45.3</v>
      </c>
      <c r="E73" s="102">
        <f>I31+I33</f>
        <v>45.3</v>
      </c>
      <c r="F73" s="102">
        <f>K31+K33</f>
        <v>41.870629887113871</v>
      </c>
      <c r="G73" s="102">
        <f>M31+M33</f>
        <v>44.56804140965599</v>
      </c>
      <c r="K73" t="s">
        <v>28</v>
      </c>
      <c r="L73" s="5">
        <f>Ressources!F65</f>
        <v>7.1525630383470054</v>
      </c>
      <c r="M73" s="5">
        <f>Ressources!N65</f>
        <v>17.193793103448275</v>
      </c>
      <c r="N73" s="5">
        <f>Ressources!V65</f>
        <v>32.699999999999996</v>
      </c>
      <c r="O73" s="5">
        <f>Ressources!AD65</f>
        <v>35.009867422396802</v>
      </c>
      <c r="P73" s="5">
        <f>Ressources!AL65</f>
        <v>93.949955719227233</v>
      </c>
    </row>
    <row r="74" spans="2:16" x14ac:dyDescent="0.25">
      <c r="B74" t="s">
        <v>14</v>
      </c>
      <c r="C74">
        <v>0</v>
      </c>
      <c r="D74">
        <v>0</v>
      </c>
      <c r="E74">
        <v>0</v>
      </c>
      <c r="F74">
        <v>7</v>
      </c>
      <c r="G74">
        <v>30</v>
      </c>
      <c r="K74" t="s">
        <v>33</v>
      </c>
      <c r="L74" s="5">
        <f>Ressources!E65</f>
        <v>39.147263567165062</v>
      </c>
      <c r="M74" s="5">
        <f>Ressources!M65</f>
        <v>40.200000000000003</v>
      </c>
      <c r="N74" s="5">
        <f>Ressources!U65</f>
        <v>37.299999999999997</v>
      </c>
      <c r="O74" s="5">
        <f>Ressources!AC65</f>
        <v>52.10105958838669</v>
      </c>
      <c r="P74" s="5">
        <f>Ressources!AK65</f>
        <v>99.560021721434367</v>
      </c>
    </row>
    <row r="75" spans="2:16" x14ac:dyDescent="0.25">
      <c r="B75" t="s">
        <v>13</v>
      </c>
      <c r="C75" s="102">
        <f>D42</f>
        <v>0.89988683584457929</v>
      </c>
      <c r="D75" s="102">
        <f>G42</f>
        <v>4.9000000000000004</v>
      </c>
      <c r="E75" s="102">
        <f>I42</f>
        <v>9.1999999999999993</v>
      </c>
      <c r="F75" s="102">
        <f>K42</f>
        <v>14.839558759944968</v>
      </c>
      <c r="G75" s="102">
        <f>M42</f>
        <v>42.353047955833915</v>
      </c>
      <c r="K75" t="s">
        <v>199</v>
      </c>
      <c r="L75" s="5">
        <f>Ressources!G65</f>
        <v>0</v>
      </c>
      <c r="M75" s="5">
        <f>Ressources!O65</f>
        <v>0</v>
      </c>
      <c r="N75" s="5">
        <f>Ressources!W65</f>
        <v>0</v>
      </c>
      <c r="O75" s="5">
        <f>Ressources!AE65</f>
        <v>0.98134228676268076</v>
      </c>
      <c r="P75" s="5">
        <f>Ressources!AM65</f>
        <v>10.556789649849538</v>
      </c>
    </row>
    <row r="76" spans="2:16" x14ac:dyDescent="0.25">
      <c r="B76" t="s">
        <v>10</v>
      </c>
      <c r="C76" s="102">
        <f>D34+D41+D53</f>
        <v>5.2895468162299668</v>
      </c>
      <c r="D76" s="102">
        <f>G34+G41+G53</f>
        <v>10.7</v>
      </c>
      <c r="E76" s="102">
        <f>I34+I41+I53</f>
        <v>17.2</v>
      </c>
      <c r="F76" s="102">
        <f>K34+K41+K53</f>
        <v>16.564176724194784</v>
      </c>
      <c r="G76" s="102">
        <f>M34+M41+M53</f>
        <v>30.091122417066615</v>
      </c>
    </row>
    <row r="77" spans="2:16" x14ac:dyDescent="0.25">
      <c r="B77" t="s">
        <v>200</v>
      </c>
      <c r="C77" s="102">
        <f>D48+D49</f>
        <v>35.883530740967444</v>
      </c>
      <c r="D77" s="102">
        <f>G48+G49</f>
        <v>32</v>
      </c>
      <c r="E77" s="102">
        <f>I48+I49</f>
        <v>25.1</v>
      </c>
      <c r="F77" s="102">
        <f>K48+K49</f>
        <v>34.829002191778663</v>
      </c>
      <c r="G77" s="102">
        <f>M48+M49</f>
        <v>34.829002191778663</v>
      </c>
      <c r="K77" t="s">
        <v>35</v>
      </c>
      <c r="L77" s="5">
        <f>SUM(L72:L75)</f>
        <v>178.49562479348418</v>
      </c>
      <c r="M77" s="5">
        <f>SUM(M72:M75)</f>
        <v>208.84781651669368</v>
      </c>
      <c r="N77" s="5">
        <f>SUM(N72:N75)</f>
        <v>222.1956768393585</v>
      </c>
      <c r="O77" s="5">
        <f>SUM(O72:O75)</f>
        <v>232.16204552108056</v>
      </c>
      <c r="P77" s="5">
        <f>SUM(P72:P75)</f>
        <v>319.82383133764881</v>
      </c>
    </row>
    <row r="78" spans="2:16" x14ac:dyDescent="0.25">
      <c r="B78" t="s">
        <v>201</v>
      </c>
    </row>
    <row r="79" spans="2:16" x14ac:dyDescent="0.25">
      <c r="B79" t="s">
        <v>202</v>
      </c>
      <c r="C79" s="102">
        <f>D43</f>
        <v>0</v>
      </c>
      <c r="D79" s="102">
        <f>G43</f>
        <v>1.2</v>
      </c>
      <c r="E79" s="102">
        <f>I43</f>
        <v>2.6</v>
      </c>
      <c r="F79" s="102">
        <f>K43</f>
        <v>1.9293595630899842</v>
      </c>
      <c r="G79" s="102">
        <f>M43</f>
        <v>5.0094611375920968</v>
      </c>
    </row>
    <row r="80" spans="2:16" x14ac:dyDescent="0.25">
      <c r="B80" t="s">
        <v>15</v>
      </c>
      <c r="C80" s="102">
        <f>D40</f>
        <v>2.0586019855611193</v>
      </c>
      <c r="D80" s="102">
        <f>G40</f>
        <v>4.3</v>
      </c>
      <c r="E80" s="102">
        <f>I40</f>
        <v>6.9</v>
      </c>
      <c r="F80" s="102">
        <f>K40</f>
        <v>6.8496621829262248</v>
      </c>
      <c r="G80" s="102">
        <f>M40</f>
        <v>18.942870926990945</v>
      </c>
    </row>
    <row r="81" spans="2:7" x14ac:dyDescent="0.25">
      <c r="B81" t="s">
        <v>203</v>
      </c>
      <c r="C81" s="102">
        <f>D39+D44+D45+D51+D52+C63</f>
        <v>0.81303363502394477</v>
      </c>
      <c r="D81" s="102">
        <f>G39+G44+G45+G51+G52+F63</f>
        <v>3.7006896551724142</v>
      </c>
      <c r="E81" s="102">
        <f>I39+I44+I45+I51+I52+H63</f>
        <v>8.7000000000000011</v>
      </c>
      <c r="F81" s="102">
        <f>K39+K44+K45+K51+K52+F63</f>
        <v>3.9374073905479783</v>
      </c>
      <c r="G81" s="102">
        <f>M39+M44+M45+M51+M52+H63</f>
        <v>9.5899022485703131</v>
      </c>
    </row>
    <row r="83" spans="2:7" x14ac:dyDescent="0.25">
      <c r="B83" t="s">
        <v>35</v>
      </c>
      <c r="C83" s="5">
        <f>SUM(C72:C81)</f>
        <v>173.23827350110162</v>
      </c>
      <c r="D83" s="5">
        <f>SUM(D72:D81)</f>
        <v>204.05471306841784</v>
      </c>
      <c r="E83" s="5">
        <f>SUM(E72:E81)</f>
        <v>218.19567683935847</v>
      </c>
      <c r="F83" s="5">
        <f>SUM(F72:F81)</f>
        <v>228.16204552108059</v>
      </c>
      <c r="G83" s="5">
        <f>SUM(G72:G81)</f>
        <v>315.82383133764893</v>
      </c>
    </row>
  </sheetData>
  <mergeCells count="26">
    <mergeCell ref="B25:D25"/>
    <mergeCell ref="E27:I27"/>
    <mergeCell ref="J27:M27"/>
    <mergeCell ref="B14:B16"/>
    <mergeCell ref="C14:G14"/>
    <mergeCell ref="H14:L14"/>
    <mergeCell ref="M14:O14"/>
    <mergeCell ref="P14:R14"/>
    <mergeCell ref="C15:D15"/>
    <mergeCell ref="E15:G15"/>
    <mergeCell ref="H15:I15"/>
    <mergeCell ref="J15:L15"/>
    <mergeCell ref="M15:O15"/>
    <mergeCell ref="P15:R15"/>
    <mergeCell ref="P4:R4"/>
    <mergeCell ref="C5:D5"/>
    <mergeCell ref="E5:G5"/>
    <mergeCell ref="H5:I5"/>
    <mergeCell ref="J5:L5"/>
    <mergeCell ref="M5:O5"/>
    <mergeCell ref="P5:R5"/>
    <mergeCell ref="B2:D2"/>
    <mergeCell ref="B4:B6"/>
    <mergeCell ref="C4:G4"/>
    <mergeCell ref="H4:L4"/>
    <mergeCell ref="M4:O4"/>
  </mergeCell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B5:Y42"/>
  <sheetViews>
    <sheetView topLeftCell="A16" workbookViewId="0"/>
  </sheetViews>
  <sheetFormatPr baseColWidth="10" defaultRowHeight="13.2" x14ac:dyDescent="0.25"/>
  <sheetData>
    <row r="5" spans="2:25" x14ac:dyDescent="0.25">
      <c r="B5" t="s">
        <v>228</v>
      </c>
      <c r="D5" s="2" t="s">
        <v>1</v>
      </c>
      <c r="E5" s="172" t="s">
        <v>2</v>
      </c>
      <c r="F5" s="172"/>
      <c r="G5" s="172"/>
      <c r="H5" s="172"/>
      <c r="I5" s="172"/>
      <c r="J5" s="173" t="s">
        <v>3</v>
      </c>
      <c r="K5" s="173"/>
      <c r="L5" s="173"/>
      <c r="M5" s="173"/>
    </row>
    <row r="6" spans="2:25" x14ac:dyDescent="0.25">
      <c r="B6" s="3"/>
      <c r="C6" s="3"/>
      <c r="D6" s="2">
        <v>2019</v>
      </c>
      <c r="E6" s="2">
        <v>2019</v>
      </c>
      <c r="F6" s="2">
        <v>2025</v>
      </c>
      <c r="G6" s="2">
        <v>2030</v>
      </c>
      <c r="H6" s="2">
        <v>2040</v>
      </c>
      <c r="I6" s="2">
        <v>2050</v>
      </c>
      <c r="J6" s="2">
        <v>2025</v>
      </c>
      <c r="K6" s="2">
        <v>2030</v>
      </c>
      <c r="L6" s="2">
        <v>2040</v>
      </c>
      <c r="M6" s="2">
        <v>2050</v>
      </c>
    </row>
    <row r="7" spans="2:25" x14ac:dyDescent="0.25">
      <c r="B7" s="169" t="s">
        <v>4</v>
      </c>
      <c r="C7" s="3" t="s">
        <v>5</v>
      </c>
      <c r="D7" s="147">
        <v>72.104152373221766</v>
      </c>
      <c r="E7" s="147">
        <v>72.104152373221766</v>
      </c>
      <c r="F7" s="147">
        <v>79.918528142666233</v>
      </c>
      <c r="G7" s="147">
        <v>83.032813405610511</v>
      </c>
      <c r="H7" s="147">
        <v>83.032813405610526</v>
      </c>
      <c r="I7" s="147">
        <v>83.032813405610526</v>
      </c>
      <c r="J7" s="147">
        <v>77.472266661352549</v>
      </c>
      <c r="K7" s="147">
        <v>77.181017538565527</v>
      </c>
      <c r="L7" s="147">
        <v>76.088833328114134</v>
      </c>
      <c r="M7" s="147">
        <v>74.430331378910154</v>
      </c>
    </row>
    <row r="8" spans="2:25" x14ac:dyDescent="0.25">
      <c r="B8" s="169"/>
      <c r="C8" s="3" t="s">
        <v>6</v>
      </c>
      <c r="D8" s="147">
        <v>16.707324578800847</v>
      </c>
      <c r="E8" s="147">
        <v>16.707324578800847</v>
      </c>
      <c r="F8" s="147">
        <v>17.393868742078187</v>
      </c>
      <c r="G8" s="147">
        <v>18.921210007634883</v>
      </c>
      <c r="H8" s="147">
        <v>20.887280788847679</v>
      </c>
      <c r="I8" s="147">
        <v>22.403794851689025</v>
      </c>
      <c r="J8" s="147">
        <v>18.04760072593718</v>
      </c>
      <c r="K8" s="147">
        <v>20.641851553712062</v>
      </c>
      <c r="L8" s="147">
        <v>24.95607879271676</v>
      </c>
      <c r="M8" s="147">
        <v>29.969479852106804</v>
      </c>
    </row>
    <row r="9" spans="2:25" x14ac:dyDescent="0.25">
      <c r="B9" s="169"/>
      <c r="C9" s="6" t="s">
        <v>7</v>
      </c>
      <c r="D9" s="147">
        <v>16.671428571428599</v>
      </c>
      <c r="E9" s="147">
        <v>16.7</v>
      </c>
      <c r="F9" s="147">
        <v>16.7</v>
      </c>
      <c r="G9" s="147">
        <v>16.7</v>
      </c>
      <c r="H9" s="147">
        <v>16.7</v>
      </c>
      <c r="I9" s="147">
        <v>16.7</v>
      </c>
      <c r="J9" s="147">
        <v>16.685714285714297</v>
      </c>
      <c r="K9" s="147">
        <v>16.671428571428599</v>
      </c>
      <c r="L9" s="147">
        <v>16.671428571428599</v>
      </c>
      <c r="M9" s="147">
        <v>16.671428571428599</v>
      </c>
    </row>
    <row r="10" spans="2:25" x14ac:dyDescent="0.25">
      <c r="B10" s="169" t="s">
        <v>8</v>
      </c>
      <c r="C10" s="3" t="s">
        <v>9</v>
      </c>
      <c r="D10" s="147">
        <v>25.7</v>
      </c>
      <c r="E10" s="147">
        <v>26.6</v>
      </c>
      <c r="F10" s="147">
        <v>27.15</v>
      </c>
      <c r="G10" s="147">
        <v>28.6</v>
      </c>
      <c r="H10" s="147">
        <v>28.6</v>
      </c>
      <c r="I10" s="147">
        <v>28.6</v>
      </c>
      <c r="J10" s="147">
        <v>28.15</v>
      </c>
      <c r="K10" s="147">
        <v>29.7</v>
      </c>
      <c r="L10" s="147">
        <v>37.200000000000003</v>
      </c>
      <c r="M10" s="147">
        <v>44.7</v>
      </c>
      <c r="P10" s="172" t="s">
        <v>2</v>
      </c>
      <c r="Q10" s="172"/>
      <c r="R10" s="172"/>
      <c r="S10" s="172"/>
      <c r="T10" s="172"/>
      <c r="V10" s="173" t="s">
        <v>3</v>
      </c>
      <c r="W10" s="173"/>
      <c r="X10" s="173"/>
      <c r="Y10" s="173"/>
    </row>
    <row r="11" spans="2:25" x14ac:dyDescent="0.25">
      <c r="B11" s="169"/>
      <c r="C11" s="3" t="s">
        <v>10</v>
      </c>
      <c r="D11" s="147">
        <v>8.3126758237303395</v>
      </c>
      <c r="E11" s="147">
        <v>8.3126758237303395</v>
      </c>
      <c r="F11" s="147">
        <v>9.5063379118651703</v>
      </c>
      <c r="G11" s="147">
        <v>10.7</v>
      </c>
      <c r="H11" s="147">
        <v>13.95</v>
      </c>
      <c r="I11" s="147">
        <v>17.2</v>
      </c>
      <c r="J11" s="147">
        <v>11.656337911865169</v>
      </c>
      <c r="K11" s="147">
        <v>15</v>
      </c>
      <c r="L11" s="147">
        <v>25</v>
      </c>
      <c r="M11" s="147">
        <v>35</v>
      </c>
      <c r="P11" s="2">
        <v>2019</v>
      </c>
      <c r="Q11" s="2">
        <v>2025</v>
      </c>
      <c r="R11" s="2">
        <v>2030</v>
      </c>
      <c r="S11" s="2">
        <v>2040</v>
      </c>
      <c r="T11" s="2">
        <v>2050</v>
      </c>
      <c r="U11" s="2">
        <v>2019</v>
      </c>
      <c r="V11" s="2">
        <v>2025</v>
      </c>
      <c r="W11" s="2">
        <v>2030</v>
      </c>
      <c r="X11" s="2">
        <v>2040</v>
      </c>
      <c r="Y11" s="2">
        <v>2050</v>
      </c>
    </row>
    <row r="12" spans="2:25" x14ac:dyDescent="0.25">
      <c r="B12" s="169"/>
      <c r="C12" s="3" t="s">
        <v>11</v>
      </c>
      <c r="D12" s="147">
        <v>0</v>
      </c>
      <c r="E12" s="147">
        <v>0</v>
      </c>
      <c r="F12" s="147">
        <v>0.6</v>
      </c>
      <c r="G12" s="147">
        <v>1.2</v>
      </c>
      <c r="H12" s="147">
        <v>1.9</v>
      </c>
      <c r="I12" s="147">
        <v>2.6</v>
      </c>
      <c r="J12" s="147">
        <v>0.4</v>
      </c>
      <c r="K12" s="147">
        <v>0.8</v>
      </c>
      <c r="L12" s="147">
        <v>2.1</v>
      </c>
      <c r="M12" s="147">
        <v>3.4</v>
      </c>
      <c r="O12" t="s">
        <v>4</v>
      </c>
      <c r="P12" s="5">
        <f>SUM(E7:E9)</f>
        <v>105.51147695202262</v>
      </c>
      <c r="Q12" s="5">
        <f t="shared" ref="Q12:T12" si="0">SUM(F7:F9)</f>
        <v>114.01239688474442</v>
      </c>
      <c r="R12" s="5">
        <f t="shared" si="0"/>
        <v>118.6540234132454</v>
      </c>
      <c r="S12" s="5">
        <f t="shared" si="0"/>
        <v>120.6200941944582</v>
      </c>
      <c r="T12" s="5">
        <f t="shared" si="0"/>
        <v>122.13660825729956</v>
      </c>
      <c r="U12" s="5">
        <f>P12</f>
        <v>105.51147695202262</v>
      </c>
      <c r="V12" s="5">
        <f>SUM(J7:J9)</f>
        <v>112.20558167300403</v>
      </c>
      <c r="W12" s="5">
        <f t="shared" ref="W12:Y12" si="1">SUM(K7:K9)</f>
        <v>114.49429766370619</v>
      </c>
      <c r="X12" s="5">
        <f t="shared" si="1"/>
        <v>117.71634069225951</v>
      </c>
      <c r="Y12" s="5">
        <f t="shared" si="1"/>
        <v>121.07123980244555</v>
      </c>
    </row>
    <row r="13" spans="2:25" x14ac:dyDescent="0.25">
      <c r="B13" s="169"/>
      <c r="C13" s="3" t="s">
        <v>12</v>
      </c>
      <c r="D13" s="147">
        <v>35.55702424712328</v>
      </c>
      <c r="E13" s="147">
        <v>35.55702424712328</v>
      </c>
      <c r="F13" s="147">
        <v>33.77851212356164</v>
      </c>
      <c r="G13" s="147">
        <v>32</v>
      </c>
      <c r="H13" s="147">
        <v>28.55</v>
      </c>
      <c r="I13" s="147">
        <v>25.1</v>
      </c>
      <c r="J13" s="147">
        <v>35.178512123561639</v>
      </c>
      <c r="K13" s="147">
        <v>34.799999999999997</v>
      </c>
      <c r="L13" s="147">
        <v>34.799999999999997</v>
      </c>
      <c r="M13" s="147">
        <v>34.799999999999997</v>
      </c>
      <c r="O13" t="s">
        <v>146</v>
      </c>
      <c r="P13" s="5">
        <f>D10</f>
        <v>25.7</v>
      </c>
      <c r="Q13" s="5">
        <f t="shared" ref="Q13:T13" si="2">E10</f>
        <v>26.6</v>
      </c>
      <c r="R13" s="5">
        <f t="shared" si="2"/>
        <v>27.15</v>
      </c>
      <c r="S13" s="5">
        <f t="shared" si="2"/>
        <v>28.6</v>
      </c>
      <c r="T13" s="5">
        <f t="shared" si="2"/>
        <v>28.6</v>
      </c>
      <c r="U13" s="5">
        <f t="shared" ref="U13:U15" si="3">P13</f>
        <v>25.7</v>
      </c>
      <c r="V13" s="5">
        <f>J10</f>
        <v>28.15</v>
      </c>
      <c r="W13" s="5">
        <f t="shared" ref="W13:Y13" si="4">K10</f>
        <v>29.7</v>
      </c>
      <c r="X13" s="5">
        <f t="shared" si="4"/>
        <v>37.200000000000003</v>
      </c>
      <c r="Y13" s="5">
        <f t="shared" si="4"/>
        <v>44.7</v>
      </c>
    </row>
    <row r="14" spans="2:25" x14ac:dyDescent="0.25">
      <c r="B14" s="169"/>
      <c r="C14" s="3" t="s">
        <v>13</v>
      </c>
      <c r="D14" s="147">
        <v>0.198367545075464</v>
      </c>
      <c r="E14" s="147">
        <v>0.198367545075464</v>
      </c>
      <c r="F14" s="147">
        <v>2.5491837725377322</v>
      </c>
      <c r="G14" s="147">
        <v>4.9000000000000004</v>
      </c>
      <c r="H14" s="147">
        <v>7.05</v>
      </c>
      <c r="I14" s="147">
        <v>9.1999999999999993</v>
      </c>
      <c r="J14" s="147">
        <v>4.3991837725377314</v>
      </c>
      <c r="K14" s="147">
        <v>8.6</v>
      </c>
      <c r="L14" s="147">
        <v>21.75</v>
      </c>
      <c r="M14" s="147">
        <v>34.9</v>
      </c>
      <c r="O14" t="s">
        <v>10</v>
      </c>
      <c r="P14" s="5">
        <f>E11</f>
        <v>8.3126758237303395</v>
      </c>
      <c r="Q14" s="5">
        <f t="shared" ref="Q14:T14" si="5">F11</f>
        <v>9.5063379118651703</v>
      </c>
      <c r="R14" s="5">
        <f t="shared" si="5"/>
        <v>10.7</v>
      </c>
      <c r="S14" s="5">
        <f t="shared" si="5"/>
        <v>13.95</v>
      </c>
      <c r="T14" s="5">
        <f t="shared" si="5"/>
        <v>17.2</v>
      </c>
      <c r="U14" s="5">
        <f t="shared" si="3"/>
        <v>8.3126758237303395</v>
      </c>
      <c r="V14" s="5">
        <f>J11</f>
        <v>11.656337911865169</v>
      </c>
      <c r="W14" s="5">
        <f t="shared" ref="W14:Y14" si="6">K11</f>
        <v>15</v>
      </c>
      <c r="X14" s="5">
        <f t="shared" si="6"/>
        <v>25</v>
      </c>
      <c r="Y14" s="5">
        <f t="shared" si="6"/>
        <v>35</v>
      </c>
    </row>
    <row r="15" spans="2:25" x14ac:dyDescent="0.25">
      <c r="B15" s="169"/>
      <c r="C15" s="3" t="s">
        <v>14</v>
      </c>
      <c r="D15" s="147">
        <v>0</v>
      </c>
      <c r="E15" s="147">
        <v>0</v>
      </c>
      <c r="F15" s="147">
        <v>0</v>
      </c>
      <c r="G15" s="147">
        <v>0</v>
      </c>
      <c r="H15" s="147">
        <v>0</v>
      </c>
      <c r="I15" s="147">
        <v>0</v>
      </c>
      <c r="J15" s="147">
        <v>3.5</v>
      </c>
      <c r="K15" s="147">
        <v>7</v>
      </c>
      <c r="L15" s="147">
        <v>18.5</v>
      </c>
      <c r="M15" s="147">
        <v>30</v>
      </c>
      <c r="O15" t="s">
        <v>13</v>
      </c>
      <c r="P15" s="5">
        <f>E14</f>
        <v>0.198367545075464</v>
      </c>
      <c r="Q15" s="5">
        <f t="shared" ref="Q15:T16" si="7">F14</f>
        <v>2.5491837725377322</v>
      </c>
      <c r="R15" s="5">
        <f t="shared" si="7"/>
        <v>4.9000000000000004</v>
      </c>
      <c r="S15" s="5">
        <f t="shared" si="7"/>
        <v>7.05</v>
      </c>
      <c r="T15" s="5">
        <f t="shared" si="7"/>
        <v>9.1999999999999993</v>
      </c>
      <c r="U15" s="5">
        <f t="shared" si="3"/>
        <v>0.198367545075464</v>
      </c>
      <c r="V15" s="5">
        <f>J14</f>
        <v>4.3991837725377314</v>
      </c>
      <c r="W15" s="5">
        <f t="shared" ref="W15:Y16" si="8">K14</f>
        <v>8.6</v>
      </c>
      <c r="X15" s="5">
        <f t="shared" si="8"/>
        <v>21.75</v>
      </c>
      <c r="Y15" s="5">
        <f t="shared" si="8"/>
        <v>34.9</v>
      </c>
    </row>
    <row r="16" spans="2:25" x14ac:dyDescent="0.25">
      <c r="B16" s="169"/>
      <c r="C16" s="3" t="s">
        <v>15</v>
      </c>
      <c r="D16" s="147">
        <v>1.8562813820541799</v>
      </c>
      <c r="E16" s="147">
        <v>1.8562813820541799</v>
      </c>
      <c r="F16" s="147">
        <v>3.0781406910270901</v>
      </c>
      <c r="G16" s="147">
        <v>4.3</v>
      </c>
      <c r="H16" s="147">
        <v>5.6</v>
      </c>
      <c r="I16" s="147">
        <v>6.9</v>
      </c>
      <c r="J16" s="147">
        <v>4.3781406910270899</v>
      </c>
      <c r="K16" s="147">
        <v>6.9</v>
      </c>
      <c r="L16" s="147">
        <v>9.25</v>
      </c>
      <c r="M16" s="147">
        <v>11.6</v>
      </c>
      <c r="O16" t="s">
        <v>14</v>
      </c>
      <c r="P16" s="148">
        <f>E15</f>
        <v>0</v>
      </c>
      <c r="Q16" s="148">
        <f t="shared" si="7"/>
        <v>0</v>
      </c>
      <c r="R16" s="148">
        <f t="shared" si="7"/>
        <v>0</v>
      </c>
      <c r="S16" s="148">
        <f t="shared" si="7"/>
        <v>0</v>
      </c>
      <c r="T16" s="148">
        <f t="shared" si="7"/>
        <v>0</v>
      </c>
      <c r="V16" s="148">
        <f>J15</f>
        <v>3.5</v>
      </c>
      <c r="W16" s="148">
        <f t="shared" si="8"/>
        <v>7</v>
      </c>
      <c r="X16" s="148">
        <f t="shared" si="8"/>
        <v>18.5</v>
      </c>
      <c r="Y16" s="148">
        <f t="shared" si="8"/>
        <v>30</v>
      </c>
    </row>
    <row r="17" spans="2:25" x14ac:dyDescent="0.25">
      <c r="B17" s="169" t="s">
        <v>16</v>
      </c>
      <c r="C17" s="3" t="s">
        <v>17</v>
      </c>
      <c r="D17" s="147">
        <v>0.17899999999999999</v>
      </c>
      <c r="E17" s="147">
        <v>0.17899999999999999</v>
      </c>
      <c r="F17" s="147">
        <v>0.58344827586206893</v>
      </c>
      <c r="G17" s="147">
        <v>0.83275862068965523</v>
      </c>
      <c r="H17" s="147">
        <v>1.3313793103448277</v>
      </c>
      <c r="I17" s="147">
        <v>1.83</v>
      </c>
      <c r="J17" s="147">
        <v>0.58344827586206893</v>
      </c>
      <c r="K17" s="147">
        <v>0.83275862068965523</v>
      </c>
      <c r="L17" s="147">
        <v>1.3313793103448277</v>
      </c>
      <c r="M17" s="147">
        <v>1.83</v>
      </c>
      <c r="O17" t="s">
        <v>229</v>
      </c>
      <c r="P17" s="5">
        <f>E12+E13+E16</f>
        <v>37.413305629177458</v>
      </c>
      <c r="Q17" s="5">
        <f t="shared" ref="Q17:T17" si="9">F12+F13+F16</f>
        <v>37.456652814588729</v>
      </c>
      <c r="R17" s="5">
        <f t="shared" si="9"/>
        <v>37.5</v>
      </c>
      <c r="S17" s="5">
        <f t="shared" si="9"/>
        <v>36.049999999999997</v>
      </c>
      <c r="T17" s="5">
        <f t="shared" si="9"/>
        <v>34.6</v>
      </c>
      <c r="U17" s="5">
        <f>P17</f>
        <v>37.413305629177458</v>
      </c>
      <c r="V17" s="5">
        <f>J12+J13+J16</f>
        <v>39.956652814588729</v>
      </c>
      <c r="W17" s="5">
        <f t="shared" ref="W17:Y17" si="10">K12+K13+K16</f>
        <v>42.499999999999993</v>
      </c>
      <c r="X17" s="5">
        <f t="shared" si="10"/>
        <v>46.15</v>
      </c>
      <c r="Y17" s="5">
        <f t="shared" si="10"/>
        <v>49.8</v>
      </c>
    </row>
    <row r="18" spans="2:25" x14ac:dyDescent="0.25">
      <c r="B18" s="169"/>
      <c r="C18" s="3" t="s">
        <v>18</v>
      </c>
      <c r="D18" s="147">
        <v>0.11799999999999999</v>
      </c>
      <c r="E18" s="147">
        <v>0.11799999999999999</v>
      </c>
      <c r="F18" s="147">
        <v>0.48724137931034484</v>
      </c>
      <c r="G18" s="147">
        <v>1.6768965517241379</v>
      </c>
      <c r="H18" s="147">
        <v>1.6768965517241379</v>
      </c>
      <c r="I18" s="147">
        <v>2.4700000000000002</v>
      </c>
      <c r="J18" s="147">
        <v>0.48724137931034484</v>
      </c>
      <c r="K18" s="147">
        <v>0.883793103448276</v>
      </c>
      <c r="L18" s="147">
        <v>1.6768965517241379</v>
      </c>
      <c r="M18" s="147">
        <v>2.4700000000000002</v>
      </c>
      <c r="O18" t="s">
        <v>16</v>
      </c>
      <c r="P18" s="5">
        <f>SUM(E17:E21)</f>
        <v>3.8439999999999999</v>
      </c>
      <c r="Q18" s="5">
        <f t="shared" ref="Q18:T18" si="11">SUM(F17:F21)</f>
        <v>4.9176896551724134</v>
      </c>
      <c r="R18" s="5">
        <f t="shared" si="11"/>
        <v>7.4937931034482759</v>
      </c>
      <c r="S18" s="5">
        <f t="shared" si="11"/>
        <v>9.200344827586207</v>
      </c>
      <c r="T18" s="5">
        <f t="shared" si="11"/>
        <v>11.700000000000001</v>
      </c>
      <c r="U18" s="5">
        <f>P18</f>
        <v>3.8439999999999999</v>
      </c>
      <c r="V18" s="5">
        <f>SUM(J17:J21)</f>
        <v>5.4508620689655176</v>
      </c>
      <c r="W18" s="5">
        <f t="shared" ref="W18:Y18" si="12">SUM(K17:K21)</f>
        <v>6.8006896551724143</v>
      </c>
      <c r="X18" s="5">
        <f t="shared" si="12"/>
        <v>9.6003448275862073</v>
      </c>
      <c r="Y18" s="5">
        <f t="shared" si="12"/>
        <v>12.4</v>
      </c>
    </row>
    <row r="19" spans="2:25" x14ac:dyDescent="0.25">
      <c r="B19" s="169"/>
      <c r="C19" s="3" t="s">
        <v>221</v>
      </c>
      <c r="D19" s="147">
        <v>3</v>
      </c>
      <c r="E19" s="147">
        <v>3</v>
      </c>
      <c r="F19" s="147">
        <v>3</v>
      </c>
      <c r="G19" s="147">
        <v>3</v>
      </c>
      <c r="H19" s="147">
        <v>3</v>
      </c>
      <c r="I19" s="147">
        <v>3</v>
      </c>
      <c r="J19" s="147">
        <v>3</v>
      </c>
      <c r="K19" s="147">
        <v>3</v>
      </c>
      <c r="L19" s="147">
        <v>3</v>
      </c>
      <c r="M19" s="147">
        <v>3</v>
      </c>
    </row>
    <row r="20" spans="2:25" x14ac:dyDescent="0.25">
      <c r="B20" s="169"/>
      <c r="C20" s="3" t="s">
        <v>19</v>
      </c>
      <c r="D20" s="147">
        <v>0.26096158737759001</v>
      </c>
      <c r="E20" s="147">
        <v>0.3</v>
      </c>
      <c r="F20" s="147">
        <v>0.35</v>
      </c>
      <c r="G20" s="147">
        <v>0.4</v>
      </c>
      <c r="H20" s="147">
        <v>0.4</v>
      </c>
      <c r="I20" s="147">
        <v>0.4</v>
      </c>
      <c r="J20" s="147">
        <v>0.4</v>
      </c>
      <c r="K20" s="147">
        <v>0.5</v>
      </c>
      <c r="L20" s="147">
        <v>0.8</v>
      </c>
      <c r="M20" s="147">
        <v>1.1000000000000001</v>
      </c>
      <c r="P20" s="172" t="s">
        <v>225</v>
      </c>
      <c r="Q20" s="172"/>
      <c r="R20" s="172"/>
      <c r="S20" s="172"/>
      <c r="T20" s="172"/>
      <c r="V20" s="190" t="s">
        <v>226</v>
      </c>
      <c r="W20" s="190"/>
      <c r="X20" s="190"/>
      <c r="Y20" s="190"/>
    </row>
    <row r="21" spans="2:25" x14ac:dyDescent="0.25">
      <c r="B21" s="169"/>
      <c r="C21" s="7" t="s">
        <v>20</v>
      </c>
      <c r="D21" s="147">
        <v>0.247</v>
      </c>
      <c r="E21" s="147">
        <v>0.247</v>
      </c>
      <c r="F21" s="147">
        <v>0.497</v>
      </c>
      <c r="G21" s="147">
        <v>1.584137931034483</v>
      </c>
      <c r="H21" s="147">
        <v>2.7920689655172413</v>
      </c>
      <c r="I21" s="147">
        <v>4</v>
      </c>
      <c r="J21" s="147">
        <v>0.98017241379310338</v>
      </c>
      <c r="K21" s="147">
        <v>1.584137931034483</v>
      </c>
      <c r="L21" s="147">
        <v>2.7920689655172413</v>
      </c>
      <c r="M21" s="147">
        <v>4</v>
      </c>
      <c r="P21" s="2">
        <v>2019</v>
      </c>
      <c r="Q21" s="2">
        <v>2025</v>
      </c>
      <c r="R21" s="2">
        <v>2030</v>
      </c>
      <c r="S21" s="2">
        <v>2040</v>
      </c>
      <c r="T21" s="2">
        <v>2050</v>
      </c>
      <c r="U21" s="2">
        <v>2019</v>
      </c>
      <c r="V21" s="2">
        <v>2025</v>
      </c>
      <c r="W21" s="2">
        <v>2030</v>
      </c>
      <c r="X21" s="2">
        <v>2040</v>
      </c>
      <c r="Y21" s="2">
        <v>2050</v>
      </c>
    </row>
    <row r="22" spans="2:25" ht="14.4" x14ac:dyDescent="0.3">
      <c r="B22" s="8" t="s">
        <v>21</v>
      </c>
      <c r="C22" s="3" t="s">
        <v>21</v>
      </c>
      <c r="D22" s="147">
        <f>'Sorties modèles'!D45+'Sorties modèles'!D51+'Sorties modèles'!D52</f>
        <v>0</v>
      </c>
      <c r="E22" s="147">
        <f>'Sorties modèles'!D45+'Sorties modèles'!D51+'Sorties modèles'!D52</f>
        <v>0</v>
      </c>
      <c r="F22" s="147">
        <f>AVERAGE(G22,E22)</f>
        <v>0</v>
      </c>
      <c r="G22" s="147">
        <f>'Sorties modèles'!G44+'Sorties modèles'!G45+'Sorties modèles'!G52</f>
        <v>0</v>
      </c>
      <c r="H22" s="147">
        <f>AVERAGE(I22,G22)</f>
        <v>0</v>
      </c>
      <c r="I22" s="147">
        <f>'Sorties modèles'!I45+'Sorties modèles'!I51+'Sorties modèles'!I52</f>
        <v>0</v>
      </c>
      <c r="J22" s="147">
        <f>AVERAGE(K22,I22)</f>
        <v>0</v>
      </c>
      <c r="K22" s="147">
        <f>'Sorties modèles'!K45+'Sorties modèles'!K51+'Sorties modèles'!K52</f>
        <v>0</v>
      </c>
      <c r="L22" s="147">
        <f>AVERAGE(M22,K22)</f>
        <v>0</v>
      </c>
      <c r="M22" s="147">
        <f>'Sorties modèles'!M45+'Sorties modèles'!M51+'Sorties modèles'!M52</f>
        <v>0</v>
      </c>
      <c r="O22" t="s">
        <v>4</v>
      </c>
      <c r="P22" s="5">
        <f>SUM(D27:D29)</f>
        <v>105.48290552345119</v>
      </c>
      <c r="Q22" s="5">
        <f t="shared" ref="Q22:T22" si="13">SUM(E27:E29)</f>
        <v>112.78300850530181</v>
      </c>
      <c r="R22" s="5">
        <f t="shared" si="13"/>
        <v>118.97611701387018</v>
      </c>
      <c r="S22" s="5">
        <f t="shared" si="13"/>
        <v>119.92509782353304</v>
      </c>
      <c r="T22" s="5">
        <f t="shared" si="13"/>
        <v>120.82007609561506</v>
      </c>
      <c r="U22" s="5">
        <f>P22</f>
        <v>105.48290552345119</v>
      </c>
      <c r="V22" s="5">
        <f>SUM(I27:I29)</f>
        <v>110.91909208852567</v>
      </c>
      <c r="W22" s="5">
        <f>SUM(J27:J29)</f>
        <v>115.37817396690497</v>
      </c>
      <c r="X22" s="5">
        <f>SUM(K27:K29)</f>
        <v>116.20732420725855</v>
      </c>
      <c r="Y22" s="5">
        <f>SUM(L27:L29)</f>
        <v>117.17614746954226</v>
      </c>
    </row>
    <row r="23" spans="2:25" x14ac:dyDescent="0.25">
      <c r="C23" t="s">
        <v>22</v>
      </c>
      <c r="D23" s="5">
        <f t="shared" ref="D23:M23" si="14">SUM(D7:D22)</f>
        <v>180.91221610881206</v>
      </c>
      <c r="E23" s="5">
        <f t="shared" si="14"/>
        <v>181.87982595000591</v>
      </c>
      <c r="F23" s="5">
        <f t="shared" si="14"/>
        <v>195.5922610389085</v>
      </c>
      <c r="G23" s="5">
        <f t="shared" si="14"/>
        <v>207.84781651669365</v>
      </c>
      <c r="H23" s="5">
        <f t="shared" si="14"/>
        <v>215.47043902204442</v>
      </c>
      <c r="I23" s="5">
        <f t="shared" si="14"/>
        <v>223.43660825729955</v>
      </c>
      <c r="J23" s="5">
        <f t="shared" si="14"/>
        <v>205.31861824096117</v>
      </c>
      <c r="K23" s="5">
        <f t="shared" si="14"/>
        <v>224.09498731887859</v>
      </c>
      <c r="L23" s="5">
        <f t="shared" si="14"/>
        <v>275.91668551984566</v>
      </c>
      <c r="M23" s="5">
        <f t="shared" si="14"/>
        <v>327.87123980244559</v>
      </c>
      <c r="O23" t="s">
        <v>146</v>
      </c>
      <c r="P23" s="5">
        <f>D30</f>
        <v>25.7</v>
      </c>
      <c r="Q23" s="5">
        <f t="shared" ref="Q23:T23" si="15">E30</f>
        <v>24.112272259287757</v>
      </c>
      <c r="R23" s="5">
        <f t="shared" si="15"/>
        <v>22.524544518575517</v>
      </c>
      <c r="S23" s="5">
        <f t="shared" si="15"/>
        <v>20.612557707069733</v>
      </c>
      <c r="T23" s="5">
        <f t="shared" si="15"/>
        <v>18.700570895563949</v>
      </c>
      <c r="U23" s="5">
        <f t="shared" ref="U23:U25" si="16">P23</f>
        <v>25.7</v>
      </c>
      <c r="V23" s="5">
        <f t="shared" ref="V23:Y24" si="17">I30</f>
        <v>20.679796709772418</v>
      </c>
      <c r="W23" s="5">
        <f t="shared" si="17"/>
        <v>22.659022523980884</v>
      </c>
      <c r="X23" s="5">
        <f t="shared" si="17"/>
        <v>20.889926588145954</v>
      </c>
      <c r="Y23" s="5">
        <f t="shared" si="17"/>
        <v>19.120830652311028</v>
      </c>
    </row>
    <row r="24" spans="2:25" x14ac:dyDescent="0.25">
      <c r="O24" t="s">
        <v>10</v>
      </c>
      <c r="P24" s="5">
        <f>D31</f>
        <v>8.3126758237303395</v>
      </c>
      <c r="Q24" s="5">
        <f t="shared" ref="Q24:T24" si="18">E31</f>
        <v>9.386510375494785</v>
      </c>
      <c r="R24" s="5">
        <f t="shared" si="18"/>
        <v>10.46034492725923</v>
      </c>
      <c r="S24" s="5">
        <f t="shared" si="18"/>
        <v>16.209725526320224</v>
      </c>
      <c r="T24" s="5">
        <f t="shared" si="18"/>
        <v>21.959106125381219</v>
      </c>
      <c r="U24" s="5">
        <f t="shared" si="16"/>
        <v>8.3126758237303395</v>
      </c>
      <c r="V24" s="5">
        <f t="shared" si="17"/>
        <v>17.869135109839696</v>
      </c>
      <c r="W24" s="5">
        <f t="shared" si="17"/>
        <v>13.779164094298171</v>
      </c>
      <c r="X24" s="5">
        <f t="shared" si="17"/>
        <v>27.975368972365082</v>
      </c>
      <c r="Y24" s="5">
        <f t="shared" si="17"/>
        <v>42.171573850431997</v>
      </c>
    </row>
    <row r="25" spans="2:25" x14ac:dyDescent="0.25">
      <c r="B25" t="s">
        <v>227</v>
      </c>
      <c r="D25" s="115" t="s">
        <v>24</v>
      </c>
      <c r="E25" s="190" t="s">
        <v>225</v>
      </c>
      <c r="F25" s="190"/>
      <c r="G25" s="190"/>
      <c r="H25" s="190"/>
      <c r="I25" s="190" t="s">
        <v>226</v>
      </c>
      <c r="J25" s="190"/>
      <c r="K25" s="190"/>
      <c r="L25" s="190"/>
      <c r="O25" t="s">
        <v>13</v>
      </c>
      <c r="P25" s="5">
        <f>D34</f>
        <v>0.198367545075464</v>
      </c>
      <c r="Q25" s="5">
        <f t="shared" ref="Q25:T25" si="19">E34</f>
        <v>0.53513505836674602</v>
      </c>
      <c r="R25" s="5">
        <f t="shared" si="19"/>
        <v>0.87190257165802798</v>
      </c>
      <c r="S25" s="5">
        <f t="shared" si="19"/>
        <v>2.449302626510494</v>
      </c>
      <c r="T25" s="5">
        <f t="shared" si="19"/>
        <v>4.0267026813629601</v>
      </c>
      <c r="U25" s="5">
        <f t="shared" si="16"/>
        <v>0.198367545075464</v>
      </c>
      <c r="V25" s="5">
        <f>I34</f>
        <v>2.9553042655719652</v>
      </c>
      <c r="W25" s="5">
        <f>J34</f>
        <v>1.88390584978097</v>
      </c>
      <c r="X25" s="5">
        <f>K34</f>
        <v>6.8561227912910345</v>
      </c>
      <c r="Y25" s="5">
        <f>L34</f>
        <v>11.8283397328011</v>
      </c>
    </row>
    <row r="26" spans="2:25" x14ac:dyDescent="0.25">
      <c r="B26" s="3"/>
      <c r="C26" s="3"/>
      <c r="D26" s="115">
        <v>2019</v>
      </c>
      <c r="E26" s="115">
        <v>2025</v>
      </c>
      <c r="F26" s="115">
        <v>2030</v>
      </c>
      <c r="G26" s="115">
        <v>2040</v>
      </c>
      <c r="H26" s="115">
        <v>2050</v>
      </c>
      <c r="I26" s="115">
        <v>2025</v>
      </c>
      <c r="J26" s="115">
        <v>2030</v>
      </c>
      <c r="K26" s="115">
        <v>2040</v>
      </c>
      <c r="L26" s="115">
        <v>2050</v>
      </c>
      <c r="O26" t="s">
        <v>14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2:25" x14ac:dyDescent="0.25">
      <c r="B27" s="187" t="s">
        <v>4</v>
      </c>
      <c r="C27" s="3" t="s">
        <v>5</v>
      </c>
      <c r="D27" s="4">
        <v>72.020806831213875</v>
      </c>
      <c r="E27" s="4">
        <v>78.28039333960362</v>
      </c>
      <c r="F27" s="4">
        <v>83.496715429928486</v>
      </c>
      <c r="G27" s="4">
        <v>83.496715429928472</v>
      </c>
      <c r="H27" s="4">
        <v>83.496715429928472</v>
      </c>
      <c r="I27" s="4">
        <v>75.383607514359326</v>
      </c>
      <c r="J27" s="4">
        <v>77.829600072538554</v>
      </c>
      <c r="K27" s="4">
        <v>76.17669142663317</v>
      </c>
      <c r="L27" s="4">
        <v>73.862619322365589</v>
      </c>
      <c r="O27" t="s">
        <v>229</v>
      </c>
      <c r="P27" s="5">
        <f>D32+D33+D35+D36</f>
        <v>37.413305629177458</v>
      </c>
      <c r="Q27" s="5">
        <f>E32+E33+E35+E36</f>
        <v>36.7619200491039</v>
      </c>
      <c r="R27" s="5">
        <f>F32+F33+F35+F36</f>
        <v>36.110534469030348</v>
      </c>
      <c r="S27" s="5">
        <f>G32+G33+G35+G36</f>
        <v>36.095775335661799</v>
      </c>
      <c r="T27" s="5">
        <f>H32+H33+H35+H36</f>
        <v>36.081016202293249</v>
      </c>
      <c r="U27" s="5">
        <f>P27</f>
        <v>37.413305629177458</v>
      </c>
      <c r="V27" s="5">
        <f>I32+I33+I35+I36</f>
        <v>36.92767229479454</v>
      </c>
      <c r="W27" s="5">
        <f>J32+J33+J35+J36</f>
        <v>37.774328387295832</v>
      </c>
      <c r="X27" s="5">
        <f>K32+K33+K35+K36</f>
        <v>39.027793632089697</v>
      </c>
      <c r="Y27" s="5">
        <f>L32+L33+L35+L36</f>
        <v>40.281258876883562</v>
      </c>
    </row>
    <row r="28" spans="2:25" x14ac:dyDescent="0.25">
      <c r="B28" s="188"/>
      <c r="C28" s="3" t="s">
        <v>6</v>
      </c>
      <c r="D28" s="4">
        <v>16.790670120808731</v>
      </c>
      <c r="E28" s="4">
        <v>17.831186594269582</v>
      </c>
      <c r="F28" s="4">
        <v>18.807973012513106</v>
      </c>
      <c r="G28" s="4">
        <v>19.756953822175976</v>
      </c>
      <c r="H28" s="4">
        <v>20.65193209425798</v>
      </c>
      <c r="I28" s="4">
        <v>18.864056002737733</v>
      </c>
      <c r="J28" s="4">
        <v>20.877145322937814</v>
      </c>
      <c r="K28" s="4">
        <v>23.359204209196776</v>
      </c>
      <c r="L28" s="4">
        <v>26.642099575748073</v>
      </c>
      <c r="O28" t="s">
        <v>16</v>
      </c>
      <c r="P28" s="5">
        <f>SUM(D37:D40)</f>
        <v>0.80496158737759005</v>
      </c>
      <c r="Q28" s="5">
        <f>SUM(E37:E40)</f>
        <v>1.9079093478023488</v>
      </c>
      <c r="R28" s="5">
        <f>SUM(F37:F40)</f>
        <v>4.5132709013305554</v>
      </c>
      <c r="S28" s="5">
        <f>SUM(G37:G40)</f>
        <v>6.2113572471594356</v>
      </c>
      <c r="T28" s="5">
        <f>SUM(H37:H40)</f>
        <v>8.7025470412641788</v>
      </c>
      <c r="U28" s="5">
        <f>P28</f>
        <v>0.80496158737759005</v>
      </c>
      <c r="V28" s="5">
        <f>SUM(I37:I40)</f>
        <v>2.4434046674200971</v>
      </c>
      <c r="W28" s="5">
        <f>SUM(J37:J40)</f>
        <v>3.6832278108173964</v>
      </c>
      <c r="X28" s="5">
        <f>SUM(K37:K40)</f>
        <v>6.1031259889830238</v>
      </c>
      <c r="Y28" s="5">
        <f>SUM(L37:L40)</f>
        <v>8.5230241671486517</v>
      </c>
    </row>
    <row r="29" spans="2:25" x14ac:dyDescent="0.25">
      <c r="B29" s="189"/>
      <c r="C29" s="116" t="s">
        <v>7</v>
      </c>
      <c r="D29" s="4">
        <v>16.671428571428599</v>
      </c>
      <c r="E29" s="4">
        <v>16.671428571428599</v>
      </c>
      <c r="F29" s="4">
        <v>16.671428571428599</v>
      </c>
      <c r="G29" s="4">
        <v>16.671428571428599</v>
      </c>
      <c r="H29" s="4">
        <v>16.671428571428599</v>
      </c>
      <c r="I29" s="4">
        <v>16.671428571428599</v>
      </c>
      <c r="J29" s="4">
        <v>16.671428571428599</v>
      </c>
      <c r="K29" s="4">
        <v>16.671428571428599</v>
      </c>
      <c r="L29" s="4">
        <v>16.671428571428599</v>
      </c>
    </row>
    <row r="30" spans="2:25" x14ac:dyDescent="0.25">
      <c r="B30" s="187" t="s">
        <v>8</v>
      </c>
      <c r="C30" s="3" t="s">
        <v>9</v>
      </c>
      <c r="D30" s="4">
        <v>25.7</v>
      </c>
      <c r="E30" s="4">
        <v>24.112272259287757</v>
      </c>
      <c r="F30" s="4">
        <v>22.524544518575517</v>
      </c>
      <c r="G30" s="4">
        <v>20.612557707069733</v>
      </c>
      <c r="H30" s="4">
        <v>18.700570895563949</v>
      </c>
      <c r="I30" s="4">
        <v>20.679796709772418</v>
      </c>
      <c r="J30" s="4">
        <v>22.659022523980884</v>
      </c>
      <c r="K30" s="4">
        <v>20.889926588145954</v>
      </c>
      <c r="L30" s="4">
        <v>19.120830652311028</v>
      </c>
      <c r="P30">
        <v>2019</v>
      </c>
      <c r="Q30" t="s">
        <v>230</v>
      </c>
      <c r="R30" t="s">
        <v>231</v>
      </c>
      <c r="S30" t="s">
        <v>232</v>
      </c>
      <c r="T30" t="s">
        <v>233</v>
      </c>
      <c r="U30" t="s">
        <v>234</v>
      </c>
      <c r="V30" t="s">
        <v>235</v>
      </c>
      <c r="W30" t="s">
        <v>236</v>
      </c>
      <c r="X30" t="s">
        <v>237</v>
      </c>
    </row>
    <row r="31" spans="2:25" x14ac:dyDescent="0.25">
      <c r="B31" s="188"/>
      <c r="C31" s="3" t="s">
        <v>10</v>
      </c>
      <c r="D31" s="4">
        <v>8.3126758237303395</v>
      </c>
      <c r="E31" s="4">
        <v>9.386510375494785</v>
      </c>
      <c r="F31" s="4">
        <v>10.46034492725923</v>
      </c>
      <c r="G31" s="4">
        <v>16.209725526320224</v>
      </c>
      <c r="H31" s="4">
        <v>21.959106125381219</v>
      </c>
      <c r="I31" s="4">
        <v>17.869135109839696</v>
      </c>
      <c r="J31" s="4">
        <v>13.779164094298171</v>
      </c>
      <c r="K31" s="4">
        <v>27.975368972365082</v>
      </c>
      <c r="L31" s="4">
        <v>42.171573850431997</v>
      </c>
      <c r="O31" t="s">
        <v>4</v>
      </c>
      <c r="P31" s="5">
        <f t="shared" ref="P31:P37" si="20">P12</f>
        <v>105.51147695202262</v>
      </c>
      <c r="Q31" s="5">
        <f>R22</f>
        <v>118.97611701387018</v>
      </c>
      <c r="R31" s="5">
        <f t="shared" ref="R31:R37" si="21">R12</f>
        <v>118.6540234132454</v>
      </c>
      <c r="S31" s="5">
        <f>T22</f>
        <v>120.82007609561506</v>
      </c>
      <c r="T31" s="5">
        <f t="shared" ref="T31:T37" si="22">T12</f>
        <v>122.13660825729956</v>
      </c>
      <c r="U31" s="5">
        <f>W22</f>
        <v>115.37817396690497</v>
      </c>
      <c r="V31" s="5">
        <f t="shared" ref="V31:V37" si="23">W12</f>
        <v>114.49429766370619</v>
      </c>
      <c r="W31" s="5">
        <f>Y22</f>
        <v>117.17614746954226</v>
      </c>
      <c r="X31" s="5">
        <f>Y12</f>
        <v>121.07123980244555</v>
      </c>
    </row>
    <row r="32" spans="2:25" x14ac:dyDescent="0.25">
      <c r="B32" s="188"/>
      <c r="C32" s="3" t="s">
        <v>11</v>
      </c>
      <c r="D32" s="4">
        <v>0</v>
      </c>
      <c r="E32" s="4">
        <v>0.45676674844790299</v>
      </c>
      <c r="F32" s="4">
        <v>0.91353349689580599</v>
      </c>
      <c r="G32" s="4">
        <v>2.4851976045814679</v>
      </c>
      <c r="H32" s="4">
        <v>4.0568617122671302</v>
      </c>
      <c r="I32" s="4">
        <v>2.4855425474123858</v>
      </c>
      <c r="J32" s="4">
        <v>0.91422338255764102</v>
      </c>
      <c r="K32" s="4">
        <v>2.0243854482527204</v>
      </c>
      <c r="L32" s="4">
        <v>3.1345475139477998</v>
      </c>
      <c r="O32" t="s">
        <v>146</v>
      </c>
      <c r="P32" s="5">
        <f t="shared" si="20"/>
        <v>25.7</v>
      </c>
      <c r="Q32" s="5">
        <f t="shared" ref="Q32:Q34" si="24">R23</f>
        <v>22.524544518575517</v>
      </c>
      <c r="R32" s="5">
        <f t="shared" si="21"/>
        <v>27.15</v>
      </c>
      <c r="S32" s="5">
        <f t="shared" ref="S32:S34" si="25">T23</f>
        <v>18.700570895563949</v>
      </c>
      <c r="T32" s="5">
        <f t="shared" si="22"/>
        <v>28.6</v>
      </c>
      <c r="U32" s="5">
        <f t="shared" ref="U32:U34" si="26">W23</f>
        <v>22.659022523980884</v>
      </c>
      <c r="V32" s="5">
        <f t="shared" si="23"/>
        <v>29.7</v>
      </c>
      <c r="W32" s="5">
        <f t="shared" ref="W32:W34" si="27">Y23</f>
        <v>19.120830652311028</v>
      </c>
      <c r="X32" s="5">
        <f t="shared" ref="X32:X34" si="28">Y13</f>
        <v>44.7</v>
      </c>
    </row>
    <row r="33" spans="2:24" x14ac:dyDescent="0.25">
      <c r="B33" s="188"/>
      <c r="C33" s="3" t="s">
        <v>12</v>
      </c>
      <c r="D33" s="4">
        <v>35.55702424712328</v>
      </c>
      <c r="E33" s="4">
        <v>33.784553053371511</v>
      </c>
      <c r="F33" s="4">
        <v>32.012081859619748</v>
      </c>
      <c r="G33" s="4">
        <v>28.585398040281405</v>
      </c>
      <c r="H33" s="4">
        <v>25.158714220943061</v>
      </c>
      <c r="I33" s="4">
        <v>28.585398040281405</v>
      </c>
      <c r="J33" s="4">
        <v>32.012081859619748</v>
      </c>
      <c r="K33" s="4">
        <v>28.585398040281405</v>
      </c>
      <c r="L33" s="4">
        <v>25.158714220943061</v>
      </c>
      <c r="O33" t="s">
        <v>10</v>
      </c>
      <c r="P33" s="5">
        <f t="shared" si="20"/>
        <v>8.3126758237303395</v>
      </c>
      <c r="Q33" s="5">
        <f t="shared" si="24"/>
        <v>10.46034492725923</v>
      </c>
      <c r="R33" s="5">
        <f t="shared" si="21"/>
        <v>10.7</v>
      </c>
      <c r="S33" s="5">
        <f t="shared" si="25"/>
        <v>21.959106125381219</v>
      </c>
      <c r="T33" s="5">
        <f t="shared" si="22"/>
        <v>17.2</v>
      </c>
      <c r="U33" s="5">
        <f t="shared" si="26"/>
        <v>13.779164094298171</v>
      </c>
      <c r="V33" s="5">
        <f t="shared" si="23"/>
        <v>15</v>
      </c>
      <c r="W33" s="5">
        <f t="shared" si="27"/>
        <v>42.171573850431997</v>
      </c>
      <c r="X33" s="5">
        <f t="shared" si="28"/>
        <v>35</v>
      </c>
    </row>
    <row r="34" spans="2:24" x14ac:dyDescent="0.25">
      <c r="B34" s="188"/>
      <c r="C34" s="3" t="s">
        <v>13</v>
      </c>
      <c r="D34" s="4">
        <v>0.198367545075464</v>
      </c>
      <c r="E34" s="4">
        <v>0.53513505836674602</v>
      </c>
      <c r="F34" s="4">
        <v>0.87190257165802798</v>
      </c>
      <c r="G34" s="4">
        <v>2.449302626510494</v>
      </c>
      <c r="H34" s="4">
        <v>4.0267026813629601</v>
      </c>
      <c r="I34" s="4">
        <v>2.9553042655719652</v>
      </c>
      <c r="J34" s="4">
        <v>1.88390584978097</v>
      </c>
      <c r="K34" s="4">
        <v>6.8561227912910345</v>
      </c>
      <c r="L34" s="4">
        <v>11.8283397328011</v>
      </c>
      <c r="O34" t="s">
        <v>13</v>
      </c>
      <c r="P34" s="5">
        <f t="shared" si="20"/>
        <v>0.198367545075464</v>
      </c>
      <c r="Q34" s="5">
        <f t="shared" si="24"/>
        <v>0.87190257165802798</v>
      </c>
      <c r="R34" s="5">
        <f t="shared" si="21"/>
        <v>4.9000000000000004</v>
      </c>
      <c r="S34" s="5">
        <f t="shared" si="25"/>
        <v>4.0267026813629601</v>
      </c>
      <c r="T34" s="5">
        <f t="shared" si="22"/>
        <v>9.1999999999999993</v>
      </c>
      <c r="U34" s="5">
        <f t="shared" si="26"/>
        <v>1.88390584978097</v>
      </c>
      <c r="V34" s="5">
        <f t="shared" si="23"/>
        <v>8.6</v>
      </c>
      <c r="W34" s="5">
        <f t="shared" si="27"/>
        <v>11.8283397328011</v>
      </c>
      <c r="X34" s="5">
        <f t="shared" si="28"/>
        <v>34.9</v>
      </c>
    </row>
    <row r="35" spans="2:24" x14ac:dyDescent="0.25">
      <c r="B35" s="188"/>
      <c r="C35" s="3" t="s">
        <v>14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O35" t="s">
        <v>14</v>
      </c>
      <c r="P35" s="148">
        <f t="shared" si="20"/>
        <v>0</v>
      </c>
      <c r="Q35" s="148">
        <f>R26</f>
        <v>0</v>
      </c>
      <c r="R35" s="148">
        <f t="shared" si="21"/>
        <v>0</v>
      </c>
      <c r="S35" s="5">
        <f>T26</f>
        <v>0</v>
      </c>
      <c r="T35" s="148">
        <f t="shared" si="22"/>
        <v>0</v>
      </c>
      <c r="U35" s="5">
        <f>W26</f>
        <v>0</v>
      </c>
      <c r="V35" s="148">
        <f t="shared" si="23"/>
        <v>7</v>
      </c>
      <c r="W35" s="5">
        <f>Y26</f>
        <v>0</v>
      </c>
      <c r="X35" s="148">
        <f>Y16</f>
        <v>30</v>
      </c>
    </row>
    <row r="36" spans="2:24" x14ac:dyDescent="0.25">
      <c r="B36" s="189"/>
      <c r="C36" s="3" t="s">
        <v>15</v>
      </c>
      <c r="D36" s="4">
        <v>1.8562813820541799</v>
      </c>
      <c r="E36" s="4">
        <v>2.5206002472844853</v>
      </c>
      <c r="F36" s="4">
        <v>3.1849191125147902</v>
      </c>
      <c r="G36" s="4">
        <v>5.0251796907989252</v>
      </c>
      <c r="H36" s="4">
        <v>6.8654402690830603</v>
      </c>
      <c r="I36" s="4">
        <v>5.8567317071007503</v>
      </c>
      <c r="J36" s="4">
        <v>4.8480231451184403</v>
      </c>
      <c r="K36" s="4">
        <v>8.4180101435555699</v>
      </c>
      <c r="L36" s="4">
        <v>11.9879971419927</v>
      </c>
      <c r="O36" t="s">
        <v>229</v>
      </c>
      <c r="P36" s="5">
        <f t="shared" si="20"/>
        <v>37.413305629177458</v>
      </c>
      <c r="Q36" s="5">
        <f>R27</f>
        <v>36.110534469030348</v>
      </c>
      <c r="R36" s="5">
        <f t="shared" si="21"/>
        <v>37.5</v>
      </c>
      <c r="S36" s="5">
        <f>T27</f>
        <v>36.081016202293249</v>
      </c>
      <c r="T36" s="5">
        <f t="shared" si="22"/>
        <v>34.6</v>
      </c>
      <c r="U36" s="5">
        <f>W27</f>
        <v>37.774328387295832</v>
      </c>
      <c r="V36" s="5">
        <f t="shared" si="23"/>
        <v>42.499999999999993</v>
      </c>
      <c r="W36" s="5">
        <f>Y27</f>
        <v>40.281258876883562</v>
      </c>
      <c r="X36" s="5">
        <f>Y17</f>
        <v>49.8</v>
      </c>
    </row>
    <row r="37" spans="2:24" x14ac:dyDescent="0.25">
      <c r="B37" s="187" t="s">
        <v>16</v>
      </c>
      <c r="C37" s="3" t="s">
        <v>17</v>
      </c>
      <c r="D37" s="4">
        <v>0.17899999999999999</v>
      </c>
      <c r="E37" s="4">
        <v>0.58344827586206893</v>
      </c>
      <c r="F37" s="4">
        <v>0.83275862068965523</v>
      </c>
      <c r="G37" s="4">
        <v>1.3313793103448277</v>
      </c>
      <c r="H37" s="4">
        <v>1.83</v>
      </c>
      <c r="I37" s="4">
        <v>0.58344827586206893</v>
      </c>
      <c r="J37" s="4">
        <v>0.83275862068965523</v>
      </c>
      <c r="K37" s="4">
        <v>1.3313793103448277</v>
      </c>
      <c r="L37" s="4">
        <v>1.83</v>
      </c>
      <c r="O37" t="s">
        <v>16</v>
      </c>
      <c r="P37" s="5">
        <f t="shared" si="20"/>
        <v>3.8439999999999999</v>
      </c>
      <c r="Q37" s="5">
        <f>R28</f>
        <v>4.5132709013305554</v>
      </c>
      <c r="R37" s="5">
        <f t="shared" si="21"/>
        <v>7.4937931034482759</v>
      </c>
      <c r="S37" s="5">
        <f>T28</f>
        <v>8.7025470412641788</v>
      </c>
      <c r="T37" s="5">
        <f t="shared" si="22"/>
        <v>11.700000000000001</v>
      </c>
      <c r="U37" s="5">
        <f>W28</f>
        <v>3.6832278108173964</v>
      </c>
      <c r="V37" s="5">
        <f t="shared" si="23"/>
        <v>6.8006896551724143</v>
      </c>
      <c r="W37" s="5">
        <f>Y28</f>
        <v>8.5230241671486517</v>
      </c>
      <c r="X37" s="5">
        <f>Y18</f>
        <v>12.4</v>
      </c>
    </row>
    <row r="38" spans="2:24" x14ac:dyDescent="0.25">
      <c r="B38" s="188"/>
      <c r="C38" s="3" t="s">
        <v>18</v>
      </c>
      <c r="D38" s="4">
        <v>0.11799999999999999</v>
      </c>
      <c r="E38" s="4">
        <v>0.48724137931034484</v>
      </c>
      <c r="F38" s="4">
        <v>1.6768965517241379</v>
      </c>
      <c r="G38" s="4">
        <v>1.6768965517241379</v>
      </c>
      <c r="H38" s="4">
        <v>2.4700000000000002</v>
      </c>
      <c r="I38" s="4">
        <v>0.48724137931034484</v>
      </c>
      <c r="J38" s="4">
        <v>0.883793103448276</v>
      </c>
      <c r="K38" s="4">
        <v>1.6768965517241379</v>
      </c>
      <c r="L38" s="4">
        <v>2.4700000000000002</v>
      </c>
    </row>
    <row r="39" spans="2:24" x14ac:dyDescent="0.25">
      <c r="B39" s="188"/>
      <c r="C39" s="3" t="s">
        <v>19</v>
      </c>
      <c r="D39" s="4">
        <v>0.26096158737759001</v>
      </c>
      <c r="E39" s="4">
        <v>0.34021969262993501</v>
      </c>
      <c r="F39" s="4">
        <v>0.41947779788228001</v>
      </c>
      <c r="G39" s="4">
        <v>0.41101241957322898</v>
      </c>
      <c r="H39" s="4">
        <v>0.40254704126417801</v>
      </c>
      <c r="I39" s="4">
        <v>0.39254259845458001</v>
      </c>
      <c r="J39" s="4">
        <v>0.382538155644982</v>
      </c>
      <c r="K39" s="4">
        <v>0.30278116139681699</v>
      </c>
      <c r="L39" s="4">
        <v>0.223024167148652</v>
      </c>
    </row>
    <row r="40" spans="2:24" x14ac:dyDescent="0.25">
      <c r="B40" s="189"/>
      <c r="C40" s="117" t="s">
        <v>20</v>
      </c>
      <c r="D40" s="4">
        <v>0.247</v>
      </c>
      <c r="E40" s="4">
        <v>0.497</v>
      </c>
      <c r="F40" s="4">
        <v>1.584137931034483</v>
      </c>
      <c r="G40" s="4">
        <v>2.7920689655172413</v>
      </c>
      <c r="H40" s="4">
        <v>4</v>
      </c>
      <c r="I40" s="4">
        <v>0.98017241379310338</v>
      </c>
      <c r="J40" s="4">
        <v>1.584137931034483</v>
      </c>
      <c r="K40" s="4">
        <v>2.7920689655172413</v>
      </c>
      <c r="L40" s="4">
        <v>4</v>
      </c>
    </row>
    <row r="41" spans="2:24" ht="14.4" x14ac:dyDescent="0.3">
      <c r="B41" s="118" t="s">
        <v>21</v>
      </c>
      <c r="C41" s="3" t="s">
        <v>21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</row>
    <row r="42" spans="2:24" x14ac:dyDescent="0.25">
      <c r="C42" t="s">
        <v>22</v>
      </c>
      <c r="D42" s="5">
        <v>177.91221610881203</v>
      </c>
      <c r="E42" s="5">
        <v>185.48675559535738</v>
      </c>
      <c r="F42" s="5">
        <v>193.45671440172384</v>
      </c>
      <c r="G42" s="5">
        <v>201.50381626625472</v>
      </c>
      <c r="H42" s="5">
        <v>210.29001904148063</v>
      </c>
      <c r="I42" s="5">
        <v>191.79440513592442</v>
      </c>
      <c r="J42" s="5">
        <v>195.15782263307827</v>
      </c>
      <c r="K42" s="5">
        <v>217.05966218013333</v>
      </c>
      <c r="L42" s="5">
        <v>239.10117474911863</v>
      </c>
    </row>
  </sheetData>
  <mergeCells count="14">
    <mergeCell ref="B27:B29"/>
    <mergeCell ref="B30:B36"/>
    <mergeCell ref="B37:B40"/>
    <mergeCell ref="V10:Y10"/>
    <mergeCell ref="P10:T10"/>
    <mergeCell ref="P20:T20"/>
    <mergeCell ref="V20:Y20"/>
    <mergeCell ref="E25:H25"/>
    <mergeCell ref="I25:L25"/>
    <mergeCell ref="E5:I5"/>
    <mergeCell ref="J5:M5"/>
    <mergeCell ref="B7:B9"/>
    <mergeCell ref="B10:B16"/>
    <mergeCell ref="B17:B2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B4:H43"/>
  <sheetViews>
    <sheetView tabSelected="1" topLeftCell="A13" workbookViewId="0">
      <selection activeCell="K20" sqref="K20"/>
    </sheetView>
  </sheetViews>
  <sheetFormatPr baseColWidth="10" defaultColWidth="8.6640625" defaultRowHeight="13.2" x14ac:dyDescent="0.25"/>
  <cols>
    <col min="1" max="1" width="10.44140625" customWidth="1"/>
    <col min="2" max="2" width="26.33203125" customWidth="1"/>
    <col min="3" max="1025" width="10.44140625" customWidth="1"/>
  </cols>
  <sheetData>
    <row r="4" spans="2:8" ht="14.4" x14ac:dyDescent="0.25">
      <c r="B4" s="103" t="s">
        <v>72</v>
      </c>
      <c r="C4" s="104">
        <v>2017</v>
      </c>
      <c r="D4" s="105" t="s">
        <v>204</v>
      </c>
      <c r="E4" s="105" t="s">
        <v>205</v>
      </c>
      <c r="F4" s="105" t="s">
        <v>206</v>
      </c>
      <c r="G4" s="105" t="s">
        <v>207</v>
      </c>
      <c r="H4" s="105" t="s">
        <v>208</v>
      </c>
    </row>
    <row r="5" spans="2:8" x14ac:dyDescent="0.25">
      <c r="B5" s="106" t="s">
        <v>209</v>
      </c>
      <c r="C5" s="107">
        <v>79.400000000000006</v>
      </c>
      <c r="D5" s="107">
        <v>94.7</v>
      </c>
      <c r="E5" s="107">
        <v>80.7</v>
      </c>
      <c r="F5" s="107">
        <v>104.4</v>
      </c>
      <c r="G5" s="107">
        <v>120.9</v>
      </c>
      <c r="H5" s="107">
        <v>110.5</v>
      </c>
    </row>
    <row r="6" spans="2:8" x14ac:dyDescent="0.25">
      <c r="B6" s="108" t="s">
        <v>210</v>
      </c>
      <c r="C6" s="107">
        <v>25.7</v>
      </c>
      <c r="D6" s="107">
        <v>44.3</v>
      </c>
      <c r="E6" s="107">
        <v>36</v>
      </c>
      <c r="F6" s="107">
        <v>37.700000000000003</v>
      </c>
      <c r="G6" s="107">
        <v>42.7</v>
      </c>
      <c r="H6" s="107">
        <v>42.3</v>
      </c>
    </row>
    <row r="7" spans="2:8" ht="26.4" x14ac:dyDescent="0.25">
      <c r="B7" s="108" t="s">
        <v>211</v>
      </c>
      <c r="C7" s="109"/>
      <c r="D7" s="109"/>
      <c r="E7" s="107">
        <v>25</v>
      </c>
      <c r="F7" s="107">
        <v>25</v>
      </c>
      <c r="G7" s="107">
        <v>48.9</v>
      </c>
      <c r="H7" s="109"/>
    </row>
    <row r="8" spans="2:8" x14ac:dyDescent="0.25">
      <c r="B8" s="108" t="s">
        <v>13</v>
      </c>
      <c r="C8" s="107">
        <v>0.6</v>
      </c>
      <c r="D8" s="107">
        <v>30.4</v>
      </c>
      <c r="E8" s="107">
        <v>46</v>
      </c>
      <c r="F8" s="107">
        <v>46.2</v>
      </c>
      <c r="G8" s="107">
        <v>49.5</v>
      </c>
      <c r="H8" s="107">
        <v>55.3</v>
      </c>
    </row>
    <row r="9" spans="2:8" x14ac:dyDescent="0.25">
      <c r="B9" s="108" t="s">
        <v>212</v>
      </c>
      <c r="C9" s="107">
        <v>0.1</v>
      </c>
      <c r="D9" s="107">
        <v>15.8</v>
      </c>
      <c r="E9" s="107">
        <v>36.4</v>
      </c>
      <c r="F9" s="107">
        <v>33</v>
      </c>
      <c r="G9" s="107">
        <v>28.8</v>
      </c>
      <c r="H9" s="107">
        <v>36</v>
      </c>
    </row>
    <row r="10" spans="2:8" ht="26.4" x14ac:dyDescent="0.25">
      <c r="B10" s="108" t="s">
        <v>213</v>
      </c>
      <c r="C10" s="107">
        <v>34.299999999999997</v>
      </c>
      <c r="D10" s="107">
        <v>21.9</v>
      </c>
      <c r="E10" s="107">
        <v>31.7</v>
      </c>
      <c r="F10" s="107">
        <v>18.399999999999999</v>
      </c>
      <c r="G10" s="107">
        <v>24.4</v>
      </c>
      <c r="H10" s="107">
        <v>25.1</v>
      </c>
    </row>
    <row r="11" spans="2:8" ht="26.4" x14ac:dyDescent="0.25">
      <c r="B11" s="108" t="s">
        <v>214</v>
      </c>
      <c r="C11" s="107">
        <v>1.2</v>
      </c>
      <c r="D11" s="107">
        <v>6.2</v>
      </c>
      <c r="E11" s="109"/>
      <c r="F11" s="109"/>
      <c r="G11" s="107">
        <v>9.1</v>
      </c>
      <c r="H11" s="107">
        <v>10</v>
      </c>
    </row>
    <row r="12" spans="2:8" x14ac:dyDescent="0.25">
      <c r="B12" s="108" t="s">
        <v>202</v>
      </c>
      <c r="C12" s="109"/>
      <c r="D12" s="107">
        <v>8.1</v>
      </c>
      <c r="E12" s="107">
        <v>14.4</v>
      </c>
      <c r="F12" s="107">
        <v>17.600000000000001</v>
      </c>
      <c r="G12" s="107">
        <v>19.899999999999999</v>
      </c>
      <c r="H12" s="107">
        <v>18.7</v>
      </c>
    </row>
    <row r="13" spans="2:8" x14ac:dyDescent="0.25">
      <c r="B13" s="108" t="s">
        <v>15</v>
      </c>
      <c r="C13" s="107">
        <v>2.6</v>
      </c>
      <c r="D13" s="107">
        <v>24.3</v>
      </c>
      <c r="E13" s="107">
        <v>9.8000000000000007</v>
      </c>
      <c r="F13" s="107">
        <v>10.1</v>
      </c>
      <c r="G13" s="107">
        <v>20.2</v>
      </c>
      <c r="H13" s="107">
        <v>20.6</v>
      </c>
    </row>
    <row r="14" spans="2:8" ht="26.4" x14ac:dyDescent="0.25">
      <c r="B14" s="108" t="s">
        <v>215</v>
      </c>
      <c r="C14" s="107">
        <v>2.6</v>
      </c>
      <c r="D14" s="107">
        <v>9.9</v>
      </c>
      <c r="E14" s="107">
        <v>9.4</v>
      </c>
      <c r="F14" s="107">
        <v>10</v>
      </c>
      <c r="G14" s="107">
        <v>22.6</v>
      </c>
      <c r="H14" s="107">
        <v>22.8</v>
      </c>
    </row>
    <row r="17" spans="2:8" ht="14.4" x14ac:dyDescent="0.25">
      <c r="B17" s="110" t="s">
        <v>72</v>
      </c>
      <c r="C17" s="104">
        <v>2017</v>
      </c>
      <c r="D17" s="111" t="s">
        <v>204</v>
      </c>
      <c r="E17" s="111" t="s">
        <v>205</v>
      </c>
      <c r="F17" s="111" t="s">
        <v>206</v>
      </c>
      <c r="G17" s="111" t="s">
        <v>207</v>
      </c>
      <c r="H17" s="111" t="s">
        <v>208</v>
      </c>
    </row>
    <row r="18" spans="2:8" x14ac:dyDescent="0.25">
      <c r="B18" s="112" t="s">
        <v>26</v>
      </c>
      <c r="C18" s="107">
        <v>106.3</v>
      </c>
      <c r="D18" s="113">
        <v>92.2</v>
      </c>
      <c r="E18" s="113">
        <v>136.69999999999999</v>
      </c>
      <c r="F18" s="113">
        <v>141.30000000000001</v>
      </c>
      <c r="G18" s="113">
        <v>107.6</v>
      </c>
      <c r="H18" s="113">
        <v>75.2</v>
      </c>
    </row>
    <row r="19" spans="2:8" x14ac:dyDescent="0.25">
      <c r="B19" s="114" t="s">
        <v>28</v>
      </c>
      <c r="C19" s="107">
        <v>4.7</v>
      </c>
      <c r="D19" s="107">
        <v>89.3</v>
      </c>
      <c r="E19" s="107">
        <v>108.8</v>
      </c>
      <c r="F19" s="107">
        <v>110.5</v>
      </c>
      <c r="G19" s="107">
        <v>135.6</v>
      </c>
      <c r="H19" s="107">
        <v>148.4</v>
      </c>
    </row>
    <row r="20" spans="2:8" x14ac:dyDescent="0.25">
      <c r="B20" s="114" t="s">
        <v>33</v>
      </c>
      <c r="C20" s="107">
        <v>36.299999999999997</v>
      </c>
      <c r="D20" s="107">
        <v>74.2</v>
      </c>
      <c r="E20" s="107">
        <v>43.9</v>
      </c>
      <c r="F20" s="107">
        <v>51.2</v>
      </c>
      <c r="G20" s="107">
        <v>106.7</v>
      </c>
      <c r="H20" s="107">
        <v>113.3</v>
      </c>
    </row>
    <row r="21" spans="2:8" x14ac:dyDescent="0.25">
      <c r="B21" s="114" t="s">
        <v>199</v>
      </c>
      <c r="C21" s="107">
        <v>0</v>
      </c>
      <c r="D21" s="107">
        <v>0</v>
      </c>
      <c r="E21" s="107">
        <v>0</v>
      </c>
      <c r="F21" s="107">
        <v>0</v>
      </c>
      <c r="G21" s="107">
        <v>32.4</v>
      </c>
      <c r="H21" s="107">
        <v>0</v>
      </c>
    </row>
    <row r="24" spans="2:8" ht="14.4" x14ac:dyDescent="0.25">
      <c r="B24" s="103" t="s">
        <v>72</v>
      </c>
      <c r="C24" s="104">
        <v>2017</v>
      </c>
      <c r="D24" s="105" t="s">
        <v>204</v>
      </c>
      <c r="E24" s="105" t="s">
        <v>205</v>
      </c>
      <c r="F24" s="105" t="s">
        <v>206</v>
      </c>
      <c r="G24" s="105" t="s">
        <v>207</v>
      </c>
      <c r="H24" s="105" t="s">
        <v>208</v>
      </c>
    </row>
    <row r="25" spans="2:8" x14ac:dyDescent="0.25">
      <c r="B25" s="106" t="s">
        <v>13</v>
      </c>
      <c r="C25" s="107">
        <v>0.6</v>
      </c>
      <c r="D25" s="107">
        <v>30.4</v>
      </c>
      <c r="E25" s="107">
        <v>46</v>
      </c>
      <c r="F25" s="107">
        <v>46.2</v>
      </c>
      <c r="G25" s="107">
        <v>49.5</v>
      </c>
      <c r="H25" s="107">
        <v>55.3</v>
      </c>
    </row>
    <row r="26" spans="2:8" ht="26.4" x14ac:dyDescent="0.25">
      <c r="B26" s="108" t="s">
        <v>201</v>
      </c>
      <c r="C26" s="107">
        <v>1.2</v>
      </c>
      <c r="D26" s="107">
        <v>6.3</v>
      </c>
      <c r="E26" s="109"/>
      <c r="F26" s="109"/>
      <c r="G26" s="107">
        <v>9.1</v>
      </c>
      <c r="H26" s="107">
        <v>10</v>
      </c>
    </row>
    <row r="27" spans="2:8" x14ac:dyDescent="0.25">
      <c r="B27" s="108" t="s">
        <v>202</v>
      </c>
      <c r="C27" s="109"/>
      <c r="D27" s="107">
        <v>8</v>
      </c>
      <c r="E27" s="107">
        <v>14.4</v>
      </c>
      <c r="F27" s="107">
        <v>17.600000000000001</v>
      </c>
      <c r="G27" s="107">
        <v>19.899999999999999</v>
      </c>
      <c r="H27" s="107">
        <v>18.7</v>
      </c>
    </row>
    <row r="28" spans="2:8" x14ac:dyDescent="0.25">
      <c r="B28" s="108" t="s">
        <v>15</v>
      </c>
      <c r="C28" s="107">
        <v>2.6</v>
      </c>
      <c r="D28" s="107">
        <v>24.3</v>
      </c>
      <c r="E28" s="107">
        <v>9.8000000000000007</v>
      </c>
      <c r="F28" s="107">
        <v>10.6</v>
      </c>
      <c r="G28" s="107">
        <v>20.2</v>
      </c>
      <c r="H28" s="107">
        <v>20.6</v>
      </c>
    </row>
    <row r="29" spans="2:8" ht="26.4" x14ac:dyDescent="0.25">
      <c r="B29" s="108" t="s">
        <v>216</v>
      </c>
      <c r="C29" s="109"/>
      <c r="D29" s="107">
        <v>5.8</v>
      </c>
      <c r="E29" s="107">
        <v>5.3</v>
      </c>
      <c r="F29" s="107">
        <v>5.9</v>
      </c>
      <c r="G29" s="107">
        <v>10.6</v>
      </c>
      <c r="H29" s="107">
        <v>10.8</v>
      </c>
    </row>
    <row r="30" spans="2:8" x14ac:dyDescent="0.25">
      <c r="B30" s="108" t="s">
        <v>212</v>
      </c>
      <c r="C30" s="109"/>
      <c r="D30" s="107">
        <v>14.5</v>
      </c>
      <c r="E30" s="107">
        <v>33.299999999999997</v>
      </c>
      <c r="F30" s="107">
        <v>30.2</v>
      </c>
      <c r="G30" s="107">
        <v>26.3</v>
      </c>
      <c r="H30" s="107">
        <v>32.9</v>
      </c>
    </row>
    <row r="33" spans="2:8" ht="14.4" x14ac:dyDescent="0.25">
      <c r="B33" s="110" t="s">
        <v>72</v>
      </c>
      <c r="C33" s="104">
        <v>2017</v>
      </c>
      <c r="D33" s="111" t="s">
        <v>204</v>
      </c>
      <c r="E33" s="111" t="s">
        <v>205</v>
      </c>
      <c r="F33" s="111" t="s">
        <v>206</v>
      </c>
      <c r="G33" s="111" t="s">
        <v>207</v>
      </c>
      <c r="H33" s="111" t="s">
        <v>208</v>
      </c>
    </row>
    <row r="34" spans="2:8" x14ac:dyDescent="0.25">
      <c r="B34" s="112" t="s">
        <v>217</v>
      </c>
      <c r="C34" s="107">
        <v>1.7</v>
      </c>
      <c r="D34" s="113">
        <v>3.4</v>
      </c>
      <c r="E34" s="113">
        <v>3.4</v>
      </c>
      <c r="F34" s="113">
        <v>3.4</v>
      </c>
      <c r="G34" s="113">
        <v>3.4</v>
      </c>
      <c r="H34" s="113">
        <v>3.4</v>
      </c>
    </row>
    <row r="35" spans="2:8" x14ac:dyDescent="0.25">
      <c r="B35" s="114" t="s">
        <v>218</v>
      </c>
      <c r="C35" s="107">
        <v>3.1</v>
      </c>
      <c r="D35" s="107">
        <v>3.2</v>
      </c>
      <c r="E35" s="107">
        <v>6.2</v>
      </c>
      <c r="F35" s="107">
        <v>2.5</v>
      </c>
      <c r="G35" s="107">
        <v>2.7</v>
      </c>
      <c r="H35" s="107">
        <v>2.8</v>
      </c>
    </row>
    <row r="36" spans="2:8" x14ac:dyDescent="0.25">
      <c r="B36" s="114" t="s">
        <v>219</v>
      </c>
      <c r="C36" s="107">
        <v>1.4</v>
      </c>
      <c r="D36" s="107">
        <v>1.9</v>
      </c>
      <c r="E36" s="107">
        <v>1.6</v>
      </c>
      <c r="F36" s="107">
        <v>0.8</v>
      </c>
      <c r="G36" s="107">
        <v>1.3</v>
      </c>
      <c r="H36" s="107">
        <v>1.8</v>
      </c>
    </row>
    <row r="37" spans="2:8" x14ac:dyDescent="0.25">
      <c r="B37" s="114" t="s">
        <v>220</v>
      </c>
      <c r="C37" s="107">
        <v>28.1</v>
      </c>
      <c r="D37" s="107">
        <v>13.5</v>
      </c>
      <c r="E37" s="107">
        <v>20.5</v>
      </c>
      <c r="F37" s="107">
        <v>11.7</v>
      </c>
      <c r="G37" s="107">
        <v>16.899999999999999</v>
      </c>
      <c r="H37" s="107">
        <v>17.100000000000001</v>
      </c>
    </row>
    <row r="38" spans="2:8" x14ac:dyDescent="0.25">
      <c r="B38" s="114" t="s">
        <v>221</v>
      </c>
      <c r="C38" s="109"/>
      <c r="D38" s="107">
        <v>4.0999999999999996</v>
      </c>
      <c r="E38" s="107">
        <v>4.0999999999999996</v>
      </c>
      <c r="F38" s="107">
        <v>4.0999999999999996</v>
      </c>
      <c r="G38" s="107">
        <v>4.0999999999999996</v>
      </c>
      <c r="H38" s="107">
        <v>4.0999999999999996</v>
      </c>
    </row>
    <row r="39" spans="2:8" x14ac:dyDescent="0.25">
      <c r="B39" s="114" t="s">
        <v>21</v>
      </c>
      <c r="C39" s="109"/>
      <c r="D39" s="109"/>
      <c r="E39" s="109"/>
      <c r="F39" s="109"/>
      <c r="G39" s="107">
        <v>3.3</v>
      </c>
      <c r="H39" s="107">
        <v>3.3</v>
      </c>
    </row>
    <row r="40" spans="2:8" x14ac:dyDescent="0.25">
      <c r="B40" s="114" t="s">
        <v>222</v>
      </c>
      <c r="C40" s="109"/>
      <c r="D40" s="107">
        <v>17.3</v>
      </c>
      <c r="E40" s="107">
        <v>3.6</v>
      </c>
      <c r="F40" s="107">
        <v>8.5</v>
      </c>
      <c r="G40" s="109"/>
      <c r="H40" s="107">
        <v>19.8</v>
      </c>
    </row>
    <row r="41" spans="2:8" x14ac:dyDescent="0.25">
      <c r="B41" s="114" t="s">
        <v>223</v>
      </c>
      <c r="C41" s="109"/>
      <c r="D41" s="107">
        <v>29.6</v>
      </c>
      <c r="E41" s="109"/>
      <c r="F41" s="109"/>
      <c r="G41" s="107">
        <v>23.6</v>
      </c>
      <c r="H41" s="107">
        <v>57.9</v>
      </c>
    </row>
    <row r="42" spans="2:8" x14ac:dyDescent="0.25">
      <c r="B42" s="114" t="s">
        <v>14</v>
      </c>
      <c r="C42" s="109"/>
      <c r="D42" s="109"/>
      <c r="E42" s="107">
        <v>1.4</v>
      </c>
      <c r="F42" s="107">
        <v>17.3</v>
      </c>
      <c r="G42" s="107">
        <v>48.8</v>
      </c>
      <c r="H42" s="109"/>
    </row>
    <row r="43" spans="2:8" x14ac:dyDescent="0.25">
      <c r="B43" s="114" t="s">
        <v>224</v>
      </c>
      <c r="C43" s="109"/>
      <c r="D43" s="107">
        <v>1.4</v>
      </c>
      <c r="E43" s="107">
        <v>3.1</v>
      </c>
      <c r="F43" s="107">
        <v>2.8</v>
      </c>
      <c r="G43" s="107">
        <v>2.5</v>
      </c>
      <c r="H43" s="107">
        <v>3.1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Ressources</vt:lpstr>
      <vt:lpstr>Usages</vt:lpstr>
      <vt:lpstr>Graphes</vt:lpstr>
      <vt:lpstr>bilans E</vt:lpstr>
      <vt:lpstr>Sorties modèles</vt:lpstr>
      <vt:lpstr>Comparaison run1</vt:lpstr>
      <vt:lpstr>données ADEME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PODESTA Gwenaël</dc:creator>
  <dc:description/>
  <cp:lastModifiedBy>CHAIGNEAU Yanis</cp:lastModifiedBy>
  <cp:revision>1</cp:revision>
  <dcterms:created xsi:type="dcterms:W3CDTF">2023-02-24T17:55:00Z</dcterms:created>
  <dcterms:modified xsi:type="dcterms:W3CDTF">2023-09-26T08:55:41Z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