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llonnecg\Github\ThreeME\data\calibrations\"/>
    </mc:Choice>
  </mc:AlternateContent>
  <bookViews>
    <workbookView xWindow="0" yWindow="0" windowWidth="24000" windowHeight="12600"/>
  </bookViews>
  <sheets>
    <sheet name="Source 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J36" i="1"/>
  <c r="I36" i="1"/>
  <c r="H36" i="1"/>
  <c r="K37" i="1"/>
  <c r="G36" i="1"/>
  <c r="H37" i="1" s="1"/>
  <c r="K31" i="1"/>
  <c r="J31" i="1"/>
  <c r="I31" i="1"/>
  <c r="H31" i="1"/>
  <c r="K32" i="1"/>
  <c r="G31" i="1"/>
  <c r="H26" i="1"/>
  <c r="G26" i="1"/>
  <c r="K26" i="1"/>
  <c r="J26" i="1"/>
  <c r="K27" i="1" s="1"/>
  <c r="I26" i="1"/>
  <c r="J37" i="1"/>
  <c r="J32" i="1"/>
  <c r="I32" i="1"/>
  <c r="J27" i="1"/>
  <c r="I37" i="1" l="1"/>
  <c r="H27" i="1"/>
  <c r="I27" i="1"/>
  <c r="H32" i="1"/>
</calcChain>
</file>

<file path=xl/comments1.xml><?xml version="1.0" encoding="utf-8"?>
<comments xmlns="http://schemas.openxmlformats.org/spreadsheetml/2006/main">
  <authors>
    <author>GOUEDARD Hervé</author>
  </authors>
  <commentList>
    <comment ref="O3" authorId="0" shapeId="0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une tep = 7.33 baril fioul lourd (conseil mondial de l'énergie, alors que AIE retient 6.84, BP retient 7)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GOUEDARD Hervé:</t>
        </r>
        <r>
          <rPr>
            <sz val="9"/>
            <color indexed="81"/>
            <rFont val="Tahoma"/>
            <family val="2"/>
          </rPr>
          <t xml:space="preserve">
anciennes valeurs non renseignées dans le WEO 2019 codées en dur</t>
        </r>
      </text>
    </comment>
  </commentList>
</comments>
</file>

<file path=xl/sharedStrings.xml><?xml version="1.0" encoding="utf-8"?>
<sst xmlns="http://schemas.openxmlformats.org/spreadsheetml/2006/main" count="8" uniqueCount="6">
  <si>
    <t>https://op.europa.eu/en/publication-detail/-/publication/96c2ca82-e85e-11eb-93a8-01aa75ed71a1/language-en/format-PDF/source-219903975</t>
  </si>
  <si>
    <t>Scénario current policies</t>
  </si>
  <si>
    <t xml:space="preserve">Facteurs de conversion : </t>
  </si>
  <si>
    <t xml:space="preserve">Pétrole (€2020/toe) </t>
  </si>
  <si>
    <t xml:space="preserve">Charbon (€2020/toe) </t>
  </si>
  <si>
    <t xml:space="preserve">Gaz (€2020/toe)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</si>
</sst>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</cellStyleXfs>
  <cellXfs count="23">
    <xf numFmtId="0" fontId="0" fillId="0" borderId="0" xfId="0"/>
    <xf numFmtId="0" fontId="2" fillId="0" borderId="0" xfId="2"/>
    <xf numFmtId="0" fontId="4" fillId="0" borderId="1" xfId="1" applyNumberFormat="1" applyFont="1" applyFill="1" applyBorder="1" applyAlignment="1">
      <alignment horizontal="left"/>
    </xf>
    <xf numFmtId="0" fontId="3" fillId="0" borderId="1" xfId="1" applyNumberFormat="1" applyFont="1" applyFill="1" applyBorder="1"/>
    <xf numFmtId="1" fontId="0" fillId="0" borderId="1" xfId="0" applyNumberFormat="1" applyFill="1" applyBorder="1"/>
    <xf numFmtId="2" fontId="0" fillId="0" borderId="1" xfId="0" applyNumberFormat="1" applyFill="1" applyBorder="1"/>
    <xf numFmtId="2" fontId="3" fillId="0" borderId="2" xfId="3" applyNumberFormat="1" applyFont="1" applyFill="1" applyBorder="1"/>
    <xf numFmtId="2" fontId="3" fillId="0" borderId="1" xfId="3" applyNumberFormat="1" applyFont="1" applyFill="1" applyBorder="1"/>
    <xf numFmtId="0" fontId="3" fillId="0" borderId="1" xfId="3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5" fontId="0" fillId="2" borderId="1" xfId="0" applyNumberFormat="1" applyFill="1" applyBorder="1"/>
    <xf numFmtId="165" fontId="0" fillId="0" borderId="1" xfId="0" applyNumberFormat="1" applyFill="1" applyBorder="1"/>
    <xf numFmtId="165" fontId="3" fillId="0" borderId="1" xfId="3" applyNumberFormat="1" applyFont="1" applyFill="1" applyBorder="1"/>
    <xf numFmtId="0" fontId="3" fillId="3" borderId="1" xfId="3" applyNumberFormat="1" applyFont="1" applyFill="1" applyBorder="1"/>
    <xf numFmtId="0" fontId="3" fillId="0" borderId="2" xfId="3" applyNumberFormat="1" applyFont="1" applyFill="1" applyBorder="1"/>
    <xf numFmtId="0" fontId="4" fillId="0" borderId="1" xfId="3" applyNumberFormat="1" applyFont="1" applyFill="1" applyBorder="1"/>
    <xf numFmtId="0" fontId="3" fillId="0" borderId="0" xfId="3" applyNumberFormat="1" applyFont="1" applyFill="1"/>
    <xf numFmtId="165" fontId="3" fillId="2" borderId="1" xfId="3" applyNumberFormat="1" applyFont="1" applyFill="1" applyBorder="1"/>
    <xf numFmtId="164" fontId="3" fillId="0" borderId="2" xfId="0" applyNumberFormat="1" applyFont="1" applyFill="1" applyBorder="1"/>
    <xf numFmtId="0" fontId="0" fillId="0" borderId="1" xfId="0" applyFill="1" applyBorder="1"/>
    <xf numFmtId="2" fontId="3" fillId="2" borderId="1" xfId="3" applyNumberFormat="1" applyFont="1" applyFill="1" applyBorder="1"/>
    <xf numFmtId="0" fontId="0" fillId="2" borderId="0" xfId="0" applyFill="1"/>
  </cellXfs>
  <cellStyles count="4">
    <cellStyle name="Lien hypertexte" xfId="2" builtinId="8"/>
    <cellStyle name="Milliers" xfId="1" builtinId="3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3</xdr:row>
      <xdr:rowOff>9525</xdr:rowOff>
    </xdr:from>
    <xdr:to>
      <xdr:col>9</xdr:col>
      <xdr:colOff>476250</xdr:colOff>
      <xdr:row>20</xdr:row>
      <xdr:rowOff>46288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581025"/>
          <a:ext cx="7620000" cy="3275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op.europa.eu/en/publication-detail/-/publication/96c2ca82-e85e-11eb-93a8-01aa75ed71a1/language-en/format-PDF/source-219903975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N20" sqref="N20"/>
    </sheetView>
  </sheetViews>
  <sheetFormatPr baseColWidth="10" defaultRowHeight="14.5" x14ac:dyDescent="0.35"/>
  <cols>
    <col min="3" max="3" width="20.1796875" customWidth="1"/>
  </cols>
  <sheetData>
    <row r="1" spans="1:15" x14ac:dyDescent="0.35">
      <c r="A1" s="1" t="s">
        <v>0</v>
      </c>
    </row>
    <row r="3" spans="1:15" x14ac:dyDescent="0.35">
      <c r="M3" t="s">
        <v>2</v>
      </c>
      <c r="O3" s="22">
        <v>7.33</v>
      </c>
    </row>
    <row r="25" spans="3:11" x14ac:dyDescent="0.35">
      <c r="C25" s="2" t="s">
        <v>3</v>
      </c>
      <c r="D25" s="3">
        <v>2010</v>
      </c>
      <c r="E25" s="4">
        <v>2015</v>
      </c>
      <c r="F25" s="4">
        <v>2018</v>
      </c>
      <c r="G25" s="5">
        <v>2020</v>
      </c>
      <c r="H25" s="6">
        <v>2025</v>
      </c>
      <c r="I25" s="7">
        <v>2030</v>
      </c>
      <c r="J25" s="8">
        <v>2040</v>
      </c>
      <c r="K25" s="8">
        <v>2050</v>
      </c>
    </row>
    <row r="26" spans="3:11" x14ac:dyDescent="0.35">
      <c r="C26" s="8" t="s">
        <v>1</v>
      </c>
      <c r="D26" s="9"/>
      <c r="E26" s="10"/>
      <c r="F26" s="11"/>
      <c r="G26" s="12">
        <f>35.8*O3</f>
        <v>262.41399999999999</v>
      </c>
      <c r="H26" s="12">
        <f>54*O3</f>
        <v>395.82</v>
      </c>
      <c r="I26" s="12">
        <f>72.2*O3</f>
        <v>529.226</v>
      </c>
      <c r="J26" s="13">
        <f>87.8*O3</f>
        <v>643.57399999999996</v>
      </c>
      <c r="K26" s="13">
        <f>106.3*O3</f>
        <v>779.17899999999997</v>
      </c>
    </row>
    <row r="27" spans="3:11" x14ac:dyDescent="0.35">
      <c r="C27" s="8"/>
      <c r="D27" s="8"/>
      <c r="E27" s="14">
        <v>-3.5807495997372762E-2</v>
      </c>
      <c r="F27" s="14">
        <v>8.0082298255290674E-2</v>
      </c>
      <c r="G27" s="8"/>
      <c r="H27" s="15">
        <f>(H26/G26)^(1/(2025-2020))-1</f>
        <v>8.5680772831318697E-2</v>
      </c>
      <c r="I27" s="8">
        <f>(I26/H26)^(1/5)-1</f>
        <v>5.981164598402855E-2</v>
      </c>
      <c r="J27" s="8">
        <f>(J26/I26)^(1/(2040-2030))-1</f>
        <v>1.9754738033314512E-2</v>
      </c>
      <c r="K27" s="8">
        <f>(K26/J26)^(1/(2050-2040))-1</f>
        <v>1.9304343530381685E-2</v>
      </c>
    </row>
    <row r="28" spans="3:11" x14ac:dyDescent="0.35">
      <c r="C28" s="8"/>
      <c r="D28" s="9"/>
      <c r="E28" s="4"/>
      <c r="F28" s="8"/>
      <c r="G28" s="8"/>
      <c r="H28" s="15"/>
      <c r="I28" s="4"/>
      <c r="J28" s="8"/>
      <c r="K28" s="8"/>
    </row>
    <row r="29" spans="3:11" x14ac:dyDescent="0.35">
      <c r="C29" s="8"/>
      <c r="D29" s="9"/>
      <c r="E29" s="8"/>
      <c r="F29" s="8"/>
      <c r="G29" s="8"/>
      <c r="H29" s="15"/>
      <c r="I29" s="4"/>
      <c r="J29" s="8"/>
      <c r="K29" s="8"/>
    </row>
    <row r="30" spans="3:11" x14ac:dyDescent="0.35">
      <c r="C30" s="16" t="s">
        <v>4</v>
      </c>
      <c r="D30" s="9"/>
      <c r="E30" s="17"/>
      <c r="F30" s="17"/>
      <c r="G30" s="17"/>
      <c r="H30" s="17"/>
      <c r="I30" s="8"/>
      <c r="J30" s="8"/>
      <c r="K30" s="8"/>
    </row>
    <row r="31" spans="3:11" x14ac:dyDescent="0.35">
      <c r="C31" s="8" t="s">
        <v>1</v>
      </c>
      <c r="D31" s="9"/>
      <c r="E31" s="4"/>
      <c r="F31" s="18"/>
      <c r="G31" s="13">
        <f>8.4*$O3</f>
        <v>61.572000000000003</v>
      </c>
      <c r="H31" s="13">
        <f>12*$O3</f>
        <v>87.960000000000008</v>
      </c>
      <c r="I31" s="13">
        <f>15.6*$O3</f>
        <v>114.348</v>
      </c>
      <c r="J31" s="13">
        <f>18*$O3</f>
        <v>131.94</v>
      </c>
      <c r="K31" s="13">
        <f>19.7*$O3</f>
        <v>144.40099999999998</v>
      </c>
    </row>
    <row r="32" spans="3:11" x14ac:dyDescent="0.35">
      <c r="C32" s="8"/>
      <c r="D32" s="9"/>
      <c r="E32" s="14">
        <v>-5.5912488705098018E-2</v>
      </c>
      <c r="F32" s="14">
        <v>-6.3035251686454075E-3</v>
      </c>
      <c r="G32" s="8"/>
      <c r="H32" s="15">
        <f>(H31/G31)^(1/5)-1</f>
        <v>7.3940923785779322E-2</v>
      </c>
      <c r="I32" s="8">
        <f>(I31/H31)^(1/(2030-2025))-1</f>
        <v>5.387395206178347E-2</v>
      </c>
      <c r="J32" s="8">
        <f>(J31/I31)^(1/(2040-2030))-1</f>
        <v>1.4412963773229759E-2</v>
      </c>
      <c r="K32" s="8">
        <f>(K31/J31)^(1/(2050-2040))-1</f>
        <v>9.0655330590712069E-3</v>
      </c>
    </row>
    <row r="33" spans="3:11" x14ac:dyDescent="0.35">
      <c r="C33" s="8"/>
      <c r="D33" s="9"/>
      <c r="E33" s="4"/>
      <c r="F33" s="8"/>
      <c r="G33" s="8"/>
      <c r="H33" s="19"/>
      <c r="I33" s="8"/>
      <c r="J33" s="8"/>
      <c r="K33" s="8"/>
    </row>
    <row r="34" spans="3:11" x14ac:dyDescent="0.35">
      <c r="C34" s="8"/>
      <c r="D34" s="9"/>
      <c r="E34" s="8"/>
      <c r="F34" s="8"/>
      <c r="G34" s="8"/>
      <c r="H34" s="15"/>
      <c r="I34" s="8"/>
      <c r="J34" s="8"/>
      <c r="K34" s="8"/>
    </row>
    <row r="35" spans="3:11" x14ac:dyDescent="0.35">
      <c r="C35" s="16" t="s">
        <v>5</v>
      </c>
      <c r="D35" s="8"/>
      <c r="E35" s="8"/>
      <c r="F35" s="8"/>
      <c r="G35" s="8"/>
      <c r="H35" s="15"/>
      <c r="I35" s="8"/>
      <c r="J35" s="8"/>
      <c r="K35" s="8"/>
    </row>
    <row r="36" spans="3:11" x14ac:dyDescent="0.35">
      <c r="C36" s="8" t="s">
        <v>1</v>
      </c>
      <c r="D36" s="9"/>
      <c r="E36" s="20"/>
      <c r="F36" s="21"/>
      <c r="G36" s="7">
        <f>17.8*$O3</f>
        <v>130.47400000000002</v>
      </c>
      <c r="H36" s="7">
        <f>27*$O3</f>
        <v>197.91</v>
      </c>
      <c r="I36" s="7">
        <f>36.2*$O3</f>
        <v>265.346</v>
      </c>
      <c r="J36" s="7">
        <f>46.6*$O3</f>
        <v>341.57800000000003</v>
      </c>
      <c r="K36" s="7">
        <f>51.2*$O3</f>
        <v>375.29600000000005</v>
      </c>
    </row>
    <row r="37" spans="3:11" x14ac:dyDescent="0.35">
      <c r="C37" s="8"/>
      <c r="D37" s="9"/>
      <c r="E37" s="14">
        <v>1.0559685627893334E-3</v>
      </c>
      <c r="F37" s="14">
        <v>8.5256577805488565E-2</v>
      </c>
      <c r="G37" s="8"/>
      <c r="H37" s="8">
        <f>(H36/G36)^(1/5)-1</f>
        <v>8.6897906800273983E-2</v>
      </c>
      <c r="I37" s="15">
        <f>(I36/H36)^(1/5)-1</f>
        <v>6.039814974437796E-2</v>
      </c>
      <c r="J37" s="15">
        <f>(J36/I36)^(1/10)-1</f>
        <v>2.5575729510070477E-2</v>
      </c>
      <c r="K37" s="15">
        <f>(K36/J36)^(1/10)-1</f>
        <v>9.4583492129320934E-3</v>
      </c>
    </row>
    <row r="38" spans="3:11" x14ac:dyDescent="0.35">
      <c r="C38" s="8"/>
      <c r="D38" s="9"/>
      <c r="E38" s="20"/>
      <c r="F38" s="8"/>
      <c r="G38" s="8"/>
      <c r="H38" s="15"/>
      <c r="I38" s="8"/>
      <c r="J38" s="8"/>
      <c r="K38" s="8"/>
    </row>
    <row r="39" spans="3:11" x14ac:dyDescent="0.35">
      <c r="C39" s="8"/>
      <c r="D39" s="8"/>
      <c r="E39" s="8"/>
      <c r="F39" s="8"/>
      <c r="G39" s="8"/>
      <c r="H39" s="15"/>
      <c r="I39" s="8"/>
      <c r="J39" s="8"/>
      <c r="K39" s="8"/>
    </row>
  </sheetData>
  <hyperlinks>
    <hyperlink ref="A1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Source UE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GOUEDARD Hervé</dc:creator>
  <cp:lastModifiedBy>CALLONNEC Gaël</cp:lastModifiedBy>
  <dcterms:created xsi:type="dcterms:W3CDTF">2022-01-11T15:06:43Z</dcterms:created>
  <dcterms:modified xsi:type="dcterms:W3CDTF">2022-01-11T19:28:24Z</dcterms:modified>
</cp:coreProperties>
</file>